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/>
  </bookViews>
  <sheets>
    <sheet name="Intro" sheetId="1" r:id="rId1"/>
    <sheet name="UHF" sheetId="2" r:id="rId2"/>
    <sheet name="S-Band" sheetId="3" r:id="rId3"/>
  </sheets>
  <definedNames>
    <definedName name="alt">Intro!$C$5</definedName>
    <definedName name="c_">Intro!$C$4</definedName>
    <definedName name="del">Intro!$C$6</definedName>
    <definedName name="GSG">Intro!$C$15</definedName>
    <definedName name="GSTP">Intro!$C$14</definedName>
    <definedName name="k">Intro!$C$3</definedName>
    <definedName name="radEarth">Intro!$C$2</definedName>
    <definedName name="SCG">Intro!$C$17</definedName>
    <definedName name="SCTP">Intro!$C$16</definedName>
    <definedName name="sdf">Intro!$C$11</definedName>
    <definedName name="sdl">Intro!$C$12</definedName>
    <definedName name="suf">Intro!$C$10</definedName>
    <definedName name="udf">Intro!$C$7</definedName>
    <definedName name="udl">Intro!$C$9</definedName>
    <definedName name="ul">Intro!$C$13</definedName>
    <definedName name="uuf">Intro!$C$8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3" i="1" l="1"/>
  <c r="C8" i="1"/>
  <c r="C9" i="1"/>
  <c r="C7" i="3"/>
  <c r="C8" i="3"/>
  <c r="C9" i="3" s="1"/>
  <c r="C10" i="3"/>
  <c r="C11" i="3" s="1"/>
  <c r="D10" i="3"/>
  <c r="D11" i="3" s="1"/>
  <c r="C12" i="3"/>
  <c r="C13" i="3"/>
  <c r="C20" i="3"/>
  <c r="C21" i="3"/>
  <c r="C22" i="3" s="1"/>
  <c r="C23" i="3"/>
  <c r="C24" i="3" s="1"/>
  <c r="D23" i="3"/>
  <c r="D24" i="3" s="1"/>
  <c r="C25" i="3"/>
  <c r="C26" i="3"/>
  <c r="C2" i="2"/>
  <c r="C10" i="2" s="1"/>
  <c r="C4" i="2"/>
  <c r="C7" i="2" s="1"/>
  <c r="C5" i="2"/>
  <c r="C11" i="2"/>
  <c r="C13" i="2"/>
  <c r="C14" i="2"/>
  <c r="C16" i="2"/>
  <c r="C21" i="2"/>
  <c r="C22" i="2"/>
  <c r="C23" i="2" s="1"/>
  <c r="C28" i="2" s="1"/>
  <c r="C24" i="2"/>
  <c r="C25" i="2" s="1"/>
  <c r="C26" i="2"/>
  <c r="C27" i="2"/>
  <c r="D27" i="3" l="1"/>
  <c r="C14" i="3"/>
  <c r="C27" i="3"/>
  <c r="D14" i="3"/>
</calcChain>
</file>

<file path=xl/sharedStrings.xml><?xml version="1.0" encoding="utf-8"?>
<sst xmlns="http://schemas.openxmlformats.org/spreadsheetml/2006/main" count="174" uniqueCount="77">
  <si>
    <t>Constants</t>
  </si>
  <si>
    <t>Yes</t>
  </si>
  <si>
    <t>Radius of Earth</t>
  </si>
  <si>
    <t>radEarth</t>
  </si>
  <si>
    <t>m</t>
  </si>
  <si>
    <t>No</t>
  </si>
  <si>
    <t>Boltzmann Constant</t>
  </si>
  <si>
    <t>k</t>
  </si>
  <si>
    <t>J/K</t>
  </si>
  <si>
    <t>Speed of Light</t>
  </si>
  <si>
    <t>c</t>
  </si>
  <si>
    <r>
      <t>m/s</t>
    </r>
    <r>
      <rPr>
        <vertAlign val="superscript"/>
        <sz val="11"/>
        <color indexed="8"/>
        <rFont val="Calibri"/>
        <family val="2"/>
      </rPr>
      <t>2</t>
    </r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</si>
  <si>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</si>
  <si>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</si>
  <si>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</si>
  <si>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</si>
  <si>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</si>
  <si>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</si>
  <si>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</si>
  <si>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</si>
  <si>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</si>
  <si>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</si>
  <si>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</si>
  <si>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</si>
  <si>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</si>
  <si>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</si>
  <si>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</si>
  <si>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</si>
  <si>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</si>
  <si>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</si>
  <si>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</si>
  <si>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</si>
  <si>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</si>
  <si>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</si>
  <si>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</si>
  <si>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</si>
  <si>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</si>
  <si>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</si>
  <si>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</si>
  <si>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</si>
  <si>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S/C Transmit Power</t>
  </si>
  <si>
    <t>SCTP</t>
  </si>
  <si>
    <t xml:space="preserve">S/C Antenna </t>
  </si>
  <si>
    <t>SCG</t>
  </si>
  <si>
    <t>Units</t>
  </si>
  <si>
    <t>Values</t>
  </si>
  <si>
    <t>Comments &amp; References</t>
  </si>
  <si>
    <t>Uplink Frequency</t>
  </si>
  <si>
    <t>UHF Uplink</t>
  </si>
  <si>
    <t>Given</t>
  </si>
  <si>
    <t>Ground Station Antenna</t>
  </si>
  <si>
    <t>Station TX power</t>
  </si>
  <si>
    <t>dB</t>
  </si>
  <si>
    <t>Gain</t>
  </si>
  <si>
    <t>Ground Station Losses</t>
  </si>
  <si>
    <t>EIRP</t>
  </si>
  <si>
    <t>dBW</t>
  </si>
  <si>
    <t>S/C Losses</t>
  </si>
  <si>
    <t>Propagation Range</t>
  </si>
  <si>
    <t>km</t>
  </si>
  <si>
    <t>Path Loss</t>
  </si>
  <si>
    <t>Noise Temperature, T</t>
  </si>
  <si>
    <t>dB-K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</si>
  <si>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</si>
  <si>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</si>
  <si>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</si>
  <si>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</si>
  <si>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Satellite Antenna</t>
  </si>
  <si>
    <t>Directional-Patch</t>
  </si>
  <si>
    <t>Satellite TX power</t>
  </si>
  <si>
    <t>Noise Figure</t>
  </si>
  <si>
    <t>G/T</t>
  </si>
  <si>
    <t>dB/K</t>
  </si>
  <si>
    <t>At Horizon</t>
  </si>
  <si>
    <t>Overhead</t>
  </si>
  <si>
    <t>S-Band Uplink</t>
  </si>
  <si>
    <t>S-Band Downlink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</si>
</sst>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>
    <font>
      <sz val="10"/>
      <name val="Arial"/>
      <family val="2"/>
    </font>
    <font>
      <sz val="10"/>
      <color indexed="9"/>
      <name val="Mang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57"/>
      </patternFill>
    </fill>
    <fill>
      <patternFill patternType="solid">
        <fgColor indexed="10"/>
        <bgColor indexed="16"/>
      </patternFill>
    </fill>
  </fills>
  <borders count="3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/>
      <right/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/>
  </cellStyleXfs>
  <cellXfs count="77">
    <xf numFmtId="0" fontId="0" fillId="0" borderId="0" xfId="0"/>
    <xf numFmtId="0" fontId="2" fillId="0" borderId="0" xfId="3"/>
    <xf numFmtId="0" fontId="2" fillId="0" borderId="1" xfId="3" applyFont="1" applyBorder="1" applyAlignment="1">
      <alignment horizontal="center"/>
    </xf>
    <xf numFmtId="0" fontId="3" fillId="0" borderId="0" xfId="3" applyFont="1"/>
    <xf numFmtId="0" fontId="2" fillId="0" borderId="1" xfId="3" applyFont="1" applyBorder="1" applyAlignment="1">
      <alignment horizontal="left"/>
    </xf>
    <xf numFmtId="0" fontId="2" fillId="0" borderId="1" xfId="3" applyNumberFormat="1" applyFont="1" applyBorder="1" applyAlignment="1">
      <alignment horizontal="center"/>
    </xf>
    <xf numFmtId="0" fontId="2" fillId="0" borderId="2" xfId="3" applyBorder="1" applyAlignment="1">
      <alignment horizontal="right"/>
    </xf>
    <xf numFmtId="0" fontId="2" fillId="0" borderId="3" xfId="3" applyFont="1" applyBorder="1"/>
    <xf numFmtId="0" fontId="2" fillId="0" borderId="1" xfId="3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Font="1" applyBorder="1"/>
    <xf numFmtId="0" fontId="0" fillId="0" borderId="7" xfId="0" applyBorder="1"/>
    <xf numFmtId="0" fontId="0" fillId="0" borderId="8" xfId="0" applyFont="1" applyBorder="1"/>
    <xf numFmtId="0" fontId="2" fillId="0" borderId="4" xfId="3" applyFont="1" applyBorder="1"/>
    <xf numFmtId="0" fontId="2" fillId="0" borderId="4" xfId="3" applyFont="1" applyBorder="1" applyAlignment="1">
      <alignment horizontal="center"/>
    </xf>
    <xf numFmtId="0" fontId="2" fillId="0" borderId="7" xfId="3" applyBorder="1" applyAlignment="1">
      <alignment horizontal="right"/>
    </xf>
    <xf numFmtId="0" fontId="2" fillId="0" borderId="8" xfId="3" applyFont="1" applyBorder="1"/>
    <xf numFmtId="0" fontId="2" fillId="0" borderId="4" xfId="3" applyFont="1" applyFill="1" applyBorder="1"/>
    <xf numFmtId="0" fontId="2" fillId="0" borderId="4" xfId="3" applyFont="1" applyFill="1" applyBorder="1" applyAlignment="1">
      <alignment horizontal="center"/>
    </xf>
    <xf numFmtId="0" fontId="2" fillId="0" borderId="7" xfId="3" applyFill="1" applyBorder="1" applyAlignment="1">
      <alignment horizontal="right"/>
    </xf>
    <xf numFmtId="0" fontId="2" fillId="0" borderId="8" xfId="3" applyFont="1" applyFill="1" applyBorder="1"/>
    <xf numFmtId="0" fontId="2" fillId="0" borderId="7" xfId="3" applyBorder="1"/>
    <xf numFmtId="0" fontId="2" fillId="0" borderId="0" xfId="3" applyAlignment="1">
      <alignment horizontal="center"/>
    </xf>
    <xf numFmtId="0" fontId="2" fillId="0" borderId="9" xfId="3" applyBorder="1"/>
    <xf numFmtId="0" fontId="5" fillId="0" borderId="10" xfId="3" applyFont="1" applyBorder="1" applyAlignment="1">
      <alignment horizontal="center"/>
    </xf>
    <xf numFmtId="0" fontId="2" fillId="0" borderId="12" xfId="3" applyBorder="1"/>
    <xf numFmtId="0" fontId="5" fillId="0" borderId="13" xfId="3" applyFont="1" applyBorder="1"/>
    <xf numFmtId="0" fontId="2" fillId="0" borderId="14" xfId="3" applyFont="1" applyBorder="1"/>
    <xf numFmtId="0" fontId="2" fillId="0" borderId="15" xfId="3" applyFont="1" applyBorder="1" applyAlignment="1">
      <alignment horizontal="right"/>
    </xf>
    <xf numFmtId="0" fontId="2" fillId="0" borderId="16" xfId="3" applyBorder="1"/>
    <xf numFmtId="0" fontId="2" fillId="0" borderId="17" xfId="3" applyBorder="1" applyAlignment="1">
      <alignment horizontal="right"/>
    </xf>
    <xf numFmtId="0" fontId="2" fillId="0" borderId="0" xfId="3" applyBorder="1"/>
    <xf numFmtId="0" fontId="2" fillId="0" borderId="18" xfId="3" applyFont="1" applyBorder="1" applyAlignment="1">
      <alignment horizontal="right"/>
    </xf>
    <xf numFmtId="0" fontId="2" fillId="0" borderId="15" xfId="3" applyBorder="1"/>
    <xf numFmtId="0" fontId="2" fillId="0" borderId="13" xfId="3" applyFont="1" applyBorder="1" applyAlignment="1">
      <alignment horizontal="right"/>
    </xf>
    <xf numFmtId="0" fontId="2" fillId="0" borderId="0" xfId="3" applyBorder="1" applyAlignment="1">
      <alignment horizontal="right"/>
    </xf>
    <xf numFmtId="0" fontId="2" fillId="0" borderId="2" xfId="3" applyFont="1" applyBorder="1" applyAlignment="1">
      <alignment horizontal="center"/>
    </xf>
    <xf numFmtId="0" fontId="5" fillId="0" borderId="13" xfId="3" applyFont="1" applyBorder="1" applyAlignment="1">
      <alignment horizontal="left"/>
    </xf>
    <xf numFmtId="0" fontId="2" fillId="0" borderId="17" xfId="3" applyBorder="1"/>
    <xf numFmtId="0" fontId="2" fillId="0" borderId="19" xfId="3" applyBorder="1"/>
    <xf numFmtId="0" fontId="2" fillId="0" borderId="20" xfId="3" applyBorder="1"/>
    <xf numFmtId="0" fontId="5" fillId="0" borderId="21" xfId="3" applyFont="1" applyFill="1" applyBorder="1" applyAlignment="1">
      <alignment horizontal="left"/>
    </xf>
    <xf numFmtId="0" fontId="2" fillId="0" borderId="22" xfId="3" applyFont="1" applyBorder="1" applyAlignment="1">
      <alignment horizontal="center"/>
    </xf>
    <xf numFmtId="0" fontId="5" fillId="0" borderId="23" xfId="3" applyFont="1" applyBorder="1" applyAlignment="1">
      <alignment horizontal="left"/>
    </xf>
    <xf numFmtId="0" fontId="2" fillId="0" borderId="24" xfId="3" applyFont="1" applyBorder="1" applyAlignment="1">
      <alignment horizontal="center"/>
    </xf>
    <xf numFmtId="2" fontId="2" fillId="0" borderId="25" xfId="3" applyNumberFormat="1" applyBorder="1"/>
    <xf numFmtId="0" fontId="5" fillId="0" borderId="9" xfId="3" applyFont="1" applyBorder="1"/>
    <xf numFmtId="0" fontId="2" fillId="0" borderId="10" xfId="3" applyFont="1" applyBorder="1" applyAlignment="1">
      <alignment horizontal="center"/>
    </xf>
    <xf numFmtId="0" fontId="2" fillId="0" borderId="26" xfId="3" applyFont="1" applyBorder="1"/>
    <xf numFmtId="0" fontId="2" fillId="0" borderId="27" xfId="3" applyFont="1" applyBorder="1" applyAlignment="1">
      <alignment horizontal="right"/>
    </xf>
    <xf numFmtId="0" fontId="2" fillId="0" borderId="0" xfId="3" applyBorder="1" applyAlignment="1">
      <alignment horizontal="center"/>
    </xf>
    <xf numFmtId="0" fontId="2" fillId="0" borderId="30" xfId="3" applyBorder="1"/>
    <xf numFmtId="0" fontId="5" fillId="0" borderId="10" xfId="3" applyFont="1" applyBorder="1"/>
    <xf numFmtId="1" fontId="2" fillId="0" borderId="1" xfId="3" applyNumberFormat="1" applyBorder="1"/>
    <xf numFmtId="2" fontId="2" fillId="0" borderId="1" xfId="3" applyNumberFormat="1" applyBorder="1"/>
    <xf numFmtId="2" fontId="2" fillId="0" borderId="32" xfId="3" applyNumberFormat="1" applyBorder="1"/>
    <xf numFmtId="0" fontId="2" fillId="0" borderId="33" xfId="3" applyBorder="1"/>
    <xf numFmtId="0" fontId="2" fillId="0" borderId="34" xfId="3" applyBorder="1"/>
    <xf numFmtId="0" fontId="2" fillId="0" borderId="1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2" fillId="0" borderId="1" xfId="3" applyBorder="1" applyAlignment="1">
      <alignment horizontal="center"/>
    </xf>
    <xf numFmtId="1" fontId="2" fillId="0" borderId="1" xfId="3" applyNumberFormat="1" applyBorder="1" applyAlignment="1">
      <alignment horizontal="center"/>
    </xf>
    <xf numFmtId="2" fontId="2" fillId="0" borderId="0" xfId="3" applyNumberFormat="1" applyAlignment="1">
      <alignment horizontal="center"/>
    </xf>
    <xf numFmtId="2" fontId="2" fillId="0" borderId="1" xfId="3" applyNumberFormat="1" applyBorder="1" applyAlignment="1">
      <alignment horizontal="center"/>
    </xf>
    <xf numFmtId="2" fontId="2" fillId="0" borderId="22" xfId="3" applyNumberFormat="1" applyBorder="1" applyAlignment="1">
      <alignment horizontal="center"/>
    </xf>
    <xf numFmtId="2" fontId="2" fillId="0" borderId="25" xfId="3" applyNumberFormat="1" applyBorder="1"/>
    <xf numFmtId="0" fontId="2" fillId="0" borderId="10" xfId="3" applyBorder="1" applyAlignment="1">
      <alignment horizontal="center"/>
    </xf>
    <xf numFmtId="0" fontId="2" fillId="0" borderId="22" xfId="3" applyBorder="1" applyAlignment="1">
      <alignment horizontal="center"/>
    </xf>
    <xf numFmtId="164" fontId="2" fillId="0" borderId="28" xfId="3" applyNumberFormat="1" applyBorder="1" applyAlignment="1">
      <alignment horizontal="center"/>
    </xf>
    <xf numFmtId="1" fontId="2" fillId="0" borderId="29" xfId="3" applyNumberFormat="1" applyBorder="1" applyAlignment="1">
      <alignment horizontal="center"/>
    </xf>
    <xf numFmtId="2" fontId="2" fillId="0" borderId="25" xfId="3" applyNumberFormat="1" applyBorder="1" applyAlignment="1">
      <alignment horizontal="center"/>
    </xf>
    <xf numFmtId="0" fontId="2" fillId="0" borderId="2" xfId="3" applyBorder="1" applyAlignment="1">
      <alignment horizontal="center"/>
    </xf>
    <xf numFmtId="164" fontId="2" fillId="0" borderId="1" xfId="3" applyNumberFormat="1" applyBorder="1" applyAlignment="1">
      <alignment horizontal="center"/>
    </xf>
    <xf numFmtId="0" fontId="2" fillId="0" borderId="31" xfId="3" applyBorder="1" applyAlignment="1">
      <alignment horizontal="center"/>
    </xf>
  </cellXfs>
  <cellStyles count="4">
    <cellStyle name="Excel Built-in Normal" xfId="3"/>
    <cellStyle name="Normal" xfId="0" builtinId="0"/>
    <cellStyle name="UP=Down? No" xfId="2"/>
    <cellStyle name="UP=Down? Yes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Normal="100" workbookViewId="0">
      <selection sqref="A1:D1"/>
    </sheetView>
  </sheetViews>
  <sheetFormatPr defaultColWidth="8.7109375" defaultRowHeight="15"/>
  <cols>
    <col min="1" max="1" width="25.42578125" style="1" customWidth="1"/>
    <col min="2" max="2" width="8.42578125" style="1" customWidth="1"/>
    <col min="3" max="3" width="12" style="1" customWidth="1"/>
    <col min="4" max="4" width="10.7109375" style="1" customWidth="1"/>
    <col min="5" max="16384" width="8.7109375" style="1"/>
  </cols>
  <sheetData>
    <row r="1" spans="1:7">
      <c r="A1" s="60" t="s">
        <v>0</v>
      </c>
      <c r="B1" s="60"/>
      <c r="C1" s="60"/>
      <c r="D1" s="60"/>
      <c r="G1" s="3" t="s">
        <v>1</v>
      </c>
    </row>
    <row r="2" spans="1:7">
      <c r="A2" s="4" t="s">
        <v>2</v>
      </c>
      <c r="B2" s="5" t="s">
        <v>3</v>
      </c>
      <c r="C2" s="6">
        <v>6378135</v>
      </c>
      <c r="D2" s="7" t="s">
        <v>4</v>
      </c>
      <c r="G2" s="3" t="s">
        <v>5</v>
      </c>
    </row>
    <row r="3" spans="1:7">
      <c r="A3" s="8" t="s">
        <v>6</v>
      </c>
      <c r="B3" s="2" t="s">
        <v>7</v>
      </c>
      <c r="C3" s="6">
        <f>1.380658E-23</f>
        <v>1.3806579999999998E-23</v>
      </c>
      <c r="D3" s="7" t="s">
        <v>8</v>
      </c>
    </row>
    <row r="4" spans="1:7" ht="17.25">
      <c r="A4" s="8" t="s">
        <v>9</v>
      </c>
      <c r="B4" s="2" t="s">
        <v>10</v>
      </c>
      <c r="C4" s="6">
        <v>299792400</v>
      </c>
      <c r="D4" s="7" t="s">
        <v>11</v>
      </c>
    </row>
    <row r="5" spans="1:7">
      <c r="A5" s="8" t="s">
        <v>12</v>
      </c>
      <c r="B5" s="2" t="s">
        <v>13</v>
      </c>
      <c r="C5" s="6">
        <v>300000</v>
      </c>
      <c r="D5" s="7" t="s">
        <v>4</v>
      </c>
    </row>
    <row r="6" spans="1:7">
      <c r="A6" s="9" t="s">
        <v>14</v>
      </c>
      <c r="B6" s="10" t="s">
        <v>15</v>
      </c>
      <c r="C6" s="11">
        <v>0</v>
      </c>
      <c r="D6" s="12" t="s">
        <v>16</v>
      </c>
    </row>
    <row r="7" spans="1:7">
      <c r="A7" s="9" t="s">
        <v>17</v>
      </c>
      <c r="B7" s="10" t="s">
        <v>18</v>
      </c>
      <c r="C7" s="13">
        <v>440</v>
      </c>
      <c r="D7" s="14" t="s">
        <v>19</v>
      </c>
    </row>
    <row r="8" spans="1:7">
      <c r="A8" s="9" t="s">
        <v>20</v>
      </c>
      <c r="B8" s="10" t="s">
        <v>21</v>
      </c>
      <c r="C8" s="13">
        <f>C7</f>
        <v>440</v>
      </c>
      <c r="D8" s="14" t="s">
        <v>19</v>
      </c>
    </row>
    <row r="9" spans="1:7">
      <c r="A9" s="15" t="s">
        <v>22</v>
      </c>
      <c r="B9" s="16" t="s">
        <v>23</v>
      </c>
      <c r="C9" s="17">
        <f>100*1000</f>
        <v>100000</v>
      </c>
      <c r="D9" s="18" t="s">
        <v>24</v>
      </c>
    </row>
    <row r="10" spans="1:7">
      <c r="A10" s="9" t="s">
        <v>25</v>
      </c>
      <c r="B10" s="10" t="s">
        <v>26</v>
      </c>
      <c r="C10" s="13">
        <v>2.4</v>
      </c>
      <c r="D10" s="14" t="s">
        <v>27</v>
      </c>
    </row>
    <row r="11" spans="1:7">
      <c r="A11" s="9" t="s">
        <v>28</v>
      </c>
      <c r="B11" s="10" t="s">
        <v>29</v>
      </c>
      <c r="C11" s="13">
        <v>2.4</v>
      </c>
      <c r="D11" s="14" t="s">
        <v>27</v>
      </c>
    </row>
    <row r="12" spans="1:7">
      <c r="A12" s="15" t="s">
        <v>30</v>
      </c>
      <c r="B12" s="16" t="s">
        <v>31</v>
      </c>
      <c r="C12" s="17">
        <v>1000000</v>
      </c>
      <c r="D12" s="18" t="s">
        <v>24</v>
      </c>
    </row>
    <row r="13" spans="1:7">
      <c r="A13" s="15" t="s">
        <v>32</v>
      </c>
      <c r="B13" s="16" t="s">
        <v>33</v>
      </c>
      <c r="C13" s="17">
        <v>4000</v>
      </c>
      <c r="D13" s="18" t="s">
        <v>24</v>
      </c>
    </row>
    <row r="14" spans="1:7">
      <c r="A14" s="19" t="s">
        <v>34</v>
      </c>
      <c r="B14" s="20" t="s">
        <v>35</v>
      </c>
      <c r="C14" s="21">
        <v>100</v>
      </c>
      <c r="D14" s="22" t="s">
        <v>36</v>
      </c>
    </row>
    <row r="15" spans="1:7">
      <c r="A15" s="9" t="s">
        <v>37</v>
      </c>
      <c r="B15" s="10" t="s">
        <v>38</v>
      </c>
      <c r="C15" s="13">
        <v>15</v>
      </c>
      <c r="D15" s="14" t="s">
        <v>39</v>
      </c>
    </row>
    <row r="16" spans="1:7">
      <c r="A16" s="19" t="s">
        <v>40</v>
      </c>
      <c r="B16" s="20" t="s">
        <v>41</v>
      </c>
      <c r="C16" s="21">
        <v>5</v>
      </c>
      <c r="D16" s="22" t="s">
        <v>36</v>
      </c>
    </row>
    <row r="17" spans="1:4">
      <c r="A17" s="15" t="s">
        <v>42</v>
      </c>
      <c r="B17" s="16" t="s">
        <v>43</v>
      </c>
      <c r="C17" s="23">
        <v>5</v>
      </c>
      <c r="D17" s="18" t="s">
        <v>39</v>
      </c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workbookViewId="0"/>
  </sheetViews>
  <sheetFormatPr defaultColWidth="8.7109375" defaultRowHeight="15"/>
  <cols>
    <col min="1" max="1" width="23" style="1" customWidth="1"/>
    <col min="2" max="2" width="5.5703125" style="24" customWidth="1"/>
    <col min="3" max="3" width="10.28515625" style="1" customWidth="1"/>
    <col min="4" max="4" width="11.5703125" style="1" customWidth="1"/>
    <col min="5" max="5" width="13.7109375" style="1" customWidth="1"/>
    <col min="6" max="6" width="12.85546875" style="1" customWidth="1"/>
    <col min="7" max="16384" width="8.7109375" style="1"/>
  </cols>
  <sheetData>
    <row r="1" spans="1:10">
      <c r="A1" s="25"/>
      <c r="B1" s="26" t="s">
        <v>44</v>
      </c>
      <c r="C1" s="61" t="s">
        <v>45</v>
      </c>
      <c r="D1" s="61"/>
      <c r="E1" s="62" t="s">
        <v>46</v>
      </c>
      <c r="F1" s="62"/>
      <c r="G1" s="27"/>
    </row>
    <row r="2" spans="1:10">
      <c r="A2" s="28" t="s">
        <v>47</v>
      </c>
      <c r="B2" s="2" t="s">
        <v>27</v>
      </c>
      <c r="C2" s="63">
        <f>udf/1000</f>
        <v>0.44</v>
      </c>
      <c r="D2" s="63"/>
      <c r="E2" s="29" t="s">
        <v>48</v>
      </c>
      <c r="F2" s="30" t="s">
        <v>49</v>
      </c>
      <c r="G2" s="27"/>
    </row>
    <row r="3" spans="1:10">
      <c r="A3" s="28" t="s">
        <v>50</v>
      </c>
      <c r="B3" s="2"/>
      <c r="C3" s="63"/>
      <c r="D3" s="63"/>
      <c r="E3" s="31"/>
      <c r="F3" s="32"/>
      <c r="G3" s="33"/>
      <c r="I3" s="63">
        <v>2.5300000000000002</v>
      </c>
      <c r="J3" s="63"/>
    </row>
    <row r="4" spans="1:10">
      <c r="A4" s="34" t="s">
        <v>51</v>
      </c>
      <c r="B4" s="2" t="s">
        <v>52</v>
      </c>
      <c r="C4" s="63">
        <f>10*LOG(GSTP)</f>
        <v>20</v>
      </c>
      <c r="D4" s="63"/>
      <c r="E4" s="29"/>
      <c r="F4" s="35"/>
    </row>
    <row r="5" spans="1:10">
      <c r="A5" s="36" t="s">
        <v>53</v>
      </c>
      <c r="B5" s="2" t="s">
        <v>39</v>
      </c>
      <c r="C5" s="63">
        <f>GSG</f>
        <v>15</v>
      </c>
      <c r="D5" s="63"/>
      <c r="E5" s="31"/>
      <c r="F5" s="37"/>
      <c r="G5" s="27"/>
    </row>
    <row r="6" spans="1:10">
      <c r="A6" s="36" t="s">
        <v>54</v>
      </c>
      <c r="B6" s="38" t="s">
        <v>52</v>
      </c>
      <c r="C6" s="63">
        <v>3.6</v>
      </c>
      <c r="D6" s="63"/>
      <c r="E6" s="31"/>
      <c r="F6" s="33"/>
      <c r="G6" s="27"/>
    </row>
    <row r="7" spans="1:10">
      <c r="A7" s="39" t="s">
        <v>55</v>
      </c>
      <c r="B7" s="2" t="s">
        <v>56</v>
      </c>
      <c r="C7" s="63">
        <f>C4+C5-C6</f>
        <v>31.4</v>
      </c>
      <c r="D7" s="63"/>
      <c r="E7" s="29"/>
      <c r="F7" s="35"/>
      <c r="G7" s="27"/>
    </row>
    <row r="8" spans="1:10">
      <c r="A8" s="36" t="s">
        <v>57</v>
      </c>
      <c r="B8" s="38" t="s">
        <v>52</v>
      </c>
      <c r="C8" s="63">
        <v>2.6</v>
      </c>
      <c r="D8" s="63"/>
      <c r="E8" s="31"/>
      <c r="F8" s="40"/>
      <c r="G8" s="27"/>
    </row>
    <row r="9" spans="1:10">
      <c r="A9" s="36" t="s">
        <v>58</v>
      </c>
      <c r="B9" s="2" t="s">
        <v>59</v>
      </c>
      <c r="C9" s="64">
        <v>1979</v>
      </c>
      <c r="D9" s="64"/>
      <c r="E9" s="41"/>
      <c r="F9" s="42"/>
      <c r="G9" s="27"/>
    </row>
    <row r="10" spans="1:10">
      <c r="A10" s="43" t="s">
        <v>60</v>
      </c>
      <c r="B10" s="16" t="s">
        <v>52</v>
      </c>
      <c r="C10" s="65">
        <f>22+20*LOG10((C9*1000)/C2)</f>
        <v>155.05986235440417</v>
      </c>
      <c r="D10" s="65"/>
      <c r="E10" s="31"/>
      <c r="F10" s="35"/>
      <c r="G10" s="27"/>
    </row>
    <row r="11" spans="1:10">
      <c r="A11" s="36" t="s">
        <v>61</v>
      </c>
      <c r="B11" s="38" t="s">
        <v>62</v>
      </c>
      <c r="C11" s="66">
        <f>290*(10^(C6/10)-1)</f>
        <v>374.35161930265423</v>
      </c>
      <c r="D11" s="66"/>
      <c r="E11" s="41"/>
      <c r="F11" s="33"/>
      <c r="G11" s="27"/>
    </row>
    <row r="12" spans="1:10">
      <c r="E12" s="31"/>
      <c r="F12" s="35"/>
      <c r="G12" s="27"/>
    </row>
    <row r="13" spans="1:10">
      <c r="A13" s="39" t="s">
        <v>63</v>
      </c>
      <c r="B13" s="2" t="s">
        <v>52</v>
      </c>
      <c r="C13" s="66">
        <f>10*LOG(ul)</f>
        <v>36.020599913279625</v>
      </c>
      <c r="D13" s="66"/>
      <c r="E13" s="31"/>
      <c r="F13" s="40"/>
      <c r="G13" s="27"/>
    </row>
    <row r="14" spans="1:10">
      <c r="A14" s="39" t="s">
        <v>0</v>
      </c>
      <c r="B14" s="44" t="s">
        <v>52</v>
      </c>
      <c r="C14" s="67">
        <f>20*LOG(4*PI()/c_)+10*LOG(k)</f>
        <v>-376.15135396075277</v>
      </c>
      <c r="D14" s="67"/>
      <c r="E14" s="31"/>
      <c r="F14" s="40"/>
      <c r="G14" s="27"/>
    </row>
    <row r="15" spans="1:10" ht="18">
      <c r="A15" s="45" t="s">
        <v>64</v>
      </c>
      <c r="B15" s="46" t="s">
        <v>52</v>
      </c>
      <c r="C15" s="68"/>
      <c r="D15" s="68"/>
      <c r="E15" s="31"/>
      <c r="F15" s="33"/>
      <c r="G15" s="27"/>
    </row>
    <row r="16" spans="1:10">
      <c r="A16" s="48" t="s">
        <v>65</v>
      </c>
      <c r="B16" s="49" t="s">
        <v>27</v>
      </c>
      <c r="C16" s="69">
        <f>udf/1000</f>
        <v>0.44</v>
      </c>
      <c r="D16" s="69"/>
      <c r="E16" s="50" t="s">
        <v>66</v>
      </c>
      <c r="F16" s="51" t="s">
        <v>49</v>
      </c>
      <c r="G16" s="27"/>
    </row>
    <row r="17" spans="1:11">
      <c r="A17" s="28" t="s">
        <v>67</v>
      </c>
      <c r="B17" s="2"/>
      <c r="C17" s="63" t="s">
        <v>68</v>
      </c>
      <c r="D17" s="63"/>
      <c r="E17" s="41"/>
      <c r="F17" s="42"/>
    </row>
    <row r="18" spans="1:11">
      <c r="A18" s="34" t="s">
        <v>69</v>
      </c>
      <c r="B18" s="2" t="s">
        <v>36</v>
      </c>
      <c r="C18" s="63">
        <v>5</v>
      </c>
      <c r="D18" s="63"/>
      <c r="E18" s="31"/>
      <c r="F18" s="30" t="s">
        <v>49</v>
      </c>
      <c r="G18" s="27"/>
    </row>
    <row r="19" spans="1:11">
      <c r="A19" s="36" t="s">
        <v>53</v>
      </c>
      <c r="B19" s="2" t="s">
        <v>39</v>
      </c>
      <c r="C19" s="70">
        <v>5</v>
      </c>
      <c r="D19" s="70"/>
      <c r="E19" s="31"/>
      <c r="F19" s="32" t="s">
        <v>49</v>
      </c>
      <c r="K19" s="33"/>
    </row>
    <row r="20" spans="1:11">
      <c r="A20" s="36" t="s">
        <v>70</v>
      </c>
      <c r="B20" s="38" t="s">
        <v>52</v>
      </c>
      <c r="C20" s="63">
        <v>2.4300000000000002</v>
      </c>
      <c r="D20" s="63"/>
      <c r="E20" s="41"/>
      <c r="F20" s="33"/>
      <c r="G20" s="27"/>
    </row>
    <row r="21" spans="1:11">
      <c r="A21" s="39" t="s">
        <v>55</v>
      </c>
      <c r="B21" s="2" t="s">
        <v>56</v>
      </c>
      <c r="C21" s="71">
        <f>10*LOG(C18)</f>
        <v>6.9897000433601884</v>
      </c>
      <c r="D21" s="71"/>
      <c r="E21" s="31"/>
      <c r="F21" s="35"/>
      <c r="G21" s="27"/>
    </row>
    <row r="22" spans="1:11">
      <c r="A22" s="36" t="s">
        <v>61</v>
      </c>
      <c r="B22" s="38" t="s">
        <v>62</v>
      </c>
      <c r="C22" s="66">
        <f>290*(10^(C20/10)-1)</f>
        <v>217.45553970115063</v>
      </c>
      <c r="D22" s="66"/>
      <c r="E22" s="41"/>
      <c r="F22" s="42"/>
      <c r="G22" s="27"/>
    </row>
    <row r="23" spans="1:11">
      <c r="A23" s="39" t="s">
        <v>71</v>
      </c>
      <c r="B23" s="2" t="s">
        <v>72</v>
      </c>
      <c r="C23" s="72">
        <f>C19-(10*LOG(C22))</f>
        <v>-18.373704758367012</v>
      </c>
      <c r="D23" s="72"/>
      <c r="E23" s="29"/>
      <c r="F23" s="35"/>
      <c r="G23" s="27"/>
    </row>
    <row r="24" spans="1:11">
      <c r="A24" s="36" t="s">
        <v>58</v>
      </c>
      <c r="B24" s="2" t="s">
        <v>59</v>
      </c>
      <c r="C24" s="64">
        <f>(radEarth*(((((alt+radEarth)^2)/(radEarth^2))-(COS(0))^2)^(1/2)-SIN(0)))/1000</f>
        <v>1979.1111641340412</v>
      </c>
      <c r="D24" s="64"/>
      <c r="E24" s="41"/>
      <c r="F24" s="42"/>
      <c r="G24" s="27"/>
    </row>
    <row r="25" spans="1:11">
      <c r="A25" s="39" t="s">
        <v>60</v>
      </c>
      <c r="B25" s="2" t="s">
        <v>52</v>
      </c>
      <c r="C25" s="66">
        <f>20*LOG((C24*1000))</f>
        <v>125.92940377310335</v>
      </c>
      <c r="D25" s="66"/>
      <c r="E25" s="29"/>
      <c r="F25" s="35"/>
      <c r="G25" s="27"/>
    </row>
    <row r="26" spans="1:11">
      <c r="A26" s="39" t="s">
        <v>63</v>
      </c>
      <c r="B26" s="2" t="s">
        <v>52</v>
      </c>
      <c r="C26" s="63">
        <f>10*LOG(udl)</f>
        <v>50</v>
      </c>
      <c r="D26" s="63"/>
      <c r="E26" s="31"/>
      <c r="F26" s="32" t="s">
        <v>49</v>
      </c>
      <c r="G26" s="27"/>
    </row>
    <row r="27" spans="1:11">
      <c r="A27" s="39" t="s">
        <v>0</v>
      </c>
      <c r="B27" s="44" t="s">
        <v>52</v>
      </c>
      <c r="C27" s="67">
        <f>20*LOG(4*PI()/c_)+10*LOG(k)</f>
        <v>-376.15135396075277</v>
      </c>
      <c r="D27" s="67"/>
      <c r="E27" s="31"/>
      <c r="F27" s="32"/>
      <c r="G27" s="27"/>
    </row>
    <row r="28" spans="1:11" ht="18">
      <c r="A28" s="45" t="s">
        <v>64</v>
      </c>
      <c r="B28" s="46" t="s">
        <v>52</v>
      </c>
      <c r="C28" s="73">
        <f>C21+C23-C27-C25-(20*LOG(C16*10^9))-C26</f>
        <v>15.968891942918845</v>
      </c>
      <c r="D28" s="73"/>
      <c r="E28" s="33"/>
      <c r="F28" s="40"/>
      <c r="G28" s="27"/>
    </row>
    <row r="29" spans="1:11">
      <c r="A29" s="37"/>
      <c r="B29" s="52"/>
      <c r="C29" s="33"/>
      <c r="D29" s="33"/>
      <c r="E29" s="53"/>
      <c r="F29" s="53"/>
      <c r="G29" s="33"/>
    </row>
  </sheetData>
  <sheetProtection selectLockedCells="1" selectUnlockedCells="1"/>
  <mergeCells count="29">
    <mergeCell ref="C24:D24"/>
    <mergeCell ref="C25:D25"/>
    <mergeCell ref="C26:D26"/>
    <mergeCell ref="C27:D27"/>
    <mergeCell ref="C28:D28"/>
    <mergeCell ref="C18:D18"/>
    <mergeCell ref="C19:D19"/>
    <mergeCell ref="C20:D20"/>
    <mergeCell ref="C21:D21"/>
    <mergeCell ref="C22:D22"/>
    <mergeCell ref="C23:D23"/>
    <mergeCell ref="C11:D11"/>
    <mergeCell ref="C13:D13"/>
    <mergeCell ref="C14:D14"/>
    <mergeCell ref="C15:D15"/>
    <mergeCell ref="C16:D16"/>
    <mergeCell ref="C17:D17"/>
    <mergeCell ref="C5:D5"/>
    <mergeCell ref="C6:D6"/>
    <mergeCell ref="C7:D7"/>
    <mergeCell ref="C8:D8"/>
    <mergeCell ref="C9:D9"/>
    <mergeCell ref="C10:D10"/>
    <mergeCell ref="C1:D1"/>
    <mergeCell ref="E1:F1"/>
    <mergeCell ref="C2:D2"/>
    <mergeCell ref="C3:D3"/>
    <mergeCell ref="I3:J3"/>
    <mergeCell ref="C4:D4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Normal="100" workbookViewId="0"/>
  </sheetViews>
  <sheetFormatPr defaultColWidth="8.7109375" defaultRowHeight="15"/>
  <cols>
    <col min="1" max="1" width="20.5703125" style="1" customWidth="1"/>
    <col min="2" max="2" width="5.7109375" style="1" customWidth="1"/>
    <col min="3" max="3" width="10.28515625" style="1" customWidth="1"/>
    <col min="4" max="4" width="9.7109375" style="1" customWidth="1"/>
    <col min="5" max="5" width="16.28515625" style="1" customWidth="1"/>
    <col min="6" max="6" width="14.140625" style="1" customWidth="1"/>
    <col min="7" max="16384" width="8.7109375" style="1"/>
  </cols>
  <sheetData>
    <row r="1" spans="1:12">
      <c r="A1" s="25"/>
      <c r="B1" s="26" t="s">
        <v>44</v>
      </c>
      <c r="C1" s="26" t="s">
        <v>73</v>
      </c>
      <c r="D1" s="54" t="s">
        <v>74</v>
      </c>
      <c r="E1" s="62" t="s">
        <v>46</v>
      </c>
      <c r="F1" s="62"/>
    </row>
    <row r="2" spans="1:12">
      <c r="A2" s="28" t="s">
        <v>47</v>
      </c>
      <c r="B2" s="2" t="s">
        <v>27</v>
      </c>
      <c r="C2" s="74">
        <v>2.4</v>
      </c>
      <c r="D2" s="74"/>
      <c r="E2" s="29" t="s">
        <v>75</v>
      </c>
      <c r="F2" s="30" t="s">
        <v>49</v>
      </c>
      <c r="G2" s="27"/>
    </row>
    <row r="3" spans="1:12">
      <c r="A3" s="28" t="s">
        <v>67</v>
      </c>
      <c r="B3" s="2"/>
      <c r="C3" s="74"/>
      <c r="D3" s="74"/>
      <c r="E3" s="31"/>
      <c r="F3" s="32"/>
      <c r="G3" s="27"/>
    </row>
    <row r="4" spans="1:12">
      <c r="A4" s="34" t="s">
        <v>51</v>
      </c>
      <c r="B4" s="2" t="s">
        <v>36</v>
      </c>
      <c r="C4" s="63">
        <v>100</v>
      </c>
      <c r="D4" s="63"/>
      <c r="E4" s="29"/>
      <c r="F4" s="35"/>
    </row>
    <row r="5" spans="1:12">
      <c r="A5" s="36" t="s">
        <v>53</v>
      </c>
      <c r="B5" s="2" t="s">
        <v>39</v>
      </c>
      <c r="C5" s="63">
        <v>30</v>
      </c>
      <c r="D5" s="63"/>
      <c r="E5" s="31"/>
      <c r="F5" s="32"/>
    </row>
    <row r="6" spans="1:12">
      <c r="A6" s="36" t="s">
        <v>70</v>
      </c>
      <c r="B6" s="38" t="s">
        <v>52</v>
      </c>
      <c r="C6" s="63">
        <v>2</v>
      </c>
      <c r="D6" s="63"/>
      <c r="E6" s="31"/>
      <c r="F6" s="42"/>
    </row>
    <row r="7" spans="1:12">
      <c r="A7" s="39" t="s">
        <v>55</v>
      </c>
      <c r="B7" s="2" t="s">
        <v>56</v>
      </c>
      <c r="C7" s="64">
        <f>10*LOG(C4)</f>
        <v>20</v>
      </c>
      <c r="D7" s="64"/>
      <c r="E7" s="29"/>
      <c r="F7" s="35"/>
    </row>
    <row r="8" spans="1:12">
      <c r="A8" s="36" t="s">
        <v>61</v>
      </c>
      <c r="B8" s="38" t="s">
        <v>62</v>
      </c>
      <c r="C8" s="66">
        <f>290*(10^(C6/10)-1)</f>
        <v>169.61902581372294</v>
      </c>
      <c r="D8" s="66"/>
      <c r="E8" s="41"/>
      <c r="F8" s="42"/>
    </row>
    <row r="9" spans="1:12">
      <c r="A9" s="39" t="s">
        <v>71</v>
      </c>
      <c r="B9" s="2" t="s">
        <v>72</v>
      </c>
      <c r="C9" s="75">
        <f>C5-10*LOG(C8)</f>
        <v>7.7052543543729222</v>
      </c>
      <c r="D9" s="75"/>
      <c r="E9" s="31"/>
      <c r="F9" s="35"/>
    </row>
    <row r="10" spans="1:12">
      <c r="A10" s="36" t="s">
        <v>58</v>
      </c>
      <c r="B10" s="2" t="s">
        <v>59</v>
      </c>
      <c r="C10" s="55">
        <f>(radEarth*(((((alt+radEarth)^2)/(radEarth^2))-(COS(0))^2)^(1/2)-SIN(0)))/1000</f>
        <v>1979.1111641340412</v>
      </c>
      <c r="D10" s="55">
        <f>(radEarth*(((((alt+radEarth)^2)/(radEarth^2))-(COS(RADIANS(90)))^2)^(1/2)-SIN(RADIANS(90))))/1000</f>
        <v>300.00000000000011</v>
      </c>
      <c r="E10" s="41"/>
      <c r="F10" s="33"/>
      <c r="G10" s="27"/>
    </row>
    <row r="11" spans="1:12">
      <c r="A11" s="39" t="s">
        <v>60</v>
      </c>
      <c r="B11" s="2" t="s">
        <v>52</v>
      </c>
      <c r="C11" s="56">
        <f>20*LOG((C10*1000))</f>
        <v>125.92940377310335</v>
      </c>
      <c r="D11" s="56">
        <f>20*LOG((D10*1000))</f>
        <v>109.54242509439325</v>
      </c>
      <c r="E11" s="31"/>
      <c r="F11" s="35"/>
    </row>
    <row r="12" spans="1:12">
      <c r="A12" s="39" t="s">
        <v>63</v>
      </c>
      <c r="B12" s="2" t="s">
        <v>52</v>
      </c>
      <c r="C12" s="66">
        <f>10*LOG(ul)</f>
        <v>36.020599913279625</v>
      </c>
      <c r="D12" s="66"/>
      <c r="E12" s="31"/>
      <c r="F12" s="40"/>
    </row>
    <row r="13" spans="1:12">
      <c r="A13" s="39" t="s">
        <v>0</v>
      </c>
      <c r="B13" s="44" t="s">
        <v>52</v>
      </c>
      <c r="C13" s="67">
        <f>20*LOG(4*PI()/c_)+10*LOG(k)</f>
        <v>-376.15135396075277</v>
      </c>
      <c r="D13" s="67"/>
      <c r="E13" s="31"/>
      <c r="F13" s="40"/>
    </row>
    <row r="14" spans="1:12" ht="18">
      <c r="A14" s="45" t="s">
        <v>64</v>
      </c>
      <c r="B14" s="46" t="s">
        <v>52</v>
      </c>
      <c r="C14" s="47">
        <f>C7+C9-C13-C11-(20*LOG(C2*10^9))-C12</f>
        <v>54.302379794510614</v>
      </c>
      <c r="D14" s="47">
        <f>C7+C9-C13-D11-(20*LOG(C2*10^9))-C12</f>
        <v>70.689358473220693</v>
      </c>
      <c r="E14" s="31"/>
      <c r="F14" s="33"/>
      <c r="G14" s="27"/>
      <c r="L14" s="33"/>
    </row>
    <row r="15" spans="1:12">
      <c r="A15" s="48" t="s">
        <v>65</v>
      </c>
      <c r="B15" s="49" t="s">
        <v>27</v>
      </c>
      <c r="C15" s="76">
        <v>2.4</v>
      </c>
      <c r="D15" s="76"/>
      <c r="E15" s="50" t="s">
        <v>76</v>
      </c>
      <c r="F15" s="51" t="s">
        <v>49</v>
      </c>
    </row>
    <row r="16" spans="1:12">
      <c r="A16" s="28" t="s">
        <v>67</v>
      </c>
      <c r="B16" s="2"/>
      <c r="C16" s="63" t="s">
        <v>68</v>
      </c>
      <c r="D16" s="63"/>
      <c r="E16" s="41"/>
      <c r="F16" s="42"/>
    </row>
    <row r="17" spans="1:7">
      <c r="A17" s="34" t="s">
        <v>69</v>
      </c>
      <c r="B17" s="2" t="s">
        <v>36</v>
      </c>
      <c r="C17" s="63">
        <v>5</v>
      </c>
      <c r="D17" s="63"/>
      <c r="E17" s="31"/>
      <c r="F17" s="30" t="s">
        <v>49</v>
      </c>
    </row>
    <row r="18" spans="1:7">
      <c r="A18" s="36" t="s">
        <v>53</v>
      </c>
      <c r="B18" s="2" t="s">
        <v>39</v>
      </c>
      <c r="C18" s="70">
        <v>5</v>
      </c>
      <c r="D18" s="70"/>
      <c r="E18" s="31"/>
      <c r="F18" s="32" t="s">
        <v>49</v>
      </c>
    </row>
    <row r="19" spans="1:7">
      <c r="A19" s="36" t="s">
        <v>70</v>
      </c>
      <c r="B19" s="38" t="s">
        <v>52</v>
      </c>
      <c r="C19" s="63">
        <v>2</v>
      </c>
      <c r="D19" s="63"/>
      <c r="E19" s="41"/>
      <c r="F19" s="33"/>
      <c r="G19" s="27"/>
    </row>
    <row r="20" spans="1:7">
      <c r="A20" s="39" t="s">
        <v>55</v>
      </c>
      <c r="B20" s="2" t="s">
        <v>56</v>
      </c>
      <c r="C20" s="71">
        <f>10*LOG(C17)</f>
        <v>6.9897000433601884</v>
      </c>
      <c r="D20" s="71"/>
      <c r="E20" s="31"/>
      <c r="F20" s="35"/>
    </row>
    <row r="21" spans="1:7">
      <c r="A21" s="36" t="s">
        <v>61</v>
      </c>
      <c r="B21" s="38" t="s">
        <v>62</v>
      </c>
      <c r="C21" s="66">
        <f>290*(10^(C19/10)-1)</f>
        <v>169.61902581372294</v>
      </c>
      <c r="D21" s="66"/>
      <c r="E21" s="41"/>
      <c r="F21" s="42"/>
    </row>
    <row r="22" spans="1:7">
      <c r="A22" s="39" t="s">
        <v>71</v>
      </c>
      <c r="B22" s="2" t="s">
        <v>72</v>
      </c>
      <c r="C22" s="72">
        <f>C18-(10*LOG(C21))</f>
        <v>-17.294745645627078</v>
      </c>
      <c r="D22" s="72"/>
      <c r="E22" s="29"/>
      <c r="F22" s="35"/>
    </row>
    <row r="23" spans="1:7">
      <c r="A23" s="36" t="s">
        <v>58</v>
      </c>
      <c r="B23" s="2" t="s">
        <v>59</v>
      </c>
      <c r="C23" s="55">
        <f>(radEarth*(((((alt+radEarth)^2)/(radEarth^2))-(COS(0))^2)^(1/2)-SIN(0)))/1000</f>
        <v>1979.1111641340412</v>
      </c>
      <c r="D23" s="55">
        <f>(radEarth*(((((alt+radEarth)^2)/(radEarth^2))-(COS(RADIANS(90)))^2)^(1/2)-SIN(RADIANS(90))))/1000</f>
        <v>300.00000000000011</v>
      </c>
      <c r="E23" s="41"/>
      <c r="F23" s="42"/>
    </row>
    <row r="24" spans="1:7">
      <c r="A24" s="39" t="s">
        <v>60</v>
      </c>
      <c r="B24" s="2" t="s">
        <v>52</v>
      </c>
      <c r="C24" s="56">
        <f>20*LOG((C23*1000))</f>
        <v>125.92940377310335</v>
      </c>
      <c r="D24" s="56">
        <f>20*LOG((D23*1000))</f>
        <v>109.54242509439325</v>
      </c>
      <c r="E24" s="29"/>
      <c r="F24" s="35"/>
    </row>
    <row r="25" spans="1:7">
      <c r="A25" s="39" t="s">
        <v>63</v>
      </c>
      <c r="B25" s="2" t="s">
        <v>52</v>
      </c>
      <c r="C25" s="63">
        <f>10*LOG(sdl)</f>
        <v>60</v>
      </c>
      <c r="D25" s="63"/>
      <c r="E25" s="31"/>
      <c r="F25" s="32" t="s">
        <v>49</v>
      </c>
    </row>
    <row r="26" spans="1:7">
      <c r="A26" s="39" t="s">
        <v>0</v>
      </c>
      <c r="B26" s="44" t="s">
        <v>52</v>
      </c>
      <c r="C26" s="67">
        <f>20*LOG(4*PI()/c_)+10*LOG(k)</f>
        <v>-376.15135396075277</v>
      </c>
      <c r="D26" s="67"/>
      <c r="E26" s="31"/>
      <c r="F26" s="32"/>
    </row>
    <row r="27" spans="1:7" ht="18">
      <c r="A27" s="45" t="s">
        <v>64</v>
      </c>
      <c r="B27" s="46" t="s">
        <v>52</v>
      </c>
      <c r="C27" s="47">
        <f>C20+C22-C26-C24-(20*LOG(C15*10^9))-C25</f>
        <v>-7.6873202488495735</v>
      </c>
      <c r="D27" s="57">
        <f>C20+C22-C26-D24-(20*LOG(C15*10^9))-C25</f>
        <v>8.6996584298605057</v>
      </c>
      <c r="E27" s="58"/>
      <c r="F27" s="59"/>
    </row>
  </sheetData>
  <sheetProtection selectLockedCells="1" selectUnlockedCells="1"/>
  <mergeCells count="21">
    <mergeCell ref="C22:D22"/>
    <mergeCell ref="C25:D25"/>
    <mergeCell ref="C26:D26"/>
    <mergeCell ref="C16:D16"/>
    <mergeCell ref="C17:D17"/>
    <mergeCell ref="C18:D18"/>
    <mergeCell ref="C19:D19"/>
    <mergeCell ref="C20:D20"/>
    <mergeCell ref="C21:D21"/>
    <mergeCell ref="C7:D7"/>
    <mergeCell ref="C8:D8"/>
    <mergeCell ref="C9:D9"/>
    <mergeCell ref="C12:D12"/>
    <mergeCell ref="C13:D13"/>
    <mergeCell ref="C15:D15"/>
    <mergeCell ref="E1:F1"/>
    <mergeCell ref="C2:D2"/>
    <mergeCell ref="C3:D3"/>
    <mergeCell ref="C4:D4"/>
    <mergeCell ref="C5:D5"/>
    <mergeCell ref="C6:D6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Intro</vt:lpstr>
      <vt:lpstr>UHF</vt:lpstr>
      <vt:lpstr>S-Band</vt:lpstr>
      <vt:lpstr>alt</vt:lpstr>
      <vt:lpstr>c_</vt:lpstr>
      <vt:lpstr>del</vt:lpstr>
      <vt:lpstr>GSG</vt:lpstr>
      <vt:lpstr>GSTP</vt:lpstr>
      <vt:lpstr>k</vt:lpstr>
      <vt:lpstr>radEarth</vt:lpstr>
      <vt:lpstr>SCG</vt:lpstr>
      <vt:lpstr>SCTP</vt:lpstr>
      <vt:lpstr>sdf</vt:lpstr>
      <vt:lpstr>sdl</vt:lpstr>
      <vt:lpstr>suf</vt:lpstr>
      <vt:lpstr>udf</vt:lpstr>
      <vt:lpstr>udl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</cp:lastModifiedBy>
  <dcterms:created xsi:type="dcterms:W3CDTF">2014-02-07T23:39:34Z</dcterms:created>
  <dcterms:modified xsi:type="dcterms:W3CDTF">2014-02-07T23:39:34Z</dcterms:modified>
</cp:coreProperties>
</file>