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banajurong-my.sharepoint.com/personal/younis_bhat_smec_com/Documents/Business/02 - Projects/Chennai Desal/Fin Plan/"/>
    </mc:Choice>
  </mc:AlternateContent>
  <xr:revisionPtr revIDLastSave="0" documentId="8_{F8A58AA1-6E92-4FB0-8FD0-D92B6E7C6445}" xr6:coauthVersionLast="45" xr6:coauthVersionMax="45" xr10:uidLastSave="{00000000-0000-0000-0000-000000000000}"/>
  <bookViews>
    <workbookView xWindow="-120" yWindow="-120" windowWidth="20730" windowHeight="11160" xr2:uid="{802CC56D-87F1-4C13-9CE5-AE9B2514734C}"/>
  </bookViews>
  <sheets>
    <sheet name="SMEC India 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1" l="1"/>
  <c r="N39" i="1" s="1"/>
  <c r="M38" i="1"/>
  <c r="M39" i="1" s="1"/>
  <c r="L38" i="1"/>
  <c r="L39" i="1" s="1"/>
  <c r="K38" i="1"/>
  <c r="K39" i="1" s="1"/>
  <c r="H38" i="1"/>
  <c r="H39" i="1" s="1"/>
  <c r="G38" i="1"/>
  <c r="G39" i="1" s="1"/>
  <c r="F38" i="1"/>
  <c r="F39" i="1" s="1"/>
  <c r="D38" i="1"/>
  <c r="D36" i="1"/>
  <c r="C36" i="1"/>
  <c r="P35" i="1"/>
  <c r="J35" i="1"/>
  <c r="P34" i="1"/>
  <c r="J34" i="1"/>
  <c r="P33" i="1"/>
  <c r="J33" i="1"/>
  <c r="P32" i="1"/>
  <c r="J32" i="1"/>
  <c r="P31" i="1"/>
  <c r="J31" i="1"/>
  <c r="P30" i="1"/>
  <c r="J30" i="1"/>
  <c r="P29" i="1"/>
  <c r="J29" i="1"/>
  <c r="Q28" i="1"/>
  <c r="P28" i="1"/>
  <c r="J28" i="1"/>
  <c r="E28" i="1"/>
  <c r="D39" i="1" s="1"/>
  <c r="Q27" i="1"/>
  <c r="P27" i="1"/>
  <c r="J27" i="1"/>
  <c r="J36" i="1" s="1"/>
  <c r="Q26" i="1"/>
  <c r="P26" i="1"/>
  <c r="P36" i="1" s="1"/>
  <c r="J26" i="1"/>
  <c r="Q25" i="1"/>
  <c r="O25" i="1"/>
  <c r="I25" i="1"/>
  <c r="Q24" i="1"/>
  <c r="O24" i="1"/>
  <c r="I24" i="1"/>
  <c r="Q23" i="1"/>
  <c r="O23" i="1"/>
  <c r="I23" i="1"/>
  <c r="Q22" i="1"/>
  <c r="O22" i="1"/>
  <c r="O36" i="1" s="1"/>
  <c r="I22" i="1"/>
  <c r="Q21" i="1"/>
  <c r="O21" i="1"/>
  <c r="I21" i="1"/>
  <c r="Q20" i="1"/>
  <c r="O20" i="1"/>
  <c r="I20" i="1"/>
  <c r="I36" i="1" s="1"/>
  <c r="B19" i="1"/>
  <c r="A19" i="1"/>
  <c r="M12" i="1"/>
  <c r="M13" i="1" s="1"/>
  <c r="L12" i="1"/>
  <c r="L13" i="1" s="1"/>
  <c r="K12" i="1"/>
  <c r="K13" i="1" s="1"/>
  <c r="J12" i="1"/>
  <c r="J13" i="1" s="1"/>
  <c r="H12" i="1"/>
  <c r="H13" i="1" s="1"/>
  <c r="G12" i="1"/>
  <c r="G13" i="1" s="1"/>
  <c r="F12" i="1"/>
  <c r="F13" i="1" s="1"/>
  <c r="E12" i="1"/>
  <c r="E14" i="1" s="1"/>
  <c r="B10" i="1"/>
  <c r="O9" i="1"/>
  <c r="N9" i="1"/>
  <c r="I9" i="1"/>
  <c r="A9" i="1"/>
  <c r="O8" i="1"/>
  <c r="N8" i="1"/>
  <c r="I8" i="1"/>
  <c r="A8" i="1"/>
  <c r="O7" i="1"/>
  <c r="N7" i="1"/>
  <c r="I7" i="1"/>
  <c r="A7" i="1"/>
  <c r="O6" i="1"/>
  <c r="N6" i="1"/>
  <c r="I6" i="1"/>
  <c r="A6" i="1"/>
  <c r="O5" i="1"/>
  <c r="N5" i="1"/>
  <c r="I5" i="1"/>
  <c r="A5" i="1"/>
  <c r="O4" i="1"/>
  <c r="N4" i="1"/>
  <c r="I4" i="1"/>
  <c r="A4" i="1"/>
  <c r="O3" i="1"/>
  <c r="N3" i="1"/>
  <c r="N10" i="1" s="1"/>
  <c r="I3" i="1"/>
  <c r="I10" i="1" s="1"/>
  <c r="A3" i="1"/>
  <c r="A2" i="1"/>
  <c r="E13" i="1" l="1"/>
  <c r="M16" i="1" s="1"/>
  <c r="M15" i="1"/>
  <c r="E38" i="1"/>
  <c r="N41" i="1" l="1"/>
  <c r="E39" i="1"/>
  <c r="N42" i="1" s="1"/>
</calcChain>
</file>

<file path=xl/sharedStrings.xml><?xml version="1.0" encoding="utf-8"?>
<sst xmlns="http://schemas.openxmlformats.org/spreadsheetml/2006/main" count="68" uniqueCount="45">
  <si>
    <t xml:space="preserve">Total Billing </t>
  </si>
  <si>
    <t>Biiling Rate</t>
  </si>
  <si>
    <t xml:space="preserve"> DESIGN  including Tendering (Input months)</t>
  </si>
  <si>
    <t>Cost (US$)</t>
  </si>
  <si>
    <t>Construction Supervision including DLP</t>
  </si>
  <si>
    <t>Cost</t>
  </si>
  <si>
    <t>Input Months</t>
  </si>
  <si>
    <t>USD</t>
  </si>
  <si>
    <t>CP1&amp; CP2</t>
  </si>
  <si>
    <t>CP3</t>
  </si>
  <si>
    <t>CP4</t>
  </si>
  <si>
    <t>CP5</t>
  </si>
  <si>
    <t>CP1&amp;CP2</t>
  </si>
  <si>
    <t>INR</t>
  </si>
  <si>
    <t>AUD</t>
  </si>
  <si>
    <t>DESIGN  including Tendering</t>
  </si>
  <si>
    <t>Cost (INR)</t>
  </si>
  <si>
    <t>Rate (USD)</t>
  </si>
  <si>
    <t>Rate (INR)</t>
  </si>
  <si>
    <t>Civil and Structure Engineer (Desal)</t>
  </si>
  <si>
    <t>Dr. D. Elancherian</t>
  </si>
  <si>
    <t>Monitoring and Control Expert (Distribution)</t>
  </si>
  <si>
    <t xml:space="preserve">Ashish Gosain </t>
  </si>
  <si>
    <t>Specification Specialist (Desal)</t>
  </si>
  <si>
    <t xml:space="preserve">Sethuraman </t>
  </si>
  <si>
    <t xml:space="preserve">Financial expert </t>
  </si>
  <si>
    <t>Hemanth Chadda</t>
  </si>
  <si>
    <t>Commissioning Engineer</t>
  </si>
  <si>
    <t>Santhosh Kumar</t>
  </si>
  <si>
    <t xml:space="preserve">Social Communication Specialist </t>
  </si>
  <si>
    <t xml:space="preserve">Rajesh Mishra </t>
  </si>
  <si>
    <t>Civil Engineer</t>
  </si>
  <si>
    <t xml:space="preserve">Ramesh Senthil </t>
  </si>
  <si>
    <t xml:space="preserve">Construction Planner Cost Estimator </t>
  </si>
  <si>
    <t xml:space="preserve">Naisa Sreenivasulu Reddy </t>
  </si>
  <si>
    <t>Quantity Surveyor - 1</t>
  </si>
  <si>
    <t>Vinod Chandra K C</t>
  </si>
  <si>
    <t>Secretary</t>
  </si>
  <si>
    <t>TBN</t>
  </si>
  <si>
    <t>Contract management Specialist</t>
  </si>
  <si>
    <t>Geo Technical Engineer</t>
  </si>
  <si>
    <t>Office boy-1</t>
  </si>
  <si>
    <t>Office boy-2</t>
  </si>
  <si>
    <t>Office Manager &amp; Travel &amp; Visa processing officer</t>
  </si>
  <si>
    <t>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</si>
</sst>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10"/>
      <name val="Arial Nova"/>
      <family val="2"/>
    </font>
    <font>
      <sz val="10"/>
      <name val="Arial"/>
      <family val="2"/>
    </font>
    <font>
      <b/>
      <sz val="10"/>
      <color theme="1"/>
      <name val="Arial Nova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2">
    <xf numFmtId="0" fontId="0" fillId="0" borderId="0" xfId="0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/>
    <xf numFmtId="164" fontId="3" fillId="4" borderId="1" xfId="1" applyNumberFormat="1" applyFont="1" applyFill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164" fontId="6" fillId="2" borderId="1" xfId="1" applyNumberFormat="1" applyFont="1" applyFill="1" applyBorder="1"/>
    <xf numFmtId="0" fontId="6" fillId="2" borderId="1" xfId="0" applyFont="1" applyFill="1" applyBorder="1"/>
    <xf numFmtId="164" fontId="6" fillId="3" borderId="1" xfId="1" applyNumberFormat="1" applyFont="1" applyFill="1" applyBorder="1"/>
    <xf numFmtId="164" fontId="7" fillId="0" borderId="1" xfId="1" applyNumberFormat="1" applyFont="1" applyBorder="1"/>
    <xf numFmtId="0" fontId="0" fillId="0" borderId="1" xfId="0" applyBorder="1"/>
    <xf numFmtId="164" fontId="0" fillId="0" borderId="1" xfId="0" applyNumberFormat="1" applyBorder="1"/>
    <xf numFmtId="43" fontId="0" fillId="0" borderId="1" xfId="0" applyNumberFormat="1" applyBorder="1"/>
    <xf numFmtId="43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4" borderId="2" xfId="0" applyFill="1" applyBorder="1"/>
    <xf numFmtId="0" fontId="0" fillId="4" borderId="0" xfId="0" applyFill="1"/>
    <xf numFmtId="0" fontId="0" fillId="5" borderId="1" xfId="0" applyFill="1" applyBorder="1"/>
    <xf numFmtId="0" fontId="0" fillId="0" borderId="3" xfId="0" applyBorder="1" applyAlignment="1">
      <alignment horizontal="center"/>
    </xf>
    <xf numFmtId="165" fontId="5" fillId="0" borderId="4" xfId="2" applyNumberFormat="1" applyBorder="1" applyAlignment="1">
      <alignment horizontal="center"/>
    </xf>
    <xf numFmtId="164" fontId="8" fillId="0" borderId="5" xfId="1" applyNumberFormat="1" applyFont="1" applyBorder="1" applyAlignment="1">
      <alignment horizontal="right" vertical="center" wrapText="1"/>
    </xf>
    <xf numFmtId="164" fontId="0" fillId="4" borderId="5" xfId="0" applyNumberFormat="1" applyFill="1" applyBorder="1"/>
    <xf numFmtId="164" fontId="0" fillId="4" borderId="1" xfId="0" applyNumberFormat="1" applyFill="1" applyBorder="1"/>
    <xf numFmtId="165" fontId="5" fillId="0" borderId="6" xfId="2" applyNumberFormat="1" applyBorder="1" applyAlignment="1">
      <alignment horizontal="center"/>
    </xf>
    <xf numFmtId="0" fontId="5" fillId="6" borderId="1" xfId="2" applyFill="1" applyBorder="1"/>
    <xf numFmtId="0" fontId="0" fillId="4" borderId="7" xfId="0" applyFill="1" applyBorder="1"/>
    <xf numFmtId="165" fontId="2" fillId="2" borderId="6" xfId="0" applyNumberFormat="1" applyFont="1" applyFill="1" applyBorder="1"/>
    <xf numFmtId="0" fontId="2" fillId="2" borderId="6" xfId="0" applyFont="1" applyFill="1" applyBorder="1"/>
    <xf numFmtId="0" fontId="2" fillId="3" borderId="6" xfId="0" applyFont="1" applyFill="1" applyBorder="1"/>
    <xf numFmtId="164" fontId="7" fillId="0" borderId="0" xfId="1" applyNumberFormat="1" applyFont="1"/>
  </cellXfs>
  <cellStyles count="3">
    <cellStyle name="Comma" xfId="1" builtinId="3"/>
    <cellStyle name="Normal" xfId="0" builtinId="0"/>
    <cellStyle name="Normal 2" xfId="2" xr:uid="{E59BDDF4-12A7-4483-B349-08D47E4EB3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younis_bhat_smec_com/Documents/Business/02%20-%20Projects/Chennai%20Desal/Invoicing/Copy%20of%20F-PM10321_SMEC%20International%20and%20India%20-%20for%20project%20set%20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y5507858/Desktop/Project%20Set%20up/F-PM10321_SMEC%20In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General Information"/>
      <sheetName val="2- Cost Plan"/>
      <sheetName val="SMEC Intl. Fee"/>
      <sheetName val="SMEC India Fee"/>
      <sheetName val="CP 1&amp;CP 2"/>
      <sheetName val="CP 3"/>
      <sheetName val="CP 4"/>
      <sheetName val="CP 5"/>
      <sheetName val="Lists"/>
      <sheetName val="Org Data"/>
      <sheetName val="Sheet1"/>
    </sheetNames>
    <sheetDataSet>
      <sheetData sheetId="0"/>
      <sheetData sheetId="1">
        <row r="5">
          <cell r="A5" t="str">
            <v>Role</v>
          </cell>
        </row>
        <row r="7">
          <cell r="A7" t="str">
            <v>Project Manager</v>
          </cell>
        </row>
        <row r="8">
          <cell r="A8" t="str">
            <v>Water Supply Engineer</v>
          </cell>
        </row>
        <row r="9">
          <cell r="A9" t="str">
            <v>Mechanical Engineer (Desal)</v>
          </cell>
        </row>
        <row r="10">
          <cell r="A10" t="str">
            <v>Electrical Engineer (Desal)</v>
          </cell>
        </row>
        <row r="11">
          <cell r="A11" t="str">
            <v>Pipeline Engineer</v>
          </cell>
        </row>
        <row r="12">
          <cell r="A12" t="str">
            <v>Contract Specialist (Desal)</v>
          </cell>
        </row>
        <row r="13">
          <cell r="A13" t="str">
            <v>Monitoring and Control Expert (Desal)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General Information"/>
      <sheetName val="2- Cost Plan"/>
      <sheetName val="Sheet2"/>
      <sheetName val="Lists"/>
      <sheetName val="Org Data"/>
      <sheetName val="Sheet1"/>
    </sheetNames>
    <sheetDataSet>
      <sheetData sheetId="0" refreshError="1"/>
      <sheetData sheetId="1" refreshError="1">
        <row r="5">
          <cell r="A5" t="str">
            <v>Role</v>
          </cell>
          <cell r="B5" t="str">
            <v>Name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5AAF-B70B-49BF-8FDD-252D37BF750D}">
  <dimension ref="A1:Q42"/>
  <sheetViews>
    <sheetView tabSelected="1" zoomScale="85" zoomScaleNormal="85" workbookViewId="0">
      <selection activeCell="J13" sqref="J13"/>
    </sheetView>
  </sheetViews>
  <sheetFormatPr defaultRowHeight="15" x14ac:dyDescent="0.25"/>
  <cols>
    <col min="1" max="1" width="42.85546875" bestFit="1" customWidth="1"/>
    <col min="2" max="2" width="26.140625" bestFit="1" customWidth="1"/>
    <col min="4" max="4" width="11.28515625" bestFit="1" customWidth="1"/>
    <col min="5" max="5" width="13.5703125" bestFit="1" customWidth="1"/>
    <col min="6" max="6" width="10.140625" bestFit="1" customWidth="1"/>
    <col min="7" max="7" width="11.85546875" customWidth="1"/>
    <col min="8" max="8" width="10.140625" bestFit="1" customWidth="1"/>
    <col min="9" max="10" width="13.28515625" bestFit="1" customWidth="1"/>
    <col min="11" max="11" width="12.140625" bestFit="1" customWidth="1"/>
    <col min="12" max="12" width="11.140625" bestFit="1" customWidth="1"/>
    <col min="13" max="14" width="12.5703125" bestFit="1" customWidth="1"/>
    <col min="16" max="16" width="11.5703125" bestFit="1" customWidth="1"/>
  </cols>
  <sheetData>
    <row r="1" spans="1:15" x14ac:dyDescent="0.25">
      <c r="A1" s="1"/>
      <c r="B1" s="1" t="s">
        <v>0</v>
      </c>
      <c r="C1" s="1" t="s">
        <v>1</v>
      </c>
      <c r="E1" s="2" t="s">
        <v>2</v>
      </c>
      <c r="F1" s="2"/>
      <c r="G1" s="2"/>
      <c r="H1" s="2"/>
      <c r="I1" s="3" t="s">
        <v>3</v>
      </c>
      <c r="J1" s="4" t="s">
        <v>4</v>
      </c>
      <c r="K1" s="4"/>
      <c r="L1" s="4"/>
      <c r="M1" s="4"/>
      <c r="N1" s="5" t="s">
        <v>5</v>
      </c>
      <c r="O1" s="6" t="s">
        <v>6</v>
      </c>
    </row>
    <row r="2" spans="1:15" x14ac:dyDescent="0.25">
      <c r="A2" s="1" t="str">
        <f>'[1]2- Cost Plan'!A5</f>
        <v>Role</v>
      </c>
      <c r="B2" s="1" t="s">
        <v>3</v>
      </c>
      <c r="C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/>
      <c r="J2" s="1" t="s">
        <v>12</v>
      </c>
      <c r="K2" s="1" t="s">
        <v>9</v>
      </c>
      <c r="L2" s="1" t="s">
        <v>10</v>
      </c>
      <c r="M2" s="1" t="s">
        <v>11</v>
      </c>
      <c r="N2" s="5"/>
      <c r="O2" s="6"/>
    </row>
    <row r="3" spans="1:15" x14ac:dyDescent="0.25">
      <c r="A3" s="1" t="str">
        <f>'[1]2- Cost Plan'!A7</f>
        <v>Project Manager</v>
      </c>
      <c r="B3" s="7">
        <v>2625070</v>
      </c>
      <c r="C3" s="1">
        <v>37500</v>
      </c>
      <c r="E3" s="1">
        <v>8</v>
      </c>
      <c r="F3" s="1">
        <v>0</v>
      </c>
      <c r="G3" s="1">
        <v>6</v>
      </c>
      <c r="H3" s="1">
        <v>0</v>
      </c>
      <c r="I3" s="8">
        <f>SUM(E3:H3)*C3*70.8355</f>
        <v>37188637.5</v>
      </c>
      <c r="J3" s="1">
        <v>20</v>
      </c>
      <c r="K3" s="1">
        <v>12</v>
      </c>
      <c r="L3" s="1">
        <v>18</v>
      </c>
      <c r="M3" s="1">
        <v>6</v>
      </c>
      <c r="N3" s="8">
        <f>SUM(J3:M3)*C3*70.8355</f>
        <v>148754550</v>
      </c>
      <c r="O3" s="1">
        <f>SUM(E3:H3)+SUM(J3:M3)</f>
        <v>70</v>
      </c>
    </row>
    <row r="4" spans="1:15" x14ac:dyDescent="0.25">
      <c r="A4" s="1" t="str">
        <f>'[1]2- Cost Plan'!A8</f>
        <v>Water Supply Engineer</v>
      </c>
      <c r="B4" s="9">
        <v>583280</v>
      </c>
      <c r="C4" s="10">
        <v>25360</v>
      </c>
      <c r="E4" s="1">
        <v>5</v>
      </c>
      <c r="F4" s="1">
        <v>0</v>
      </c>
      <c r="G4" s="1">
        <v>6</v>
      </c>
      <c r="H4" s="1">
        <v>0</v>
      </c>
      <c r="I4" s="8">
        <f t="shared" ref="I4:I9" si="0">SUM(E4:H4)*C4*70.8355</f>
        <v>19760271.079999998</v>
      </c>
      <c r="J4" s="1">
        <v>0</v>
      </c>
      <c r="K4" s="1">
        <v>0</v>
      </c>
      <c r="L4" s="1">
        <v>12</v>
      </c>
      <c r="M4" s="1"/>
      <c r="N4" s="8">
        <f t="shared" ref="N4:N9" si="1">SUM(J4:M4)*C4*70.8355</f>
        <v>21556659.359999999</v>
      </c>
      <c r="O4" s="1">
        <f>SUM(E4:H4)+SUM(J4:M4)</f>
        <v>23</v>
      </c>
    </row>
    <row r="5" spans="1:15" x14ac:dyDescent="0.25">
      <c r="A5" s="1" t="str">
        <f>'[1]2- Cost Plan'!A9</f>
        <v>Mechanical Engineer (Desal)</v>
      </c>
      <c r="B5" s="9">
        <v>660000</v>
      </c>
      <c r="C5" s="10">
        <v>44000</v>
      </c>
      <c r="E5" s="1">
        <v>5</v>
      </c>
      <c r="F5" s="1">
        <v>0</v>
      </c>
      <c r="G5" s="1">
        <v>0</v>
      </c>
      <c r="H5" s="1">
        <v>0</v>
      </c>
      <c r="I5" s="8">
        <f t="shared" si="0"/>
        <v>15583810</v>
      </c>
      <c r="J5" s="1">
        <v>10</v>
      </c>
      <c r="K5" s="1"/>
      <c r="L5" s="1"/>
      <c r="M5" s="1"/>
      <c r="N5" s="8">
        <f t="shared" si="1"/>
        <v>31167620</v>
      </c>
      <c r="O5" s="1">
        <f t="shared" ref="O5:O9" si="2">SUM(E5:H5)+SUM(J5:M5)</f>
        <v>15</v>
      </c>
    </row>
    <row r="6" spans="1:15" x14ac:dyDescent="0.25">
      <c r="A6" s="1" t="str">
        <f>'[1]2- Cost Plan'!A10</f>
        <v>Electrical Engineer (Desal)</v>
      </c>
      <c r="B6" s="9">
        <v>328300</v>
      </c>
      <c r="C6" s="10">
        <v>13132</v>
      </c>
      <c r="E6" s="1">
        <v>7</v>
      </c>
      <c r="F6" s="1"/>
      <c r="G6" s="1"/>
      <c r="H6" s="1"/>
      <c r="I6" s="8">
        <f t="shared" si="0"/>
        <v>6511482.5019999994</v>
      </c>
      <c r="J6" s="1">
        <v>15</v>
      </c>
      <c r="K6" s="1"/>
      <c r="L6" s="1"/>
      <c r="M6" s="1">
        <v>3</v>
      </c>
      <c r="N6" s="8">
        <f t="shared" si="1"/>
        <v>16743812.147999998</v>
      </c>
      <c r="O6" s="1">
        <f t="shared" si="2"/>
        <v>25</v>
      </c>
    </row>
    <row r="7" spans="1:15" x14ac:dyDescent="0.25">
      <c r="A7" s="1" t="str">
        <f>'[1]2- Cost Plan'!A11</f>
        <v>Pipeline Engineer</v>
      </c>
      <c r="B7" s="9">
        <v>1582140</v>
      </c>
      <c r="C7" s="10">
        <v>22602</v>
      </c>
      <c r="E7" s="1">
        <v>1</v>
      </c>
      <c r="F7" s="1">
        <v>0</v>
      </c>
      <c r="G7" s="1">
        <v>3</v>
      </c>
      <c r="H7" s="1"/>
      <c r="I7" s="8">
        <f t="shared" si="0"/>
        <v>6404095.8839999996</v>
      </c>
      <c r="J7" s="1">
        <v>3</v>
      </c>
      <c r="K7" s="1">
        <v>51</v>
      </c>
      <c r="L7" s="1">
        <v>12</v>
      </c>
      <c r="M7" s="1"/>
      <c r="N7" s="8">
        <f t="shared" si="1"/>
        <v>105667582.086</v>
      </c>
      <c r="O7" s="1">
        <f t="shared" si="2"/>
        <v>70</v>
      </c>
    </row>
    <row r="8" spans="1:15" x14ac:dyDescent="0.25">
      <c r="A8" s="1" t="str">
        <f>'[1]2- Cost Plan'!A12</f>
        <v>Contract Specialist (Desal)</v>
      </c>
      <c r="B8" s="9">
        <v>399663</v>
      </c>
      <c r="C8" s="10">
        <v>44407</v>
      </c>
      <c r="E8" s="1">
        <v>8</v>
      </c>
      <c r="F8" s="1"/>
      <c r="G8" s="1"/>
      <c r="H8" s="1"/>
      <c r="I8" s="8">
        <f t="shared" si="0"/>
        <v>25164736.388</v>
      </c>
      <c r="J8" s="1">
        <v>1</v>
      </c>
      <c r="K8" s="1"/>
      <c r="L8" s="1"/>
      <c r="M8" s="1"/>
      <c r="N8" s="8">
        <f t="shared" si="1"/>
        <v>3145592.0485</v>
      </c>
      <c r="O8" s="1">
        <f t="shared" si="2"/>
        <v>9</v>
      </c>
    </row>
    <row r="9" spans="1:15" x14ac:dyDescent="0.25">
      <c r="A9" s="1" t="str">
        <f>'[1]2- Cost Plan'!A13</f>
        <v>Monitoring and Control Expert (Desal)</v>
      </c>
      <c r="B9" s="9">
        <v>211860</v>
      </c>
      <c r="C9" s="10">
        <v>19260</v>
      </c>
      <c r="E9" s="1">
        <v>3</v>
      </c>
      <c r="F9" s="1"/>
      <c r="G9" s="1"/>
      <c r="H9" s="1"/>
      <c r="I9" s="8">
        <f t="shared" si="0"/>
        <v>4092875.19</v>
      </c>
      <c r="J9" s="1">
        <v>8</v>
      </c>
      <c r="K9" s="1"/>
      <c r="L9" s="1"/>
      <c r="M9" s="1"/>
      <c r="N9" s="8">
        <f t="shared" si="1"/>
        <v>10914333.84</v>
      </c>
      <c r="O9" s="1">
        <f t="shared" si="2"/>
        <v>11</v>
      </c>
    </row>
    <row r="10" spans="1:15" x14ac:dyDescent="0.25">
      <c r="A10" s="1"/>
      <c r="B10" s="11">
        <f>SUM(B3:B9)</f>
        <v>6390313</v>
      </c>
      <c r="C10" s="12"/>
      <c r="E10" s="1"/>
      <c r="F10" s="1"/>
      <c r="G10" s="1"/>
      <c r="H10" s="1"/>
      <c r="I10" s="11">
        <f>SUM(I3:I9)</f>
        <v>114705908.544</v>
      </c>
      <c r="J10" s="1"/>
      <c r="K10" s="1"/>
      <c r="L10" s="1"/>
      <c r="M10" s="1"/>
      <c r="N10" s="13">
        <f>SUM(N3:N9)</f>
        <v>337950149.48249996</v>
      </c>
      <c r="O10" s="1"/>
    </row>
    <row r="12" spans="1:15" x14ac:dyDescent="0.25">
      <c r="D12" t="s">
        <v>13</v>
      </c>
      <c r="E12" s="14">
        <f>SUMPRODUCT($C$3:$C$9,E3:E9)*70.8355</f>
        <v>83186519.45099999</v>
      </c>
      <c r="F12" s="14">
        <f>SUMPRODUCT($C$3:$C$9,F3:F9)*70.8355</f>
        <v>0</v>
      </c>
      <c r="G12" s="14">
        <f t="shared" ref="G12:M12" si="3">SUMPRODUCT($C$3:$C$9,G3:G9)*70.8355</f>
        <v>31519389.092999998</v>
      </c>
      <c r="H12" s="14">
        <f t="shared" si="3"/>
        <v>0</v>
      </c>
      <c r="I12" s="15"/>
      <c r="J12" s="14">
        <f t="shared" si="3"/>
        <v>117110419.5915</v>
      </c>
      <c r="K12" s="14">
        <f t="shared" si="3"/>
        <v>113528197.521</v>
      </c>
      <c r="L12" s="14">
        <f t="shared" si="3"/>
        <v>88582909.511999995</v>
      </c>
      <c r="M12" s="14">
        <f t="shared" si="3"/>
        <v>18728622.857999999</v>
      </c>
    </row>
    <row r="13" spans="1:15" x14ac:dyDescent="0.25">
      <c r="D13" t="s">
        <v>14</v>
      </c>
      <c r="E13" s="16">
        <f>E12/48.72</f>
        <v>1707440.8754310342</v>
      </c>
      <c r="F13" s="16">
        <f t="shared" ref="F13:H13" si="4">F12/48.72</f>
        <v>0</v>
      </c>
      <c r="G13" s="16">
        <f t="shared" si="4"/>
        <v>646949.69402709359</v>
      </c>
      <c r="H13" s="16">
        <f t="shared" si="4"/>
        <v>0</v>
      </c>
      <c r="I13" s="15"/>
      <c r="J13" s="16">
        <f>J12/48.72</f>
        <v>2403744.2444889164</v>
      </c>
      <c r="K13" s="16">
        <f t="shared" ref="K13:M13" si="5">K12/48.72</f>
        <v>2330217.5189039409</v>
      </c>
      <c r="L13" s="16">
        <f t="shared" si="5"/>
        <v>1818204.2182266009</v>
      </c>
      <c r="M13" s="16">
        <f t="shared" si="5"/>
        <v>384413.44125615765</v>
      </c>
    </row>
    <row r="14" spans="1:15" x14ac:dyDescent="0.25">
      <c r="E14" s="17">
        <f>E12/45.8099</f>
        <v>1815907.029943309</v>
      </c>
      <c r="F14" s="15"/>
      <c r="G14" s="15"/>
      <c r="H14" s="15"/>
      <c r="I14" s="15"/>
      <c r="J14" s="17"/>
      <c r="K14" s="15"/>
      <c r="L14" s="15"/>
      <c r="M14" s="15"/>
    </row>
    <row r="15" spans="1:15" x14ac:dyDescent="0.25">
      <c r="I15" s="18"/>
      <c r="M15" s="19">
        <f>SUM(E12:M12)</f>
        <v>452656058.02649993</v>
      </c>
    </row>
    <row r="16" spans="1:15" x14ac:dyDescent="0.25">
      <c r="M16" s="19">
        <f>SUM(E13:M13)</f>
        <v>9290969.9923337437</v>
      </c>
    </row>
    <row r="18" spans="1:17" x14ac:dyDescent="0.25">
      <c r="E18" s="20" t="s">
        <v>15</v>
      </c>
      <c r="F18" s="20"/>
      <c r="G18" s="20"/>
      <c r="H18" s="20"/>
      <c r="I18" s="21" t="s">
        <v>3</v>
      </c>
      <c r="J18" s="21" t="s">
        <v>16</v>
      </c>
      <c r="K18" s="22" t="s">
        <v>4</v>
      </c>
      <c r="L18" s="22"/>
      <c r="M18" s="22"/>
      <c r="N18" s="22"/>
      <c r="O18" s="23" t="s">
        <v>3</v>
      </c>
      <c r="P18" s="23" t="s">
        <v>16</v>
      </c>
      <c r="Q18" s="24" t="s">
        <v>6</v>
      </c>
    </row>
    <row r="19" spans="1:17" x14ac:dyDescent="0.25">
      <c r="A19" t="str">
        <f>'[2]2- Cost Plan'!A5</f>
        <v>Role</v>
      </c>
      <c r="B19" t="str">
        <f>'[2]2- Cost Plan'!B5</f>
        <v>Name</v>
      </c>
      <c r="C19" t="s">
        <v>17</v>
      </c>
      <c r="D19" t="s">
        <v>18</v>
      </c>
      <c r="E19" t="s">
        <v>8</v>
      </c>
      <c r="F19" t="s">
        <v>9</v>
      </c>
      <c r="G19" t="s">
        <v>10</v>
      </c>
      <c r="H19" t="s">
        <v>11</v>
      </c>
      <c r="K19" t="s">
        <v>12</v>
      </c>
      <c r="L19" t="s">
        <v>9</v>
      </c>
      <c r="M19" t="s">
        <v>10</v>
      </c>
      <c r="N19" t="s">
        <v>11</v>
      </c>
      <c r="O19" s="23"/>
      <c r="P19" s="23"/>
      <c r="Q19" s="24"/>
    </row>
    <row r="20" spans="1:17" x14ac:dyDescent="0.25">
      <c r="A20" s="15" t="s">
        <v>19</v>
      </c>
      <c r="B20" s="15" t="s">
        <v>20</v>
      </c>
      <c r="C20" s="25">
        <v>10895</v>
      </c>
      <c r="D20" s="26"/>
      <c r="E20" s="15">
        <v>6</v>
      </c>
      <c r="F20" s="15"/>
      <c r="G20" s="15"/>
      <c r="H20" s="15"/>
      <c r="I20" s="27">
        <f>SUM(E20:H20)*C20*70.8355</f>
        <v>4630516.6349999998</v>
      </c>
      <c r="J20" s="28"/>
      <c r="K20" s="15">
        <v>36</v>
      </c>
      <c r="L20" s="15"/>
      <c r="M20" s="15"/>
      <c r="N20" s="15"/>
      <c r="O20" s="27">
        <f>SUM(K20:N20)*C20*70.8355</f>
        <v>27783099.809999999</v>
      </c>
      <c r="P20" s="28"/>
      <c r="Q20">
        <f>SUM(E20:H20)+SUM(K20:N20)</f>
        <v>42</v>
      </c>
    </row>
    <row r="21" spans="1:17" x14ac:dyDescent="0.25">
      <c r="A21" s="15" t="s">
        <v>21</v>
      </c>
      <c r="B21" s="15" t="s">
        <v>22</v>
      </c>
      <c r="C21" s="25">
        <v>7704</v>
      </c>
      <c r="D21" s="26"/>
      <c r="E21" s="15">
        <v>2</v>
      </c>
      <c r="F21" s="15"/>
      <c r="G21" s="15">
        <v>3</v>
      </c>
      <c r="H21" s="15"/>
      <c r="I21" s="27">
        <f t="shared" ref="I21:I25" si="6">SUM(E21:H21)*C21*70.8355</f>
        <v>2728583.46</v>
      </c>
      <c r="J21" s="28"/>
      <c r="K21" s="15">
        <v>3</v>
      </c>
      <c r="L21" s="15"/>
      <c r="M21" s="15">
        <v>4</v>
      </c>
      <c r="N21" s="15"/>
      <c r="O21" s="27">
        <f t="shared" ref="O21:O25" si="7">SUM(K21:N21)*C21*70.8355</f>
        <v>3820016.8439999996</v>
      </c>
      <c r="P21" s="28"/>
      <c r="Q21">
        <f>SUM(E21:H21)+SUM(K21:N21)</f>
        <v>12</v>
      </c>
    </row>
    <row r="22" spans="1:17" x14ac:dyDescent="0.25">
      <c r="A22" s="15" t="s">
        <v>23</v>
      </c>
      <c r="B22" s="15" t="s">
        <v>24</v>
      </c>
      <c r="C22" s="25">
        <v>7264</v>
      </c>
      <c r="D22" s="26"/>
      <c r="E22" s="15">
        <v>3</v>
      </c>
      <c r="F22" s="15"/>
      <c r="G22" s="15"/>
      <c r="H22" s="15"/>
      <c r="I22" s="27">
        <f t="shared" si="6"/>
        <v>1543647.216</v>
      </c>
      <c r="J22" s="28"/>
      <c r="K22" s="15">
        <v>1</v>
      </c>
      <c r="L22" s="15"/>
      <c r="M22" s="15"/>
      <c r="N22" s="15"/>
      <c r="O22" s="27">
        <f t="shared" si="7"/>
        <v>514549.07199999999</v>
      </c>
      <c r="P22" s="28"/>
      <c r="Q22">
        <f>SUM(E22:H22)+SUM(K22:N22)</f>
        <v>4</v>
      </c>
    </row>
    <row r="23" spans="1:17" x14ac:dyDescent="0.25">
      <c r="A23" s="15" t="s">
        <v>25</v>
      </c>
      <c r="B23" s="15" t="s">
        <v>26</v>
      </c>
      <c r="C23" s="25">
        <v>12106</v>
      </c>
      <c r="D23" s="26"/>
      <c r="E23" s="15">
        <v>3</v>
      </c>
      <c r="F23" s="15"/>
      <c r="G23" s="15"/>
      <c r="H23" s="15"/>
      <c r="I23" s="27">
        <f t="shared" si="6"/>
        <v>2572603.6889999998</v>
      </c>
      <c r="J23" s="28"/>
      <c r="K23" s="15"/>
      <c r="L23" s="15"/>
      <c r="M23" s="15"/>
      <c r="N23" s="15"/>
      <c r="O23" s="27">
        <f t="shared" si="7"/>
        <v>0</v>
      </c>
      <c r="P23" s="28"/>
      <c r="Q23">
        <f>SUM(E23:H23)+SUM(K23:N23)</f>
        <v>3</v>
      </c>
    </row>
    <row r="24" spans="1:17" x14ac:dyDescent="0.25">
      <c r="A24" s="15" t="s">
        <v>27</v>
      </c>
      <c r="B24" s="15" t="s">
        <v>28</v>
      </c>
      <c r="C24" s="25">
        <v>10015</v>
      </c>
      <c r="D24" s="26"/>
      <c r="E24" s="15">
        <v>0</v>
      </c>
      <c r="F24" s="15"/>
      <c r="G24" s="15"/>
      <c r="H24" s="15"/>
      <c r="I24" s="27">
        <f t="shared" si="6"/>
        <v>0</v>
      </c>
      <c r="J24" s="28"/>
      <c r="K24" s="15">
        <v>10</v>
      </c>
      <c r="L24" s="15"/>
      <c r="M24" s="15"/>
      <c r="N24" s="15"/>
      <c r="O24" s="27">
        <f t="shared" si="7"/>
        <v>7094175.3249999993</v>
      </c>
      <c r="P24" s="28"/>
      <c r="Q24">
        <f>SUM(E24:H24)+SUM(K24:N24)</f>
        <v>10</v>
      </c>
    </row>
    <row r="25" spans="1:17" x14ac:dyDescent="0.25">
      <c r="A25" s="29" t="s">
        <v>29</v>
      </c>
      <c r="B25" s="15" t="s">
        <v>30</v>
      </c>
      <c r="C25" s="25">
        <v>9630</v>
      </c>
      <c r="D25" s="30"/>
      <c r="E25" s="15">
        <v>1</v>
      </c>
      <c r="F25" s="15">
        <v>0</v>
      </c>
      <c r="G25" s="15">
        <v>1</v>
      </c>
      <c r="H25" s="15">
        <v>0.5</v>
      </c>
      <c r="I25" s="27">
        <f t="shared" si="6"/>
        <v>1705364.6624999999</v>
      </c>
      <c r="J25" s="28"/>
      <c r="K25" s="15">
        <v>3</v>
      </c>
      <c r="L25" s="15">
        <v>3</v>
      </c>
      <c r="M25" s="15">
        <v>5</v>
      </c>
      <c r="N25" s="15">
        <v>2.5</v>
      </c>
      <c r="O25" s="27">
        <f t="shared" si="7"/>
        <v>9208969.1775000002</v>
      </c>
      <c r="P25" s="28"/>
      <c r="Q25">
        <f t="shared" ref="Q25:Q28" si="8">SUM(E25:H25)+SUM(K25:N25)</f>
        <v>16</v>
      </c>
    </row>
    <row r="26" spans="1:17" x14ac:dyDescent="0.25">
      <c r="A26" s="15" t="s">
        <v>31</v>
      </c>
      <c r="B26" s="15" t="s">
        <v>32</v>
      </c>
      <c r="C26" s="31"/>
      <c r="D26" s="32">
        <v>435750</v>
      </c>
      <c r="E26" s="15">
        <v>6</v>
      </c>
      <c r="F26" s="15">
        <v>0</v>
      </c>
      <c r="G26" s="15">
        <v>3</v>
      </c>
      <c r="H26" s="15"/>
      <c r="I26" s="28"/>
      <c r="J26" s="33">
        <f>SUM(E26:H26)*D26</f>
        <v>3921750</v>
      </c>
      <c r="K26" s="15">
        <v>6</v>
      </c>
      <c r="L26" s="15">
        <v>45</v>
      </c>
      <c r="M26" s="15">
        <v>12</v>
      </c>
      <c r="N26" s="15"/>
      <c r="O26" s="28"/>
      <c r="P26" s="34">
        <f>SUM(K26:N26)*D26</f>
        <v>27452250</v>
      </c>
      <c r="Q26">
        <f t="shared" si="8"/>
        <v>72</v>
      </c>
    </row>
    <row r="27" spans="1:17" x14ac:dyDescent="0.25">
      <c r="A27" s="15" t="s">
        <v>33</v>
      </c>
      <c r="B27" s="15" t="s">
        <v>34</v>
      </c>
      <c r="C27" s="35"/>
      <c r="D27" s="32">
        <v>300000</v>
      </c>
      <c r="E27" s="15">
        <v>4</v>
      </c>
      <c r="F27" s="15"/>
      <c r="G27" s="15"/>
      <c r="H27" s="15"/>
      <c r="I27" s="28"/>
      <c r="J27" s="33">
        <f t="shared" ref="J27:J35" si="9">SUM(E27:H27)*D27</f>
        <v>1200000</v>
      </c>
      <c r="K27" s="15"/>
      <c r="L27" s="15"/>
      <c r="M27" s="15"/>
      <c r="N27" s="15"/>
      <c r="O27" s="28"/>
      <c r="P27" s="34">
        <f t="shared" ref="P27:P35" si="10">SUM(K27:N27)*D27</f>
        <v>0</v>
      </c>
      <c r="Q27">
        <f t="shared" si="8"/>
        <v>4</v>
      </c>
    </row>
    <row r="28" spans="1:17" x14ac:dyDescent="0.25">
      <c r="A28" s="15" t="s">
        <v>35</v>
      </c>
      <c r="B28" s="15" t="s">
        <v>36</v>
      </c>
      <c r="C28" s="35"/>
      <c r="D28" s="32">
        <v>300000</v>
      </c>
      <c r="E28" s="15">
        <f>3+2</f>
        <v>5</v>
      </c>
      <c r="F28" s="15"/>
      <c r="G28" s="15"/>
      <c r="H28" s="15">
        <v>3</v>
      </c>
      <c r="I28" s="28"/>
      <c r="J28" s="33">
        <f t="shared" si="9"/>
        <v>2400000</v>
      </c>
      <c r="K28" s="15">
        <v>42</v>
      </c>
      <c r="L28" s="15"/>
      <c r="M28" s="15"/>
      <c r="N28" s="15"/>
      <c r="O28" s="28"/>
      <c r="P28" s="34">
        <f t="shared" si="10"/>
        <v>12600000</v>
      </c>
      <c r="Q28">
        <f t="shared" si="8"/>
        <v>50</v>
      </c>
    </row>
    <row r="29" spans="1:17" x14ac:dyDescent="0.25">
      <c r="A29" s="36" t="s">
        <v>37</v>
      </c>
      <c r="B29" s="15" t="s">
        <v>38</v>
      </c>
      <c r="C29" s="35"/>
      <c r="D29" s="32">
        <v>52290</v>
      </c>
      <c r="E29" s="15">
        <v>6</v>
      </c>
      <c r="F29" s="15">
        <v>5</v>
      </c>
      <c r="G29" s="15">
        <v>6</v>
      </c>
      <c r="H29" s="15">
        <v>5</v>
      </c>
      <c r="I29" s="37"/>
      <c r="J29" s="33">
        <f t="shared" si="9"/>
        <v>1150380</v>
      </c>
      <c r="K29" s="15">
        <v>12</v>
      </c>
      <c r="L29" s="15">
        <v>12</v>
      </c>
      <c r="M29" s="15">
        <v>12</v>
      </c>
      <c r="N29" s="15">
        <v>12</v>
      </c>
      <c r="O29" s="37"/>
      <c r="P29" s="34">
        <f t="shared" si="10"/>
        <v>2509920</v>
      </c>
      <c r="Q29">
        <v>70</v>
      </c>
    </row>
    <row r="30" spans="1:17" x14ac:dyDescent="0.25">
      <c r="A30" s="36" t="s">
        <v>39</v>
      </c>
      <c r="B30" s="15" t="s">
        <v>38</v>
      </c>
      <c r="C30" s="35"/>
      <c r="D30" s="32">
        <v>435750</v>
      </c>
      <c r="E30" s="15"/>
      <c r="F30" s="15"/>
      <c r="G30" s="15"/>
      <c r="H30" s="15"/>
      <c r="I30" s="37"/>
      <c r="J30" s="33">
        <f t="shared" si="9"/>
        <v>0</v>
      </c>
      <c r="K30" s="15">
        <v>2</v>
      </c>
      <c r="L30" s="15">
        <v>1.5</v>
      </c>
      <c r="M30" s="15">
        <v>2</v>
      </c>
      <c r="N30" s="15">
        <v>0.5</v>
      </c>
      <c r="O30" s="37"/>
      <c r="P30" s="34">
        <f t="shared" si="10"/>
        <v>2614500</v>
      </c>
      <c r="Q30">
        <v>6</v>
      </c>
    </row>
    <row r="31" spans="1:17" x14ac:dyDescent="0.25">
      <c r="A31" s="36" t="s">
        <v>40</v>
      </c>
      <c r="B31" s="15" t="s">
        <v>38</v>
      </c>
      <c r="C31" s="35"/>
      <c r="D31" s="32">
        <v>435750</v>
      </c>
      <c r="E31" s="15">
        <v>2</v>
      </c>
      <c r="F31" s="15">
        <v>1</v>
      </c>
      <c r="G31" s="15">
        <v>2</v>
      </c>
      <c r="H31" s="15">
        <v>1</v>
      </c>
      <c r="I31" s="37"/>
      <c r="J31" s="33">
        <f t="shared" si="9"/>
        <v>2614500</v>
      </c>
      <c r="K31" s="15"/>
      <c r="L31" s="15"/>
      <c r="M31" s="15"/>
      <c r="N31" s="15"/>
      <c r="O31" s="37"/>
      <c r="P31" s="34">
        <f t="shared" si="10"/>
        <v>0</v>
      </c>
      <c r="Q31">
        <v>6</v>
      </c>
    </row>
    <row r="32" spans="1:17" x14ac:dyDescent="0.25">
      <c r="A32" s="36" t="s">
        <v>41</v>
      </c>
      <c r="B32" s="15" t="s">
        <v>38</v>
      </c>
      <c r="C32" s="35"/>
      <c r="D32" s="32">
        <v>26145</v>
      </c>
      <c r="E32" s="15">
        <v>6</v>
      </c>
      <c r="F32" s="15">
        <v>5</v>
      </c>
      <c r="G32" s="15">
        <v>6</v>
      </c>
      <c r="H32" s="15">
        <v>5</v>
      </c>
      <c r="I32" s="37"/>
      <c r="J32" s="33">
        <f t="shared" si="9"/>
        <v>575190</v>
      </c>
      <c r="K32" s="15">
        <v>12</v>
      </c>
      <c r="L32" s="15">
        <v>12</v>
      </c>
      <c r="M32" s="15">
        <v>12</v>
      </c>
      <c r="N32" s="15">
        <v>12</v>
      </c>
      <c r="O32" s="37"/>
      <c r="P32" s="34">
        <f t="shared" si="10"/>
        <v>1254960</v>
      </c>
      <c r="Q32">
        <v>70</v>
      </c>
    </row>
    <row r="33" spans="1:17" x14ac:dyDescent="0.25">
      <c r="A33" s="36" t="s">
        <v>42</v>
      </c>
      <c r="B33" s="15" t="s">
        <v>38</v>
      </c>
      <c r="C33" s="35"/>
      <c r="D33" s="32">
        <v>26145</v>
      </c>
      <c r="E33" s="15">
        <v>6</v>
      </c>
      <c r="F33" s="15">
        <v>5</v>
      </c>
      <c r="G33" s="15">
        <v>6</v>
      </c>
      <c r="H33" s="15">
        <v>5</v>
      </c>
      <c r="I33" s="37"/>
      <c r="J33" s="33">
        <f t="shared" si="9"/>
        <v>575190</v>
      </c>
      <c r="K33" s="15">
        <v>12</v>
      </c>
      <c r="L33" s="15">
        <v>12</v>
      </c>
      <c r="M33" s="15">
        <v>12</v>
      </c>
      <c r="N33" s="15">
        <v>12</v>
      </c>
      <c r="O33" s="37"/>
      <c r="P33" s="34">
        <f t="shared" si="10"/>
        <v>1254960</v>
      </c>
      <c r="Q33">
        <v>70</v>
      </c>
    </row>
    <row r="34" spans="1:17" x14ac:dyDescent="0.25">
      <c r="A34" s="36" t="s">
        <v>43</v>
      </c>
      <c r="B34" s="15" t="s">
        <v>38</v>
      </c>
      <c r="C34" s="35"/>
      <c r="D34" s="32">
        <v>104580</v>
      </c>
      <c r="E34" s="15">
        <v>6</v>
      </c>
      <c r="F34" s="15">
        <v>5</v>
      </c>
      <c r="G34" s="15">
        <v>6</v>
      </c>
      <c r="H34" s="15">
        <v>5</v>
      </c>
      <c r="I34" s="37"/>
      <c r="J34" s="33">
        <f t="shared" si="9"/>
        <v>2300760</v>
      </c>
      <c r="K34" s="15">
        <v>12</v>
      </c>
      <c r="L34" s="15">
        <v>12</v>
      </c>
      <c r="M34" s="15">
        <v>12</v>
      </c>
      <c r="N34" s="15">
        <v>12</v>
      </c>
      <c r="O34" s="37"/>
      <c r="P34" s="34">
        <f t="shared" si="10"/>
        <v>5019840</v>
      </c>
      <c r="Q34">
        <v>70</v>
      </c>
    </row>
    <row r="35" spans="1:17" x14ac:dyDescent="0.25">
      <c r="A35" s="36" t="s">
        <v>44</v>
      </c>
      <c r="B35" s="15" t="s">
        <v>38</v>
      </c>
      <c r="C35" s="35"/>
      <c r="D35" s="32">
        <v>69720</v>
      </c>
      <c r="E35" s="15">
        <v>6</v>
      </c>
      <c r="F35" s="15">
        <v>5</v>
      </c>
      <c r="G35" s="15">
        <v>6</v>
      </c>
      <c r="H35" s="15">
        <v>5</v>
      </c>
      <c r="I35" s="37"/>
      <c r="J35" s="33">
        <f t="shared" si="9"/>
        <v>1533840</v>
      </c>
      <c r="K35" s="15">
        <v>12</v>
      </c>
      <c r="L35" s="15">
        <v>12</v>
      </c>
      <c r="M35" s="15">
        <v>12</v>
      </c>
      <c r="N35" s="15">
        <v>12</v>
      </c>
      <c r="O35" s="37"/>
      <c r="P35" s="34">
        <f t="shared" si="10"/>
        <v>3346560</v>
      </c>
      <c r="Q35">
        <v>70</v>
      </c>
    </row>
    <row r="36" spans="1:17" x14ac:dyDescent="0.25">
      <c r="C36" s="38">
        <f>SUM(C20:C35)</f>
        <v>57614</v>
      </c>
      <c r="D36" s="38">
        <f>SUM(D20:D35)</f>
        <v>2186130</v>
      </c>
      <c r="I36" s="39">
        <f>SUM(I20:I35)</f>
        <v>13180715.6625</v>
      </c>
      <c r="J36" s="39">
        <f>SUM(J20:J35)</f>
        <v>16271610</v>
      </c>
      <c r="O36" s="40">
        <f>SUM(O20:O35)</f>
        <v>48420810.228500001</v>
      </c>
      <c r="P36" s="40">
        <f>SUM(P20:P35)</f>
        <v>56052990</v>
      </c>
    </row>
    <row r="38" spans="1:17" x14ac:dyDescent="0.25">
      <c r="D38">
        <f>SUMPRODUCT(C20:C25,E20:E25)</f>
        <v>148518</v>
      </c>
      <c r="E38" s="41">
        <f>SUMPRODUCT($C$20:$C$25,E20:E25)*70.8355+SUMPRODUCT($D$26:$D$35,E26:E35)</f>
        <v>18379626.788999997</v>
      </c>
      <c r="F38" s="41">
        <f t="shared" ref="F38:H38" si="11">SUMPRODUCT($C$20:$C$25,F20:F25)*70.8355+SUMPRODUCT($D$26:$D$35,F26:F35)</f>
        <v>1830150</v>
      </c>
      <c r="G38" s="41">
        <f t="shared" si="11"/>
        <v>6171325.9409999996</v>
      </c>
      <c r="H38" s="41">
        <f t="shared" si="11"/>
        <v>3071222.9325000001</v>
      </c>
      <c r="K38" s="41">
        <f t="shared" ref="K38:N38" si="12">SUMPRODUCT($C$20:$C$25,K20:K25)*70.8355+SUMPRODUCT($D$26:$D$35,K26:K35)</f>
        <v>58507971.877999999</v>
      </c>
      <c r="L38" s="41">
        <f t="shared" si="12"/>
        <v>25655372.594999999</v>
      </c>
      <c r="M38" s="41">
        <f t="shared" si="12"/>
        <v>15040656.092999998</v>
      </c>
      <c r="N38" s="41">
        <f t="shared" si="12"/>
        <v>5269799.6624999996</v>
      </c>
    </row>
    <row r="39" spans="1:17" x14ac:dyDescent="0.25">
      <c r="D39" s="19">
        <f>SUMPRODUCT(D26:D35,E26:E35)</f>
        <v>7859280</v>
      </c>
      <c r="E39" s="19">
        <f>E38/48.72</f>
        <v>377250.13934729056</v>
      </c>
      <c r="F39" s="19">
        <f t="shared" ref="F39:N39" si="13">F38/48.72</f>
        <v>37564.655172413797</v>
      </c>
      <c r="G39" s="19">
        <f t="shared" si="13"/>
        <v>126669.25166256157</v>
      </c>
      <c r="H39" s="19">
        <f t="shared" si="13"/>
        <v>63038.237530788181</v>
      </c>
      <c r="I39" s="19"/>
      <c r="J39" s="19"/>
      <c r="K39" s="19">
        <f t="shared" si="13"/>
        <v>1200902.5426518884</v>
      </c>
      <c r="L39" s="19">
        <f t="shared" si="13"/>
        <v>526588.1074507389</v>
      </c>
      <c r="M39" s="19">
        <f t="shared" si="13"/>
        <v>308716.25806650246</v>
      </c>
      <c r="N39" s="18">
        <f t="shared" si="13"/>
        <v>108165.01770320197</v>
      </c>
    </row>
    <row r="41" spans="1:17" x14ac:dyDescent="0.25">
      <c r="N41" s="19">
        <f>SUM(E38:N38)</f>
        <v>133926125.89099999</v>
      </c>
    </row>
    <row r="42" spans="1:17" x14ac:dyDescent="0.25">
      <c r="N42" s="19">
        <f>SUM(E39:N39)</f>
        <v>2748894.2095853859</v>
      </c>
    </row>
  </sheetData>
  <mergeCells count="11">
    <mergeCell ref="P18:P19"/>
    <mergeCell ref="Q18:Q19"/>
    <mergeCell ref="D20:D25"/>
    <mergeCell ref="C26:C35"/>
    <mergeCell ref="E1:H1"/>
    <mergeCell ref="J1:M1"/>
    <mergeCell ref="N1:N2"/>
    <mergeCell ref="O1:O2"/>
    <mergeCell ref="E18:H18"/>
    <mergeCell ref="K18:N18"/>
    <mergeCell ref="O18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SMEC India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Younis BHAT</dc:creator>
  <cp:lastModifiedBy>Younis BHAT</cp:lastModifiedBy>
  <dcterms:created xsi:type="dcterms:W3CDTF">2020-04-08T07:06:26Z</dcterms:created>
  <dcterms:modified xsi:type="dcterms:W3CDTF">2020-04-08T07:07:05Z</dcterms:modified>
</cp:coreProperties>
</file>