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tp\Downloads\"/>
    </mc:Choice>
  </mc:AlternateContent>
  <bookViews>
    <workbookView xWindow="0" yWindow="0" windowWidth="20490" windowHeight="7755" firstSheet="8" activeTab="14"/>
  </bookViews>
  <sheets>
    <sheet name="A&amp;F" sheetId="1" r:id="rId1"/>
    <sheet name="PRODUCT" sheetId="2" r:id="rId2"/>
    <sheet name="SALES" sheetId="3" r:id="rId3"/>
    <sheet name="PROFIT" sheetId="4" r:id="rId4"/>
    <sheet name="SORT" sheetId="5" r:id="rId5"/>
    <sheet name="STUDENT" sheetId="6" r:id="rId6"/>
    <sheet name="Exise" sheetId="7" r:id="rId7"/>
    <sheet name="MARKS" sheetId="8" r:id="rId8"/>
    <sheet name="EMP" sheetId="9" r:id="rId9"/>
    <sheet name="12 batch" sheetId="10" r:id="rId10"/>
    <sheet name="E.Details" sheetId="11" r:id="rId11"/>
    <sheet name="Chart" sheetId="12" r:id="rId12"/>
    <sheet name="Tally. Ass" sheetId="13" r:id="rId13"/>
    <sheet name="Chart2" sheetId="14" r:id="rId14"/>
    <sheet name="Rent Bill" sheetId="15" r:id="rId15"/>
  </sheets>
  <calcPr calcId="152511"/>
  <extLst>
    <ext uri="GoogleSheetsCustomDataVersion1">
      <go:sheetsCustomData xmlns:go="http://customooxmlschemas.google.com/" r:id="rId18" roundtripDataSignature="AMtx7mhrq/tNMPqZmX2AyocIXunlMk33Ug=="/>
    </ext>
  </extLst>
</workbook>
</file>

<file path=xl/calcChain.xml><?xml version="1.0" encoding="utf-8"?>
<calcChain xmlns="http://schemas.openxmlformats.org/spreadsheetml/2006/main">
  <c r="G39" i="15" l="1"/>
  <c r="H38" i="15"/>
  <c r="I38" i="15" s="1"/>
  <c r="H37" i="15"/>
  <c r="I37" i="15" s="1"/>
  <c r="I36" i="15"/>
  <c r="H36" i="15"/>
  <c r="H35" i="15"/>
  <c r="I35" i="15" s="1"/>
  <c r="I34" i="15"/>
  <c r="H34" i="15"/>
  <c r="H33" i="15"/>
  <c r="I33" i="15" s="1"/>
  <c r="I32" i="15"/>
  <c r="H32" i="15"/>
  <c r="H31" i="15"/>
  <c r="I31" i="15" s="1"/>
  <c r="I30" i="15"/>
  <c r="H30" i="15"/>
  <c r="H29" i="15"/>
  <c r="I29" i="15" s="1"/>
  <c r="H28" i="15"/>
  <c r="I28" i="15" s="1"/>
  <c r="H27" i="15"/>
  <c r="H39" i="15" s="1"/>
  <c r="I26" i="15"/>
  <c r="M26" i="15" s="1"/>
  <c r="I21" i="15"/>
  <c r="I18" i="15"/>
  <c r="M35" i="15" l="1"/>
  <c r="K35" i="15"/>
  <c r="N35" i="15" s="1"/>
  <c r="K38" i="15"/>
  <c r="N38" i="15" s="1"/>
  <c r="M38" i="15"/>
  <c r="K28" i="15"/>
  <c r="M28" i="15"/>
  <c r="M31" i="15"/>
  <c r="K31" i="15"/>
  <c r="N31" i="15" s="1"/>
  <c r="K29" i="15"/>
  <c r="M29" i="15"/>
  <c r="M33" i="15"/>
  <c r="K33" i="15"/>
  <c r="N33" i="15" s="1"/>
  <c r="M37" i="15"/>
  <c r="K37" i="15"/>
  <c r="N37" i="15" s="1"/>
  <c r="K26" i="15"/>
  <c r="N26" i="15"/>
  <c r="I27" i="15"/>
  <c r="M30" i="15"/>
  <c r="M32" i="15"/>
  <c r="M34" i="15"/>
  <c r="M36" i="15"/>
  <c r="I39" i="15"/>
  <c r="K30" i="15"/>
  <c r="N30" i="15" s="1"/>
  <c r="K32" i="15"/>
  <c r="N32" i="15" s="1"/>
  <c r="K34" i="15"/>
  <c r="N34" i="15" s="1"/>
  <c r="K36" i="15"/>
  <c r="N36" i="15" s="1"/>
  <c r="N39" i="15" l="1"/>
  <c r="N40" i="15" s="1"/>
  <c r="N45" i="15" s="1"/>
  <c r="K27" i="15"/>
  <c r="M27" i="15"/>
  <c r="M39" i="15" s="1"/>
  <c r="K39" i="15"/>
  <c r="J8" i="13" l="1"/>
  <c r="L8" i="13" s="1"/>
  <c r="H8" i="13"/>
  <c r="D8" i="13"/>
  <c r="J7" i="13"/>
  <c r="L7" i="13" s="1"/>
  <c r="H7" i="13"/>
  <c r="N7" i="13" s="1"/>
  <c r="D7" i="13"/>
  <c r="J6" i="13"/>
  <c r="L6" i="13" s="1"/>
  <c r="H6" i="13"/>
  <c r="D6" i="13"/>
  <c r="J5" i="13"/>
  <c r="L5" i="13" s="1"/>
  <c r="H5" i="13"/>
  <c r="D5" i="13"/>
  <c r="J4" i="13"/>
  <c r="L4" i="13" s="1"/>
  <c r="H4" i="13"/>
  <c r="D4" i="13"/>
  <c r="J3" i="13"/>
  <c r="L3" i="13" s="1"/>
  <c r="L9" i="13" s="1"/>
  <c r="H3" i="13"/>
  <c r="H9" i="13" s="1"/>
  <c r="D3" i="13"/>
  <c r="D9" i="13" s="1"/>
  <c r="H10" i="11"/>
  <c r="G10" i="11"/>
  <c r="F10" i="11"/>
  <c r="E10" i="11"/>
  <c r="H9" i="11"/>
  <c r="G9" i="11"/>
  <c r="F9" i="11"/>
  <c r="E9" i="11"/>
  <c r="H8" i="11"/>
  <c r="G8" i="11"/>
  <c r="F8" i="11"/>
  <c r="E8" i="11"/>
  <c r="H7" i="11"/>
  <c r="G7" i="11"/>
  <c r="F7" i="11"/>
  <c r="E7" i="11"/>
  <c r="H6" i="11"/>
  <c r="G6" i="11"/>
  <c r="F6" i="11"/>
  <c r="E6" i="11"/>
  <c r="H5" i="11"/>
  <c r="G5" i="11"/>
  <c r="F5" i="11"/>
  <c r="E5" i="11"/>
  <c r="H4" i="11"/>
  <c r="G4" i="11"/>
  <c r="F4" i="11"/>
  <c r="E4" i="11"/>
  <c r="J9" i="9"/>
  <c r="I9" i="9"/>
  <c r="K9" i="9" s="1"/>
  <c r="H9" i="9"/>
  <c r="F9" i="9"/>
  <c r="E9" i="9"/>
  <c r="G9" i="9" s="1"/>
  <c r="J8" i="9"/>
  <c r="I8" i="9"/>
  <c r="K8" i="9" s="1"/>
  <c r="H8" i="9"/>
  <c r="F8" i="9"/>
  <c r="E8" i="9"/>
  <c r="G8" i="9" s="1"/>
  <c r="L8" i="9" s="1"/>
  <c r="J7" i="9"/>
  <c r="I7" i="9"/>
  <c r="K7" i="9" s="1"/>
  <c r="H7" i="9"/>
  <c r="F7" i="9"/>
  <c r="E7" i="9"/>
  <c r="G7" i="9" s="1"/>
  <c r="J6" i="9"/>
  <c r="I6" i="9"/>
  <c r="K6" i="9" s="1"/>
  <c r="H6" i="9"/>
  <c r="F6" i="9"/>
  <c r="E6" i="9"/>
  <c r="G6" i="9" s="1"/>
  <c r="L6" i="9" s="1"/>
  <c r="J5" i="9"/>
  <c r="I5" i="9"/>
  <c r="K5" i="9" s="1"/>
  <c r="H5" i="9"/>
  <c r="F5" i="9"/>
  <c r="E5" i="9"/>
  <c r="G5" i="9" s="1"/>
  <c r="J4" i="9"/>
  <c r="I4" i="9"/>
  <c r="K4" i="9" s="1"/>
  <c r="H4" i="9"/>
  <c r="F4" i="9"/>
  <c r="E4" i="9"/>
  <c r="G4" i="9" s="1"/>
  <c r="L4" i="9" s="1"/>
  <c r="J3" i="9"/>
  <c r="I3" i="9"/>
  <c r="K3" i="9" s="1"/>
  <c r="H3" i="9"/>
  <c r="F3" i="9"/>
  <c r="E3" i="9"/>
  <c r="G3" i="9" s="1"/>
  <c r="L7" i="8"/>
  <c r="K7" i="8"/>
  <c r="J7" i="8"/>
  <c r="I7" i="8"/>
  <c r="H7" i="8"/>
  <c r="G7" i="8"/>
  <c r="F7" i="8"/>
  <c r="J6" i="8"/>
  <c r="I6" i="8"/>
  <c r="H6" i="8"/>
  <c r="F6" i="8"/>
  <c r="G6" i="8" s="1"/>
  <c r="L5" i="8"/>
  <c r="K5" i="8"/>
  <c r="J5" i="8"/>
  <c r="I5" i="8"/>
  <c r="H5" i="8"/>
  <c r="G5" i="8"/>
  <c r="F5" i="8"/>
  <c r="J4" i="8"/>
  <c r="I4" i="8"/>
  <c r="H4" i="8"/>
  <c r="F4" i="8"/>
  <c r="G4" i="8" s="1"/>
  <c r="J3" i="8"/>
  <c r="I3" i="8"/>
  <c r="H3" i="8"/>
  <c r="G3" i="8"/>
  <c r="L3" i="8" s="1"/>
  <c r="F3" i="8"/>
  <c r="G15" i="6"/>
  <c r="C15" i="6"/>
  <c r="G14" i="6"/>
  <c r="C14" i="6"/>
  <c r="C13" i="6"/>
  <c r="G12" i="6"/>
  <c r="C12" i="6"/>
  <c r="G11" i="6"/>
  <c r="G9" i="6"/>
  <c r="D9" i="6"/>
  <c r="J8" i="6"/>
  <c r="G8" i="6"/>
  <c r="D8" i="6"/>
  <c r="J7" i="6"/>
  <c r="D7" i="6"/>
  <c r="G6" i="6"/>
  <c r="D6" i="6"/>
  <c r="G5" i="6"/>
  <c r="D5" i="6"/>
  <c r="D4" i="6"/>
  <c r="H3" i="6"/>
  <c r="G3" i="6"/>
  <c r="D3" i="6"/>
  <c r="G2" i="6"/>
  <c r="D10" i="4"/>
  <c r="F10" i="4" s="1"/>
  <c r="C10" i="4"/>
  <c r="D9" i="4"/>
  <c r="F9" i="4" s="1"/>
  <c r="C9" i="4"/>
  <c r="D8" i="4"/>
  <c r="F8" i="4" s="1"/>
  <c r="C8" i="4"/>
  <c r="D7" i="4"/>
  <c r="F7" i="4" s="1"/>
  <c r="C7" i="4"/>
  <c r="D6" i="4"/>
  <c r="F6" i="4" s="1"/>
  <c r="C6" i="4"/>
  <c r="D5" i="4"/>
  <c r="F5" i="4" s="1"/>
  <c r="C5" i="4"/>
  <c r="D4" i="4"/>
  <c r="F4" i="4" s="1"/>
  <c r="C4" i="4"/>
  <c r="D3" i="4"/>
  <c r="F3" i="4" s="1"/>
  <c r="C3" i="4"/>
  <c r="E7" i="3"/>
  <c r="F7" i="3" s="1"/>
  <c r="G7" i="3" s="1"/>
  <c r="F6" i="3"/>
  <c r="G6" i="3" s="1"/>
  <c r="E6" i="3"/>
  <c r="E5" i="3"/>
  <c r="F5" i="3" s="1"/>
  <c r="G5" i="3" s="1"/>
  <c r="F4" i="3"/>
  <c r="G4" i="3" s="1"/>
  <c r="E4" i="3"/>
  <c r="E3" i="3"/>
  <c r="F3" i="3" s="1"/>
  <c r="G3" i="3" s="1"/>
  <c r="D13" i="2"/>
  <c r="C13" i="2"/>
  <c r="D12" i="2"/>
  <c r="C12" i="2"/>
  <c r="D11" i="2"/>
  <c r="C11" i="2"/>
  <c r="D10" i="2"/>
  <c r="C10" i="2"/>
  <c r="E8" i="2"/>
  <c r="F8" i="2" s="1"/>
  <c r="G7" i="2"/>
  <c r="E7" i="2"/>
  <c r="F7" i="2" s="1"/>
  <c r="F6" i="2"/>
  <c r="E6" i="2"/>
  <c r="G6" i="2" s="1"/>
  <c r="F5" i="2"/>
  <c r="E5" i="2"/>
  <c r="G5" i="2" s="1"/>
  <c r="F4" i="2"/>
  <c r="E4" i="2"/>
  <c r="B7" i="1"/>
  <c r="E6" i="1"/>
  <c r="B6" i="1"/>
  <c r="E5" i="1"/>
  <c r="B5" i="1"/>
  <c r="E4" i="1"/>
  <c r="B4" i="1"/>
  <c r="J5" i="2" l="1"/>
  <c r="H5" i="2"/>
  <c r="L5" i="2" s="1"/>
  <c r="K5" i="2"/>
  <c r="I5" i="2"/>
  <c r="J6" i="2"/>
  <c r="K6" i="2" s="1"/>
  <c r="H6" i="2"/>
  <c r="L6" i="2" s="1"/>
  <c r="I6" i="2"/>
  <c r="E13" i="2"/>
  <c r="E12" i="2"/>
  <c r="E11" i="2"/>
  <c r="E10" i="2"/>
  <c r="G4" i="2"/>
  <c r="K6" i="8"/>
  <c r="L6" i="8"/>
  <c r="N4" i="13"/>
  <c r="N6" i="13"/>
  <c r="N8" i="13"/>
  <c r="F13" i="2"/>
  <c r="F12" i="2"/>
  <c r="F11" i="2"/>
  <c r="F10" i="2"/>
  <c r="J7" i="2"/>
  <c r="H7" i="2"/>
  <c r="L7" i="2" s="1"/>
  <c r="K7" i="2"/>
  <c r="I7" i="2"/>
  <c r="H3" i="4"/>
  <c r="I3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0" i="4"/>
  <c r="I10" i="4" s="1"/>
  <c r="K4" i="8"/>
  <c r="L4" i="8"/>
  <c r="L3" i="9"/>
  <c r="L5" i="9"/>
  <c r="L7" i="9"/>
  <c r="L9" i="9"/>
  <c r="N5" i="13"/>
  <c r="G8" i="2"/>
  <c r="E4" i="4"/>
  <c r="G4" i="4" s="1"/>
  <c r="K4" i="4" s="1"/>
  <c r="E6" i="4"/>
  <c r="G6" i="4" s="1"/>
  <c r="K6" i="4" s="1"/>
  <c r="E8" i="4"/>
  <c r="G8" i="4" s="1"/>
  <c r="K8" i="4" s="1"/>
  <c r="E10" i="4"/>
  <c r="G10" i="4" s="1"/>
  <c r="K10" i="4" s="1"/>
  <c r="K3" i="8"/>
  <c r="M3" i="13"/>
  <c r="M4" i="13"/>
  <c r="M5" i="13"/>
  <c r="M6" i="13"/>
  <c r="M7" i="13"/>
  <c r="M8" i="13"/>
  <c r="E3" i="4"/>
  <c r="G3" i="4" s="1"/>
  <c r="K3" i="4" s="1"/>
  <c r="E5" i="4"/>
  <c r="G5" i="4" s="1"/>
  <c r="K5" i="4" s="1"/>
  <c r="E7" i="4"/>
  <c r="G7" i="4" s="1"/>
  <c r="K7" i="4" s="1"/>
  <c r="E9" i="4"/>
  <c r="G9" i="4" s="1"/>
  <c r="K9" i="4" s="1"/>
  <c r="N3" i="13"/>
  <c r="N9" i="13" s="1"/>
  <c r="J10" i="4" l="1"/>
  <c r="J9" i="4"/>
  <c r="J8" i="4"/>
  <c r="J7" i="4"/>
  <c r="J6" i="4"/>
  <c r="J5" i="4"/>
  <c r="J4" i="4"/>
  <c r="J3" i="4"/>
  <c r="J8" i="2"/>
  <c r="H8" i="2"/>
  <c r="L8" i="2" s="1"/>
  <c r="K8" i="2"/>
  <c r="I8" i="2"/>
  <c r="G13" i="2"/>
  <c r="G12" i="2"/>
  <c r="G11" i="2"/>
  <c r="G10" i="2"/>
  <c r="J4" i="2"/>
  <c r="H4" i="2"/>
  <c r="K4" i="2"/>
  <c r="I4" i="2"/>
  <c r="I13" i="2" l="1"/>
  <c r="I12" i="2"/>
  <c r="I11" i="2"/>
  <c r="I10" i="2"/>
  <c r="H13" i="2"/>
  <c r="H12" i="2"/>
  <c r="H11" i="2"/>
  <c r="H10" i="2"/>
  <c r="L4" i="2"/>
  <c r="K13" i="2"/>
  <c r="K12" i="2"/>
  <c r="K11" i="2"/>
  <c r="K10" i="2"/>
  <c r="J13" i="2"/>
  <c r="J12" i="2"/>
  <c r="J11" i="2"/>
  <c r="J10" i="2"/>
  <c r="L13" i="2" l="1"/>
  <c r="L12" i="2"/>
  <c r="L11" i="2"/>
  <c r="L10" i="2"/>
</calcChain>
</file>

<file path=xl/comments1.xml><?xml version="1.0" encoding="utf-8"?>
<comments xmlns="http://schemas.openxmlformats.org/spreadsheetml/2006/main">
  <authors>
    <author/>
  </authors>
  <commentList>
    <comment ref="A17" authorId="0" shapeId="0">
      <text>
        <r>
          <rPr>
            <sz val="11"/>
            <color theme="1"/>
            <rFont val="Calibri"/>
            <scheme val="minor"/>
          </rPr>
          <t>======
ID#AAAAn7fHWlg
channu G    (2023-01-18 10:54:28)
This is wrong input
------
ID#AAAAn7fHWlk
rashmi Naveen vernekar    (2023-01-18 10:55:13)
this not wrong
------
ID#AAAAn7fHWlo
rashmi Naveen vernekar    (2023-01-18 10:55:23)
_Marked as resolved_
------
ID#AAAAn7fHWls
channu G    (2023-01-18 10:55:23)
_Re-opened_
Ok madam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swWllzeIBXqpTYQddC/XAg7ylpQ=="/>
    </ext>
  </extLst>
</comments>
</file>

<file path=xl/sharedStrings.xml><?xml version="1.0" encoding="utf-8"?>
<sst xmlns="http://schemas.openxmlformats.org/spreadsheetml/2006/main" count="413" uniqueCount="308">
  <si>
    <t>"Arithmetic Operations"</t>
  </si>
  <si>
    <t>"Finding Total"</t>
  </si>
  <si>
    <t>First Number</t>
  </si>
  <si>
    <t>Second Number</t>
  </si>
  <si>
    <t>Addition</t>
  </si>
  <si>
    <t>Substraction</t>
  </si>
  <si>
    <t>Multiplication</t>
  </si>
  <si>
    <t>Division</t>
  </si>
  <si>
    <t xml:space="preserve"> anuradha</t>
  </si>
  <si>
    <t>"PRODUCT DETAILS"</t>
  </si>
  <si>
    <t>SL.NO</t>
  </si>
  <si>
    <t>PRODUCT</t>
  </si>
  <si>
    <t>QTY</t>
  </si>
  <si>
    <t>RATE</t>
  </si>
  <si>
    <t>AMOUNT</t>
  </si>
  <si>
    <t>DISCOUNT @12%</t>
  </si>
  <si>
    <t>Amount
After
Discount</t>
  </si>
  <si>
    <t>GST@ 18%</t>
  </si>
  <si>
    <t>Inter State</t>
  </si>
  <si>
    <t>State</t>
  </si>
  <si>
    <t>CGST @9%</t>
  </si>
  <si>
    <t>SGST @9%</t>
  </si>
  <si>
    <t>IGST @18%</t>
  </si>
  <si>
    <t>Net
(AAD+IGST)</t>
  </si>
  <si>
    <t>NET
(AAD+SGST+CGST)</t>
  </si>
  <si>
    <t>Pen</t>
  </si>
  <si>
    <t>Book</t>
  </si>
  <si>
    <t>Chair</t>
  </si>
  <si>
    <t>Table</t>
  </si>
  <si>
    <t>TOTAL</t>
  </si>
  <si>
    <t>MIN</t>
  </si>
  <si>
    <t>MAX</t>
  </si>
  <si>
    <t>AVERAGE</t>
  </si>
  <si>
    <t>Solution:</t>
  </si>
  <si>
    <t>TOTAL  =SUM(C4:C8)</t>
  </si>
  <si>
    <t>AMOUNT   =C4*D4  Or =Product(C4:D4)</t>
  </si>
  <si>
    <t>MIN =MIN(C4:C8)</t>
  </si>
  <si>
    <t>DISCOUNT @12%  =E4*12/100 Or =E4*12%</t>
  </si>
  <si>
    <t>MAX =MAX(C4:C8)</t>
  </si>
  <si>
    <t>Amount After Discount  =E4-F4</t>
  </si>
  <si>
    <t>AVERAGE =AVERAGE(C4:C8)</t>
  </si>
  <si>
    <t>CGST @9%  =G4*9/100 Or =G4*9%</t>
  </si>
  <si>
    <t>SGST @9%  =G4*9/100 Or =G4*9%</t>
  </si>
  <si>
    <t>IGST @18%  =G4*12/100 Or =G4*18%</t>
  </si>
  <si>
    <t>Net (AAD+IGST)  =G4+J4</t>
  </si>
  <si>
    <t xml:space="preserve">NET (AAD+SGST+CGST)  =G4+H4+I4 </t>
  </si>
  <si>
    <t>Sales Report</t>
  </si>
  <si>
    <t>PRICE</t>
  </si>
  <si>
    <t>SALES 
AMOUNT</t>
  </si>
  <si>
    <t>COMI</t>
  </si>
  <si>
    <t>REMARKS</t>
  </si>
  <si>
    <t>Bag</t>
  </si>
  <si>
    <t>SALES AMOUNT  =C3*D3  Or =Product(C3:D3)</t>
  </si>
  <si>
    <t>COMI =IF(E3&gt;=10000,E3*10%,E3*5%)</t>
  </si>
  <si>
    <t>REMARKS =IF(F3&gt;=5000,"Excellent",IF(F3&gt;=1000,"Good","Poor"))</t>
  </si>
  <si>
    <t>"PROFIT AFTER TAX AND INTEREST"</t>
  </si>
  <si>
    <t>YEAR</t>
  </si>
  <si>
    <t>INCOME/YEAR</t>
  </si>
  <si>
    <t>INCOME/MONTH</t>
  </si>
  <si>
    <t>INTEREST
PAID15%/YEAR</t>
  </si>
  <si>
    <t>INTEREST PAID15%/MONTH</t>
  </si>
  <si>
    <t>PROFIT/YEARLY</t>
  </si>
  <si>
    <t>PROFIT/MONTHLY</t>
  </si>
  <si>
    <t>GST
18%/YEAR</t>
  </si>
  <si>
    <t>GST
18%/MONTH</t>
  </si>
  <si>
    <t>PROFIT AFTER TAX/YEAR</t>
  </si>
  <si>
    <t>PROFIT AFTER TAX/MONTH</t>
  </si>
  <si>
    <t>INCOME/MONTH  =B3/12</t>
  </si>
  <si>
    <t>INTEREST
PAID15%=B3*15%</t>
  </si>
  <si>
    <t>INTEREST PAID/MONTH=D3/12 OR =C3*15%</t>
  </si>
  <si>
    <t>PROFIT=B3-D3</t>
  </si>
  <si>
    <t>PROFIT/MONTH=F3/12  or C3-E3</t>
  </si>
  <si>
    <t>GST
18%=E3*18%</t>
  </si>
  <si>
    <t>GST 18%/MONTH=G3/18% or H3/12</t>
  </si>
  <si>
    <t>PROFIT AFTER TAX=F3-H3</t>
  </si>
  <si>
    <t>PROFIT AFTER TAX/MONTH=J3/12 or G3-I3</t>
  </si>
  <si>
    <t>"STUDENT SORT DETAILS"</t>
  </si>
  <si>
    <t>ROLLNO</t>
  </si>
  <si>
    <t>NAME</t>
  </si>
  <si>
    <t>ADDRESS</t>
  </si>
  <si>
    <t>CITY</t>
  </si>
  <si>
    <t>GANESH</t>
  </si>
  <si>
    <t>GOKUL ROAD</t>
  </si>
  <si>
    <t>HUBLI</t>
  </si>
  <si>
    <t>JAY</t>
  </si>
  <si>
    <t>GANDHI NAGAR</t>
  </si>
  <si>
    <t>DHARWAD</t>
  </si>
  <si>
    <t>MAHESH</t>
  </si>
  <si>
    <t>JSS</t>
  </si>
  <si>
    <t>RAKESH</t>
  </si>
  <si>
    <t>ANAND NAGAR</t>
  </si>
  <si>
    <t>VILAS</t>
  </si>
  <si>
    <t>HOSUR</t>
  </si>
  <si>
    <t>"STUDENT MARKS CARD"</t>
  </si>
  <si>
    <t>SUBJECT</t>
  </si>
  <si>
    <t>MARKS</t>
  </si>
  <si>
    <t>PHY</t>
  </si>
  <si>
    <t>COUNT</t>
  </si>
  <si>
    <t>AKASH</t>
  </si>
  <si>
    <t>ARUN</t>
  </si>
  <si>
    <t>CHE</t>
  </si>
  <si>
    <t>DEEPAK</t>
  </si>
  <si>
    <t>BIO</t>
  </si>
  <si>
    <t>MAT</t>
  </si>
  <si>
    <t>pen</t>
  </si>
  <si>
    <t>Total</t>
  </si>
  <si>
    <t>Min</t>
  </si>
  <si>
    <t>Max</t>
  </si>
  <si>
    <t>Average</t>
  </si>
  <si>
    <t>REMARKS =IF(C3&gt;=75,"Outstanding",IF(C3&gt;=60,"Excellent",IF(C3&gt;=50,"Good",IF(C3&gt;=35,"Pass","Fail"))))</t>
  </si>
  <si>
    <t>hi all of you</t>
  </si>
  <si>
    <t>kannada</t>
  </si>
  <si>
    <t>english</t>
  </si>
  <si>
    <t>hindi</t>
  </si>
  <si>
    <t>mathematics</t>
  </si>
  <si>
    <t>science</t>
  </si>
  <si>
    <t>political science</t>
  </si>
  <si>
    <t>agriculture</t>
  </si>
  <si>
    <t xml:space="preserve">name </t>
  </si>
  <si>
    <t>geology</t>
  </si>
  <si>
    <t>kk</t>
  </si>
  <si>
    <t>orology</t>
  </si>
  <si>
    <t>kalyana</t>
  </si>
  <si>
    <t>pedology</t>
  </si>
  <si>
    <t>karnatakada</t>
  </si>
  <si>
    <t>botany</t>
  </si>
  <si>
    <t>veera</t>
  </si>
  <si>
    <t>zeology</t>
  </si>
  <si>
    <t>mahile</t>
  </si>
  <si>
    <t>amruta</t>
  </si>
  <si>
    <t>bindu</t>
  </si>
  <si>
    <t>avarige</t>
  </si>
  <si>
    <t>haveri</t>
  </si>
  <si>
    <t>ಜಯವಾಗಲಿ</t>
  </si>
  <si>
    <t>ranebennur</t>
  </si>
  <si>
    <t>hubli</t>
  </si>
  <si>
    <t>anuradha</t>
  </si>
  <si>
    <t>ಕೆಣಕಿದರೆ  ಕೊಲ್ಲು</t>
  </si>
  <si>
    <t xml:space="preserve"> ಇದೋ ನೋಡು</t>
  </si>
  <si>
    <t>ಕಲ್ಯಾಣ ಕರ್ನಾಟಕ</t>
  </si>
  <si>
    <t>ಮಾಡುವುದಿಲ್ಲ</t>
  </si>
  <si>
    <t>ಎಂದಿಗೂ</t>
  </si>
  <si>
    <t>ನಾಟಕ</t>
  </si>
  <si>
    <t>ನಮ್ಮನ್ನು ಕೆಣಕಿದರೆ</t>
  </si>
  <si>
    <t>ಖಂಡಿತ</t>
  </si>
  <si>
    <t>ಕಂಟಕ</t>
  </si>
  <si>
    <t>ಕಾಲಿಟ್ಟರೆ</t>
  </si>
  <si>
    <t xml:space="preserve">ಸಾಕು </t>
  </si>
  <si>
    <t>ಎದುರಾಳಿಯದು</t>
  </si>
  <si>
    <t>ನಡುಕ</t>
  </si>
  <si>
    <t>"STUDENT RESULT DETAILS"</t>
  </si>
  <si>
    <t>KAN</t>
  </si>
  <si>
    <t>ENG</t>
  </si>
  <si>
    <t>HIN</t>
  </si>
  <si>
    <t>PER</t>
  </si>
  <si>
    <t>Result/
And</t>
  </si>
  <si>
    <t>Result/OR</t>
  </si>
  <si>
    <t>Result/Not</t>
  </si>
  <si>
    <t>GRADE</t>
  </si>
  <si>
    <t>AAA</t>
  </si>
  <si>
    <t>BBB</t>
  </si>
  <si>
    <t>CCC</t>
  </si>
  <si>
    <t>DDD</t>
  </si>
  <si>
    <t>EEE</t>
  </si>
  <si>
    <t>TOTAL=C3+D3+E3</t>
  </si>
  <si>
    <t>PER=F3/3</t>
  </si>
  <si>
    <t>Result/And=IF(AND(C3&gt;=35,D3&gt;=35,E3&gt;=35),"Pass","Fail")</t>
  </si>
  <si>
    <t>Result/OR=IF(OR(C3&gt;=35,D3&gt;=35,E3&gt;=35),"Pass","Fail")</t>
  </si>
  <si>
    <t>Result/Not=IF(NOT(C3&gt;=35),"Fail","Pass") /=IF(NOT(C3&lt;=35),"pass","fail")</t>
  </si>
  <si>
    <t>GRADE=IF(AND(C3&gt;=35,D3&gt;=35,E3&gt;=35),IF(G3&gt;=75,"A",IF(G3&gt;=60,"B",IF(G3&gt;=50,"C",IF(G3&gt;=35,"Pass")))),"Fail")</t>
  </si>
  <si>
    <t>REMARKS=IF(AND(C3&gt;=35,D3&gt;=35,E3&gt;=35),IF(G3&gt;=75,"First",IF(G3&gt;=60,"Second",IF(G3&gt;=50,"Third",IF(G3&gt;=35,"Pass")))),"Fail")</t>
  </si>
  <si>
    <t>"Employee Pay Slip"</t>
  </si>
  <si>
    <t>ECODE</t>
  </si>
  <si>
    <t>DESIGN</t>
  </si>
  <si>
    <t>BASIC</t>
  </si>
  <si>
    <t>HRA</t>
  </si>
  <si>
    <t>DA</t>
  </si>
  <si>
    <t>GROSS</t>
  </si>
  <si>
    <t>PF</t>
  </si>
  <si>
    <t>ESI</t>
  </si>
  <si>
    <t>TAX</t>
  </si>
  <si>
    <t>DED</t>
  </si>
  <si>
    <t>NET</t>
  </si>
  <si>
    <t>Raj</t>
  </si>
  <si>
    <t>Accountant</t>
  </si>
  <si>
    <t>Rahul</t>
  </si>
  <si>
    <t>Manager</t>
  </si>
  <si>
    <t>Priya</t>
  </si>
  <si>
    <t>Rec</t>
  </si>
  <si>
    <t>Nayana</t>
  </si>
  <si>
    <t>Assi Man</t>
  </si>
  <si>
    <t>Madhu</t>
  </si>
  <si>
    <t>off Ass</t>
  </si>
  <si>
    <t>Jaya</t>
  </si>
  <si>
    <t>Lalit</t>
  </si>
  <si>
    <t>HRA =D3*32/100</t>
  </si>
  <si>
    <t xml:space="preserve">DA =D3*16/100 </t>
  </si>
  <si>
    <t>GROSS =D3+E3+F3</t>
  </si>
  <si>
    <t>PF =D3*12/100</t>
  </si>
  <si>
    <t xml:space="preserve">ESI =D3*1.75% </t>
  </si>
  <si>
    <t>TAX =D3*18%</t>
  </si>
  <si>
    <t>DED =H3+I3+J3</t>
  </si>
  <si>
    <t>NET =G3-K3</t>
  </si>
  <si>
    <t>hi students</t>
  </si>
  <si>
    <t>adi123</t>
  </si>
  <si>
    <t>hi</t>
  </si>
  <si>
    <t>Employee Exp Details</t>
  </si>
  <si>
    <t>DOJ</t>
  </si>
  <si>
    <t>Total Exp</t>
  </si>
  <si>
    <t>Year</t>
  </si>
  <si>
    <t>Month</t>
  </si>
  <si>
    <t>Days</t>
  </si>
  <si>
    <t>Total Exe</t>
  </si>
  <si>
    <t>Year=DATEDIF(D4,NOW(),"Y")</t>
  </si>
  <si>
    <t>Month=DATEDIF(D4,NOW(),"YM")</t>
  </si>
  <si>
    <t>Days=DATEDIF(D4,NOW(),"MD")</t>
  </si>
  <si>
    <t>Total Exe=DATEDIF(D4,NOW(),"Y")&amp;"-YEAR-"&amp;DATEDIF(D4,NOW(),"YM")&amp;"-MONTH-"&amp;DATEDIF(D4,NOW(),"MD")&amp;"-DAYS"</t>
  </si>
  <si>
    <t>Country</t>
  </si>
  <si>
    <t>Population</t>
  </si>
  <si>
    <t>India</t>
  </si>
  <si>
    <t>Japan</t>
  </si>
  <si>
    <t>Chaina</t>
  </si>
  <si>
    <t>USA</t>
  </si>
  <si>
    <t>UK</t>
  </si>
  <si>
    <t>Bangladesh</t>
  </si>
  <si>
    <t>Russia</t>
  </si>
  <si>
    <t>PUR INVOICE</t>
  </si>
  <si>
    <t>SALES INVOICE</t>
  </si>
  <si>
    <t>STOCK IN HAND</t>
  </si>
  <si>
    <t>REPORT</t>
  </si>
  <si>
    <t>ITEMS</t>
  </si>
  <si>
    <t>PROFIT&amp;LOSS</t>
  </si>
  <si>
    <t>PEN</t>
  </si>
  <si>
    <t>BOOK</t>
  </si>
  <si>
    <t>BAG</t>
  </si>
  <si>
    <t>ERASER</t>
  </si>
  <si>
    <t>SCALE</t>
  </si>
  <si>
    <t>PUR AMOUNT</t>
  </si>
  <si>
    <t>SAL AMOUNT</t>
  </si>
  <si>
    <t>STOCK AMOUNT</t>
  </si>
  <si>
    <t>NET PROFIT</t>
  </si>
  <si>
    <t>Create Item List --&gt; Stock in Hand  ---&gt; click on purchase item cell --&gt; goto data tab click on data validation --&gt; click on settings--&gt; select allow---&gt; any value --&gt; list--&gt; select all stock in hand item list--&gt; ok</t>
  </si>
  <si>
    <t>Purchase Amount</t>
  </si>
  <si>
    <t>(=qty*rate)</t>
  </si>
  <si>
    <t>Total Amount</t>
  </si>
  <si>
    <t>Auto Sum</t>
  </si>
  <si>
    <t>Total=SUM(…..)</t>
  </si>
  <si>
    <t>Sales Amount</t>
  </si>
  <si>
    <t>Stock Amount</t>
  </si>
  <si>
    <t>Stock Qty Formula</t>
  </si>
  <si>
    <t>(=sumif(select all purchase items,purchase item,select all purchase Qty)-(sumif(select all Sales items,Sales item,select all Sales Qty)</t>
  </si>
  <si>
    <t>Remarks</t>
  </si>
  <si>
    <t>(=if(select stock Qty&gt;=5,"In Stock",if(select stock Qty&gt;=1,"Order","Out Of Stock"))</t>
  </si>
  <si>
    <t>Report</t>
  </si>
  <si>
    <t>(=Sales Amount-Purchase Amount+Stock Amount)</t>
  </si>
  <si>
    <t>TAX INVOICE</t>
  </si>
  <si>
    <t>KARNATAKA STATE ELECTRONICS DEVELOPMENT CORPORATION LIMITED</t>
  </si>
  <si>
    <t>2ND FLOOR, TTMC 'A' BLOCK, BMTC COMPLEX, KH ROAD, SHANTHINAGAR,</t>
  </si>
  <si>
    <t>BANGALORE - 560027, KARNATAKA</t>
  </si>
  <si>
    <t xml:space="preserve">PAN: AABCK6661P      </t>
  </si>
  <si>
    <t xml:space="preserve">GSTIN: 29AABCK6661P1ZT </t>
  </si>
  <si>
    <t>CIN NO: U75112KA1976SGC003055</t>
  </si>
  <si>
    <t>EMIAL ID: info@keonics.com</t>
  </si>
  <si>
    <t>MOBILE/TELEPHONE NO:91-80-22225645</t>
  </si>
  <si>
    <t xml:space="preserve">    IRN No.:</t>
  </si>
  <si>
    <t>Tax payable on Reverse charge: N     
Invoice serial No:   KITPH-0349
Invoice Date: 01/10/2020
Invoice Currency Code: INR</t>
  </si>
  <si>
    <t>Transportation Mode:     
Veh No:     
Date &amp; time of Supply:     
Place of Supply: Karnataka</t>
  </si>
  <si>
    <t>Details of Customer (Bill To)</t>
  </si>
  <si>
    <t>Details Of Consignee (Ship To)</t>
  </si>
  <si>
    <t xml:space="preserve">Name: M/s. Five Splash Infotech Pvt.Ltd
Address:  B  Block  2nd Floor  IT PARK HUBLI.
Pincode: 580029
State Name : Karnataka                  
State Code : 29 
Email ID: nasreen.yadwad@fivesplash.in
Mobile/Telephone No: </t>
  </si>
  <si>
    <t>GSTIN No: 29AABCF3991K1Z5</t>
  </si>
  <si>
    <t xml:space="preserve">Providing Resources to </t>
  </si>
  <si>
    <t>Sl No.</t>
  </si>
  <si>
    <t>Description of Goods</t>
  </si>
  <si>
    <t>HSN/SAC Code</t>
  </si>
  <si>
    <t>Rate</t>
  </si>
  <si>
    <t>Taxable Value</t>
  </si>
  <si>
    <t>CGST</t>
  </si>
  <si>
    <t>SGST</t>
  </si>
  <si>
    <t>Amount</t>
  </si>
  <si>
    <r>
      <t xml:space="preserve">Rent Maintenance or Repair services for the Month Of  </t>
    </r>
    <r>
      <rPr>
        <b/>
        <u/>
        <sz val="14"/>
        <color theme="1"/>
        <rFont val="Times New Roman"/>
        <family val="1"/>
      </rPr>
      <t>Sep-2020</t>
    </r>
  </si>
  <si>
    <t>Rent-B Block 4th Floor Off 1</t>
  </si>
  <si>
    <t>Rent-B Block 4th Floor Off 2</t>
  </si>
  <si>
    <t>Rent-B Block 4th Floor Off 3</t>
  </si>
  <si>
    <t>Rent -F Block UGF</t>
  </si>
  <si>
    <t>Rent-E Block 4th Floor Off 3</t>
  </si>
  <si>
    <t>Rent-Parking Area</t>
  </si>
  <si>
    <t>Rent-D Block UGF</t>
  </si>
  <si>
    <t>Maintenance Charges</t>
  </si>
  <si>
    <t>Sub Total</t>
  </si>
  <si>
    <t>Order Reference :</t>
  </si>
  <si>
    <t>Fright Charges</t>
  </si>
  <si>
    <t>Loading and Packing Charges</t>
  </si>
  <si>
    <t>Insurance Charges</t>
  </si>
  <si>
    <t>Other Charges</t>
  </si>
  <si>
    <t>Inovice Total</t>
  </si>
  <si>
    <t>Invoice Value (in words): Rupees Three Lakhs Thirty Nine Thousand One  Hundred  Fifteen  Only</t>
  </si>
  <si>
    <t>Terms &amp; Conditions of Sale</t>
  </si>
  <si>
    <t>For Karnataka State Electronics Development Corporation Ltd.,</t>
  </si>
  <si>
    <t>Payee Name:</t>
  </si>
  <si>
    <t>KARNATAKA STATE ELECTRONICS DEVELOPMENT CORPORATION LTD
(KEONICS)</t>
  </si>
  <si>
    <t>Account No.</t>
  </si>
  <si>
    <t>510101007262319</t>
  </si>
  <si>
    <t>Payment Mode:</t>
  </si>
  <si>
    <t>NEFT/RTGS</t>
  </si>
  <si>
    <t>Authorised Signatory</t>
  </si>
  <si>
    <t>IFSC Code:</t>
  </si>
  <si>
    <t>CORP0000222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</si>
</sst>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[$Rs-420]\ * #,##0.00_-;\-[$Rs-420]\ * #,##0.00_-;_-[$Rs-420]\ * &quot;-&quot;??_-;_-@"/>
    <numFmt numFmtId="165" formatCode="_ &quot;₹&quot;\ * #,##0.00_ ;_ &quot;₹&quot;\ * \-#,##0.00_ ;_ &quot;₹&quot;\ * &quot;-&quot;??_ ;_ @_ "/>
    <numFmt numFmtId="166" formatCode="_ [$₹-4009]\ * #,##0.00_ ;_ [$₹-4009]\ * \-#,##0.00_ ;_ [$₹-4009]\ * &quot;-&quot;??_ ;_ @_ "/>
  </numFmts>
  <fonts count="33">
    <font>
      <sz val="11"/>
      <color theme="1"/>
      <name val="Calibri"/>
      <scheme val="minor"/>
    </font>
    <font>
      <b/>
      <sz val="16"/>
      <color rgb="FFFF0000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6"/>
      <color rgb="FFC00000"/>
      <name val="Calibri"/>
    </font>
    <font>
      <b/>
      <sz val="11"/>
      <color theme="1"/>
      <name val="Calibri"/>
    </font>
    <font>
      <u/>
      <sz val="11"/>
      <color theme="10"/>
      <name val="Calibri"/>
    </font>
    <font>
      <b/>
      <sz val="10"/>
      <color rgb="FFC00000"/>
      <name val="Calibri"/>
    </font>
    <font>
      <b/>
      <sz val="8"/>
      <color rgb="FFC00000"/>
      <name val="Calibri"/>
    </font>
    <font>
      <b/>
      <sz val="12"/>
      <color theme="1"/>
      <name val="Calibri"/>
    </font>
    <font>
      <b/>
      <sz val="9"/>
      <color theme="1"/>
      <name val="Calibri"/>
    </font>
    <font>
      <b/>
      <sz val="11"/>
      <color rgb="FFFF0000"/>
      <name val="Calibri"/>
    </font>
    <font>
      <sz val="9"/>
      <color theme="1"/>
      <name val="Calibri"/>
    </font>
    <font>
      <sz val="8"/>
      <color theme="1"/>
      <name val="Calibri"/>
    </font>
    <font>
      <b/>
      <sz val="14"/>
      <color rgb="FFFF0000"/>
      <name val="Calibri"/>
    </font>
    <font>
      <b/>
      <sz val="18"/>
      <color rgb="FFFF0000"/>
      <name val="Calibri"/>
    </font>
    <font>
      <sz val="18"/>
      <color theme="1"/>
      <name val="Calibri"/>
      <scheme val="minor"/>
    </font>
    <font>
      <b/>
      <sz val="18"/>
      <color theme="1"/>
      <name val="Calibri"/>
    </font>
    <font>
      <sz val="18"/>
      <color theme="1"/>
      <name val="Calibri"/>
    </font>
    <font>
      <b/>
      <sz val="16"/>
      <color theme="1"/>
      <name val="Calibri"/>
    </font>
    <font>
      <b/>
      <sz val="14"/>
      <color rgb="FFFF0000"/>
      <name val="Algerian"/>
    </font>
    <font>
      <b/>
      <sz val="14"/>
      <color theme="0"/>
      <name val="Calibri"/>
    </font>
    <font>
      <sz val="10"/>
      <color theme="1"/>
      <name val="Calibri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4C6E7"/>
        <bgColor rgb="FFB4C6E7"/>
      </patternFill>
    </fill>
    <fill>
      <patternFill patternType="solid">
        <fgColor rgb="FFBF9000"/>
        <bgColor rgb="FFBF9000"/>
      </patternFill>
    </fill>
    <fill>
      <patternFill patternType="solid">
        <fgColor theme="9"/>
        <bgColor theme="9"/>
      </patternFill>
    </fill>
    <fill>
      <patternFill patternType="solid">
        <fgColor theme="8"/>
        <bgColor theme="8"/>
      </patternFill>
    </fill>
    <fill>
      <patternFill patternType="solid">
        <fgColor rgb="FF385623"/>
        <bgColor rgb="FF385623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  <fill>
      <patternFill patternType="solid">
        <fgColor rgb="FFC5E0B3"/>
        <bgColor rgb="FFC5E0B3"/>
      </patternFill>
    </fill>
  </fills>
  <borders count="4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9">
    <xf numFmtId="0" fontId="0" fillId="0" borderId="0" xfId="0" applyFont="1" applyAlignment="1"/>
    <xf numFmtId="0" fontId="3" fillId="0" borderId="3" xfId="0" applyFont="1" applyBorder="1"/>
    <xf numFmtId="0" fontId="4" fillId="0" borderId="0" xfId="0" applyFont="1" applyAlignment="1"/>
    <xf numFmtId="0" fontId="8" fillId="2" borderId="3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right"/>
    </xf>
    <xf numFmtId="2" fontId="3" fillId="0" borderId="3" xfId="0" applyNumberFormat="1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3" xfId="0" applyFont="1" applyBorder="1" applyAlignment="1">
      <alignment horizontal="right"/>
    </xf>
    <xf numFmtId="0" fontId="4" fillId="0" borderId="0" xfId="0" applyFont="1"/>
    <xf numFmtId="0" fontId="6" fillId="0" borderId="3" xfId="0" applyFont="1" applyBorder="1" applyAlignment="1">
      <alignment vertical="center"/>
    </xf>
    <xf numFmtId="14" fontId="3" fillId="0" borderId="3" xfId="0" applyNumberFormat="1" applyFont="1" applyBorder="1"/>
    <xf numFmtId="14" fontId="3" fillId="0" borderId="0" xfId="0" applyNumberFormat="1" applyFont="1"/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right"/>
    </xf>
    <xf numFmtId="165" fontId="3" fillId="0" borderId="3" xfId="0" applyNumberFormat="1" applyFont="1" applyBorder="1"/>
    <xf numFmtId="0" fontId="11" fillId="0" borderId="3" xfId="0" applyFont="1" applyBorder="1" applyAlignment="1">
      <alignment horizontal="left" vertical="center"/>
    </xf>
    <xf numFmtId="166" fontId="3" fillId="0" borderId="3" xfId="0" applyNumberFormat="1" applyFont="1" applyBorder="1" applyAlignment="1">
      <alignment horizontal="right"/>
    </xf>
    <xf numFmtId="0" fontId="6" fillId="0" borderId="0" xfId="0" applyFont="1"/>
    <xf numFmtId="164" fontId="6" fillId="0" borderId="0" xfId="0" applyNumberFormat="1" applyFont="1"/>
    <xf numFmtId="0" fontId="6" fillId="0" borderId="9" xfId="0" applyFont="1" applyBorder="1" applyAlignment="1">
      <alignment horizontal="left" vertical="center"/>
    </xf>
    <xf numFmtId="0" fontId="3" fillId="0" borderId="10" xfId="0" applyFont="1" applyBorder="1"/>
    <xf numFmtId="0" fontId="3" fillId="0" borderId="11" xfId="0" applyFont="1" applyBorder="1"/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3" fillId="0" borderId="3" xfId="0" applyFont="1" applyBorder="1"/>
    <xf numFmtId="0" fontId="13" fillId="0" borderId="0" xfId="0" applyFont="1"/>
    <xf numFmtId="0" fontId="3" fillId="0" borderId="0" xfId="0" applyFont="1"/>
    <xf numFmtId="0" fontId="13" fillId="0" borderId="0" xfId="0" applyFont="1" applyAlignment="1">
      <alignment horizontal="center" vertical="center"/>
    </xf>
    <xf numFmtId="0" fontId="14" fillId="0" borderId="3" xfId="0" applyFont="1" applyBorder="1"/>
    <xf numFmtId="49" fontId="14" fillId="0" borderId="3" xfId="0" applyNumberFormat="1" applyFont="1" applyBorder="1"/>
    <xf numFmtId="0" fontId="14" fillId="0" borderId="0" xfId="0" applyFont="1"/>
    <xf numFmtId="0" fontId="4" fillId="0" borderId="0" xfId="0" applyFont="1" applyAlignment="1"/>
    <xf numFmtId="0" fontId="3" fillId="0" borderId="0" xfId="0" applyFont="1" applyAlignment="1">
      <alignment horizontal="center" vertical="center"/>
    </xf>
    <xf numFmtId="0" fontId="3" fillId="0" borderId="17" xfId="0" applyFont="1" applyBorder="1"/>
    <xf numFmtId="0" fontId="3" fillId="0" borderId="18" xfId="0" applyFont="1" applyBorder="1"/>
    <xf numFmtId="0" fontId="3" fillId="0" borderId="5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7" xfId="0" applyFont="1" applyBorder="1"/>
    <xf numFmtId="0" fontId="17" fillId="0" borderId="0" xfId="0" applyFont="1"/>
    <xf numFmtId="0" fontId="18" fillId="0" borderId="3" xfId="0" applyFont="1" applyBorder="1" applyAlignment="1">
      <alignment horizontal="center" vertical="center"/>
    </xf>
    <xf numFmtId="0" fontId="18" fillId="0" borderId="0" xfId="0" applyFont="1"/>
    <xf numFmtId="0" fontId="19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left" vertical="center"/>
    </xf>
    <xf numFmtId="0" fontId="19" fillId="0" borderId="3" xfId="0" applyFont="1" applyBorder="1" applyAlignment="1">
      <alignment horizontal="right"/>
    </xf>
    <xf numFmtId="3" fontId="19" fillId="0" borderId="3" xfId="0" applyNumberFormat="1" applyFont="1" applyBorder="1" applyAlignment="1">
      <alignment horizontal="right"/>
    </xf>
    <xf numFmtId="3" fontId="19" fillId="0" borderId="3" xfId="0" applyNumberFormat="1" applyFont="1" applyBorder="1" applyAlignment="1">
      <alignment horizontal="right"/>
    </xf>
    <xf numFmtId="0" fontId="19" fillId="0" borderId="0" xfId="0" applyFont="1"/>
    <xf numFmtId="0" fontId="18" fillId="0" borderId="0" xfId="0" applyFont="1" applyAlignment="1">
      <alignment vertical="center"/>
    </xf>
    <xf numFmtId="0" fontId="18" fillId="0" borderId="0" xfId="0" applyFont="1" applyAlignment="1">
      <alignment horizontal="right"/>
    </xf>
    <xf numFmtId="0" fontId="19" fillId="0" borderId="0" xfId="0" applyFont="1" applyAlignment="1">
      <alignment wrapText="1"/>
    </xf>
    <xf numFmtId="164" fontId="19" fillId="0" borderId="0" xfId="0" applyNumberFormat="1" applyFont="1"/>
    <xf numFmtId="0" fontId="3" fillId="0" borderId="3" xfId="0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3" fillId="8" borderId="3" xfId="0" applyFont="1" applyFill="1" applyBorder="1"/>
    <xf numFmtId="0" fontId="3" fillId="9" borderId="3" xfId="0" applyFont="1" applyFill="1" applyBorder="1"/>
    <xf numFmtId="0" fontId="3" fillId="10" borderId="3" xfId="0" applyFont="1" applyFill="1" applyBorder="1"/>
    <xf numFmtId="0" fontId="3" fillId="11" borderId="3" xfId="0" applyFont="1" applyFill="1" applyBorder="1"/>
    <xf numFmtId="0" fontId="3" fillId="8" borderId="23" xfId="0" applyFont="1" applyFill="1" applyBorder="1"/>
    <xf numFmtId="0" fontId="3" fillId="9" borderId="23" xfId="0" applyFont="1" applyFill="1" applyBorder="1"/>
    <xf numFmtId="0" fontId="3" fillId="10" borderId="23" xfId="0" applyFont="1" applyFill="1" applyBorder="1"/>
    <xf numFmtId="0" fontId="6" fillId="8" borderId="24" xfId="0" applyFont="1" applyFill="1" applyBorder="1"/>
    <xf numFmtId="0" fontId="6" fillId="8" borderId="25" xfId="0" applyFont="1" applyFill="1" applyBorder="1"/>
    <xf numFmtId="0" fontId="6" fillId="9" borderId="24" xfId="0" applyFont="1" applyFill="1" applyBorder="1"/>
    <xf numFmtId="0" fontId="6" fillId="9" borderId="25" xfId="0" applyFont="1" applyFill="1" applyBorder="1"/>
    <xf numFmtId="0" fontId="6" fillId="10" borderId="24" xfId="0" applyFont="1" applyFill="1" applyBorder="1"/>
    <xf numFmtId="0" fontId="6" fillId="10" borderId="25" xfId="0" applyFont="1" applyFill="1" applyBorder="1"/>
    <xf numFmtId="0" fontId="6" fillId="11" borderId="25" xfId="0" applyFont="1" applyFill="1" applyBorder="1"/>
    <xf numFmtId="0" fontId="23" fillId="0" borderId="0" xfId="0" applyFont="1"/>
    <xf numFmtId="22" fontId="3" fillId="0" borderId="0" xfId="0" applyNumberFormat="1" applyFo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5" fillId="2" borderId="1" xfId="0" applyFont="1" applyFill="1" applyBorder="1" applyAlignment="1">
      <alignment horizontal="center" vertical="center"/>
    </xf>
    <xf numFmtId="0" fontId="2" fillId="0" borderId="4" xfId="0" applyFont="1" applyBorder="1"/>
    <xf numFmtId="0" fontId="6" fillId="0" borderId="5" xfId="0" applyFont="1" applyBorder="1" applyAlignment="1">
      <alignment horizontal="center" vertical="center"/>
    </xf>
    <xf numFmtId="0" fontId="2" fillId="0" borderId="7" xfId="0" applyFont="1" applyBorder="1"/>
    <xf numFmtId="0" fontId="6" fillId="0" borderId="6" xfId="0" applyFont="1" applyBorder="1" applyAlignment="1">
      <alignment horizontal="center" vertical="center"/>
    </xf>
    <xf numFmtId="0" fontId="2" fillId="0" borderId="8" xfId="0" applyFont="1" applyBorder="1"/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2" fillId="0" borderId="13" xfId="0" applyFont="1" applyBorder="1"/>
    <xf numFmtId="0" fontId="6" fillId="0" borderId="14" xfId="0" applyFont="1" applyBorder="1" applyAlignment="1">
      <alignment horizontal="left" vertical="center"/>
    </xf>
    <xf numFmtId="0" fontId="2" fillId="0" borderId="15" xfId="0" applyFont="1" applyBorder="1"/>
    <xf numFmtId="0" fontId="2" fillId="0" borderId="16" xfId="0" applyFont="1" applyBorder="1"/>
    <xf numFmtId="0" fontId="6" fillId="0" borderId="12" xfId="0" applyFont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22" fillId="6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4" fillId="0" borderId="26" xfId="0" applyFont="1" applyBorder="1" applyAlignment="1">
      <alignment horizontal="center"/>
    </xf>
    <xf numFmtId="0" fontId="24" fillId="0" borderId="27" xfId="0" applyFont="1" applyBorder="1" applyAlignment="1">
      <alignment horizontal="center"/>
    </xf>
    <xf numFmtId="0" fontId="24" fillId="0" borderId="28" xfId="0" applyFont="1" applyBorder="1" applyAlignment="1">
      <alignment horizontal="center"/>
    </xf>
    <xf numFmtId="0" fontId="0" fillId="0" borderId="0" xfId="0"/>
    <xf numFmtId="0" fontId="25" fillId="0" borderId="29" xfId="0" applyFont="1" applyBorder="1" applyAlignment="1">
      <alignment horizontal="center"/>
    </xf>
    <xf numFmtId="0" fontId="25" fillId="0" borderId="24" xfId="0" applyFont="1" applyBorder="1" applyAlignment="1">
      <alignment horizontal="center"/>
    </xf>
    <xf numFmtId="0" fontId="25" fillId="0" borderId="30" xfId="0" applyFont="1" applyBorder="1" applyAlignment="1">
      <alignment horizontal="center"/>
    </xf>
    <xf numFmtId="0" fontId="26" fillId="0" borderId="29" xfId="0" applyFont="1" applyBorder="1" applyAlignment="1">
      <alignment horizontal="center"/>
    </xf>
    <xf numFmtId="0" fontId="26" fillId="0" borderId="24" xfId="0" applyFont="1" applyBorder="1" applyAlignment="1">
      <alignment horizontal="center"/>
    </xf>
    <xf numFmtId="0" fontId="26" fillId="0" borderId="30" xfId="0" applyFont="1" applyBorder="1" applyAlignment="1">
      <alignment horizontal="center"/>
    </xf>
    <xf numFmtId="0" fontId="26" fillId="0" borderId="31" xfId="0" applyFont="1" applyBorder="1" applyAlignment="1">
      <alignment horizontal="left" vertical="top"/>
    </xf>
    <xf numFmtId="0" fontId="26" fillId="0" borderId="29" xfId="0" applyFont="1" applyFill="1" applyBorder="1" applyAlignment="1">
      <alignment horizontal="left" vertical="center" wrapText="1"/>
    </xf>
    <xf numFmtId="0" fontId="26" fillId="0" borderId="24" xfId="0" applyFont="1" applyFill="1" applyBorder="1" applyAlignment="1">
      <alignment horizontal="left" vertical="center"/>
    </xf>
    <xf numFmtId="0" fontId="26" fillId="0" borderId="30" xfId="0" applyFont="1" applyFill="1" applyBorder="1" applyAlignment="1">
      <alignment horizontal="left" vertical="center"/>
    </xf>
    <xf numFmtId="0" fontId="26" fillId="0" borderId="29" xfId="0" applyFont="1" applyFill="1" applyBorder="1" applyAlignment="1">
      <alignment horizontal="left" vertical="top" wrapText="1"/>
    </xf>
    <xf numFmtId="0" fontId="26" fillId="0" borderId="24" xfId="0" applyFont="1" applyFill="1" applyBorder="1" applyAlignment="1">
      <alignment horizontal="left" vertical="top"/>
    </xf>
    <xf numFmtId="0" fontId="26" fillId="0" borderId="30" xfId="0" applyFont="1" applyFill="1" applyBorder="1" applyAlignment="1">
      <alignment horizontal="left" vertical="top"/>
    </xf>
    <xf numFmtId="0" fontId="26" fillId="0" borderId="29" xfId="0" applyFont="1" applyFill="1" applyBorder="1" applyAlignment="1">
      <alignment horizontal="left" vertical="center"/>
    </xf>
    <xf numFmtId="0" fontId="26" fillId="0" borderId="29" xfId="0" applyFont="1" applyFill="1" applyBorder="1" applyAlignment="1">
      <alignment horizontal="left" vertical="top"/>
    </xf>
    <xf numFmtId="0" fontId="26" fillId="0" borderId="32" xfId="0" applyFont="1" applyFill="1" applyBorder="1" applyAlignment="1">
      <alignment horizontal="left" vertical="center"/>
    </xf>
    <xf numFmtId="0" fontId="26" fillId="0" borderId="33" xfId="0" applyFont="1" applyFill="1" applyBorder="1" applyAlignment="1">
      <alignment horizontal="left" vertical="center"/>
    </xf>
    <xf numFmtId="0" fontId="26" fillId="0" borderId="34" xfId="0" applyFont="1" applyFill="1" applyBorder="1" applyAlignment="1">
      <alignment horizontal="left" vertical="center"/>
    </xf>
    <xf numFmtId="0" fontId="26" fillId="0" borderId="32" xfId="0" applyFont="1" applyFill="1" applyBorder="1" applyAlignment="1">
      <alignment horizontal="left" vertical="top"/>
    </xf>
    <xf numFmtId="0" fontId="26" fillId="0" borderId="33" xfId="0" applyFont="1" applyFill="1" applyBorder="1" applyAlignment="1">
      <alignment horizontal="left" vertical="top"/>
    </xf>
    <xf numFmtId="0" fontId="26" fillId="0" borderId="34" xfId="0" applyFont="1" applyFill="1" applyBorder="1" applyAlignment="1">
      <alignment horizontal="left" vertical="top"/>
    </xf>
    <xf numFmtId="0" fontId="27" fillId="0" borderId="29" xfId="0" applyFont="1" applyBorder="1" applyAlignment="1">
      <alignment horizontal="left" indent="1"/>
    </xf>
    <xf numFmtId="0" fontId="27" fillId="0" borderId="24" xfId="0" applyFont="1" applyBorder="1" applyAlignment="1">
      <alignment horizontal="left" indent="1"/>
    </xf>
    <xf numFmtId="0" fontId="27" fillId="0" borderId="35" xfId="0" applyFont="1" applyBorder="1" applyAlignment="1">
      <alignment horizontal="left" indent="1"/>
    </xf>
    <xf numFmtId="0" fontId="27" fillId="0" borderId="36" xfId="0" applyFont="1" applyBorder="1" applyAlignment="1">
      <alignment horizontal="left" indent="1"/>
    </xf>
    <xf numFmtId="0" fontId="27" fillId="0" borderId="30" xfId="0" applyFont="1" applyBorder="1" applyAlignment="1">
      <alignment horizontal="left" indent="1"/>
    </xf>
    <xf numFmtId="0" fontId="27" fillId="0" borderId="26" xfId="0" applyFont="1" applyFill="1" applyBorder="1" applyAlignment="1">
      <alignment horizontal="left" vertical="center" wrapText="1"/>
    </xf>
    <xf numFmtId="0" fontId="27" fillId="0" borderId="27" xfId="0" applyFont="1" applyFill="1" applyBorder="1" applyAlignment="1">
      <alignment horizontal="left" vertical="center"/>
    </xf>
    <xf numFmtId="0" fontId="27" fillId="0" borderId="28" xfId="0" applyFont="1" applyFill="1" applyBorder="1" applyAlignment="1">
      <alignment horizontal="left" vertical="center"/>
    </xf>
    <xf numFmtId="0" fontId="26" fillId="0" borderId="26" xfId="0" applyFont="1" applyFill="1" applyBorder="1" applyAlignment="1">
      <alignment horizontal="left" vertical="center" wrapText="1"/>
    </xf>
    <xf numFmtId="0" fontId="26" fillId="0" borderId="27" xfId="0" applyFont="1" applyFill="1" applyBorder="1" applyAlignment="1">
      <alignment horizontal="left" vertical="center" wrapText="1"/>
    </xf>
    <xf numFmtId="0" fontId="26" fillId="0" borderId="28" xfId="0" applyFont="1" applyFill="1" applyBorder="1" applyAlignment="1">
      <alignment horizontal="left" vertical="center" wrapText="1"/>
    </xf>
    <xf numFmtId="0" fontId="27" fillId="0" borderId="29" xfId="0" applyFont="1" applyFill="1" applyBorder="1" applyAlignment="1">
      <alignment horizontal="left" vertical="center"/>
    </xf>
    <xf numFmtId="0" fontId="27" fillId="0" borderId="24" xfId="0" applyFont="1" applyFill="1" applyBorder="1" applyAlignment="1">
      <alignment horizontal="left" vertical="center"/>
    </xf>
    <xf numFmtId="0" fontId="27" fillId="0" borderId="30" xfId="0" applyFont="1" applyFill="1" applyBorder="1" applyAlignment="1">
      <alignment horizontal="left" vertical="center"/>
    </xf>
    <xf numFmtId="0" fontId="26" fillId="0" borderId="24" xfId="0" applyFont="1" applyFill="1" applyBorder="1" applyAlignment="1">
      <alignment horizontal="left" vertical="center" wrapText="1"/>
    </xf>
    <xf numFmtId="0" fontId="26" fillId="0" borderId="30" xfId="0" applyFont="1" applyFill="1" applyBorder="1" applyAlignment="1">
      <alignment horizontal="left" vertical="center" wrapText="1"/>
    </xf>
    <xf numFmtId="0" fontId="27" fillId="0" borderId="32" xfId="0" applyFont="1" applyFill="1" applyBorder="1" applyAlignment="1">
      <alignment horizontal="left" vertical="center"/>
    </xf>
    <xf numFmtId="0" fontId="27" fillId="0" borderId="33" xfId="0" applyFont="1" applyFill="1" applyBorder="1" applyAlignment="1">
      <alignment horizontal="left" vertical="center"/>
    </xf>
    <xf numFmtId="0" fontId="27" fillId="0" borderId="34" xfId="0" applyFont="1" applyFill="1" applyBorder="1" applyAlignment="1">
      <alignment horizontal="left" vertical="center"/>
    </xf>
    <xf numFmtId="0" fontId="26" fillId="0" borderId="32" xfId="0" applyFont="1" applyFill="1" applyBorder="1" applyAlignment="1">
      <alignment horizontal="left" vertical="center" wrapText="1"/>
    </xf>
    <xf numFmtId="0" fontId="26" fillId="0" borderId="33" xfId="0" applyFont="1" applyFill="1" applyBorder="1" applyAlignment="1">
      <alignment horizontal="left" vertical="center" wrapText="1"/>
    </xf>
    <xf numFmtId="0" fontId="26" fillId="0" borderId="34" xfId="0" applyFont="1" applyFill="1" applyBorder="1" applyAlignment="1">
      <alignment horizontal="left" vertical="center" wrapText="1"/>
    </xf>
    <xf numFmtId="0" fontId="27" fillId="0" borderId="37" xfId="0" applyFont="1" applyFill="1" applyBorder="1" applyAlignment="1">
      <alignment horizontal="left" indent="1"/>
    </xf>
    <xf numFmtId="0" fontId="26" fillId="0" borderId="38" xfId="0" applyFont="1" applyFill="1" applyBorder="1" applyAlignment="1">
      <alignment horizontal="left" indent="1"/>
    </xf>
    <xf numFmtId="0" fontId="26" fillId="0" borderId="39" xfId="0" applyFont="1" applyFill="1" applyBorder="1" applyAlignment="1">
      <alignment horizontal="left" indent="1"/>
    </xf>
    <xf numFmtId="0" fontId="26" fillId="0" borderId="37" xfId="0" applyFont="1" applyFill="1" applyBorder="1" applyAlignment="1">
      <alignment horizontal="left" indent="1"/>
    </xf>
    <xf numFmtId="0" fontId="27" fillId="0" borderId="26" xfId="0" applyFont="1" applyFill="1" applyBorder="1" applyAlignment="1">
      <alignment horizontal="center"/>
    </xf>
    <xf numFmtId="0" fontId="27" fillId="0" borderId="27" xfId="0" applyFont="1" applyFill="1" applyBorder="1" applyAlignment="1">
      <alignment horizontal="center"/>
    </xf>
    <xf numFmtId="0" fontId="27" fillId="0" borderId="28" xfId="0" applyFont="1" applyFill="1" applyBorder="1" applyAlignment="1">
      <alignment horizontal="center"/>
    </xf>
    <xf numFmtId="0" fontId="28" fillId="0" borderId="40" xfId="0" applyFont="1" applyFill="1" applyBorder="1" applyAlignment="1">
      <alignment horizontal="center" vertical="center" wrapText="1"/>
    </xf>
    <xf numFmtId="0" fontId="28" fillId="0" borderId="40" xfId="0" applyFont="1" applyBorder="1" applyAlignment="1">
      <alignment horizontal="center" vertical="center"/>
    </xf>
    <xf numFmtId="0" fontId="28" fillId="0" borderId="41" xfId="0" applyFont="1" applyBorder="1" applyAlignment="1">
      <alignment horizontal="center" vertical="center" wrapText="1"/>
    </xf>
    <xf numFmtId="0" fontId="28" fillId="0" borderId="40" xfId="0" applyFont="1" applyFill="1" applyBorder="1" applyAlignment="1">
      <alignment horizontal="center" vertical="center"/>
    </xf>
    <xf numFmtId="0" fontId="28" fillId="0" borderId="40" xfId="0" applyFont="1" applyBorder="1" applyAlignment="1">
      <alignment vertical="center"/>
    </xf>
    <xf numFmtId="0" fontId="28" fillId="0" borderId="42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28" fillId="0" borderId="43" xfId="0" applyFont="1" applyBorder="1" applyAlignment="1">
      <alignment horizontal="center" vertical="center" wrapText="1"/>
    </xf>
    <xf numFmtId="0" fontId="31" fillId="0" borderId="40" xfId="0" applyFont="1" applyFill="1" applyBorder="1" applyAlignment="1">
      <alignment horizontal="center" vertical="center" wrapText="1"/>
    </xf>
    <xf numFmtId="0" fontId="32" fillId="0" borderId="37" xfId="0" applyFont="1" applyBorder="1" applyAlignment="1">
      <alignment horizontal="left" vertical="center"/>
    </xf>
    <xf numFmtId="0" fontId="32" fillId="0" borderId="39" xfId="0" applyFont="1" applyBorder="1" applyAlignment="1">
      <alignment horizontal="left" vertical="center"/>
    </xf>
    <xf numFmtId="0" fontId="32" fillId="0" borderId="40" xfId="0" applyFont="1" applyBorder="1" applyAlignment="1">
      <alignment horizontal="center" vertical="center"/>
    </xf>
    <xf numFmtId="0" fontId="31" fillId="0" borderId="40" xfId="0" applyFont="1" applyFill="1" applyBorder="1" applyAlignment="1">
      <alignment horizontal="center" vertical="center"/>
    </xf>
    <xf numFmtId="1" fontId="31" fillId="0" borderId="40" xfId="0" applyNumberFormat="1" applyFont="1" applyFill="1" applyBorder="1" applyAlignment="1">
      <alignment horizontal="center" vertical="center"/>
    </xf>
    <xf numFmtId="1" fontId="31" fillId="0" borderId="40" xfId="0" applyNumberFormat="1" applyFont="1" applyFill="1" applyBorder="1" applyAlignment="1">
      <alignment horizontal="center" vertical="center" wrapText="1"/>
    </xf>
    <xf numFmtId="9" fontId="32" fillId="0" borderId="40" xfId="0" applyNumberFormat="1" applyFont="1" applyBorder="1" applyAlignment="1">
      <alignment horizontal="center" vertical="center"/>
    </xf>
    <xf numFmtId="1" fontId="32" fillId="0" borderId="40" xfId="0" applyNumberFormat="1" applyFont="1" applyBorder="1" applyAlignment="1">
      <alignment horizontal="center" vertical="center"/>
    </xf>
    <xf numFmtId="0" fontId="32" fillId="0" borderId="37" xfId="0" applyFont="1" applyBorder="1" applyAlignment="1">
      <alignment horizontal="left" vertical="center"/>
    </xf>
    <xf numFmtId="0" fontId="32" fillId="0" borderId="39" xfId="0" applyFont="1" applyBorder="1" applyAlignment="1">
      <alignment horizontal="left" vertical="center"/>
    </xf>
    <xf numFmtId="0" fontId="32" fillId="0" borderId="37" xfId="0" applyFont="1" applyFill="1" applyBorder="1" applyAlignment="1">
      <alignment horizontal="left" vertical="center"/>
    </xf>
    <xf numFmtId="0" fontId="32" fillId="0" borderId="39" xfId="0" applyFont="1" applyFill="1" applyBorder="1" applyAlignment="1">
      <alignment horizontal="left" vertical="center"/>
    </xf>
    <xf numFmtId="0" fontId="27" fillId="0" borderId="37" xfId="0" applyFont="1" applyBorder="1" applyAlignment="1">
      <alignment horizontal="right" vertical="top"/>
    </xf>
    <xf numFmtId="0" fontId="27" fillId="0" borderId="38" xfId="0" applyFont="1" applyBorder="1" applyAlignment="1">
      <alignment horizontal="right" vertical="top"/>
    </xf>
    <xf numFmtId="0" fontId="27" fillId="0" borderId="39" xfId="0" applyFont="1" applyBorder="1" applyAlignment="1">
      <alignment horizontal="right" vertical="top"/>
    </xf>
    <xf numFmtId="0" fontId="31" fillId="0" borderId="40" xfId="0" applyFont="1" applyBorder="1" applyAlignment="1">
      <alignment horizontal="center" vertical="center"/>
    </xf>
    <xf numFmtId="1" fontId="28" fillId="0" borderId="40" xfId="0" applyNumberFormat="1" applyFont="1" applyBorder="1" applyAlignment="1">
      <alignment horizontal="center" vertical="center"/>
    </xf>
    <xf numFmtId="0" fontId="28" fillId="0" borderId="37" xfId="0" applyFont="1" applyBorder="1" applyAlignment="1">
      <alignment horizontal="left" vertical="center"/>
    </xf>
    <xf numFmtId="0" fontId="28" fillId="0" borderId="38" xfId="0" applyFont="1" applyBorder="1" applyAlignment="1">
      <alignment horizontal="left" vertical="center"/>
    </xf>
    <xf numFmtId="0" fontId="28" fillId="0" borderId="39" xfId="0" applyFont="1" applyBorder="1" applyAlignment="1">
      <alignment horizontal="left" vertical="center"/>
    </xf>
    <xf numFmtId="0" fontId="28" fillId="0" borderId="37" xfId="0" applyFont="1" applyBorder="1" applyAlignment="1">
      <alignment horizontal="center" vertical="center"/>
    </xf>
    <xf numFmtId="0" fontId="28" fillId="0" borderId="38" xfId="0" applyFont="1" applyBorder="1" applyAlignment="1">
      <alignment horizontal="center" vertical="center"/>
    </xf>
    <xf numFmtId="0" fontId="28" fillId="0" borderId="39" xfId="0" applyFont="1" applyBorder="1" applyAlignment="1">
      <alignment horizontal="center" vertical="center"/>
    </xf>
    <xf numFmtId="1" fontId="28" fillId="0" borderId="39" xfId="0" applyNumberFormat="1" applyFont="1" applyBorder="1" applyAlignment="1">
      <alignment vertical="center"/>
    </xf>
    <xf numFmtId="0" fontId="28" fillId="0" borderId="26" xfId="0" applyFont="1" applyBorder="1" applyAlignment="1">
      <alignment horizontal="center"/>
    </xf>
    <xf numFmtId="0" fontId="28" fillId="0" borderId="27" xfId="0" applyFont="1" applyBorder="1" applyAlignment="1">
      <alignment horizontal="center"/>
    </xf>
    <xf numFmtId="0" fontId="28" fillId="0" borderId="28" xfId="0" applyFont="1" applyBorder="1" applyAlignment="1">
      <alignment horizontal="center"/>
    </xf>
    <xf numFmtId="0" fontId="31" fillId="0" borderId="40" xfId="0" applyFont="1" applyBorder="1" applyAlignment="1">
      <alignment horizontal="left" vertical="top" indent="1"/>
    </xf>
    <xf numFmtId="0" fontId="31" fillId="0" borderId="40" xfId="0" applyFont="1" applyBorder="1" applyAlignment="1">
      <alignment horizontal="right" vertical="center"/>
    </xf>
    <xf numFmtId="0" fontId="0" fillId="0" borderId="24" xfId="0" applyBorder="1"/>
    <xf numFmtId="0" fontId="31" fillId="0" borderId="29" xfId="0" applyFont="1" applyBorder="1"/>
    <xf numFmtId="0" fontId="31" fillId="0" borderId="24" xfId="0" applyFont="1" applyBorder="1"/>
    <xf numFmtId="0" fontId="31" fillId="0" borderId="30" xfId="0" applyFont="1" applyBorder="1"/>
    <xf numFmtId="0" fontId="31" fillId="0" borderId="40" xfId="0" applyFont="1" applyFill="1" applyBorder="1" applyAlignment="1">
      <alignment horizontal="left" vertical="top" indent="1"/>
    </xf>
    <xf numFmtId="0" fontId="28" fillId="0" borderId="32" xfId="0" applyFont="1" applyBorder="1" applyAlignment="1">
      <alignment horizontal="left" vertical="top"/>
    </xf>
    <xf numFmtId="0" fontId="28" fillId="0" borderId="33" xfId="0" applyFont="1" applyBorder="1" applyAlignment="1">
      <alignment horizontal="left" vertical="top"/>
    </xf>
    <xf numFmtId="0" fontId="28" fillId="0" borderId="34" xfId="0" applyFont="1" applyBorder="1" applyAlignment="1">
      <alignment horizontal="left" vertical="top"/>
    </xf>
    <xf numFmtId="0" fontId="28" fillId="0" borderId="40" xfId="0" applyFont="1" applyBorder="1" applyAlignment="1">
      <alignment horizontal="left" vertical="top" indent="1"/>
    </xf>
    <xf numFmtId="1" fontId="28" fillId="0" borderId="40" xfId="0" applyNumberFormat="1" applyFont="1" applyBorder="1" applyAlignment="1">
      <alignment horizontal="right" vertical="center"/>
    </xf>
    <xf numFmtId="0" fontId="28" fillId="0" borderId="37" xfId="0" applyFont="1" applyBorder="1" applyAlignment="1">
      <alignment horizontal="left" vertical="top"/>
    </xf>
    <xf numFmtId="0" fontId="28" fillId="0" borderId="38" xfId="0" applyFont="1" applyBorder="1" applyAlignment="1">
      <alignment horizontal="left" vertical="top"/>
    </xf>
    <xf numFmtId="0" fontId="28" fillId="0" borderId="39" xfId="0" applyFont="1" applyBorder="1" applyAlignment="1">
      <alignment horizontal="left" vertical="top"/>
    </xf>
    <xf numFmtId="0" fontId="28" fillId="0" borderId="37" xfId="0" applyFont="1" applyBorder="1" applyAlignment="1">
      <alignment horizontal="center" vertical="top"/>
    </xf>
    <xf numFmtId="0" fontId="28" fillId="0" borderId="38" xfId="0" applyFont="1" applyBorder="1" applyAlignment="1">
      <alignment horizontal="center" vertical="top"/>
    </xf>
    <xf numFmtId="0" fontId="28" fillId="0" borderId="39" xfId="0" applyFont="1" applyBorder="1" applyAlignment="1">
      <alignment horizontal="center" vertical="top"/>
    </xf>
    <xf numFmtId="0" fontId="27" fillId="0" borderId="44" xfId="0" applyFont="1" applyBorder="1" applyAlignment="1">
      <alignment horizontal="center" vertical="center"/>
    </xf>
    <xf numFmtId="0" fontId="27" fillId="0" borderId="45" xfId="0" applyFont="1" applyBorder="1" applyAlignment="1">
      <alignment horizontal="center" vertical="center"/>
    </xf>
    <xf numFmtId="0" fontId="27" fillId="0" borderId="46" xfId="0" applyFont="1" applyBorder="1" applyAlignment="1">
      <alignment horizontal="center" vertical="center"/>
    </xf>
    <xf numFmtId="0" fontId="27" fillId="0" borderId="26" xfId="0" applyFont="1" applyBorder="1" applyAlignment="1"/>
    <xf numFmtId="0" fontId="27" fillId="0" borderId="27" xfId="0" applyFont="1" applyBorder="1" applyAlignment="1"/>
    <xf numFmtId="0" fontId="27" fillId="0" borderId="28" xfId="0" applyFont="1" applyBorder="1" applyAlignment="1"/>
    <xf numFmtId="0" fontId="26" fillId="0" borderId="47" xfId="0" applyFont="1" applyBorder="1" applyAlignment="1">
      <alignment horizontal="left" vertical="top"/>
    </xf>
    <xf numFmtId="0" fontId="26" fillId="0" borderId="48" xfId="0" applyFont="1" applyBorder="1" applyAlignment="1">
      <alignment horizontal="left" vertical="top"/>
    </xf>
    <xf numFmtId="0" fontId="26" fillId="0" borderId="47" xfId="0" applyFont="1" applyBorder="1" applyAlignment="1">
      <alignment horizontal="left" vertical="top" wrapText="1"/>
    </xf>
    <xf numFmtId="0" fontId="26" fillId="0" borderId="48" xfId="0" applyFont="1" applyBorder="1" applyAlignment="1">
      <alignment horizontal="left" vertical="top" wrapText="1"/>
    </xf>
    <xf numFmtId="0" fontId="26" fillId="0" borderId="24" xfId="0" applyFont="1" applyBorder="1" applyAlignment="1"/>
    <xf numFmtId="0" fontId="27" fillId="0" borderId="24" xfId="0" applyFont="1" applyBorder="1" applyAlignment="1">
      <alignment horizontal="center"/>
    </xf>
    <xf numFmtId="0" fontId="27" fillId="0" borderId="30" xfId="0" applyFont="1" applyBorder="1" applyAlignment="1">
      <alignment horizontal="center"/>
    </xf>
    <xf numFmtId="0" fontId="26" fillId="0" borderId="47" xfId="0" quotePrefix="1" applyFont="1" applyBorder="1" applyAlignment="1">
      <alignment horizontal="left" vertical="top"/>
    </xf>
    <xf numFmtId="0" fontId="26" fillId="0" borderId="48" xfId="0" quotePrefix="1" applyFont="1" applyBorder="1" applyAlignment="1">
      <alignment horizontal="left" vertical="top"/>
    </xf>
    <xf numFmtId="0" fontId="27" fillId="0" borderId="24" xfId="0" applyFont="1" applyBorder="1" applyAlignment="1">
      <alignment horizontal="center"/>
    </xf>
    <xf numFmtId="0" fontId="27" fillId="0" borderId="24" xfId="0" applyFont="1" applyBorder="1" applyAlignment="1">
      <alignment horizontal="center" vertical="center"/>
    </xf>
    <xf numFmtId="0" fontId="27" fillId="0" borderId="33" xfId="0" applyFont="1" applyBorder="1" applyAlignment="1"/>
    <xf numFmtId="0" fontId="27" fillId="0" borderId="33" xfId="0" applyFont="1" applyBorder="1" applyAlignment="1">
      <alignment horizontal="center" vertical="center"/>
    </xf>
    <xf numFmtId="0" fontId="27" fillId="0" borderId="34" xfId="0" applyFont="1" applyBorder="1" applyAlignment="1"/>
    <xf numFmtId="0" fontId="26" fillId="0" borderId="24" xfId="0" applyFont="1" applyBorder="1"/>
    <xf numFmtId="0" fontId="2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4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1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Population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Chart!$A$2:$A$9</c:f>
              <c:numCache>
                <c:formatCode>General</c:formatCode>
                <c:ptCount val="8"/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</c:numCache>
            </c:numRef>
          </c:cat>
          <c:val>
            <c:numRef>
              <c:f>Chart!$B$2:$B$9</c:f>
              <c:numCache>
                <c:formatCode>General</c:formatCode>
                <c:ptCount val="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Chart!$C$1</c:f>
              <c:strCache>
                <c:ptCount val="1"/>
                <c:pt idx="0">
                  <c:v>Population</c:v>
                </c:pt>
              </c:strCache>
            </c:strRef>
          </c:tx>
          <c:invertIfNegative val="1"/>
          <c:cat>
            <c:numRef>
              <c:f>Chart!$A$2:$A$9</c:f>
              <c:numCache>
                <c:formatCode>General</c:formatCode>
                <c:ptCount val="8"/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</c:numCache>
            </c:numRef>
          </c:cat>
          <c:val>
            <c:numRef>
              <c:f>Chart!$C$2:$C$9</c:f>
              <c:numCache>
                <c:formatCode>General</c:formatCode>
                <c:ptCount val="8"/>
                <c:pt idx="1">
                  <c:v>5589693</c:v>
                </c:pt>
                <c:pt idx="2">
                  <c:v>5589694</c:v>
                </c:pt>
                <c:pt idx="3">
                  <c:v>5589695</c:v>
                </c:pt>
                <c:pt idx="4">
                  <c:v>5589696</c:v>
                </c:pt>
                <c:pt idx="5">
                  <c:v>5589697</c:v>
                </c:pt>
                <c:pt idx="6">
                  <c:v>5589698</c:v>
                </c:pt>
                <c:pt idx="7">
                  <c:v>5589699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135632"/>
        <c:axId val="240132496"/>
      </c:barChart>
      <c:catAx>
        <c:axId val="24013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0132496"/>
        <c:crosses val="autoZero"/>
        <c:auto val="1"/>
        <c:lblAlgn val="ctr"/>
        <c:lblOffset val="100"/>
        <c:noMultiLvlLbl val="1"/>
      </c:catAx>
      <c:valAx>
        <c:axId val="2401324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013563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chemeClr val="lt1"/>
                </a:solidFill>
                <a:latin typeface="+mn-lt"/>
              </a:defRPr>
            </a:pPr>
            <a:r>
              <a:rPr lang="en-GB" sz="1400" b="1" i="0">
                <a:solidFill>
                  <a:schemeClr val="lt1"/>
                </a:solidFill>
                <a:latin typeface="+mn-lt"/>
              </a:rPr>
              <a:t>Employee Pay Slip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101 Raj Accountant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BarType val="both"/>
            <c:errValType val="stdDev"/>
            <c:noEndCap val="0"/>
            <c:val val="1"/>
          </c:errBars>
          <c:cat>
            <c:numRef>
              <c:f>EMP!$D$1:$L$1</c:f>
              <c:numCache>
                <c:formatCode>General</c:formatCode>
                <c:ptCount val="9"/>
              </c:numCache>
            </c:numRef>
          </c:cat>
          <c:val>
            <c:numRef>
              <c:f>EMP!$D$2:$L$2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v>102 Rahul Manager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BarType val="both"/>
            <c:errValType val="stdDev"/>
            <c:noEndCap val="0"/>
            <c:val val="1"/>
          </c:errBars>
          <c:cat>
            <c:numRef>
              <c:f>EMP!$D$1:$L$1</c:f>
              <c:numCache>
                <c:formatCode>General</c:formatCode>
                <c:ptCount val="9"/>
              </c:numCache>
            </c:numRef>
          </c:cat>
          <c:val>
            <c:numRef>
              <c:f>EMP!$D$3:$L$3</c:f>
              <c:numCache>
                <c:formatCode>General</c:formatCode>
                <c:ptCount val="9"/>
                <c:pt idx="0">
                  <c:v>15000</c:v>
                </c:pt>
                <c:pt idx="1">
                  <c:v>4800</c:v>
                </c:pt>
                <c:pt idx="2">
                  <c:v>2400</c:v>
                </c:pt>
                <c:pt idx="3">
                  <c:v>22200</c:v>
                </c:pt>
                <c:pt idx="4">
                  <c:v>1800</c:v>
                </c:pt>
                <c:pt idx="5">
                  <c:v>262.5</c:v>
                </c:pt>
                <c:pt idx="6">
                  <c:v>2700</c:v>
                </c:pt>
                <c:pt idx="7">
                  <c:v>4762.5</c:v>
                </c:pt>
                <c:pt idx="8">
                  <c:v>17437.5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2"/>
          <c:order val="2"/>
          <c:tx>
            <c:v>103 Priya Rec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BarType val="both"/>
            <c:errValType val="stdDev"/>
            <c:noEndCap val="0"/>
            <c:val val="1"/>
          </c:errBars>
          <c:cat>
            <c:numRef>
              <c:f>EMP!$D$1:$L$1</c:f>
              <c:numCache>
                <c:formatCode>General</c:formatCode>
                <c:ptCount val="9"/>
              </c:numCache>
            </c:numRef>
          </c:cat>
          <c:val>
            <c:numRef>
              <c:f>EMP!$D$4:$L$4</c:f>
              <c:numCache>
                <c:formatCode>General</c:formatCode>
                <c:ptCount val="9"/>
                <c:pt idx="0">
                  <c:v>19000</c:v>
                </c:pt>
                <c:pt idx="1">
                  <c:v>6080</c:v>
                </c:pt>
                <c:pt idx="2">
                  <c:v>3040</c:v>
                </c:pt>
                <c:pt idx="3">
                  <c:v>28120</c:v>
                </c:pt>
                <c:pt idx="4">
                  <c:v>2280</c:v>
                </c:pt>
                <c:pt idx="5">
                  <c:v>332.50000000000006</c:v>
                </c:pt>
                <c:pt idx="6">
                  <c:v>3420</c:v>
                </c:pt>
                <c:pt idx="7">
                  <c:v>6032.5</c:v>
                </c:pt>
                <c:pt idx="8">
                  <c:v>22087.5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3"/>
          <c:order val="3"/>
          <c:tx>
            <c:v>104 Nayana Assi Man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BarType val="both"/>
            <c:errValType val="stdDev"/>
            <c:noEndCap val="0"/>
            <c:val val="1"/>
          </c:errBars>
          <c:cat>
            <c:numRef>
              <c:f>EMP!$D$1:$L$1</c:f>
              <c:numCache>
                <c:formatCode>General</c:formatCode>
                <c:ptCount val="9"/>
              </c:numCache>
            </c:numRef>
          </c:cat>
          <c:val>
            <c:numRef>
              <c:f>EMP!$D$5:$L$5</c:f>
              <c:numCache>
                <c:formatCode>General</c:formatCode>
                <c:ptCount val="9"/>
                <c:pt idx="0">
                  <c:v>12000</c:v>
                </c:pt>
                <c:pt idx="1">
                  <c:v>3840</c:v>
                </c:pt>
                <c:pt idx="2">
                  <c:v>1920</c:v>
                </c:pt>
                <c:pt idx="3">
                  <c:v>17760</c:v>
                </c:pt>
                <c:pt idx="4">
                  <c:v>1440</c:v>
                </c:pt>
                <c:pt idx="5">
                  <c:v>210.00000000000003</c:v>
                </c:pt>
                <c:pt idx="6">
                  <c:v>2160</c:v>
                </c:pt>
                <c:pt idx="7">
                  <c:v>3810</c:v>
                </c:pt>
                <c:pt idx="8">
                  <c:v>13950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4"/>
          <c:order val="4"/>
          <c:tx>
            <c:v>105 Madhu off Ass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BarType val="both"/>
            <c:errValType val="stdDev"/>
            <c:noEndCap val="0"/>
            <c:val val="1"/>
          </c:errBars>
          <c:cat>
            <c:numRef>
              <c:f>EMP!$D$1:$L$1</c:f>
              <c:numCache>
                <c:formatCode>General</c:formatCode>
                <c:ptCount val="9"/>
              </c:numCache>
            </c:numRef>
          </c:cat>
          <c:val>
            <c:numRef>
              <c:f>EMP!$D$6:$L$6</c:f>
              <c:numCache>
                <c:formatCode>General</c:formatCode>
                <c:ptCount val="9"/>
                <c:pt idx="0">
                  <c:v>10000</c:v>
                </c:pt>
                <c:pt idx="1">
                  <c:v>3200</c:v>
                </c:pt>
                <c:pt idx="2">
                  <c:v>1600</c:v>
                </c:pt>
                <c:pt idx="3">
                  <c:v>14800</c:v>
                </c:pt>
                <c:pt idx="4">
                  <c:v>1200</c:v>
                </c:pt>
                <c:pt idx="5">
                  <c:v>175.00000000000003</c:v>
                </c:pt>
                <c:pt idx="6">
                  <c:v>1800</c:v>
                </c:pt>
                <c:pt idx="7">
                  <c:v>3175</c:v>
                </c:pt>
                <c:pt idx="8">
                  <c:v>11625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5"/>
          <c:order val="5"/>
          <c:tx>
            <c:v>106 Jaya Accountant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BarType val="both"/>
            <c:errValType val="stdDev"/>
            <c:noEndCap val="0"/>
            <c:val val="1"/>
          </c:errBars>
          <c:cat>
            <c:numRef>
              <c:f>EMP!$D$1:$L$1</c:f>
              <c:numCache>
                <c:formatCode>General</c:formatCode>
                <c:ptCount val="9"/>
              </c:numCache>
            </c:numRef>
          </c:cat>
          <c:val>
            <c:numRef>
              <c:f>EMP!$D$7:$L$7</c:f>
              <c:numCache>
                <c:formatCode>General</c:formatCode>
                <c:ptCount val="9"/>
                <c:pt idx="0" formatCode="#,##0">
                  <c:v>30350</c:v>
                </c:pt>
                <c:pt idx="1">
                  <c:v>227.625</c:v>
                </c:pt>
                <c:pt idx="2">
                  <c:v>4856</c:v>
                </c:pt>
                <c:pt idx="3" formatCode="#,##0">
                  <c:v>35433.625</c:v>
                </c:pt>
                <c:pt idx="4">
                  <c:v>3642</c:v>
                </c:pt>
                <c:pt idx="5">
                  <c:v>531.125</c:v>
                </c:pt>
                <c:pt idx="6">
                  <c:v>5463</c:v>
                </c:pt>
                <c:pt idx="7">
                  <c:v>9636.125</c:v>
                </c:pt>
                <c:pt idx="8" formatCode="#,##0">
                  <c:v>25797.5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6"/>
          <c:order val="6"/>
          <c:tx>
            <c:v>107 Lalit Manager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BarType val="both"/>
            <c:errValType val="stdDev"/>
            <c:noEndCap val="0"/>
            <c:val val="1"/>
          </c:errBars>
          <c:cat>
            <c:numRef>
              <c:f>EMP!$D$1:$L$1</c:f>
              <c:numCache>
                <c:formatCode>General</c:formatCode>
                <c:ptCount val="9"/>
              </c:numCache>
            </c:numRef>
          </c:cat>
          <c:val>
            <c:numRef>
              <c:f>EMP!$D$8:$L$8</c:f>
              <c:numCache>
                <c:formatCode>General</c:formatCode>
                <c:ptCount val="9"/>
                <c:pt idx="0">
                  <c:v>15000</c:v>
                </c:pt>
                <c:pt idx="1">
                  <c:v>4800</c:v>
                </c:pt>
                <c:pt idx="2">
                  <c:v>2400</c:v>
                </c:pt>
                <c:pt idx="3">
                  <c:v>22200</c:v>
                </c:pt>
                <c:pt idx="4">
                  <c:v>1800</c:v>
                </c:pt>
                <c:pt idx="5">
                  <c:v>262.5</c:v>
                </c:pt>
                <c:pt idx="6">
                  <c:v>2700</c:v>
                </c:pt>
                <c:pt idx="7">
                  <c:v>4762.5</c:v>
                </c:pt>
                <c:pt idx="8">
                  <c:v>17437.5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7"/>
          <c:order val="7"/>
          <c:tx>
            <c:strRef>
              <c:f>EMP!$A$9:$C$9</c:f>
              <c:strCache>
                <c:ptCount val="3"/>
                <c:pt idx="0">
                  <c:v>107</c:v>
                </c:pt>
                <c:pt idx="1">
                  <c:v>Lalit</c:v>
                </c:pt>
                <c:pt idx="2">
                  <c:v>Manager</c:v>
                </c:pt>
              </c:strCache>
            </c:strRef>
          </c:tx>
          <c:invertIfNegative val="1"/>
          <c:cat>
            <c:numRef>
              <c:f>EMP!$D$1:$L$1</c:f>
              <c:numCache>
                <c:formatCode>General</c:formatCode>
                <c:ptCount val="9"/>
              </c:numCache>
            </c:numRef>
          </c:cat>
          <c:val>
            <c:numRef>
              <c:f>EMP!$D$9:$L$9</c:f>
              <c:numCache>
                <c:formatCode>General</c:formatCode>
                <c:ptCount val="9"/>
                <c:pt idx="0">
                  <c:v>20000</c:v>
                </c:pt>
                <c:pt idx="1">
                  <c:v>6400</c:v>
                </c:pt>
                <c:pt idx="2">
                  <c:v>3200</c:v>
                </c:pt>
                <c:pt idx="3">
                  <c:v>29600</c:v>
                </c:pt>
                <c:pt idx="4">
                  <c:v>2400</c:v>
                </c:pt>
                <c:pt idx="5">
                  <c:v>350.00000000000006</c:v>
                </c:pt>
                <c:pt idx="6">
                  <c:v>3600</c:v>
                </c:pt>
                <c:pt idx="7">
                  <c:v>6350</c:v>
                </c:pt>
                <c:pt idx="8">
                  <c:v>23250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129752"/>
        <c:axId val="240130536"/>
      </c:barChart>
      <c:catAx>
        <c:axId val="240129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0130536"/>
        <c:crosses val="autoZero"/>
        <c:auto val="1"/>
        <c:lblAlgn val="ctr"/>
        <c:lblOffset val="100"/>
        <c:noMultiLvlLbl val="1"/>
      </c:catAx>
      <c:valAx>
        <c:axId val="2401305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chemeClr val="lt1"/>
                    </a:solidFill>
                    <a:latin typeface="+mn-lt"/>
                  </a:defRPr>
                </a:pPr>
                <a:r>
                  <a:rPr lang="en-GB" sz="1000" b="1" i="0">
                    <a:solidFill>
                      <a:schemeClr val="lt1"/>
                    </a:solidFill>
                    <a:latin typeface="+mn-lt"/>
                  </a:rPr>
                  <a:t>Basic Salary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Broadway"/>
              </a:defRPr>
            </a:pPr>
            <a:endParaRPr lang="en-US"/>
          </a:p>
        </c:txPr>
        <c:crossAx val="240129752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352425</xdr:colOff>
      <xdr:row>0</xdr:row>
      <xdr:rowOff>104775</xdr:rowOff>
    </xdr:from>
    <xdr:ext cx="4343400" cy="2676525"/>
    <xdr:graphicFrame macro="">
      <xdr:nvGraphicFramePr>
        <xdr:cNvPr id="91425061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342900</xdr:colOff>
      <xdr:row>10</xdr:row>
      <xdr:rowOff>9525</xdr:rowOff>
    </xdr:from>
    <xdr:ext cx="285750" cy="609600"/>
    <xdr:sp macro="" textlink="">
      <xdr:nvSpPr>
        <xdr:cNvPr id="3" name="Shape 3"/>
        <xdr:cNvSpPr/>
      </xdr:nvSpPr>
      <xdr:spPr>
        <a:xfrm>
          <a:off x="5204583" y="3477154"/>
          <a:ext cx="282834" cy="60569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700" b="1" cap="none">
              <a:solidFill>
                <a:schemeClr val="dk1"/>
              </a:solidFill>
            </a:rPr>
            <a:t>K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700" b="1" cap="none">
              <a:solidFill>
                <a:schemeClr val="dk1"/>
              </a:solidFill>
            </a:rPr>
            <a:t>E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700" b="1" cap="none">
              <a:solidFill>
                <a:schemeClr val="dk1"/>
              </a:solidFill>
            </a:rPr>
            <a:t>O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700" b="1" cap="none">
              <a:solidFill>
                <a:schemeClr val="dk1"/>
              </a:solidFill>
            </a:rPr>
            <a:t>N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700" b="1" cap="none">
              <a:solidFill>
                <a:schemeClr val="dk1"/>
              </a:solidFill>
            </a:rPr>
            <a:t>I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700" b="1" cap="none">
              <a:solidFill>
                <a:schemeClr val="dk1"/>
              </a:solidFill>
            </a:rPr>
            <a:t>C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700" b="1" cap="none">
              <a:solidFill>
                <a:schemeClr val="dk1"/>
              </a:solidFill>
            </a:rPr>
            <a:t>S</a:t>
          </a:r>
          <a:endParaRPr sz="1400"/>
        </a:p>
      </xdr:txBody>
    </xdr:sp>
    <xdr:clientData fLocksWithSheet="0"/>
  </xdr:oneCellAnchor>
  <xdr:oneCellAnchor>
    <xdr:from>
      <xdr:col>8</xdr:col>
      <xdr:colOff>209550</xdr:colOff>
      <xdr:row>1</xdr:row>
      <xdr:rowOff>0</xdr:rowOff>
    </xdr:from>
    <xdr:ext cx="1381125" cy="342900"/>
    <xdr:sp macro="" textlink="">
      <xdr:nvSpPr>
        <xdr:cNvPr id="4" name="Shape 4"/>
        <xdr:cNvSpPr/>
      </xdr:nvSpPr>
      <xdr:spPr>
        <a:xfrm>
          <a:off x="4657575" y="3608607"/>
          <a:ext cx="1376851" cy="34278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 b="0" cap="none">
              <a:solidFill>
                <a:schemeClr val="dk1"/>
              </a:solidFill>
            </a:rPr>
            <a:t>Your text here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29325"/>
    <xdr:graphicFrame macro="">
      <xdr:nvGraphicFramePr>
        <xdr:cNvPr id="153282544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</xdr:row>
      <xdr:rowOff>142875</xdr:rowOff>
    </xdr:from>
    <xdr:to>
      <xdr:col>2</xdr:col>
      <xdr:colOff>906326</xdr:colOff>
      <xdr:row>4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333375"/>
          <a:ext cx="118255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about:blank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4.42578125" defaultRowHeight="15" customHeight="1"/>
  <cols>
    <col min="1" max="1" width="22.7109375" customWidth="1"/>
    <col min="2" max="2" width="16.140625" customWidth="1"/>
    <col min="3" max="3" width="8.7109375" customWidth="1"/>
    <col min="4" max="4" width="17" customWidth="1"/>
    <col min="5" max="5" width="17.42578125" customWidth="1"/>
    <col min="6" max="26" width="8.7109375" customWidth="1"/>
  </cols>
  <sheetData>
    <row r="1" spans="1:5" ht="14.25" customHeight="1">
      <c r="A1" s="85" t="s">
        <v>0</v>
      </c>
      <c r="B1" s="86"/>
      <c r="D1" s="85" t="s">
        <v>1</v>
      </c>
      <c r="E1" s="86"/>
    </row>
    <row r="2" spans="1:5" ht="14.25" customHeight="1">
      <c r="A2" s="1" t="s">
        <v>2</v>
      </c>
      <c r="B2" s="1">
        <v>10</v>
      </c>
      <c r="D2" s="1" t="s">
        <v>2</v>
      </c>
      <c r="E2" s="1">
        <v>10</v>
      </c>
    </row>
    <row r="3" spans="1:5" ht="14.25" customHeight="1">
      <c r="A3" s="1" t="s">
        <v>3</v>
      </c>
      <c r="B3" s="1">
        <v>5</v>
      </c>
      <c r="D3" s="1" t="s">
        <v>3</v>
      </c>
      <c r="E3" s="1">
        <v>5</v>
      </c>
    </row>
    <row r="4" spans="1:5" ht="14.25" customHeight="1">
      <c r="A4" s="1" t="s">
        <v>4</v>
      </c>
      <c r="B4" s="1">
        <f>+B2+B3</f>
        <v>15</v>
      </c>
      <c r="D4" s="1" t="s">
        <v>4</v>
      </c>
      <c r="E4" s="1">
        <f>SUM(E2:E3)</f>
        <v>15</v>
      </c>
    </row>
    <row r="5" spans="1:5" ht="14.25" customHeight="1">
      <c r="A5" s="1" t="s">
        <v>5</v>
      </c>
      <c r="B5" s="1">
        <f>B2-B3</f>
        <v>5</v>
      </c>
      <c r="D5" s="1" t="s">
        <v>4</v>
      </c>
      <c r="E5" s="1">
        <f>E2+E3</f>
        <v>15</v>
      </c>
    </row>
    <row r="6" spans="1:5" ht="14.25" customHeight="1">
      <c r="A6" s="1" t="s">
        <v>6</v>
      </c>
      <c r="B6" s="1">
        <f>B2*B3</f>
        <v>50</v>
      </c>
      <c r="D6" s="1" t="s">
        <v>4</v>
      </c>
      <c r="E6" s="1">
        <f>SUM(E2:E3)</f>
        <v>15</v>
      </c>
    </row>
    <row r="7" spans="1:5" ht="14.25" customHeight="1">
      <c r="A7" s="1" t="s">
        <v>7</v>
      </c>
      <c r="B7" s="1">
        <f>B2/B3</f>
        <v>2</v>
      </c>
    </row>
    <row r="8" spans="1:5" ht="14.25" customHeight="1"/>
    <row r="9" spans="1:5" ht="14.25" customHeight="1"/>
    <row r="10" spans="1:5" ht="14.25" customHeight="1">
      <c r="B10" s="2" t="s">
        <v>8</v>
      </c>
    </row>
    <row r="11" spans="1:5" ht="14.25" customHeight="1"/>
    <row r="12" spans="1:5" ht="14.25" customHeight="1"/>
    <row r="13" spans="1:5" ht="14.25" customHeight="1"/>
    <row r="14" spans="1:5" ht="14.25" customHeight="1"/>
    <row r="15" spans="1:5" ht="14.25" customHeight="1"/>
    <row r="16" spans="1:5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B1"/>
    <mergeCell ref="D1:E1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8"/>
  <sheetViews>
    <sheetView workbookViewId="0"/>
  </sheetViews>
  <sheetFormatPr defaultColWidth="14.42578125" defaultRowHeight="15" customHeight="1"/>
  <sheetData>
    <row r="1" spans="1:3">
      <c r="A1" s="2" t="s">
        <v>203</v>
      </c>
    </row>
    <row r="2" spans="1:3">
      <c r="C2" s="2">
        <v>2</v>
      </c>
    </row>
    <row r="3" spans="1:3">
      <c r="C3" s="2">
        <v>4</v>
      </c>
    </row>
    <row r="4" spans="1:3">
      <c r="C4" s="2">
        <v>6</v>
      </c>
    </row>
    <row r="5" spans="1:3">
      <c r="C5" s="2">
        <v>8</v>
      </c>
    </row>
    <row r="6" spans="1:3">
      <c r="A6" s="2" t="s">
        <v>204</v>
      </c>
      <c r="C6" s="2">
        <v>10</v>
      </c>
    </row>
    <row r="7" spans="1:3">
      <c r="C7" s="2">
        <v>12</v>
      </c>
    </row>
    <row r="8" spans="1:3">
      <c r="C8" s="2">
        <v>14</v>
      </c>
    </row>
    <row r="9" spans="1:3">
      <c r="A9" s="2" t="s">
        <v>205</v>
      </c>
      <c r="C9" s="2">
        <v>16</v>
      </c>
    </row>
    <row r="10" spans="1:3">
      <c r="C10" s="2">
        <v>18</v>
      </c>
    </row>
    <row r="11" spans="1:3">
      <c r="C11" s="2">
        <v>20</v>
      </c>
    </row>
    <row r="12" spans="1:3">
      <c r="C12" s="2">
        <v>22</v>
      </c>
    </row>
    <row r="13" spans="1:3">
      <c r="C13" s="2">
        <v>24</v>
      </c>
    </row>
    <row r="14" spans="1:3">
      <c r="C14" s="2">
        <v>26</v>
      </c>
    </row>
    <row r="15" spans="1:3">
      <c r="C15" s="2">
        <v>28</v>
      </c>
    </row>
    <row r="16" spans="1:3">
      <c r="C16" s="2">
        <v>30</v>
      </c>
    </row>
    <row r="17" spans="2:3">
      <c r="B17" s="2">
        <v>2</v>
      </c>
      <c r="C17" s="2">
        <v>32</v>
      </c>
    </row>
    <row r="18" spans="2:3">
      <c r="B18" s="2">
        <v>2</v>
      </c>
      <c r="C18" s="2">
        <v>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sqref="A1:H1"/>
    </sheetView>
  </sheetViews>
  <sheetFormatPr defaultColWidth="14.42578125" defaultRowHeight="15" customHeight="1"/>
  <cols>
    <col min="1" max="1" width="7.7109375" customWidth="1"/>
    <col min="2" max="2" width="7.140625" customWidth="1"/>
    <col min="3" max="3" width="10.28515625" customWidth="1"/>
    <col min="4" max="4" width="10.42578125" customWidth="1"/>
    <col min="5" max="5" width="4.5703125" customWidth="1"/>
    <col min="6" max="6" width="6.5703125" customWidth="1"/>
    <col min="7" max="7" width="4.85546875" customWidth="1"/>
    <col min="8" max="8" width="24.42578125" customWidth="1"/>
    <col min="9" max="26" width="8.7109375" customWidth="1"/>
  </cols>
  <sheetData>
    <row r="1" spans="1:8" ht="14.25" customHeight="1">
      <c r="A1" s="109" t="s">
        <v>206</v>
      </c>
      <c r="B1" s="88"/>
      <c r="C1" s="88"/>
      <c r="D1" s="88"/>
      <c r="E1" s="88"/>
      <c r="F1" s="88"/>
      <c r="G1" s="88"/>
      <c r="H1" s="86"/>
    </row>
    <row r="2" spans="1:8" ht="14.25" customHeight="1">
      <c r="A2" s="91" t="s">
        <v>172</v>
      </c>
      <c r="B2" s="91" t="s">
        <v>78</v>
      </c>
      <c r="C2" s="91" t="s">
        <v>173</v>
      </c>
      <c r="D2" s="91" t="s">
        <v>207</v>
      </c>
      <c r="E2" s="110" t="s">
        <v>208</v>
      </c>
      <c r="F2" s="88"/>
      <c r="G2" s="88"/>
      <c r="H2" s="86"/>
    </row>
    <row r="3" spans="1:8" ht="14.25" customHeight="1">
      <c r="A3" s="92"/>
      <c r="B3" s="92"/>
      <c r="C3" s="92"/>
      <c r="D3" s="92"/>
      <c r="E3" s="5" t="s">
        <v>209</v>
      </c>
      <c r="F3" s="5" t="s">
        <v>210</v>
      </c>
      <c r="G3" s="5" t="s">
        <v>211</v>
      </c>
      <c r="H3" s="5" t="s">
        <v>212</v>
      </c>
    </row>
    <row r="4" spans="1:8" ht="14.25" customHeight="1">
      <c r="A4" s="8">
        <v>101</v>
      </c>
      <c r="B4" s="62" t="s">
        <v>183</v>
      </c>
      <c r="C4" s="62" t="s">
        <v>184</v>
      </c>
      <c r="D4" s="17">
        <v>31946</v>
      </c>
      <c r="E4" s="1">
        <f t="shared" ref="E4:E10" ca="1" si="0">DATEDIF(D4,NOW(),"y")</f>
        <v>36</v>
      </c>
      <c r="F4" s="1">
        <f t="shared" ref="F4:F10" ca="1" si="1">DATEDIF(D4,NOW(),"ym")</f>
        <v>9</v>
      </c>
      <c r="G4" s="1">
        <f t="shared" ref="G4:G10" ca="1" si="2">DATEDIF(D4,NOW(),"md")</f>
        <v>25</v>
      </c>
      <c r="H4" s="1" t="str">
        <f t="shared" ref="H4:H10" ca="1" si="3">DATEDIF(D4,NOW(),"y")&amp;"-Year-"&amp;DATEDIF(D4,NOW(),"ym")&amp;"-Months-"&amp;DATEDIF(D4,NOW(),"md")&amp;"-Days"</f>
        <v>36-Year-9-Months-25-Days</v>
      </c>
    </row>
    <row r="5" spans="1:8" ht="14.25" customHeight="1">
      <c r="A5" s="8">
        <v>102</v>
      </c>
      <c r="B5" s="62" t="s">
        <v>185</v>
      </c>
      <c r="C5" s="62" t="s">
        <v>186</v>
      </c>
      <c r="D5" s="17">
        <v>31805</v>
      </c>
      <c r="E5" s="1">
        <f t="shared" ca="1" si="0"/>
        <v>37</v>
      </c>
      <c r="F5" s="1">
        <f t="shared" ca="1" si="1"/>
        <v>2</v>
      </c>
      <c r="G5" s="1">
        <f t="shared" ca="1" si="2"/>
        <v>15</v>
      </c>
      <c r="H5" s="1" t="str">
        <f t="shared" ca="1" si="3"/>
        <v>37-Year-2-Months-15-Days</v>
      </c>
    </row>
    <row r="6" spans="1:8" ht="14.25" customHeight="1">
      <c r="A6" s="8">
        <v>103</v>
      </c>
      <c r="B6" s="62" t="s">
        <v>187</v>
      </c>
      <c r="C6" s="62" t="s">
        <v>188</v>
      </c>
      <c r="D6" s="17">
        <v>39393</v>
      </c>
      <c r="E6" s="1">
        <f t="shared" ca="1" si="0"/>
        <v>16</v>
      </c>
      <c r="F6" s="1">
        <f t="shared" ca="1" si="1"/>
        <v>5</v>
      </c>
      <c r="G6" s="1">
        <f t="shared" ca="1" si="2"/>
        <v>5</v>
      </c>
      <c r="H6" s="1" t="str">
        <f t="shared" ca="1" si="3"/>
        <v>16-Year-5-Months-5-Days</v>
      </c>
    </row>
    <row r="7" spans="1:8" ht="14.25" customHeight="1">
      <c r="A7" s="8">
        <v>104</v>
      </c>
      <c r="B7" s="62" t="s">
        <v>189</v>
      </c>
      <c r="C7" s="62" t="s">
        <v>190</v>
      </c>
      <c r="D7" s="17">
        <v>40879</v>
      </c>
      <c r="E7" s="1">
        <f t="shared" ca="1" si="0"/>
        <v>12</v>
      </c>
      <c r="F7" s="1">
        <f t="shared" ca="1" si="1"/>
        <v>4</v>
      </c>
      <c r="G7" s="1">
        <f t="shared" ca="1" si="2"/>
        <v>10</v>
      </c>
      <c r="H7" s="1" t="str">
        <f t="shared" ca="1" si="3"/>
        <v>12-Year-4-Months-10-Days</v>
      </c>
    </row>
    <row r="8" spans="1:8" ht="14.25" customHeight="1">
      <c r="A8" s="8">
        <v>105</v>
      </c>
      <c r="B8" s="62" t="s">
        <v>191</v>
      </c>
      <c r="C8" s="62" t="s">
        <v>192</v>
      </c>
      <c r="D8" s="17">
        <v>36903</v>
      </c>
      <c r="E8" s="1">
        <f t="shared" ca="1" si="0"/>
        <v>23</v>
      </c>
      <c r="F8" s="1">
        <f t="shared" ca="1" si="1"/>
        <v>3</v>
      </c>
      <c r="G8" s="1">
        <f t="shared" ca="1" si="2"/>
        <v>0</v>
      </c>
      <c r="H8" s="1" t="str">
        <f t="shared" ca="1" si="3"/>
        <v>23-Year-3-Months-0-Days</v>
      </c>
    </row>
    <row r="9" spans="1:8" ht="14.25" customHeight="1">
      <c r="A9" s="8">
        <v>106</v>
      </c>
      <c r="B9" s="62" t="s">
        <v>193</v>
      </c>
      <c r="C9" s="62" t="s">
        <v>184</v>
      </c>
      <c r="D9" s="17">
        <v>36070</v>
      </c>
      <c r="E9" s="1">
        <f t="shared" ca="1" si="0"/>
        <v>25</v>
      </c>
      <c r="F9" s="1">
        <f t="shared" ca="1" si="1"/>
        <v>6</v>
      </c>
      <c r="G9" s="1">
        <f t="shared" ca="1" si="2"/>
        <v>10</v>
      </c>
      <c r="H9" s="1" t="str">
        <f t="shared" ca="1" si="3"/>
        <v>25-Year-6-Months-10-Days</v>
      </c>
    </row>
    <row r="10" spans="1:8" ht="14.25" customHeight="1">
      <c r="A10" s="8">
        <v>107</v>
      </c>
      <c r="B10" s="62" t="s">
        <v>194</v>
      </c>
      <c r="C10" s="62" t="s">
        <v>186</v>
      </c>
      <c r="D10" s="17">
        <v>34147</v>
      </c>
      <c r="E10" s="1">
        <f t="shared" ca="1" si="0"/>
        <v>30</v>
      </c>
      <c r="F10" s="1">
        <f t="shared" ca="1" si="1"/>
        <v>9</v>
      </c>
      <c r="G10" s="1">
        <f t="shared" ca="1" si="2"/>
        <v>16</v>
      </c>
      <c r="H10" s="1" t="str">
        <f t="shared" ca="1" si="3"/>
        <v>30-Year-9-Months-16-Days</v>
      </c>
    </row>
    <row r="11" spans="1:8" ht="14.25" customHeight="1"/>
    <row r="12" spans="1:8" ht="14.25" customHeight="1">
      <c r="A12" s="63" t="s">
        <v>213</v>
      </c>
      <c r="B12" s="38"/>
      <c r="C12" s="38"/>
      <c r="D12" s="34"/>
      <c r="E12" s="34"/>
      <c r="F12" s="34"/>
      <c r="G12" s="34"/>
      <c r="H12" s="34"/>
    </row>
    <row r="13" spans="1:8" ht="14.25" customHeight="1">
      <c r="A13" s="63" t="s">
        <v>214</v>
      </c>
      <c r="B13" s="38"/>
      <c r="C13" s="38"/>
      <c r="D13" s="34"/>
      <c r="E13" s="34"/>
      <c r="F13" s="34"/>
      <c r="G13" s="34"/>
      <c r="H13" s="34"/>
    </row>
    <row r="14" spans="1:8" ht="14.25" customHeight="1">
      <c r="A14" s="63" t="s">
        <v>215</v>
      </c>
      <c r="B14" s="38"/>
      <c r="C14" s="38"/>
      <c r="D14" s="34"/>
      <c r="E14" s="34"/>
      <c r="F14" s="34"/>
      <c r="G14" s="34"/>
      <c r="H14" s="34"/>
    </row>
    <row r="15" spans="1:8" ht="14.25" customHeight="1">
      <c r="A15" s="63" t="s">
        <v>216</v>
      </c>
      <c r="B15" s="38"/>
      <c r="C15" s="38"/>
      <c r="D15" s="34"/>
      <c r="E15" s="34"/>
      <c r="F15" s="34"/>
      <c r="G15" s="34"/>
      <c r="H15" s="34"/>
    </row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A1:H1"/>
    <mergeCell ref="A2:A3"/>
    <mergeCell ref="B2:B3"/>
    <mergeCell ref="C2:C3"/>
    <mergeCell ref="D2:D3"/>
    <mergeCell ref="E2:H2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sqref="A1:A2"/>
    </sheetView>
  </sheetViews>
  <sheetFormatPr defaultColWidth="14.42578125" defaultRowHeight="15" customHeight="1"/>
  <cols>
    <col min="1" max="1" width="8.7109375" customWidth="1"/>
    <col min="2" max="2" width="10.42578125" customWidth="1"/>
    <col min="3" max="3" width="9.85546875" customWidth="1"/>
    <col min="4" max="26" width="8.7109375" customWidth="1"/>
  </cols>
  <sheetData>
    <row r="1" spans="1:3" ht="14.25" customHeight="1">
      <c r="A1" s="111" t="s">
        <v>172</v>
      </c>
      <c r="B1" s="111" t="s">
        <v>217</v>
      </c>
      <c r="C1" s="113" t="s">
        <v>218</v>
      </c>
    </row>
    <row r="2" spans="1:3" ht="14.25" customHeight="1">
      <c r="A2" s="112"/>
      <c r="B2" s="112"/>
      <c r="C2" s="112"/>
    </row>
    <row r="3" spans="1:3" ht="14.25" customHeight="1">
      <c r="A3" s="40">
        <v>101</v>
      </c>
      <c r="B3" s="7" t="s">
        <v>219</v>
      </c>
      <c r="C3" s="15">
        <v>5589693</v>
      </c>
    </row>
    <row r="4" spans="1:3" ht="14.25" customHeight="1">
      <c r="A4" s="40">
        <v>102</v>
      </c>
      <c r="B4" s="7" t="s">
        <v>220</v>
      </c>
      <c r="C4" s="15">
        <v>5589694</v>
      </c>
    </row>
    <row r="5" spans="1:3" ht="14.25" customHeight="1">
      <c r="A5" s="40">
        <v>103</v>
      </c>
      <c r="B5" s="7" t="s">
        <v>221</v>
      </c>
      <c r="C5" s="15">
        <v>5589695</v>
      </c>
    </row>
    <row r="6" spans="1:3" ht="14.25" customHeight="1">
      <c r="A6" s="40">
        <v>104</v>
      </c>
      <c r="B6" s="7" t="s">
        <v>222</v>
      </c>
      <c r="C6" s="15">
        <v>5589696</v>
      </c>
    </row>
    <row r="7" spans="1:3" ht="14.25" customHeight="1">
      <c r="A7" s="40">
        <v>105</v>
      </c>
      <c r="B7" s="7" t="s">
        <v>223</v>
      </c>
      <c r="C7" s="15">
        <v>5589697</v>
      </c>
    </row>
    <row r="8" spans="1:3" ht="14.25" customHeight="1">
      <c r="A8" s="40">
        <v>106</v>
      </c>
      <c r="B8" s="7" t="s">
        <v>224</v>
      </c>
      <c r="C8" s="15">
        <v>5589698</v>
      </c>
    </row>
    <row r="9" spans="1:3" ht="14.25" customHeight="1">
      <c r="A9" s="40">
        <v>107</v>
      </c>
      <c r="B9" s="7" t="s">
        <v>225</v>
      </c>
      <c r="C9" s="15">
        <v>5589699</v>
      </c>
    </row>
    <row r="10" spans="1:3" ht="14.25" customHeight="1"/>
    <row r="11" spans="1:3" ht="14.25" customHeight="1"/>
    <row r="12" spans="1:3" ht="14.25" customHeight="1"/>
    <row r="13" spans="1:3" ht="14.25" customHeight="1"/>
    <row r="14" spans="1:3" ht="14.25" customHeight="1"/>
    <row r="15" spans="1:3" ht="14.25" customHeight="1"/>
    <row r="16" spans="1:3" ht="14.25" customHeight="1"/>
    <row r="17" spans="2:2" ht="14.25" customHeight="1">
      <c r="B17" s="64"/>
    </row>
    <row r="18" spans="2:2" ht="14.25" customHeight="1"/>
    <row r="19" spans="2:2" ht="14.25" customHeight="1"/>
    <row r="20" spans="2:2" ht="14.25" customHeight="1"/>
    <row r="21" spans="2:2" ht="14.25" customHeight="1"/>
    <row r="22" spans="2:2" ht="14.25" customHeight="1"/>
    <row r="23" spans="2:2" ht="14.25" customHeight="1"/>
    <row r="24" spans="2:2" ht="14.25" customHeight="1"/>
    <row r="25" spans="2:2" ht="14.25" customHeight="1"/>
    <row r="26" spans="2:2" ht="14.25" customHeight="1"/>
    <row r="27" spans="2:2" ht="14.25" customHeight="1"/>
    <row r="28" spans="2:2" ht="14.25" customHeight="1"/>
    <row r="29" spans="2:2" ht="14.25" customHeight="1"/>
    <row r="30" spans="2:2" ht="14.25" customHeight="1"/>
    <row r="31" spans="2:2" ht="14.25" customHeight="1"/>
    <row r="32" spans="2: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A2"/>
    <mergeCell ref="B1:B2"/>
    <mergeCell ref="C1:C2"/>
  </mergeCells>
  <pageMargins left="0.7" right="0.7" top="0.75" bottom="0.75" header="0" footer="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sqref="A1:D1"/>
    </sheetView>
  </sheetViews>
  <sheetFormatPr defaultColWidth="14.42578125" defaultRowHeight="15" customHeight="1"/>
  <cols>
    <col min="1" max="1" width="15.85546875" customWidth="1"/>
    <col min="2" max="2" width="10.28515625" customWidth="1"/>
    <col min="3" max="3" width="12.42578125" customWidth="1"/>
    <col min="4" max="4" width="8.7109375" customWidth="1"/>
    <col min="5" max="5" width="13.7109375" customWidth="1"/>
    <col min="6" max="6" width="8.7109375" customWidth="1"/>
    <col min="7" max="7" width="12" customWidth="1"/>
    <col min="8" max="8" width="8.7109375" customWidth="1"/>
    <col min="9" max="9" width="15.42578125" customWidth="1"/>
    <col min="10" max="10" width="8.7109375" customWidth="1"/>
    <col min="11" max="11" width="14.5703125" customWidth="1"/>
    <col min="12" max="12" width="8.7109375" customWidth="1"/>
    <col min="13" max="13" width="13.28515625" customWidth="1"/>
    <col min="14" max="14" width="12.5703125" customWidth="1"/>
    <col min="15" max="26" width="8.7109375" customWidth="1"/>
  </cols>
  <sheetData>
    <row r="1" spans="1:26" ht="14.25" customHeight="1">
      <c r="A1" s="114" t="s">
        <v>226</v>
      </c>
      <c r="B1" s="88"/>
      <c r="C1" s="88"/>
      <c r="D1" s="86"/>
      <c r="E1" s="115" t="s">
        <v>227</v>
      </c>
      <c r="F1" s="88"/>
      <c r="G1" s="88"/>
      <c r="H1" s="86"/>
      <c r="I1" s="116" t="s">
        <v>228</v>
      </c>
      <c r="J1" s="88"/>
      <c r="K1" s="88"/>
      <c r="L1" s="86"/>
      <c r="M1" s="117" t="s">
        <v>229</v>
      </c>
      <c r="N1" s="86"/>
    </row>
    <row r="2" spans="1:26" ht="14.25" customHeight="1">
      <c r="A2" s="65" t="s">
        <v>230</v>
      </c>
      <c r="B2" s="65" t="s">
        <v>12</v>
      </c>
      <c r="C2" s="65" t="s">
        <v>13</v>
      </c>
      <c r="D2" s="65" t="s">
        <v>14</v>
      </c>
      <c r="E2" s="66" t="s">
        <v>230</v>
      </c>
      <c r="F2" s="66" t="s">
        <v>12</v>
      </c>
      <c r="G2" s="66" t="s">
        <v>13</v>
      </c>
      <c r="H2" s="66" t="s">
        <v>14</v>
      </c>
      <c r="I2" s="67" t="s">
        <v>230</v>
      </c>
      <c r="J2" s="67" t="s">
        <v>12</v>
      </c>
      <c r="K2" s="67" t="s">
        <v>13</v>
      </c>
      <c r="L2" s="67" t="s">
        <v>14</v>
      </c>
      <c r="M2" s="68" t="s">
        <v>50</v>
      </c>
      <c r="N2" s="68" t="s">
        <v>231</v>
      </c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14.25" customHeight="1">
      <c r="A3" s="69" t="s">
        <v>232</v>
      </c>
      <c r="B3" s="69">
        <v>100</v>
      </c>
      <c r="C3" s="69">
        <v>5</v>
      </c>
      <c r="D3" s="69">
        <f t="shared" ref="D3:D8" si="0">B3*C3</f>
        <v>500</v>
      </c>
      <c r="E3" s="70" t="s">
        <v>232</v>
      </c>
      <c r="F3" s="70">
        <v>50</v>
      </c>
      <c r="G3" s="70">
        <v>10</v>
      </c>
      <c r="H3" s="70">
        <f t="shared" ref="H3:H8" si="1">F3*G3</f>
        <v>500</v>
      </c>
      <c r="I3" s="71" t="s">
        <v>232</v>
      </c>
      <c r="J3" s="71">
        <f t="shared" ref="J3:J8" si="2">SUMIF(A3:A8,A3,B3:B8)-SUMIF(E3:E8,E3,F3:F8)</f>
        <v>50</v>
      </c>
      <c r="K3" s="71">
        <v>5</v>
      </c>
      <c r="L3" s="71">
        <f t="shared" ref="L3:L8" si="3">J3*K3</f>
        <v>250</v>
      </c>
      <c r="M3" s="72" t="str">
        <f t="shared" ref="M3:M8" si="4">IF(J3&gt;=10,"Stock in Hand",IF(J3&gt;=1,"Order","Out of stock"))</f>
        <v>Stock in Hand</v>
      </c>
      <c r="N3" s="72">
        <f t="shared" ref="N3:N8" si="5">H3-D3+L3</f>
        <v>250</v>
      </c>
    </row>
    <row r="4" spans="1:26" ht="14.25" customHeight="1">
      <c r="A4" s="69" t="s">
        <v>233</v>
      </c>
      <c r="B4" s="69">
        <v>50</v>
      </c>
      <c r="C4" s="69">
        <v>35</v>
      </c>
      <c r="D4" s="69">
        <f t="shared" si="0"/>
        <v>1750</v>
      </c>
      <c r="E4" s="70" t="s">
        <v>233</v>
      </c>
      <c r="F4" s="70">
        <v>48</v>
      </c>
      <c r="G4" s="70">
        <v>40</v>
      </c>
      <c r="H4" s="70">
        <f t="shared" si="1"/>
        <v>1920</v>
      </c>
      <c r="I4" s="71" t="s">
        <v>233</v>
      </c>
      <c r="J4" s="71">
        <f t="shared" si="2"/>
        <v>2</v>
      </c>
      <c r="K4" s="71">
        <v>35</v>
      </c>
      <c r="L4" s="71">
        <f t="shared" si="3"/>
        <v>70</v>
      </c>
      <c r="M4" s="72" t="str">
        <f t="shared" si="4"/>
        <v>Order</v>
      </c>
      <c r="N4" s="72">
        <f t="shared" si="5"/>
        <v>240</v>
      </c>
    </row>
    <row r="5" spans="1:26" ht="14.25" customHeight="1">
      <c r="A5" s="69" t="s">
        <v>234</v>
      </c>
      <c r="B5" s="69">
        <v>10</v>
      </c>
      <c r="C5" s="69">
        <v>200</v>
      </c>
      <c r="D5" s="69">
        <f t="shared" si="0"/>
        <v>2000</v>
      </c>
      <c r="E5" s="70" t="s">
        <v>234</v>
      </c>
      <c r="F5" s="70">
        <v>10</v>
      </c>
      <c r="G5" s="70">
        <v>199</v>
      </c>
      <c r="H5" s="70">
        <f t="shared" si="1"/>
        <v>1990</v>
      </c>
      <c r="I5" s="71" t="s">
        <v>234</v>
      </c>
      <c r="J5" s="71">
        <f t="shared" si="2"/>
        <v>0</v>
      </c>
      <c r="K5" s="71">
        <v>200</v>
      </c>
      <c r="L5" s="71">
        <f t="shared" si="3"/>
        <v>0</v>
      </c>
      <c r="M5" s="72" t="str">
        <f t="shared" si="4"/>
        <v>Out of stock</v>
      </c>
      <c r="N5" s="72">
        <f t="shared" si="5"/>
        <v>-10</v>
      </c>
    </row>
    <row r="6" spans="1:26" ht="14.25" customHeight="1">
      <c r="A6" s="69" t="s">
        <v>235</v>
      </c>
      <c r="B6" s="69">
        <v>30</v>
      </c>
      <c r="C6" s="69">
        <v>5</v>
      </c>
      <c r="D6" s="69">
        <f t="shared" si="0"/>
        <v>150</v>
      </c>
      <c r="E6" s="70" t="s">
        <v>235</v>
      </c>
      <c r="F6" s="70">
        <v>20</v>
      </c>
      <c r="G6" s="70">
        <v>10</v>
      </c>
      <c r="H6" s="70">
        <f t="shared" si="1"/>
        <v>200</v>
      </c>
      <c r="I6" s="71" t="s">
        <v>235</v>
      </c>
      <c r="J6" s="71">
        <f t="shared" si="2"/>
        <v>10</v>
      </c>
      <c r="K6" s="71">
        <v>5</v>
      </c>
      <c r="L6" s="71">
        <f t="shared" si="3"/>
        <v>50</v>
      </c>
      <c r="M6" s="72" t="str">
        <f t="shared" si="4"/>
        <v>Stock in Hand</v>
      </c>
      <c r="N6" s="72">
        <f t="shared" si="5"/>
        <v>100</v>
      </c>
    </row>
    <row r="7" spans="1:26" ht="14.25" customHeight="1">
      <c r="A7" s="69" t="s">
        <v>236</v>
      </c>
      <c r="B7" s="69">
        <v>5</v>
      </c>
      <c r="C7" s="69">
        <v>10</v>
      </c>
      <c r="D7" s="69">
        <f t="shared" si="0"/>
        <v>50</v>
      </c>
      <c r="E7" s="70" t="s">
        <v>236</v>
      </c>
      <c r="F7" s="70"/>
      <c r="G7" s="70"/>
      <c r="H7" s="70">
        <f t="shared" si="1"/>
        <v>0</v>
      </c>
      <c r="I7" s="71" t="s">
        <v>236</v>
      </c>
      <c r="J7" s="71">
        <f t="shared" si="2"/>
        <v>5</v>
      </c>
      <c r="K7" s="71">
        <v>10</v>
      </c>
      <c r="L7" s="71">
        <f t="shared" si="3"/>
        <v>50</v>
      </c>
      <c r="M7" s="72" t="str">
        <f t="shared" si="4"/>
        <v>Order</v>
      </c>
      <c r="N7" s="72">
        <f t="shared" si="5"/>
        <v>0</v>
      </c>
    </row>
    <row r="8" spans="1:26" ht="14.25" customHeight="1">
      <c r="A8" s="69"/>
      <c r="B8" s="69"/>
      <c r="C8" s="73"/>
      <c r="D8" s="69">
        <f t="shared" si="0"/>
        <v>0</v>
      </c>
      <c r="E8" s="70" t="s">
        <v>232</v>
      </c>
      <c r="F8" s="70"/>
      <c r="G8" s="74"/>
      <c r="H8" s="70">
        <f t="shared" si="1"/>
        <v>0</v>
      </c>
      <c r="I8" s="71"/>
      <c r="J8" s="71">
        <f t="shared" si="2"/>
        <v>0</v>
      </c>
      <c r="K8" s="75"/>
      <c r="L8" s="71">
        <f t="shared" si="3"/>
        <v>0</v>
      </c>
      <c r="M8" s="72" t="str">
        <f t="shared" si="4"/>
        <v>Out of stock</v>
      </c>
      <c r="N8" s="72">
        <f t="shared" si="5"/>
        <v>0</v>
      </c>
    </row>
    <row r="9" spans="1:26" ht="14.25" customHeight="1">
      <c r="A9" s="76"/>
      <c r="B9" s="76"/>
      <c r="C9" s="77" t="s">
        <v>237</v>
      </c>
      <c r="D9" s="77">
        <f>SUM(D3:D8)</f>
        <v>4450</v>
      </c>
      <c r="E9" s="78"/>
      <c r="F9" s="78"/>
      <c r="G9" s="79" t="s">
        <v>238</v>
      </c>
      <c r="H9" s="79">
        <f>SUM(H3:H8)</f>
        <v>4610</v>
      </c>
      <c r="I9" s="80"/>
      <c r="J9" s="80"/>
      <c r="K9" s="81" t="s">
        <v>239</v>
      </c>
      <c r="L9" s="81">
        <f>SUM(L3:L8)</f>
        <v>420</v>
      </c>
      <c r="M9" s="82" t="s">
        <v>240</v>
      </c>
      <c r="N9" s="82">
        <f>SUM(N3:N8)</f>
        <v>580</v>
      </c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4.25" customHeight="1"/>
    <row r="11" spans="1:26" ht="14.25" customHeight="1"/>
    <row r="12" spans="1:26" ht="14.25" customHeight="1"/>
    <row r="13" spans="1:26" ht="14.25" customHeight="1">
      <c r="A13" s="83" t="s">
        <v>241</v>
      </c>
      <c r="I13" s="84"/>
    </row>
    <row r="14" spans="1:26" ht="14.25" customHeight="1"/>
    <row r="15" spans="1:26" ht="14.25" customHeight="1">
      <c r="A15" s="15" t="s">
        <v>242</v>
      </c>
      <c r="B15" s="15" t="s">
        <v>243</v>
      </c>
      <c r="C15" s="113" t="s">
        <v>244</v>
      </c>
      <c r="D15" s="15" t="s">
        <v>245</v>
      </c>
      <c r="E15" s="113" t="s">
        <v>246</v>
      </c>
    </row>
    <row r="16" spans="1:26" ht="14.25" customHeight="1">
      <c r="A16" s="15" t="s">
        <v>247</v>
      </c>
      <c r="B16" s="15" t="s">
        <v>243</v>
      </c>
      <c r="C16" s="112"/>
      <c r="D16" s="15" t="s">
        <v>245</v>
      </c>
      <c r="E16" s="112"/>
    </row>
    <row r="17" spans="1:5" ht="14.25" customHeight="1">
      <c r="A17" s="15" t="s">
        <v>248</v>
      </c>
      <c r="B17" s="15" t="s">
        <v>243</v>
      </c>
      <c r="C17" s="112"/>
      <c r="D17" s="15" t="s">
        <v>245</v>
      </c>
      <c r="E17" s="112"/>
    </row>
    <row r="18" spans="1:5" ht="14.25" customHeight="1"/>
    <row r="19" spans="1:5" ht="14.25" customHeight="1">
      <c r="A19" s="15" t="s">
        <v>249</v>
      </c>
      <c r="B19" s="15" t="s">
        <v>250</v>
      </c>
    </row>
    <row r="20" spans="1:5" ht="14.25" customHeight="1">
      <c r="A20" s="15" t="s">
        <v>251</v>
      </c>
      <c r="B20" s="15" t="s">
        <v>252</v>
      </c>
    </row>
    <row r="21" spans="1:5" ht="14.25" customHeight="1">
      <c r="A21" s="15" t="s">
        <v>253</v>
      </c>
      <c r="B21" s="15" t="s">
        <v>254</v>
      </c>
    </row>
    <row r="22" spans="1:5" ht="14.25" customHeight="1"/>
    <row r="23" spans="1:5" ht="14.25" customHeight="1"/>
    <row r="24" spans="1:5" ht="14.25" customHeight="1"/>
    <row r="25" spans="1:5" ht="14.25" customHeight="1"/>
    <row r="26" spans="1:5" ht="14.25" customHeight="1"/>
    <row r="27" spans="1:5" ht="14.25" customHeight="1"/>
    <row r="28" spans="1:5" ht="14.25" customHeight="1"/>
    <row r="29" spans="1:5" ht="14.25" customHeight="1"/>
    <row r="30" spans="1:5" ht="14.25" customHeight="1"/>
    <row r="31" spans="1:5" ht="14.25" customHeight="1"/>
    <row r="32" spans="1: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A1:D1"/>
    <mergeCell ref="E1:H1"/>
    <mergeCell ref="I1:L1"/>
    <mergeCell ref="M1:N1"/>
    <mergeCell ref="C15:C17"/>
    <mergeCell ref="E15:E17"/>
  </mergeCells>
  <dataValidations count="1">
    <dataValidation type="list" allowBlank="1" showErrorMessage="1" sqref="A3:A8 E3:E8">
      <formula1>$I$3:$I$7</formula1>
    </dataValidation>
  </dataValidations>
  <pageMargins left="0.7" right="0.7" top="0.75" bottom="0.75" header="0" footer="0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1"/>
  <sheetViews>
    <sheetView tabSelected="1" topLeftCell="B19" workbookViewId="0">
      <selection activeCell="B18" sqref="B18:H20"/>
    </sheetView>
  </sheetViews>
  <sheetFormatPr defaultRowHeight="15"/>
  <cols>
    <col min="1" max="1" width="0.5703125" style="121" hidden="1" customWidth="1"/>
    <col min="2" max="2" width="5" style="121" customWidth="1"/>
    <col min="3" max="3" width="20" style="121" customWidth="1"/>
    <col min="4" max="4" width="12.42578125" style="121" customWidth="1"/>
    <col min="5" max="5" width="9.28515625" style="121" customWidth="1"/>
    <col min="6" max="6" width="5.7109375" style="121" customWidth="1"/>
    <col min="7" max="7" width="7.7109375" style="121" customWidth="1"/>
    <col min="8" max="8" width="7.140625" style="121" customWidth="1"/>
    <col min="9" max="9" width="7.7109375" style="121" customWidth="1"/>
    <col min="10" max="10" width="4.42578125" style="121" customWidth="1"/>
    <col min="11" max="11" width="7.7109375" style="121" customWidth="1"/>
    <col min="12" max="12" width="4.5703125" style="121" customWidth="1"/>
    <col min="13" max="13" width="7.7109375" style="121" customWidth="1"/>
    <col min="14" max="14" width="9.7109375" style="121" customWidth="1"/>
    <col min="15" max="16384" width="9.140625" style="121"/>
  </cols>
  <sheetData>
    <row r="2" spans="2:14" ht="15.75">
      <c r="B2" s="118" t="s">
        <v>255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20"/>
    </row>
    <row r="3" spans="2:14" ht="15.75">
      <c r="B3" s="122" t="s">
        <v>256</v>
      </c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4"/>
    </row>
    <row r="4" spans="2:14">
      <c r="B4" s="125" t="s">
        <v>257</v>
      </c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7"/>
    </row>
    <row r="5" spans="2:14">
      <c r="B5" s="125" t="s">
        <v>258</v>
      </c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7"/>
    </row>
    <row r="6" spans="2:14">
      <c r="B6" s="125" t="s">
        <v>259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7"/>
    </row>
    <row r="7" spans="2:14">
      <c r="B7" s="125" t="s">
        <v>260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7"/>
    </row>
    <row r="8" spans="2:14">
      <c r="B8" s="125" t="s">
        <v>261</v>
      </c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7"/>
    </row>
    <row r="9" spans="2:14">
      <c r="B9" s="125" t="s">
        <v>262</v>
      </c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7"/>
    </row>
    <row r="10" spans="2:14">
      <c r="B10" s="125" t="s">
        <v>263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7"/>
    </row>
    <row r="11" spans="2:14">
      <c r="B11" s="128" t="s">
        <v>264</v>
      </c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</row>
    <row r="12" spans="2:14">
      <c r="B12" s="129" t="s">
        <v>265</v>
      </c>
      <c r="C12" s="130"/>
      <c r="D12" s="130"/>
      <c r="E12" s="130"/>
      <c r="F12" s="130"/>
      <c r="G12" s="130"/>
      <c r="H12" s="131"/>
      <c r="I12" s="132" t="s">
        <v>266</v>
      </c>
      <c r="J12" s="133"/>
      <c r="K12" s="133"/>
      <c r="L12" s="133"/>
      <c r="M12" s="133"/>
      <c r="N12" s="134"/>
    </row>
    <row r="13" spans="2:14">
      <c r="B13" s="135"/>
      <c r="C13" s="130"/>
      <c r="D13" s="130"/>
      <c r="E13" s="130"/>
      <c r="F13" s="130"/>
      <c r="G13" s="130"/>
      <c r="H13" s="131"/>
      <c r="I13" s="136"/>
      <c r="J13" s="133"/>
      <c r="K13" s="133"/>
      <c r="L13" s="133"/>
      <c r="M13" s="133"/>
      <c r="N13" s="134"/>
    </row>
    <row r="14" spans="2:14">
      <c r="B14" s="135"/>
      <c r="C14" s="130"/>
      <c r="D14" s="130"/>
      <c r="E14" s="130"/>
      <c r="F14" s="130"/>
      <c r="G14" s="130"/>
      <c r="H14" s="131"/>
      <c r="I14" s="136"/>
      <c r="J14" s="133"/>
      <c r="K14" s="133"/>
      <c r="L14" s="133"/>
      <c r="M14" s="133"/>
      <c r="N14" s="134"/>
    </row>
    <row r="15" spans="2:14">
      <c r="B15" s="135"/>
      <c r="C15" s="130"/>
      <c r="D15" s="130"/>
      <c r="E15" s="130"/>
      <c r="F15" s="130"/>
      <c r="G15" s="130"/>
      <c r="H15" s="131"/>
      <c r="I15" s="136"/>
      <c r="J15" s="133"/>
      <c r="K15" s="133"/>
      <c r="L15" s="133"/>
      <c r="M15" s="133"/>
      <c r="N15" s="134"/>
    </row>
    <row r="16" spans="2:14" ht="6" customHeight="1">
      <c r="B16" s="137"/>
      <c r="C16" s="138"/>
      <c r="D16" s="138"/>
      <c r="E16" s="138"/>
      <c r="F16" s="138"/>
      <c r="G16" s="138"/>
      <c r="H16" s="139"/>
      <c r="I16" s="140"/>
      <c r="J16" s="141"/>
      <c r="K16" s="141"/>
      <c r="L16" s="141"/>
      <c r="M16" s="141"/>
      <c r="N16" s="142"/>
    </row>
    <row r="17" spans="2:14">
      <c r="B17" s="143" t="s">
        <v>267</v>
      </c>
      <c r="C17" s="144"/>
      <c r="D17" s="144"/>
      <c r="E17" s="144"/>
      <c r="F17" s="144"/>
      <c r="G17" s="144"/>
      <c r="H17" s="145"/>
      <c r="I17" s="146" t="s">
        <v>268</v>
      </c>
      <c r="J17" s="144"/>
      <c r="K17" s="144"/>
      <c r="L17" s="144"/>
      <c r="M17" s="144"/>
      <c r="N17" s="147"/>
    </row>
    <row r="18" spans="2:14">
      <c r="B18" s="148" t="s">
        <v>269</v>
      </c>
      <c r="C18" s="149"/>
      <c r="D18" s="149"/>
      <c r="E18" s="149"/>
      <c r="F18" s="149"/>
      <c r="G18" s="149"/>
      <c r="H18" s="150"/>
      <c r="I18" s="151" t="str">
        <f>B18</f>
        <v xml:space="preserve">Name: M/s. Five Splash Infotech Pvt.Ltd
Address:  B  Block  2nd Floor  IT PARK HUBLI.
Pincode: 580029
State Name : Karnataka                  
State Code : 29 
Email ID: nasreen.yadwad@fivesplash.in
Mobile/Telephone No: </v>
      </c>
      <c r="J18" s="152"/>
      <c r="K18" s="152"/>
      <c r="L18" s="152"/>
      <c r="M18" s="152"/>
      <c r="N18" s="153"/>
    </row>
    <row r="19" spans="2:14">
      <c r="B19" s="154"/>
      <c r="C19" s="155"/>
      <c r="D19" s="155"/>
      <c r="E19" s="155"/>
      <c r="F19" s="155"/>
      <c r="G19" s="155"/>
      <c r="H19" s="156"/>
      <c r="I19" s="129"/>
      <c r="J19" s="157"/>
      <c r="K19" s="157"/>
      <c r="L19" s="157"/>
      <c r="M19" s="157"/>
      <c r="N19" s="158"/>
    </row>
    <row r="20" spans="2:14" ht="87" customHeight="1">
      <c r="B20" s="159"/>
      <c r="C20" s="160"/>
      <c r="D20" s="160"/>
      <c r="E20" s="160"/>
      <c r="F20" s="160"/>
      <c r="G20" s="160"/>
      <c r="H20" s="161"/>
      <c r="I20" s="162"/>
      <c r="J20" s="163"/>
      <c r="K20" s="163"/>
      <c r="L20" s="163"/>
      <c r="M20" s="163"/>
      <c r="N20" s="164"/>
    </row>
    <row r="21" spans="2:14">
      <c r="B21" s="165" t="s">
        <v>270</v>
      </c>
      <c r="C21" s="166"/>
      <c r="D21" s="166"/>
      <c r="E21" s="166"/>
      <c r="F21" s="166"/>
      <c r="G21" s="166"/>
      <c r="H21" s="167"/>
      <c r="I21" s="168" t="str">
        <f>B21</f>
        <v>GSTIN No: 29AABCF3991K1Z5</v>
      </c>
      <c r="J21" s="166"/>
      <c r="K21" s="166"/>
      <c r="L21" s="166"/>
      <c r="M21" s="166"/>
      <c r="N21" s="167"/>
    </row>
    <row r="22" spans="2:14">
      <c r="B22" s="169" t="s">
        <v>271</v>
      </c>
      <c r="C22" s="170"/>
      <c r="D22" s="170"/>
      <c r="E22" s="170"/>
      <c r="F22" s="170"/>
      <c r="G22" s="170"/>
      <c r="H22" s="170"/>
      <c r="I22" s="170"/>
      <c r="J22" s="170"/>
      <c r="K22" s="170"/>
      <c r="L22" s="170"/>
      <c r="M22" s="170"/>
      <c r="N22" s="171"/>
    </row>
    <row r="23" spans="2:14" ht="15" customHeight="1">
      <c r="B23" s="172" t="s">
        <v>272</v>
      </c>
      <c r="C23" s="173" t="s">
        <v>273</v>
      </c>
      <c r="D23" s="173"/>
      <c r="E23" s="174" t="s">
        <v>274</v>
      </c>
      <c r="F23" s="172" t="s">
        <v>12</v>
      </c>
      <c r="G23" s="175" t="s">
        <v>275</v>
      </c>
      <c r="H23" s="175" t="s">
        <v>105</v>
      </c>
      <c r="I23" s="172" t="s">
        <v>276</v>
      </c>
      <c r="J23" s="173" t="s">
        <v>277</v>
      </c>
      <c r="K23" s="176"/>
      <c r="L23" s="173" t="s">
        <v>278</v>
      </c>
      <c r="M23" s="176"/>
      <c r="N23" s="173" t="s">
        <v>105</v>
      </c>
    </row>
    <row r="24" spans="2:14">
      <c r="B24" s="172"/>
      <c r="C24" s="173"/>
      <c r="D24" s="173"/>
      <c r="E24" s="177"/>
      <c r="F24" s="172"/>
      <c r="G24" s="175"/>
      <c r="H24" s="175"/>
      <c r="I24" s="172"/>
      <c r="J24" s="175" t="s">
        <v>275</v>
      </c>
      <c r="K24" s="175" t="s">
        <v>279</v>
      </c>
      <c r="L24" s="175" t="s">
        <v>275</v>
      </c>
      <c r="M24" s="175" t="s">
        <v>279</v>
      </c>
      <c r="N24" s="173"/>
    </row>
    <row r="25" spans="2:14" ht="31.5" customHeight="1">
      <c r="B25" s="172"/>
      <c r="C25" s="178" t="s">
        <v>280</v>
      </c>
      <c r="D25" s="179"/>
      <c r="E25" s="180"/>
      <c r="F25" s="172"/>
      <c r="G25" s="175"/>
      <c r="H25" s="175"/>
      <c r="I25" s="172"/>
      <c r="J25" s="175"/>
      <c r="K25" s="175"/>
      <c r="L25" s="175"/>
      <c r="M25" s="175"/>
      <c r="N25" s="173"/>
    </row>
    <row r="26" spans="2:14" ht="17.100000000000001" customHeight="1">
      <c r="B26" s="181">
        <v>1</v>
      </c>
      <c r="C26" s="182" t="s">
        <v>281</v>
      </c>
      <c r="D26" s="183"/>
      <c r="E26" s="184">
        <v>997212</v>
      </c>
      <c r="F26" s="181">
        <v>2843</v>
      </c>
      <c r="G26" s="185">
        <v>18.399999999999999</v>
      </c>
      <c r="H26" s="186">
        <v>52311.199999999997</v>
      </c>
      <c r="I26" s="187">
        <f>H26</f>
        <v>52311.199999999997</v>
      </c>
      <c r="J26" s="188">
        <v>0.09</v>
      </c>
      <c r="K26" s="184">
        <f>ROUND(I26*9%,0)</f>
        <v>4708</v>
      </c>
      <c r="L26" s="188">
        <v>0.09</v>
      </c>
      <c r="M26" s="184">
        <f>ROUND(I26*9%,0)</f>
        <v>4708</v>
      </c>
      <c r="N26" s="189">
        <f>I26+K26+M26</f>
        <v>61727.199999999997</v>
      </c>
    </row>
    <row r="27" spans="2:14" ht="17.100000000000001" customHeight="1">
      <c r="B27" s="181">
        <v>2</v>
      </c>
      <c r="C27" s="190" t="s">
        <v>282</v>
      </c>
      <c r="D27" s="191"/>
      <c r="E27" s="184">
        <v>997212</v>
      </c>
      <c r="F27" s="181">
        <v>869</v>
      </c>
      <c r="G27" s="185">
        <v>16</v>
      </c>
      <c r="H27" s="186">
        <f t="shared" ref="H27:H38" si="0">F27*G27</f>
        <v>13904</v>
      </c>
      <c r="I27" s="187">
        <f t="shared" ref="I27:I38" si="1">H27</f>
        <v>13904</v>
      </c>
      <c r="J27" s="188">
        <v>0.09</v>
      </c>
      <c r="K27" s="184">
        <f t="shared" ref="K27:K38" si="2">ROUND(I27*9%,0)</f>
        <v>1251</v>
      </c>
      <c r="L27" s="188">
        <v>0.09</v>
      </c>
      <c r="M27" s="184">
        <f t="shared" ref="M27:M38" si="3">ROUND(I27*9%,0)</f>
        <v>1251</v>
      </c>
      <c r="N27" s="189">
        <v>16407</v>
      </c>
    </row>
    <row r="28" spans="2:14" ht="17.100000000000001" customHeight="1">
      <c r="B28" s="181">
        <v>3</v>
      </c>
      <c r="C28" s="190" t="s">
        <v>283</v>
      </c>
      <c r="D28" s="191"/>
      <c r="E28" s="184">
        <v>997212</v>
      </c>
      <c r="F28" s="181">
        <v>869</v>
      </c>
      <c r="G28" s="185">
        <v>16</v>
      </c>
      <c r="H28" s="186">
        <f t="shared" si="0"/>
        <v>13904</v>
      </c>
      <c r="I28" s="187">
        <f t="shared" si="1"/>
        <v>13904</v>
      </c>
      <c r="J28" s="188">
        <v>0.09</v>
      </c>
      <c r="K28" s="184">
        <f t="shared" si="2"/>
        <v>1251</v>
      </c>
      <c r="L28" s="188">
        <v>0.09</v>
      </c>
      <c r="M28" s="184">
        <f t="shared" si="3"/>
        <v>1251</v>
      </c>
      <c r="N28" s="189">
        <v>16407</v>
      </c>
    </row>
    <row r="29" spans="2:14" ht="17.100000000000001" customHeight="1">
      <c r="B29" s="181">
        <v>4</v>
      </c>
      <c r="C29" s="182" t="s">
        <v>284</v>
      </c>
      <c r="D29" s="183"/>
      <c r="E29" s="184">
        <v>997212</v>
      </c>
      <c r="F29" s="181">
        <v>4622</v>
      </c>
      <c r="G29" s="185">
        <v>20</v>
      </c>
      <c r="H29" s="186">
        <f t="shared" si="0"/>
        <v>92440</v>
      </c>
      <c r="I29" s="187">
        <f t="shared" si="1"/>
        <v>92440</v>
      </c>
      <c r="J29" s="188">
        <v>0.09</v>
      </c>
      <c r="K29" s="184">
        <f t="shared" si="2"/>
        <v>8320</v>
      </c>
      <c r="L29" s="188">
        <v>0.09</v>
      </c>
      <c r="M29" s="184">
        <f t="shared" si="3"/>
        <v>8320</v>
      </c>
      <c r="N29" s="189">
        <v>109079</v>
      </c>
    </row>
    <row r="30" spans="2:14" ht="17.100000000000001" customHeight="1">
      <c r="B30" s="181">
        <v>5</v>
      </c>
      <c r="C30" s="190" t="s">
        <v>285</v>
      </c>
      <c r="D30" s="191"/>
      <c r="E30" s="184">
        <v>997212</v>
      </c>
      <c r="F30" s="181">
        <v>204</v>
      </c>
      <c r="G30" s="185">
        <v>16</v>
      </c>
      <c r="H30" s="186">
        <f t="shared" si="0"/>
        <v>3264</v>
      </c>
      <c r="I30" s="187">
        <f t="shared" si="1"/>
        <v>3264</v>
      </c>
      <c r="J30" s="188">
        <v>0.09</v>
      </c>
      <c r="K30" s="184">
        <f t="shared" si="2"/>
        <v>294</v>
      </c>
      <c r="L30" s="188">
        <v>0.09</v>
      </c>
      <c r="M30" s="184">
        <f t="shared" si="3"/>
        <v>294</v>
      </c>
      <c r="N30" s="189">
        <f t="shared" ref="N30:N38" si="4">I30+K30+M30</f>
        <v>3852</v>
      </c>
    </row>
    <row r="31" spans="2:14" ht="12" customHeight="1">
      <c r="B31" s="181">
        <v>6</v>
      </c>
      <c r="C31" s="192" t="s">
        <v>286</v>
      </c>
      <c r="D31" s="193"/>
      <c r="E31" s="184">
        <v>997212</v>
      </c>
      <c r="F31" s="181">
        <v>120</v>
      </c>
      <c r="G31" s="185">
        <v>15</v>
      </c>
      <c r="H31" s="186">
        <f t="shared" si="0"/>
        <v>1800</v>
      </c>
      <c r="I31" s="187">
        <f t="shared" si="1"/>
        <v>1800</v>
      </c>
      <c r="J31" s="188">
        <v>0.09</v>
      </c>
      <c r="K31" s="184">
        <f t="shared" si="2"/>
        <v>162</v>
      </c>
      <c r="L31" s="188">
        <v>0.09</v>
      </c>
      <c r="M31" s="184">
        <f t="shared" si="3"/>
        <v>162</v>
      </c>
      <c r="N31" s="189">
        <f t="shared" si="4"/>
        <v>2124</v>
      </c>
    </row>
    <row r="32" spans="2:14" ht="17.100000000000001" customHeight="1">
      <c r="B32" s="181">
        <v>7</v>
      </c>
      <c r="C32" s="182" t="s">
        <v>287</v>
      </c>
      <c r="D32" s="183"/>
      <c r="E32" s="184">
        <v>997212</v>
      </c>
      <c r="F32" s="181">
        <v>5411</v>
      </c>
      <c r="G32" s="185">
        <v>20</v>
      </c>
      <c r="H32" s="186">
        <f t="shared" si="0"/>
        <v>108220</v>
      </c>
      <c r="I32" s="187">
        <f t="shared" si="1"/>
        <v>108220</v>
      </c>
      <c r="J32" s="188">
        <v>0.09</v>
      </c>
      <c r="K32" s="184">
        <f t="shared" si="2"/>
        <v>9740</v>
      </c>
      <c r="L32" s="188">
        <v>0.09</v>
      </c>
      <c r="M32" s="184">
        <f t="shared" si="3"/>
        <v>9740</v>
      </c>
      <c r="N32" s="189">
        <f t="shared" si="4"/>
        <v>127700</v>
      </c>
    </row>
    <row r="33" spans="2:14" ht="17.100000000000001" customHeight="1">
      <c r="B33" s="181">
        <v>8</v>
      </c>
      <c r="C33" s="182" t="s">
        <v>288</v>
      </c>
      <c r="D33" s="183"/>
      <c r="E33" s="184">
        <v>999459</v>
      </c>
      <c r="F33" s="181">
        <v>434</v>
      </c>
      <c r="G33" s="185">
        <v>1</v>
      </c>
      <c r="H33" s="186">
        <f t="shared" si="0"/>
        <v>434</v>
      </c>
      <c r="I33" s="187">
        <f t="shared" si="1"/>
        <v>434</v>
      </c>
      <c r="J33" s="188">
        <v>0.09</v>
      </c>
      <c r="K33" s="184">
        <f t="shared" si="2"/>
        <v>39</v>
      </c>
      <c r="L33" s="188">
        <v>0.09</v>
      </c>
      <c r="M33" s="184">
        <f t="shared" si="3"/>
        <v>39</v>
      </c>
      <c r="N33" s="189">
        <f t="shared" si="4"/>
        <v>512</v>
      </c>
    </row>
    <row r="34" spans="2:14" ht="17.100000000000001" customHeight="1">
      <c r="B34" s="181">
        <v>9</v>
      </c>
      <c r="C34" s="182" t="s">
        <v>288</v>
      </c>
      <c r="D34" s="183"/>
      <c r="E34" s="184">
        <v>999459</v>
      </c>
      <c r="F34" s="181">
        <v>133</v>
      </c>
      <c r="G34" s="185">
        <v>1</v>
      </c>
      <c r="H34" s="186">
        <f t="shared" si="0"/>
        <v>133</v>
      </c>
      <c r="I34" s="187">
        <f t="shared" si="1"/>
        <v>133</v>
      </c>
      <c r="J34" s="188">
        <v>0.09</v>
      </c>
      <c r="K34" s="184">
        <f t="shared" si="2"/>
        <v>12</v>
      </c>
      <c r="L34" s="188">
        <v>0.09</v>
      </c>
      <c r="M34" s="184">
        <f t="shared" si="3"/>
        <v>12</v>
      </c>
      <c r="N34" s="189">
        <f t="shared" si="4"/>
        <v>157</v>
      </c>
    </row>
    <row r="35" spans="2:14" ht="12.75" customHeight="1">
      <c r="B35" s="181">
        <v>10</v>
      </c>
      <c r="C35" s="182" t="s">
        <v>288</v>
      </c>
      <c r="D35" s="183"/>
      <c r="E35" s="184">
        <v>999459</v>
      </c>
      <c r="F35" s="181">
        <v>133</v>
      </c>
      <c r="G35" s="185">
        <v>1</v>
      </c>
      <c r="H35" s="186">
        <f t="shared" si="0"/>
        <v>133</v>
      </c>
      <c r="I35" s="187">
        <f t="shared" si="1"/>
        <v>133</v>
      </c>
      <c r="J35" s="188">
        <v>0.09</v>
      </c>
      <c r="K35" s="184">
        <f t="shared" si="2"/>
        <v>12</v>
      </c>
      <c r="L35" s="188">
        <v>0.09</v>
      </c>
      <c r="M35" s="184">
        <f t="shared" si="3"/>
        <v>12</v>
      </c>
      <c r="N35" s="189">
        <f t="shared" si="4"/>
        <v>157</v>
      </c>
    </row>
    <row r="36" spans="2:14" ht="17.100000000000001" customHeight="1">
      <c r="B36" s="181">
        <v>11</v>
      </c>
      <c r="C36" s="182" t="s">
        <v>288</v>
      </c>
      <c r="D36" s="183"/>
      <c r="E36" s="184">
        <v>999459</v>
      </c>
      <c r="F36" s="181">
        <v>31</v>
      </c>
      <c r="G36" s="185">
        <v>1</v>
      </c>
      <c r="H36" s="186">
        <f t="shared" si="0"/>
        <v>31</v>
      </c>
      <c r="I36" s="187">
        <f t="shared" si="1"/>
        <v>31</v>
      </c>
      <c r="J36" s="188">
        <v>0.09</v>
      </c>
      <c r="K36" s="184">
        <f t="shared" si="2"/>
        <v>3</v>
      </c>
      <c r="L36" s="188">
        <v>0.09</v>
      </c>
      <c r="M36" s="184">
        <f t="shared" si="3"/>
        <v>3</v>
      </c>
      <c r="N36" s="189">
        <f t="shared" si="4"/>
        <v>37</v>
      </c>
    </row>
    <row r="37" spans="2:14" ht="17.100000000000001" customHeight="1">
      <c r="B37" s="181">
        <v>12</v>
      </c>
      <c r="C37" s="182" t="s">
        <v>288</v>
      </c>
      <c r="D37" s="183"/>
      <c r="E37" s="184">
        <v>999459</v>
      </c>
      <c r="F37" s="181">
        <v>625</v>
      </c>
      <c r="G37" s="185">
        <v>1</v>
      </c>
      <c r="H37" s="186">
        <f t="shared" si="0"/>
        <v>625</v>
      </c>
      <c r="I37" s="187">
        <f t="shared" si="1"/>
        <v>625</v>
      </c>
      <c r="J37" s="188">
        <v>0.09</v>
      </c>
      <c r="K37" s="184">
        <f t="shared" si="2"/>
        <v>56</v>
      </c>
      <c r="L37" s="188">
        <v>0.09</v>
      </c>
      <c r="M37" s="184">
        <f t="shared" si="3"/>
        <v>56</v>
      </c>
      <c r="N37" s="189">
        <f t="shared" si="4"/>
        <v>737</v>
      </c>
    </row>
    <row r="38" spans="2:14" ht="10.5" customHeight="1">
      <c r="B38" s="181">
        <v>13</v>
      </c>
      <c r="C38" s="182" t="s">
        <v>288</v>
      </c>
      <c r="D38" s="183"/>
      <c r="E38" s="184">
        <v>999459</v>
      </c>
      <c r="F38" s="181">
        <v>185</v>
      </c>
      <c r="G38" s="185">
        <v>1</v>
      </c>
      <c r="H38" s="186">
        <f t="shared" si="0"/>
        <v>185</v>
      </c>
      <c r="I38" s="187">
        <f t="shared" si="1"/>
        <v>185</v>
      </c>
      <c r="J38" s="188">
        <v>0.09</v>
      </c>
      <c r="K38" s="184">
        <f t="shared" si="2"/>
        <v>17</v>
      </c>
      <c r="L38" s="188">
        <v>0.09</v>
      </c>
      <c r="M38" s="184">
        <f t="shared" si="3"/>
        <v>17</v>
      </c>
      <c r="N38" s="189">
        <f t="shared" si="4"/>
        <v>219</v>
      </c>
    </row>
    <row r="39" spans="2:14">
      <c r="B39" s="194" t="s">
        <v>289</v>
      </c>
      <c r="C39" s="195"/>
      <c r="D39" s="195"/>
      <c r="E39" s="196"/>
      <c r="F39" s="197"/>
      <c r="G39" s="198">
        <f>SUM(G26:G38)</f>
        <v>127.4</v>
      </c>
      <c r="H39" s="198">
        <f>SUM(H26:H38)</f>
        <v>287384.2</v>
      </c>
      <c r="I39" s="198">
        <f>SUM(I26:I38)</f>
        <v>287384.2</v>
      </c>
      <c r="J39" s="198">
        <v>0</v>
      </c>
      <c r="K39" s="198">
        <f>SUM(K26:K38)</f>
        <v>25865</v>
      </c>
      <c r="L39" s="198">
        <v>0</v>
      </c>
      <c r="M39" s="198">
        <f>SUM(M26:M38)</f>
        <v>25865</v>
      </c>
      <c r="N39" s="198">
        <f>SUM(N26:N38)</f>
        <v>339115.2</v>
      </c>
    </row>
    <row r="40" spans="2:14">
      <c r="B40" s="199" t="s">
        <v>290</v>
      </c>
      <c r="C40" s="200"/>
      <c r="D40" s="200"/>
      <c r="E40" s="200"/>
      <c r="F40" s="200"/>
      <c r="G40" s="200"/>
      <c r="H40" s="200"/>
      <c r="I40" s="201"/>
      <c r="J40" s="202" t="s">
        <v>105</v>
      </c>
      <c r="K40" s="203"/>
      <c r="L40" s="203"/>
      <c r="M40" s="204"/>
      <c r="N40" s="205">
        <f>N39</f>
        <v>339115.2</v>
      </c>
    </row>
    <row r="41" spans="2:14" s="211" customFormat="1">
      <c r="B41" s="206"/>
      <c r="C41" s="207"/>
      <c r="D41" s="207"/>
      <c r="E41" s="207"/>
      <c r="F41" s="207"/>
      <c r="G41" s="207"/>
      <c r="H41" s="207"/>
      <c r="I41" s="208"/>
      <c r="J41" s="209" t="s">
        <v>291</v>
      </c>
      <c r="K41" s="209"/>
      <c r="L41" s="209"/>
      <c r="M41" s="209"/>
      <c r="N41" s="210">
        <v>0</v>
      </c>
    </row>
    <row r="42" spans="2:14" s="211" customFormat="1">
      <c r="B42" s="212"/>
      <c r="C42" s="213"/>
      <c r="D42" s="213"/>
      <c r="E42" s="213"/>
      <c r="F42" s="213"/>
      <c r="G42" s="213"/>
      <c r="H42" s="213"/>
      <c r="I42" s="214"/>
      <c r="J42" s="209" t="s">
        <v>292</v>
      </c>
      <c r="K42" s="209"/>
      <c r="L42" s="209"/>
      <c r="M42" s="209"/>
      <c r="N42" s="210">
        <v>0</v>
      </c>
    </row>
    <row r="43" spans="2:14" s="211" customFormat="1">
      <c r="B43" s="212"/>
      <c r="C43" s="213"/>
      <c r="D43" s="213"/>
      <c r="E43" s="213"/>
      <c r="F43" s="213"/>
      <c r="G43" s="213"/>
      <c r="H43" s="213"/>
      <c r="I43" s="214"/>
      <c r="J43" s="209" t="s">
        <v>293</v>
      </c>
      <c r="K43" s="209"/>
      <c r="L43" s="209"/>
      <c r="M43" s="209"/>
      <c r="N43" s="210">
        <v>0</v>
      </c>
    </row>
    <row r="44" spans="2:14" s="211" customFormat="1">
      <c r="B44" s="212"/>
      <c r="C44" s="213"/>
      <c r="D44" s="213"/>
      <c r="E44" s="213"/>
      <c r="F44" s="213"/>
      <c r="G44" s="213"/>
      <c r="H44" s="213"/>
      <c r="I44" s="214"/>
      <c r="J44" s="215" t="s">
        <v>294</v>
      </c>
      <c r="K44" s="215"/>
      <c r="L44" s="215"/>
      <c r="M44" s="215"/>
      <c r="N44" s="210">
        <v>0</v>
      </c>
    </row>
    <row r="45" spans="2:14">
      <c r="B45" s="216"/>
      <c r="C45" s="217"/>
      <c r="D45" s="217"/>
      <c r="E45" s="217"/>
      <c r="F45" s="217"/>
      <c r="G45" s="217"/>
      <c r="H45" s="217"/>
      <c r="I45" s="218"/>
      <c r="J45" s="219" t="s">
        <v>295</v>
      </c>
      <c r="K45" s="219"/>
      <c r="L45" s="219"/>
      <c r="M45" s="219"/>
      <c r="N45" s="220">
        <f>N40</f>
        <v>339115.2</v>
      </c>
    </row>
    <row r="46" spans="2:14">
      <c r="B46" s="221" t="s">
        <v>296</v>
      </c>
      <c r="C46" s="222"/>
      <c r="D46" s="222"/>
      <c r="E46" s="222"/>
      <c r="F46" s="222"/>
      <c r="G46" s="222"/>
      <c r="H46" s="222"/>
      <c r="I46" s="222"/>
      <c r="J46" s="222"/>
      <c r="K46" s="222"/>
      <c r="L46" s="222"/>
      <c r="M46" s="222"/>
      <c r="N46" s="223"/>
    </row>
    <row r="47" spans="2:14">
      <c r="B47" s="224" t="s">
        <v>297</v>
      </c>
      <c r="C47" s="225"/>
      <c r="D47" s="225"/>
      <c r="E47" s="226"/>
      <c r="F47" s="225" t="s">
        <v>298</v>
      </c>
      <c r="G47" s="225"/>
      <c r="H47" s="225"/>
      <c r="I47" s="225"/>
      <c r="J47" s="225"/>
      <c r="K47" s="225"/>
      <c r="L47" s="225"/>
      <c r="M47" s="225"/>
      <c r="N47" s="226"/>
    </row>
    <row r="48" spans="2:14">
      <c r="B48" s="227"/>
      <c r="C48" s="228"/>
      <c r="D48" s="228"/>
      <c r="E48" s="229"/>
      <c r="F48" s="230"/>
      <c r="G48" s="231"/>
      <c r="H48" s="231"/>
      <c r="I48" s="231"/>
      <c r="J48" s="231"/>
      <c r="K48" s="231"/>
      <c r="L48" s="231"/>
      <c r="M48" s="231"/>
      <c r="N48" s="232"/>
    </row>
    <row r="49" spans="2:14" ht="72" customHeight="1">
      <c r="B49" s="233" t="s">
        <v>299</v>
      </c>
      <c r="C49" s="234"/>
      <c r="D49" s="235" t="s">
        <v>300</v>
      </c>
      <c r="E49" s="236"/>
      <c r="F49" s="237"/>
      <c r="G49" s="238"/>
      <c r="H49" s="238"/>
      <c r="I49" s="238"/>
      <c r="J49" s="238"/>
      <c r="K49" s="238"/>
      <c r="L49" s="238"/>
      <c r="M49" s="238"/>
      <c r="N49" s="239"/>
    </row>
    <row r="50" spans="2:14">
      <c r="B50" s="233" t="s">
        <v>301</v>
      </c>
      <c r="C50" s="234"/>
      <c r="D50" s="240" t="s">
        <v>302</v>
      </c>
      <c r="E50" s="241"/>
      <c r="F50" s="237"/>
      <c r="G50" s="238"/>
      <c r="H50" s="242"/>
      <c r="I50" s="242"/>
      <c r="J50" s="242"/>
      <c r="K50" s="242"/>
      <c r="L50" s="238"/>
      <c r="M50" s="238"/>
      <c r="N50" s="239"/>
    </row>
    <row r="51" spans="2:14">
      <c r="B51" s="233" t="s">
        <v>303</v>
      </c>
      <c r="C51" s="234"/>
      <c r="D51" s="233" t="s">
        <v>304</v>
      </c>
      <c r="E51" s="234"/>
      <c r="F51" s="237"/>
      <c r="G51" s="238"/>
      <c r="H51" s="243" t="s">
        <v>305</v>
      </c>
      <c r="I51" s="243"/>
      <c r="J51" s="243"/>
      <c r="K51" s="243"/>
      <c r="L51" s="238"/>
      <c r="M51" s="238"/>
      <c r="N51" s="239"/>
    </row>
    <row r="52" spans="2:14">
      <c r="B52" s="233" t="s">
        <v>306</v>
      </c>
      <c r="C52" s="234"/>
      <c r="D52" s="233" t="s">
        <v>307</v>
      </c>
      <c r="E52" s="234"/>
      <c r="F52" s="244"/>
      <c r="G52" s="244"/>
      <c r="H52" s="245"/>
      <c r="I52" s="245"/>
      <c r="J52" s="245"/>
      <c r="K52" s="245"/>
      <c r="L52" s="244"/>
      <c r="M52" s="244"/>
      <c r="N52" s="246"/>
    </row>
    <row r="53" spans="2:14">
      <c r="B53" s="247"/>
      <c r="C53" s="247"/>
      <c r="D53" s="247"/>
      <c r="E53" s="247"/>
      <c r="F53" s="238"/>
      <c r="G53" s="238"/>
      <c r="H53" s="238"/>
      <c r="I53" s="238"/>
      <c r="J53" s="238"/>
      <c r="K53" s="238"/>
      <c r="L53" s="238"/>
      <c r="M53" s="238"/>
      <c r="N53" s="238"/>
    </row>
    <row r="54" spans="2:14">
      <c r="B54" s="247"/>
      <c r="C54" s="247"/>
      <c r="D54" s="247"/>
      <c r="E54" s="247"/>
      <c r="F54" s="238"/>
      <c r="G54" s="238"/>
      <c r="H54" s="238"/>
      <c r="I54" s="238"/>
      <c r="J54" s="238"/>
      <c r="K54" s="238"/>
      <c r="L54" s="238"/>
      <c r="M54" s="238"/>
      <c r="N54" s="238"/>
    </row>
    <row r="55" spans="2:14">
      <c r="B55" s="247"/>
      <c r="C55" s="247"/>
      <c r="D55" s="247"/>
      <c r="E55" s="247"/>
      <c r="F55" s="238"/>
      <c r="G55" s="238"/>
      <c r="H55" s="238"/>
      <c r="I55" s="238"/>
      <c r="J55" s="238"/>
      <c r="K55" s="238"/>
      <c r="L55" s="238"/>
      <c r="M55" s="238"/>
      <c r="N55" s="238"/>
    </row>
    <row r="56" spans="2:14">
      <c r="B56" s="247"/>
      <c r="C56" s="247"/>
      <c r="D56" s="247"/>
      <c r="E56" s="247"/>
      <c r="F56" s="238"/>
      <c r="G56" s="238"/>
      <c r="H56" s="238"/>
      <c r="I56" s="238"/>
      <c r="J56" s="238"/>
      <c r="K56" s="238"/>
      <c r="L56" s="238"/>
      <c r="M56" s="238"/>
      <c r="N56" s="238"/>
    </row>
    <row r="57" spans="2:14">
      <c r="B57" s="247"/>
      <c r="C57" s="247"/>
      <c r="D57" s="247"/>
      <c r="E57" s="247"/>
      <c r="F57" s="238"/>
      <c r="G57" s="238"/>
      <c r="H57" s="238"/>
      <c r="I57" s="238"/>
      <c r="J57" s="238"/>
      <c r="K57" s="238"/>
      <c r="L57" s="238"/>
      <c r="M57" s="238"/>
      <c r="N57" s="238"/>
    </row>
    <row r="58" spans="2:14">
      <c r="B58" s="247"/>
      <c r="C58" s="247"/>
      <c r="D58" s="247"/>
      <c r="E58" s="247"/>
      <c r="F58" s="238"/>
      <c r="G58" s="238"/>
      <c r="H58" s="238"/>
      <c r="I58" s="238"/>
      <c r="J58" s="238"/>
      <c r="K58" s="238"/>
      <c r="L58" s="238"/>
      <c r="M58" s="238"/>
      <c r="N58" s="238"/>
    </row>
    <row r="59" spans="2:14">
      <c r="B59" s="247"/>
      <c r="C59" s="247"/>
      <c r="D59" s="247"/>
      <c r="E59" s="247"/>
      <c r="F59" s="238"/>
      <c r="G59" s="238"/>
      <c r="H59" s="238"/>
      <c r="I59" s="238"/>
      <c r="J59" s="238"/>
      <c r="K59" s="238"/>
      <c r="L59" s="238"/>
      <c r="M59" s="238"/>
      <c r="N59" s="238"/>
    </row>
    <row r="60" spans="2:14">
      <c r="B60" s="247"/>
      <c r="C60" s="247"/>
      <c r="D60" s="247"/>
      <c r="E60" s="247"/>
      <c r="F60" s="238"/>
      <c r="G60" s="238"/>
      <c r="H60" s="238"/>
      <c r="I60" s="238"/>
      <c r="J60" s="238"/>
      <c r="K60" s="238"/>
      <c r="L60" s="238"/>
      <c r="M60" s="238"/>
      <c r="N60" s="238"/>
    </row>
    <row r="61" spans="2:14">
      <c r="B61" s="247"/>
      <c r="C61" s="247"/>
      <c r="D61" s="247"/>
      <c r="E61" s="247"/>
      <c r="F61" s="238"/>
      <c r="G61" s="238"/>
      <c r="H61" s="238"/>
      <c r="I61" s="238"/>
      <c r="J61" s="238"/>
      <c r="K61" s="238"/>
      <c r="L61" s="238"/>
      <c r="M61" s="238"/>
      <c r="N61" s="238"/>
    </row>
    <row r="62" spans="2:14">
      <c r="B62" s="247"/>
      <c r="C62" s="247"/>
      <c r="D62" s="247"/>
      <c r="E62" s="247"/>
      <c r="F62" s="238"/>
      <c r="G62" s="238"/>
      <c r="H62" s="238"/>
      <c r="I62" s="238"/>
      <c r="J62" s="238"/>
      <c r="K62" s="238"/>
      <c r="L62" s="238"/>
      <c r="M62" s="238"/>
      <c r="N62" s="238"/>
    </row>
    <row r="63" spans="2:14">
      <c r="B63" s="247"/>
      <c r="C63" s="247"/>
      <c r="D63" s="247"/>
      <c r="E63" s="247"/>
      <c r="F63" s="238"/>
      <c r="G63" s="238"/>
      <c r="H63" s="238"/>
      <c r="I63" s="238"/>
      <c r="J63" s="238"/>
      <c r="K63" s="238"/>
      <c r="L63" s="238"/>
      <c r="M63" s="238"/>
      <c r="N63" s="238"/>
    </row>
    <row r="64" spans="2:14">
      <c r="B64" s="247"/>
      <c r="C64" s="247"/>
      <c r="D64" s="247"/>
      <c r="E64" s="247"/>
      <c r="F64" s="238"/>
      <c r="G64" s="238"/>
      <c r="H64" s="238"/>
      <c r="I64" s="238"/>
      <c r="J64" s="238"/>
      <c r="K64" s="238"/>
      <c r="L64" s="238"/>
      <c r="M64" s="238"/>
      <c r="N64" s="238"/>
    </row>
    <row r="65" spans="2:14">
      <c r="B65" s="247"/>
      <c r="C65" s="247"/>
      <c r="D65" s="247"/>
      <c r="E65" s="247"/>
      <c r="F65" s="238"/>
      <c r="G65" s="238"/>
      <c r="H65" s="238"/>
      <c r="I65" s="238"/>
      <c r="J65" s="238"/>
      <c r="K65" s="238"/>
      <c r="L65" s="238"/>
      <c r="M65" s="238"/>
      <c r="N65" s="238"/>
    </row>
    <row r="66" spans="2:14">
      <c r="B66" s="247"/>
      <c r="C66" s="247"/>
      <c r="D66" s="247"/>
      <c r="E66" s="247"/>
      <c r="F66" s="238"/>
      <c r="G66" s="238"/>
      <c r="H66" s="238"/>
      <c r="I66" s="238"/>
      <c r="J66" s="238"/>
      <c r="K66" s="238"/>
      <c r="L66" s="238"/>
      <c r="M66" s="238"/>
      <c r="N66" s="238"/>
    </row>
    <row r="67" spans="2:14">
      <c r="B67" s="247"/>
      <c r="C67" s="247"/>
      <c r="D67" s="247"/>
      <c r="E67" s="247"/>
      <c r="F67" s="238"/>
      <c r="G67" s="238"/>
      <c r="H67" s="238"/>
      <c r="I67" s="238"/>
      <c r="J67" s="238"/>
      <c r="K67" s="238"/>
      <c r="L67" s="238"/>
      <c r="M67" s="238"/>
      <c r="N67" s="238"/>
    </row>
    <row r="68" spans="2:14">
      <c r="B68" s="247"/>
      <c r="C68" s="247"/>
      <c r="D68" s="247"/>
      <c r="E68" s="247"/>
      <c r="F68" s="238"/>
      <c r="G68" s="238"/>
      <c r="H68" s="238"/>
      <c r="I68" s="238"/>
      <c r="J68" s="238"/>
      <c r="K68" s="238"/>
      <c r="L68" s="238"/>
      <c r="M68" s="238"/>
      <c r="N68" s="238"/>
    </row>
    <row r="69" spans="2:14">
      <c r="B69" s="247"/>
      <c r="C69" s="247"/>
      <c r="D69" s="247"/>
      <c r="E69" s="247"/>
      <c r="F69" s="238"/>
      <c r="G69" s="238"/>
      <c r="H69" s="238"/>
      <c r="I69" s="238"/>
      <c r="J69" s="238"/>
      <c r="K69" s="238"/>
      <c r="L69" s="238"/>
      <c r="M69" s="238"/>
      <c r="N69" s="238"/>
    </row>
    <row r="70" spans="2:14">
      <c r="B70" s="247"/>
      <c r="C70" s="247"/>
      <c r="D70" s="247"/>
      <c r="E70" s="247"/>
      <c r="F70" s="238"/>
      <c r="G70" s="238"/>
      <c r="H70" s="238"/>
      <c r="I70" s="238"/>
      <c r="J70" s="238"/>
      <c r="K70" s="238"/>
      <c r="L70" s="238"/>
      <c r="M70" s="238"/>
      <c r="N70" s="238"/>
    </row>
    <row r="71" spans="2:14">
      <c r="B71" s="247"/>
      <c r="C71" s="247"/>
      <c r="D71" s="247"/>
      <c r="E71" s="247"/>
      <c r="F71" s="238"/>
      <c r="G71" s="238"/>
      <c r="H71" s="238"/>
      <c r="I71" s="238"/>
      <c r="J71" s="238"/>
      <c r="K71" s="238"/>
      <c r="L71" s="238"/>
      <c r="M71" s="238"/>
      <c r="N71" s="238"/>
    </row>
    <row r="72" spans="2:14">
      <c r="B72" s="247"/>
      <c r="C72" s="247"/>
      <c r="D72" s="247"/>
      <c r="E72" s="247"/>
      <c r="F72" s="238"/>
      <c r="G72" s="238"/>
      <c r="H72" s="238"/>
      <c r="I72" s="238"/>
      <c r="J72" s="238"/>
      <c r="K72" s="238"/>
      <c r="L72" s="238"/>
      <c r="M72" s="238"/>
      <c r="N72" s="238"/>
    </row>
    <row r="73" spans="2:14">
      <c r="B73" s="247"/>
      <c r="C73" s="247"/>
      <c r="D73" s="247"/>
      <c r="E73" s="247"/>
      <c r="F73" s="238"/>
      <c r="G73" s="238"/>
      <c r="H73" s="238"/>
      <c r="I73" s="238"/>
      <c r="J73" s="238"/>
      <c r="K73" s="238"/>
      <c r="L73" s="238"/>
      <c r="M73" s="238"/>
      <c r="N73" s="238"/>
    </row>
    <row r="74" spans="2:14">
      <c r="B74" s="247"/>
      <c r="C74" s="247"/>
      <c r="D74" s="247"/>
      <c r="E74" s="247"/>
      <c r="F74" s="238"/>
      <c r="G74" s="238"/>
      <c r="H74" s="238"/>
      <c r="I74" s="238"/>
      <c r="J74" s="238"/>
      <c r="K74" s="238"/>
      <c r="L74" s="238"/>
      <c r="M74" s="238"/>
      <c r="N74" s="238"/>
    </row>
    <row r="75" spans="2:14">
      <c r="B75" s="247"/>
      <c r="C75" s="247"/>
      <c r="D75" s="247"/>
      <c r="E75" s="247"/>
      <c r="F75" s="238"/>
      <c r="G75" s="238"/>
      <c r="H75" s="238"/>
      <c r="I75" s="238"/>
      <c r="J75" s="238"/>
      <c r="K75" s="238"/>
      <c r="L75" s="238"/>
      <c r="M75" s="238"/>
      <c r="N75" s="238"/>
    </row>
    <row r="76" spans="2:14">
      <c r="B76" s="247"/>
      <c r="C76" s="247"/>
      <c r="D76" s="247"/>
      <c r="E76" s="247"/>
      <c r="F76" s="238"/>
      <c r="G76" s="238"/>
      <c r="H76" s="238"/>
      <c r="I76" s="238"/>
      <c r="J76" s="238"/>
      <c r="K76" s="238"/>
      <c r="L76" s="238"/>
      <c r="M76" s="238"/>
      <c r="N76" s="238"/>
    </row>
    <row r="77" spans="2:14">
      <c r="B77" s="247"/>
      <c r="C77" s="247"/>
      <c r="D77" s="247"/>
      <c r="E77" s="247"/>
      <c r="F77" s="238"/>
      <c r="G77" s="238"/>
      <c r="H77" s="238"/>
      <c r="I77" s="238"/>
      <c r="J77" s="238"/>
      <c r="K77" s="238"/>
      <c r="L77" s="238"/>
      <c r="M77" s="238"/>
      <c r="N77" s="238"/>
    </row>
    <row r="78" spans="2:14">
      <c r="B78" s="247"/>
      <c r="C78" s="247"/>
      <c r="D78" s="247"/>
      <c r="E78" s="247"/>
      <c r="F78" s="238"/>
      <c r="G78" s="238"/>
      <c r="H78" s="238"/>
      <c r="I78" s="238"/>
      <c r="J78" s="238"/>
      <c r="K78" s="238"/>
      <c r="L78" s="238"/>
      <c r="M78" s="238"/>
      <c r="N78" s="238"/>
    </row>
    <row r="79" spans="2:14">
      <c r="B79" s="247"/>
      <c r="C79" s="247"/>
      <c r="D79" s="247"/>
      <c r="E79" s="247"/>
      <c r="F79" s="238"/>
      <c r="G79" s="238"/>
      <c r="H79" s="238"/>
      <c r="I79" s="238"/>
      <c r="J79" s="238"/>
      <c r="K79" s="238"/>
      <c r="L79" s="238"/>
      <c r="M79" s="238"/>
      <c r="N79" s="238"/>
    </row>
    <row r="80" spans="2:14">
      <c r="B80" s="247"/>
      <c r="C80" s="247"/>
      <c r="D80" s="247"/>
      <c r="E80" s="247"/>
      <c r="F80" s="238"/>
      <c r="G80" s="238"/>
      <c r="H80" s="238"/>
      <c r="I80" s="238"/>
      <c r="J80" s="238"/>
      <c r="K80" s="238"/>
      <c r="L80" s="238"/>
      <c r="M80" s="238"/>
      <c r="N80" s="238"/>
    </row>
    <row r="81" spans="2:14">
      <c r="B81" s="248"/>
      <c r="C81" s="248"/>
      <c r="D81" s="248"/>
      <c r="E81" s="248"/>
      <c r="F81" s="248"/>
      <c r="G81" s="248"/>
      <c r="H81" s="248"/>
      <c r="I81" s="248"/>
      <c r="J81" s="248"/>
      <c r="K81" s="248"/>
      <c r="L81" s="248"/>
      <c r="M81" s="248"/>
      <c r="N81" s="248"/>
    </row>
  </sheetData>
  <mergeCells count="69">
    <mergeCell ref="B51:C51"/>
    <mergeCell ref="D51:E51"/>
    <mergeCell ref="H51:K52"/>
    <mergeCell ref="B52:C52"/>
    <mergeCell ref="D52:E52"/>
    <mergeCell ref="B48:E48"/>
    <mergeCell ref="B49:C49"/>
    <mergeCell ref="D49:E49"/>
    <mergeCell ref="B50:C50"/>
    <mergeCell ref="D50:E50"/>
    <mergeCell ref="H50:K50"/>
    <mergeCell ref="B45:C45"/>
    <mergeCell ref="D45:I45"/>
    <mergeCell ref="J45:M45"/>
    <mergeCell ref="B46:N46"/>
    <mergeCell ref="B47:E47"/>
    <mergeCell ref="F47:N47"/>
    <mergeCell ref="J40:M40"/>
    <mergeCell ref="B41:I41"/>
    <mergeCell ref="J41:M41"/>
    <mergeCell ref="J42:M42"/>
    <mergeCell ref="J43:M43"/>
    <mergeCell ref="J44:M44"/>
    <mergeCell ref="C35:D35"/>
    <mergeCell ref="C36:D36"/>
    <mergeCell ref="C37:D37"/>
    <mergeCell ref="C38:D38"/>
    <mergeCell ref="B39:E39"/>
    <mergeCell ref="B40:I40"/>
    <mergeCell ref="C26:D26"/>
    <mergeCell ref="C29:D29"/>
    <mergeCell ref="C31:D31"/>
    <mergeCell ref="C32:D32"/>
    <mergeCell ref="C33:D33"/>
    <mergeCell ref="C34:D34"/>
    <mergeCell ref="N23:N25"/>
    <mergeCell ref="J24:J25"/>
    <mergeCell ref="K24:K25"/>
    <mergeCell ref="L24:L25"/>
    <mergeCell ref="M24:M25"/>
    <mergeCell ref="C25:D25"/>
    <mergeCell ref="B22:N22"/>
    <mergeCell ref="B23:B25"/>
    <mergeCell ref="C23:D24"/>
    <mergeCell ref="E23:E25"/>
    <mergeCell ref="F23:F25"/>
    <mergeCell ref="G23:G25"/>
    <mergeCell ref="H23:H25"/>
    <mergeCell ref="I23:I25"/>
    <mergeCell ref="J23:K23"/>
    <mergeCell ref="L23:M23"/>
    <mergeCell ref="B17:H17"/>
    <mergeCell ref="I17:N17"/>
    <mergeCell ref="B18:H20"/>
    <mergeCell ref="I18:N20"/>
    <mergeCell ref="B21:H21"/>
    <mergeCell ref="I21:N21"/>
    <mergeCell ref="B8:N8"/>
    <mergeCell ref="B9:N9"/>
    <mergeCell ref="B10:N10"/>
    <mergeCell ref="B11:N11"/>
    <mergeCell ref="B12:H16"/>
    <mergeCell ref="I12:N16"/>
    <mergeCell ref="B2:N2"/>
    <mergeCell ref="B3:N3"/>
    <mergeCell ref="B4:N4"/>
    <mergeCell ref="B5:N5"/>
    <mergeCell ref="B6:N6"/>
    <mergeCell ref="B7:N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Z1000"/>
  <sheetViews>
    <sheetView workbookViewId="0"/>
  </sheetViews>
  <sheetFormatPr defaultColWidth="14.42578125" defaultRowHeight="15" customHeight="1"/>
  <cols>
    <col min="1" max="1" width="8.7109375" customWidth="1"/>
    <col min="2" max="2" width="9.85546875" customWidth="1"/>
    <col min="3" max="3" width="8.7109375" customWidth="1"/>
    <col min="4" max="4" width="13.5703125" customWidth="1"/>
    <col min="5" max="5" width="12.140625" customWidth="1"/>
    <col min="6" max="6" width="10.42578125" customWidth="1"/>
    <col min="7" max="7" width="12.85546875" customWidth="1"/>
    <col min="8" max="9" width="10.5703125" customWidth="1"/>
    <col min="10" max="10" width="10.42578125" customWidth="1"/>
    <col min="11" max="11" width="10.85546875" customWidth="1"/>
    <col min="12" max="12" width="16.42578125" customWidth="1"/>
    <col min="13" max="26" width="8.7109375" customWidth="1"/>
  </cols>
  <sheetData>
    <row r="1" spans="1:26" ht="14.25" customHeight="1">
      <c r="A1" s="87" t="s">
        <v>9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6"/>
    </row>
    <row r="2" spans="1:26" ht="21" customHeight="1">
      <c r="A2" s="89" t="s">
        <v>10</v>
      </c>
      <c r="B2" s="91" t="s">
        <v>11</v>
      </c>
      <c r="C2" s="91" t="s">
        <v>12</v>
      </c>
      <c r="D2" s="91" t="s">
        <v>13</v>
      </c>
      <c r="E2" s="91" t="s">
        <v>14</v>
      </c>
      <c r="F2" s="93" t="s">
        <v>15</v>
      </c>
      <c r="G2" s="93" t="s">
        <v>16</v>
      </c>
      <c r="H2" s="96" t="s">
        <v>17</v>
      </c>
      <c r="I2" s="88"/>
      <c r="J2" s="86"/>
      <c r="K2" s="3" t="s">
        <v>18</v>
      </c>
      <c r="L2" s="4" t="s">
        <v>19</v>
      </c>
    </row>
    <row r="3" spans="1:26" ht="14.25" customHeight="1">
      <c r="A3" s="90"/>
      <c r="B3" s="92"/>
      <c r="C3" s="92"/>
      <c r="D3" s="92"/>
      <c r="E3" s="92"/>
      <c r="F3" s="92"/>
      <c r="G3" s="92"/>
      <c r="H3" s="5" t="s">
        <v>20</v>
      </c>
      <c r="I3" s="5" t="s">
        <v>21</v>
      </c>
      <c r="J3" s="5" t="s">
        <v>22</v>
      </c>
      <c r="K3" s="6" t="s">
        <v>23</v>
      </c>
      <c r="L3" s="6" t="s">
        <v>24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 customHeight="1">
      <c r="A4" s="8">
        <v>1</v>
      </c>
      <c r="B4" s="9" t="s">
        <v>25</v>
      </c>
      <c r="C4" s="10">
        <v>10</v>
      </c>
      <c r="D4" s="11">
        <v>5</v>
      </c>
      <c r="E4" s="11">
        <f t="shared" ref="E4:E8" si="0">PRODUCT(C4:D4)</f>
        <v>50</v>
      </c>
      <c r="F4" s="11">
        <f t="shared" ref="F4:F8" si="1">E4*12%</f>
        <v>6</v>
      </c>
      <c r="G4" s="11">
        <f t="shared" ref="G4:G8" si="2">E4-F4</f>
        <v>44</v>
      </c>
      <c r="H4" s="11">
        <f t="shared" ref="H4:H8" si="3">G4*9%</f>
        <v>3.96</v>
      </c>
      <c r="I4" s="11">
        <f t="shared" ref="I4:I8" si="4">G4*9/100</f>
        <v>3.96</v>
      </c>
      <c r="J4" s="11">
        <f t="shared" ref="J4:J8" si="5">G4*18/100</f>
        <v>7.92</v>
      </c>
      <c r="K4" s="12">
        <f t="shared" ref="K4:K8" si="6">G4+J4</f>
        <v>51.92</v>
      </c>
      <c r="L4" s="11">
        <f t="shared" ref="L4:L8" si="7">G4+H4+I4</f>
        <v>51.92</v>
      </c>
    </row>
    <row r="5" spans="1:26" ht="14.25" customHeight="1">
      <c r="A5" s="8">
        <v>2</v>
      </c>
      <c r="B5" s="9" t="s">
        <v>26</v>
      </c>
      <c r="C5" s="10">
        <v>5</v>
      </c>
      <c r="D5" s="11">
        <v>35</v>
      </c>
      <c r="E5" s="11">
        <f t="shared" si="0"/>
        <v>175</v>
      </c>
      <c r="F5" s="11">
        <f t="shared" si="1"/>
        <v>21</v>
      </c>
      <c r="G5" s="11">
        <f t="shared" si="2"/>
        <v>154</v>
      </c>
      <c r="H5" s="11">
        <f t="shared" si="3"/>
        <v>13.86</v>
      </c>
      <c r="I5" s="11">
        <f t="shared" si="4"/>
        <v>13.86</v>
      </c>
      <c r="J5" s="11">
        <f t="shared" si="5"/>
        <v>27.72</v>
      </c>
      <c r="K5" s="12">
        <f t="shared" si="6"/>
        <v>181.72</v>
      </c>
      <c r="L5" s="11">
        <f t="shared" si="7"/>
        <v>181.72000000000003</v>
      </c>
    </row>
    <row r="6" spans="1:26" ht="14.25" customHeight="1">
      <c r="A6" s="8">
        <v>3</v>
      </c>
      <c r="B6" s="9" t="s">
        <v>25</v>
      </c>
      <c r="C6" s="10">
        <v>2</v>
      </c>
      <c r="D6" s="11">
        <v>200</v>
      </c>
      <c r="E6" s="11">
        <f t="shared" si="0"/>
        <v>400</v>
      </c>
      <c r="F6" s="11">
        <f t="shared" si="1"/>
        <v>48</v>
      </c>
      <c r="G6" s="11">
        <f t="shared" si="2"/>
        <v>352</v>
      </c>
      <c r="H6" s="11">
        <f t="shared" si="3"/>
        <v>31.68</v>
      </c>
      <c r="I6" s="11">
        <f t="shared" si="4"/>
        <v>31.68</v>
      </c>
      <c r="J6" s="11">
        <f t="shared" si="5"/>
        <v>63.36</v>
      </c>
      <c r="K6" s="12">
        <f t="shared" si="6"/>
        <v>415.36</v>
      </c>
      <c r="L6" s="11">
        <f t="shared" si="7"/>
        <v>415.36</v>
      </c>
    </row>
    <row r="7" spans="1:26" ht="14.25" customHeight="1">
      <c r="A7" s="8">
        <v>4</v>
      </c>
      <c r="B7" s="9" t="s">
        <v>27</v>
      </c>
      <c r="C7" s="10">
        <v>6</v>
      </c>
      <c r="D7" s="11">
        <v>500</v>
      </c>
      <c r="E7" s="11">
        <f t="shared" si="0"/>
        <v>3000</v>
      </c>
      <c r="F7" s="11">
        <f t="shared" si="1"/>
        <v>360</v>
      </c>
      <c r="G7" s="11">
        <f t="shared" si="2"/>
        <v>2640</v>
      </c>
      <c r="H7" s="11">
        <f t="shared" si="3"/>
        <v>237.6</v>
      </c>
      <c r="I7" s="11">
        <f t="shared" si="4"/>
        <v>237.6</v>
      </c>
      <c r="J7" s="11">
        <f t="shared" si="5"/>
        <v>475.2</v>
      </c>
      <c r="K7" s="12">
        <f t="shared" si="6"/>
        <v>3115.2</v>
      </c>
      <c r="L7" s="11">
        <f t="shared" si="7"/>
        <v>3115.2</v>
      </c>
    </row>
    <row r="8" spans="1:26" ht="14.25" customHeight="1">
      <c r="A8" s="8">
        <v>5</v>
      </c>
      <c r="B8" s="9" t="s">
        <v>28</v>
      </c>
      <c r="C8" s="10">
        <v>1</v>
      </c>
      <c r="D8" s="11">
        <v>1000</v>
      </c>
      <c r="E8" s="11">
        <f t="shared" si="0"/>
        <v>1000</v>
      </c>
      <c r="F8" s="11">
        <f t="shared" si="1"/>
        <v>120</v>
      </c>
      <c r="G8" s="11">
        <f t="shared" si="2"/>
        <v>880</v>
      </c>
      <c r="H8" s="11">
        <f t="shared" si="3"/>
        <v>79.2</v>
      </c>
      <c r="I8" s="11">
        <f t="shared" si="4"/>
        <v>79.2</v>
      </c>
      <c r="J8" s="11">
        <f t="shared" si="5"/>
        <v>158.4</v>
      </c>
      <c r="K8" s="12">
        <f t="shared" si="6"/>
        <v>1038.4000000000001</v>
      </c>
      <c r="L8" s="11">
        <f t="shared" si="7"/>
        <v>1038.4000000000001</v>
      </c>
    </row>
    <row r="9" spans="1:26" ht="14.25" customHeight="1"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1:26" ht="14.25" customHeight="1">
      <c r="B10" s="1" t="s">
        <v>29</v>
      </c>
      <c r="C10" s="14">
        <f t="shared" ref="C10:L10" si="8">SUM(C4:C8)</f>
        <v>24</v>
      </c>
      <c r="D10" s="11">
        <f t="shared" si="8"/>
        <v>1740</v>
      </c>
      <c r="E10" s="11">
        <f t="shared" si="8"/>
        <v>4625</v>
      </c>
      <c r="F10" s="11">
        <f t="shared" si="8"/>
        <v>555</v>
      </c>
      <c r="G10" s="11">
        <f t="shared" si="8"/>
        <v>4070</v>
      </c>
      <c r="H10" s="11">
        <f t="shared" si="8"/>
        <v>366.3</v>
      </c>
      <c r="I10" s="11">
        <f t="shared" si="8"/>
        <v>366.3</v>
      </c>
      <c r="J10" s="11">
        <f t="shared" si="8"/>
        <v>732.6</v>
      </c>
      <c r="K10" s="12">
        <f t="shared" si="8"/>
        <v>4802.6000000000004</v>
      </c>
      <c r="L10" s="11">
        <f t="shared" si="8"/>
        <v>4802.6000000000004</v>
      </c>
    </row>
    <row r="11" spans="1:26" ht="14.25" customHeight="1">
      <c r="B11" s="1" t="s">
        <v>30</v>
      </c>
      <c r="C11" s="14">
        <f t="shared" ref="C11:L11" si="9">MIN(C4:C8)</f>
        <v>1</v>
      </c>
      <c r="D11" s="11">
        <f t="shared" si="9"/>
        <v>5</v>
      </c>
      <c r="E11" s="11">
        <f t="shared" si="9"/>
        <v>50</v>
      </c>
      <c r="F11" s="11">
        <f t="shared" si="9"/>
        <v>6</v>
      </c>
      <c r="G11" s="11">
        <f t="shared" si="9"/>
        <v>44</v>
      </c>
      <c r="H11" s="11">
        <f t="shared" si="9"/>
        <v>3.96</v>
      </c>
      <c r="I11" s="11">
        <f t="shared" si="9"/>
        <v>3.96</v>
      </c>
      <c r="J11" s="11">
        <f t="shared" si="9"/>
        <v>7.92</v>
      </c>
      <c r="K11" s="12">
        <f t="shared" si="9"/>
        <v>51.92</v>
      </c>
      <c r="L11" s="11">
        <f t="shared" si="9"/>
        <v>51.92</v>
      </c>
    </row>
    <row r="12" spans="1:26" ht="14.25" customHeight="1">
      <c r="B12" s="1" t="s">
        <v>31</v>
      </c>
      <c r="C12" s="14">
        <f t="shared" ref="C12:L12" si="10">MAX(C4:C8)</f>
        <v>10</v>
      </c>
      <c r="D12" s="11">
        <f t="shared" si="10"/>
        <v>1000</v>
      </c>
      <c r="E12" s="11">
        <f t="shared" si="10"/>
        <v>3000</v>
      </c>
      <c r="F12" s="11">
        <f t="shared" si="10"/>
        <v>360</v>
      </c>
      <c r="G12" s="11">
        <f t="shared" si="10"/>
        <v>2640</v>
      </c>
      <c r="H12" s="11">
        <f t="shared" si="10"/>
        <v>237.6</v>
      </c>
      <c r="I12" s="11">
        <f t="shared" si="10"/>
        <v>237.6</v>
      </c>
      <c r="J12" s="11">
        <f t="shared" si="10"/>
        <v>475.2</v>
      </c>
      <c r="K12" s="12">
        <f t="shared" si="10"/>
        <v>3115.2</v>
      </c>
      <c r="L12" s="11">
        <f t="shared" si="10"/>
        <v>3115.2</v>
      </c>
    </row>
    <row r="13" spans="1:26" ht="14.25" customHeight="1">
      <c r="B13" s="1" t="s">
        <v>32</v>
      </c>
      <c r="C13" s="14">
        <f t="shared" ref="C13:L13" si="11">AVERAGE(C4:C8)</f>
        <v>4.8</v>
      </c>
      <c r="D13" s="11">
        <f t="shared" si="11"/>
        <v>348</v>
      </c>
      <c r="E13" s="11">
        <f t="shared" si="11"/>
        <v>925</v>
      </c>
      <c r="F13" s="11">
        <f t="shared" si="11"/>
        <v>111</v>
      </c>
      <c r="G13" s="11">
        <f t="shared" si="11"/>
        <v>814</v>
      </c>
      <c r="H13" s="11">
        <f t="shared" si="11"/>
        <v>73.260000000000005</v>
      </c>
      <c r="I13" s="11">
        <f t="shared" si="11"/>
        <v>73.260000000000005</v>
      </c>
      <c r="J13" s="11">
        <f t="shared" si="11"/>
        <v>146.52000000000001</v>
      </c>
      <c r="K13" s="12">
        <f t="shared" si="11"/>
        <v>960.5200000000001</v>
      </c>
      <c r="L13" s="11">
        <f t="shared" si="11"/>
        <v>960.5200000000001</v>
      </c>
    </row>
    <row r="14" spans="1:26" ht="14.25" customHeight="1"/>
    <row r="15" spans="1:26" ht="14.25" customHeight="1">
      <c r="A15" s="15" t="s">
        <v>33</v>
      </c>
      <c r="B15" s="97" t="s">
        <v>34</v>
      </c>
      <c r="C15" s="88"/>
      <c r="D15" s="86"/>
      <c r="E15" s="16" t="s">
        <v>35</v>
      </c>
      <c r="F15" s="16"/>
      <c r="G15" s="1"/>
      <c r="H15" s="17"/>
    </row>
    <row r="16" spans="1:26" ht="14.25" customHeight="1">
      <c r="B16" s="97" t="s">
        <v>36</v>
      </c>
      <c r="C16" s="88"/>
      <c r="D16" s="86"/>
      <c r="E16" s="95" t="s">
        <v>37</v>
      </c>
      <c r="F16" s="88"/>
      <c r="G16" s="88"/>
      <c r="H16" s="86"/>
    </row>
    <row r="17" spans="2:8" ht="14.25" customHeight="1">
      <c r="B17" s="97" t="s">
        <v>38</v>
      </c>
      <c r="C17" s="88"/>
      <c r="D17" s="86"/>
      <c r="E17" s="95" t="s">
        <v>39</v>
      </c>
      <c r="F17" s="88"/>
      <c r="G17" s="88"/>
      <c r="H17" s="86"/>
    </row>
    <row r="18" spans="2:8" ht="14.25" customHeight="1">
      <c r="B18" s="1" t="s">
        <v>40</v>
      </c>
      <c r="C18" s="1"/>
      <c r="D18" s="1"/>
      <c r="E18" s="16" t="s">
        <v>41</v>
      </c>
      <c r="F18" s="16"/>
      <c r="G18" s="16"/>
      <c r="H18" s="16"/>
    </row>
    <row r="19" spans="2:8" ht="14.25" customHeight="1">
      <c r="E19" s="94" t="s">
        <v>42</v>
      </c>
      <c r="F19" s="88"/>
      <c r="G19" s="88"/>
      <c r="H19" s="86"/>
    </row>
    <row r="20" spans="2:8" ht="14.25" customHeight="1">
      <c r="E20" s="16" t="s">
        <v>43</v>
      </c>
      <c r="F20" s="16"/>
      <c r="G20" s="16"/>
      <c r="H20" s="16"/>
    </row>
    <row r="21" spans="2:8" ht="14.25" customHeight="1">
      <c r="E21" s="95" t="s">
        <v>44</v>
      </c>
      <c r="F21" s="88"/>
      <c r="G21" s="88"/>
      <c r="H21" s="86"/>
    </row>
    <row r="22" spans="2:8" ht="14.25" customHeight="1">
      <c r="E22" s="95" t="s">
        <v>45</v>
      </c>
      <c r="F22" s="88"/>
      <c r="G22" s="88"/>
      <c r="H22" s="86"/>
    </row>
    <row r="23" spans="2:8" ht="14.25" customHeight="1">
      <c r="H23" s="18"/>
    </row>
    <row r="24" spans="2:8" ht="14.25" customHeight="1"/>
    <row r="25" spans="2:8" ht="14.25" customHeight="1"/>
    <row r="26" spans="2:8" ht="14.25" customHeight="1"/>
    <row r="27" spans="2:8" ht="14.25" customHeight="1">
      <c r="H27" s="18"/>
    </row>
    <row r="28" spans="2:8" ht="14.25" customHeight="1"/>
    <row r="29" spans="2:8" ht="14.25" customHeight="1"/>
    <row r="30" spans="2:8" ht="14.25" customHeight="1"/>
    <row r="31" spans="2:8" ht="14.25" customHeight="1">
      <c r="H31" s="18"/>
    </row>
    <row r="32" spans="2:8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7">
    <mergeCell ref="B15:D15"/>
    <mergeCell ref="B16:D16"/>
    <mergeCell ref="E16:H16"/>
    <mergeCell ref="B17:D17"/>
    <mergeCell ref="E17:H17"/>
    <mergeCell ref="E19:H19"/>
    <mergeCell ref="E21:H21"/>
    <mergeCell ref="E22:H22"/>
    <mergeCell ref="G2:G3"/>
    <mergeCell ref="H2:J2"/>
    <mergeCell ref="A1:L1"/>
    <mergeCell ref="A2:A3"/>
    <mergeCell ref="B2:B3"/>
    <mergeCell ref="C2:C3"/>
    <mergeCell ref="D2:D3"/>
    <mergeCell ref="E2:E3"/>
    <mergeCell ref="F2:F3"/>
  </mergeCells>
  <hyperlinks>
    <hyperlink ref="H2" r:id="rId1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00"/>
  <sheetViews>
    <sheetView workbookViewId="0"/>
  </sheetViews>
  <sheetFormatPr defaultColWidth="14.42578125" defaultRowHeight="15" customHeight="1"/>
  <cols>
    <col min="1" max="1" width="8.7109375" customWidth="1"/>
    <col min="2" max="2" width="9.85546875" customWidth="1"/>
    <col min="3" max="3" width="8.7109375" customWidth="1"/>
    <col min="4" max="4" width="11.5703125" customWidth="1"/>
    <col min="5" max="5" width="14.140625" customWidth="1"/>
    <col min="6" max="6" width="11.42578125" customWidth="1"/>
    <col min="7" max="7" width="10" customWidth="1"/>
    <col min="8" max="26" width="8.7109375" customWidth="1"/>
  </cols>
  <sheetData>
    <row r="1" spans="1:7" ht="14.25" customHeight="1">
      <c r="A1" s="87" t="s">
        <v>46</v>
      </c>
      <c r="B1" s="88"/>
      <c r="C1" s="88"/>
      <c r="D1" s="88"/>
      <c r="E1" s="88"/>
      <c r="F1" s="88"/>
      <c r="G1" s="86"/>
    </row>
    <row r="2" spans="1:7" ht="14.25" customHeight="1">
      <c r="A2" s="19" t="s">
        <v>10</v>
      </c>
      <c r="B2" s="19" t="s">
        <v>11</v>
      </c>
      <c r="C2" s="19" t="s">
        <v>12</v>
      </c>
      <c r="D2" s="19" t="s">
        <v>47</v>
      </c>
      <c r="E2" s="20" t="s">
        <v>48</v>
      </c>
      <c r="F2" s="19" t="s">
        <v>49</v>
      </c>
      <c r="G2" s="19" t="s">
        <v>50</v>
      </c>
    </row>
    <row r="3" spans="1:7" ht="14.25" customHeight="1">
      <c r="A3" s="10">
        <v>1</v>
      </c>
      <c r="B3" s="1" t="s">
        <v>51</v>
      </c>
      <c r="C3" s="10">
        <v>2</v>
      </c>
      <c r="D3" s="21">
        <v>200</v>
      </c>
      <c r="E3" s="22">
        <f t="shared" ref="E3:E7" si="0">C3*D3</f>
        <v>400</v>
      </c>
      <c r="F3" s="22">
        <f t="shared" ref="F3:F7" si="1">IF(E3&gt;=10000,E3*10%,E3*5%)</f>
        <v>20</v>
      </c>
      <c r="G3" s="9" t="str">
        <f t="shared" ref="G3:G7" si="2">IF(F3&gt;=5000,"Excellent",IF(F3&gt;=1000,"Good","Poor"))</f>
        <v>Poor</v>
      </c>
    </row>
    <row r="4" spans="1:7" ht="14.25" customHeight="1">
      <c r="A4" s="10">
        <v>2</v>
      </c>
      <c r="B4" s="1" t="s">
        <v>26</v>
      </c>
      <c r="C4" s="10">
        <v>500</v>
      </c>
      <c r="D4" s="21">
        <v>35</v>
      </c>
      <c r="E4" s="22">
        <f t="shared" si="0"/>
        <v>17500</v>
      </c>
      <c r="F4" s="22">
        <f t="shared" si="1"/>
        <v>1750</v>
      </c>
      <c r="G4" s="9" t="str">
        <f t="shared" si="2"/>
        <v>Good</v>
      </c>
    </row>
    <row r="5" spans="1:7" ht="14.25" customHeight="1">
      <c r="A5" s="10">
        <v>3</v>
      </c>
      <c r="B5" s="1" t="s">
        <v>27</v>
      </c>
      <c r="C5" s="10">
        <v>6</v>
      </c>
      <c r="D5" s="21">
        <v>500</v>
      </c>
      <c r="E5" s="22">
        <f t="shared" si="0"/>
        <v>3000</v>
      </c>
      <c r="F5" s="22">
        <f t="shared" si="1"/>
        <v>150</v>
      </c>
      <c r="G5" s="9" t="str">
        <f t="shared" si="2"/>
        <v>Poor</v>
      </c>
    </row>
    <row r="6" spans="1:7" ht="14.25" customHeight="1">
      <c r="A6" s="10">
        <v>4</v>
      </c>
      <c r="B6" s="1" t="s">
        <v>25</v>
      </c>
      <c r="C6" s="10">
        <v>100000</v>
      </c>
      <c r="D6" s="21">
        <v>5</v>
      </c>
      <c r="E6" s="22">
        <f t="shared" si="0"/>
        <v>500000</v>
      </c>
      <c r="F6" s="22">
        <f t="shared" si="1"/>
        <v>50000</v>
      </c>
      <c r="G6" s="9" t="str">
        <f t="shared" si="2"/>
        <v>Excellent</v>
      </c>
    </row>
    <row r="7" spans="1:7" ht="14.25" customHeight="1">
      <c r="A7" s="10">
        <v>5</v>
      </c>
      <c r="B7" s="1" t="s">
        <v>28</v>
      </c>
      <c r="C7" s="10">
        <v>1</v>
      </c>
      <c r="D7" s="21">
        <v>1000</v>
      </c>
      <c r="E7" s="22">
        <f t="shared" si="0"/>
        <v>1000</v>
      </c>
      <c r="F7" s="22">
        <f t="shared" si="1"/>
        <v>50</v>
      </c>
      <c r="G7" s="9" t="str">
        <f t="shared" si="2"/>
        <v>Poor</v>
      </c>
    </row>
    <row r="8" spans="1:7" ht="14.25" customHeight="1"/>
    <row r="9" spans="1:7" ht="14.25" customHeight="1">
      <c r="B9" s="23" t="s">
        <v>52</v>
      </c>
    </row>
    <row r="10" spans="1:7" ht="14.25" customHeight="1">
      <c r="B10" s="23" t="s">
        <v>53</v>
      </c>
    </row>
    <row r="11" spans="1:7" ht="14.25" customHeight="1">
      <c r="B11" s="23" t="s">
        <v>54</v>
      </c>
    </row>
    <row r="12" spans="1:7" ht="14.25" customHeight="1"/>
    <row r="13" spans="1:7" ht="14.25" customHeight="1"/>
    <row r="14" spans="1:7" ht="14.25" customHeight="1"/>
    <row r="15" spans="1:7" ht="14.25" customHeight="1"/>
    <row r="16" spans="1: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G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6.7109375" customWidth="1"/>
    <col min="2" max="2" width="14.85546875" customWidth="1"/>
    <col min="3" max="3" width="15.85546875" customWidth="1"/>
    <col min="4" max="4" width="14.5703125" customWidth="1"/>
    <col min="5" max="5" width="16.28515625" customWidth="1"/>
    <col min="6" max="6" width="14.85546875" customWidth="1"/>
    <col min="7" max="7" width="17.140625" customWidth="1"/>
    <col min="8" max="8" width="13.140625" customWidth="1"/>
    <col min="9" max="9" width="12.28515625" customWidth="1"/>
    <col min="10" max="10" width="14.85546875" customWidth="1"/>
    <col min="11" max="11" width="13.140625" customWidth="1"/>
    <col min="12" max="26" width="8.7109375" customWidth="1"/>
  </cols>
  <sheetData>
    <row r="1" spans="1:26" ht="14.25" customHeight="1">
      <c r="A1" s="85" t="s">
        <v>55</v>
      </c>
      <c r="B1" s="88"/>
      <c r="C1" s="88"/>
      <c r="D1" s="88"/>
      <c r="E1" s="88"/>
      <c r="F1" s="88"/>
      <c r="G1" s="88"/>
      <c r="H1" s="88"/>
      <c r="I1" s="88"/>
      <c r="J1" s="88"/>
      <c r="K1" s="86"/>
    </row>
    <row r="2" spans="1:26" ht="14.25" customHeight="1">
      <c r="A2" s="5" t="s">
        <v>56</v>
      </c>
      <c r="B2" s="5" t="s">
        <v>57</v>
      </c>
      <c r="C2" s="5" t="s">
        <v>58</v>
      </c>
      <c r="D2" s="6" t="s">
        <v>59</v>
      </c>
      <c r="E2" s="6" t="s">
        <v>60</v>
      </c>
      <c r="F2" s="5" t="s">
        <v>61</v>
      </c>
      <c r="G2" s="6" t="s">
        <v>62</v>
      </c>
      <c r="H2" s="6" t="s">
        <v>63</v>
      </c>
      <c r="I2" s="6" t="s">
        <v>64</v>
      </c>
      <c r="J2" s="6" t="s">
        <v>65</v>
      </c>
      <c r="K2" s="6" t="s">
        <v>66</v>
      </c>
    </row>
    <row r="3" spans="1:26" ht="14.25" customHeight="1">
      <c r="A3" s="1">
        <v>2001</v>
      </c>
      <c r="B3" s="11">
        <v>75000</v>
      </c>
      <c r="C3" s="11">
        <f t="shared" ref="C3:C10" si="0">B3/12</f>
        <v>6250</v>
      </c>
      <c r="D3" s="11">
        <f t="shared" ref="D3:E3" si="1">B3*15%</f>
        <v>11250</v>
      </c>
      <c r="E3" s="11">
        <f t="shared" si="1"/>
        <v>937.5</v>
      </c>
      <c r="F3" s="11">
        <f t="shared" ref="F3:G3" si="2">B3-D3</f>
        <v>63750</v>
      </c>
      <c r="G3" s="11">
        <f t="shared" si="2"/>
        <v>5312.5</v>
      </c>
      <c r="H3" s="11">
        <f t="shared" ref="H3:H10" si="3">F3*18%</f>
        <v>11475</v>
      </c>
      <c r="I3" s="11">
        <f t="shared" ref="I3:I10" si="4">H3/12</f>
        <v>956.25</v>
      </c>
      <c r="J3" s="24">
        <f t="shared" ref="J3:K3" si="5">F3-H3</f>
        <v>52275</v>
      </c>
      <c r="K3" s="24">
        <f t="shared" si="5"/>
        <v>4356.25</v>
      </c>
    </row>
    <row r="4" spans="1:26" ht="14.25" customHeight="1">
      <c r="A4" s="1">
        <v>2002</v>
      </c>
      <c r="B4" s="11">
        <v>50000</v>
      </c>
      <c r="C4" s="11">
        <f t="shared" si="0"/>
        <v>4166.666666666667</v>
      </c>
      <c r="D4" s="11">
        <f t="shared" ref="D4:E4" si="6">B4*15%</f>
        <v>7500</v>
      </c>
      <c r="E4" s="11">
        <f t="shared" si="6"/>
        <v>625</v>
      </c>
      <c r="F4" s="11">
        <f t="shared" ref="F4:G4" si="7">B4-D4</f>
        <v>42500</v>
      </c>
      <c r="G4" s="11">
        <f t="shared" si="7"/>
        <v>3541.666666666667</v>
      </c>
      <c r="H4" s="11">
        <f t="shared" si="3"/>
        <v>7650</v>
      </c>
      <c r="I4" s="11">
        <f t="shared" si="4"/>
        <v>637.5</v>
      </c>
      <c r="J4" s="24">
        <f t="shared" ref="J4:K4" si="8">F4-H4</f>
        <v>34850</v>
      </c>
      <c r="K4" s="24">
        <f t="shared" si="8"/>
        <v>2904.166666666667</v>
      </c>
    </row>
    <row r="5" spans="1:26" ht="14.25" customHeight="1">
      <c r="A5" s="1">
        <v>2003</v>
      </c>
      <c r="B5" s="11">
        <v>45000</v>
      </c>
      <c r="C5" s="11">
        <f t="shared" si="0"/>
        <v>3750</v>
      </c>
      <c r="D5" s="11">
        <f t="shared" ref="D5:E5" si="9">B5*15%</f>
        <v>6750</v>
      </c>
      <c r="E5" s="11">
        <f t="shared" si="9"/>
        <v>562.5</v>
      </c>
      <c r="F5" s="11">
        <f t="shared" ref="F5:G5" si="10">B5-D5</f>
        <v>38250</v>
      </c>
      <c r="G5" s="11">
        <f t="shared" si="10"/>
        <v>3187.5</v>
      </c>
      <c r="H5" s="11">
        <f t="shared" si="3"/>
        <v>6885</v>
      </c>
      <c r="I5" s="11">
        <f t="shared" si="4"/>
        <v>573.75</v>
      </c>
      <c r="J5" s="24">
        <f t="shared" ref="J5:K5" si="11">F5-H5</f>
        <v>31365</v>
      </c>
      <c r="K5" s="24">
        <f t="shared" si="11"/>
        <v>2613.75</v>
      </c>
    </row>
    <row r="6" spans="1:26" ht="14.25" customHeight="1">
      <c r="A6" s="1">
        <v>2004</v>
      </c>
      <c r="B6" s="11">
        <v>65000</v>
      </c>
      <c r="C6" s="11">
        <f t="shared" si="0"/>
        <v>5416.666666666667</v>
      </c>
      <c r="D6" s="11">
        <f t="shared" ref="D6:E6" si="12">B6*15%</f>
        <v>9750</v>
      </c>
      <c r="E6" s="11">
        <f t="shared" si="12"/>
        <v>812.5</v>
      </c>
      <c r="F6" s="11">
        <f t="shared" ref="F6:G6" si="13">B6-D6</f>
        <v>55250</v>
      </c>
      <c r="G6" s="11">
        <f t="shared" si="13"/>
        <v>4604.166666666667</v>
      </c>
      <c r="H6" s="11">
        <f t="shared" si="3"/>
        <v>9945</v>
      </c>
      <c r="I6" s="11">
        <f t="shared" si="4"/>
        <v>828.75</v>
      </c>
      <c r="J6" s="24">
        <f t="shared" ref="J6:K6" si="14">F6-H6</f>
        <v>45305</v>
      </c>
      <c r="K6" s="24">
        <f t="shared" si="14"/>
        <v>3775.416666666667</v>
      </c>
    </row>
    <row r="7" spans="1:26" ht="14.25" customHeight="1">
      <c r="A7" s="1">
        <v>2005</v>
      </c>
      <c r="B7" s="11">
        <v>80000</v>
      </c>
      <c r="C7" s="11">
        <f t="shared" si="0"/>
        <v>6666.666666666667</v>
      </c>
      <c r="D7" s="11">
        <f t="shared" ref="D7:E7" si="15">B7*15%</f>
        <v>12000</v>
      </c>
      <c r="E7" s="11">
        <f t="shared" si="15"/>
        <v>1000</v>
      </c>
      <c r="F7" s="11">
        <f t="shared" ref="F7:G7" si="16">B7-D7</f>
        <v>68000</v>
      </c>
      <c r="G7" s="11">
        <f t="shared" si="16"/>
        <v>5666.666666666667</v>
      </c>
      <c r="H7" s="11">
        <f t="shared" si="3"/>
        <v>12240</v>
      </c>
      <c r="I7" s="11">
        <f t="shared" si="4"/>
        <v>1020</v>
      </c>
      <c r="J7" s="24">
        <f t="shared" ref="J7:K7" si="17">F7-H7</f>
        <v>55760</v>
      </c>
      <c r="K7" s="24">
        <f t="shared" si="17"/>
        <v>4646.666666666667</v>
      </c>
    </row>
    <row r="8" spans="1:26" ht="14.25" customHeight="1">
      <c r="A8" s="1">
        <v>2006</v>
      </c>
      <c r="B8" s="11">
        <v>78000</v>
      </c>
      <c r="C8" s="11">
        <f t="shared" si="0"/>
        <v>6500</v>
      </c>
      <c r="D8" s="11">
        <f t="shared" ref="D8:E8" si="18">B8*15%</f>
        <v>11700</v>
      </c>
      <c r="E8" s="11">
        <f t="shared" si="18"/>
        <v>975</v>
      </c>
      <c r="F8" s="11">
        <f t="shared" ref="F8:G8" si="19">B8-D8</f>
        <v>66300</v>
      </c>
      <c r="G8" s="11">
        <f t="shared" si="19"/>
        <v>5525</v>
      </c>
      <c r="H8" s="11">
        <f t="shared" si="3"/>
        <v>11934</v>
      </c>
      <c r="I8" s="11">
        <f t="shared" si="4"/>
        <v>994.5</v>
      </c>
      <c r="J8" s="24">
        <f t="shared" ref="J8:K8" si="20">F8-H8</f>
        <v>54366</v>
      </c>
      <c r="K8" s="24">
        <f t="shared" si="20"/>
        <v>4530.5</v>
      </c>
    </row>
    <row r="9" spans="1:26" ht="14.25" customHeight="1">
      <c r="A9" s="1">
        <v>2007</v>
      </c>
      <c r="B9" s="11">
        <v>85000</v>
      </c>
      <c r="C9" s="11">
        <f t="shared" si="0"/>
        <v>7083.333333333333</v>
      </c>
      <c r="D9" s="11">
        <f t="shared" ref="D9:E9" si="21">B9*15%</f>
        <v>12750</v>
      </c>
      <c r="E9" s="11">
        <f t="shared" si="21"/>
        <v>1062.5</v>
      </c>
      <c r="F9" s="11">
        <f t="shared" ref="F9:G9" si="22">B9-D9</f>
        <v>72250</v>
      </c>
      <c r="G9" s="11">
        <f t="shared" si="22"/>
        <v>6020.833333333333</v>
      </c>
      <c r="H9" s="11">
        <f t="shared" si="3"/>
        <v>13005</v>
      </c>
      <c r="I9" s="11">
        <f t="shared" si="4"/>
        <v>1083.75</v>
      </c>
      <c r="J9" s="24">
        <f t="shared" ref="J9:K9" si="23">F9-H9</f>
        <v>59245</v>
      </c>
      <c r="K9" s="24">
        <f t="shared" si="23"/>
        <v>4937.083333333333</v>
      </c>
    </row>
    <row r="10" spans="1:26" ht="14.25" customHeight="1">
      <c r="A10" s="1">
        <v>2008</v>
      </c>
      <c r="B10" s="11">
        <v>82000</v>
      </c>
      <c r="C10" s="11">
        <f t="shared" si="0"/>
        <v>6833.333333333333</v>
      </c>
      <c r="D10" s="11">
        <f t="shared" ref="D10:E10" si="24">B10*15%</f>
        <v>12300</v>
      </c>
      <c r="E10" s="11">
        <f t="shared" si="24"/>
        <v>1025</v>
      </c>
      <c r="F10" s="11">
        <f t="shared" ref="F10:G10" si="25">B10-D10</f>
        <v>69700</v>
      </c>
      <c r="G10" s="11">
        <f t="shared" si="25"/>
        <v>5808.333333333333</v>
      </c>
      <c r="H10" s="11">
        <f t="shared" si="3"/>
        <v>12546</v>
      </c>
      <c r="I10" s="11">
        <f t="shared" si="4"/>
        <v>1045.5</v>
      </c>
      <c r="J10" s="24">
        <f t="shared" ref="J10:K10" si="26">F10-H10</f>
        <v>57154</v>
      </c>
      <c r="K10" s="24">
        <f t="shared" si="26"/>
        <v>4762.833333333333</v>
      </c>
    </row>
    <row r="11" spans="1:26" ht="14.25" customHeight="1"/>
    <row r="12" spans="1:26" ht="14.25" customHeight="1">
      <c r="A12" s="25" t="s">
        <v>29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4.25" customHeight="1">
      <c r="A13" s="25"/>
      <c r="B13" s="26"/>
      <c r="C13" s="26"/>
      <c r="D13" s="26"/>
      <c r="J13" s="26"/>
      <c r="K13" s="26"/>
    </row>
    <row r="14" spans="1:26" ht="14.25" customHeight="1">
      <c r="A14" s="27" t="s">
        <v>67</v>
      </c>
      <c r="B14" s="28"/>
      <c r="C14" s="28"/>
      <c r="D14" s="29"/>
    </row>
    <row r="15" spans="1:26" ht="14.25" customHeight="1">
      <c r="A15" s="98" t="s">
        <v>68</v>
      </c>
      <c r="B15" s="88"/>
      <c r="C15" s="88"/>
      <c r="D15" s="99"/>
    </row>
    <row r="16" spans="1:26" ht="14.25" customHeight="1">
      <c r="A16" s="98" t="s">
        <v>69</v>
      </c>
      <c r="B16" s="88"/>
      <c r="C16" s="88"/>
      <c r="D16" s="99"/>
    </row>
    <row r="17" spans="1:5" ht="14.25" customHeight="1">
      <c r="A17" s="98" t="s">
        <v>70</v>
      </c>
      <c r="B17" s="88"/>
      <c r="C17" s="88"/>
      <c r="D17" s="99"/>
    </row>
    <row r="18" spans="1:5" ht="14.25" customHeight="1">
      <c r="A18" s="98" t="s">
        <v>71</v>
      </c>
      <c r="B18" s="88"/>
      <c r="C18" s="88"/>
      <c r="D18" s="99"/>
    </row>
    <row r="19" spans="1:5" ht="14.25" customHeight="1">
      <c r="A19" s="98" t="s">
        <v>72</v>
      </c>
      <c r="B19" s="88"/>
      <c r="C19" s="88"/>
      <c r="D19" s="99"/>
    </row>
    <row r="20" spans="1:5" ht="14.25" customHeight="1">
      <c r="A20" s="103" t="s">
        <v>73</v>
      </c>
      <c r="B20" s="88"/>
      <c r="C20" s="88"/>
      <c r="D20" s="99"/>
    </row>
    <row r="21" spans="1:5" ht="14.25" customHeight="1">
      <c r="A21" s="98" t="s">
        <v>74</v>
      </c>
      <c r="B21" s="88"/>
      <c r="C21" s="88"/>
      <c r="D21" s="99"/>
    </row>
    <row r="22" spans="1:5" ht="14.25" customHeight="1">
      <c r="A22" s="100" t="s">
        <v>75</v>
      </c>
      <c r="B22" s="101"/>
      <c r="C22" s="101"/>
      <c r="D22" s="102"/>
    </row>
    <row r="23" spans="1:5" ht="14.25" customHeight="1">
      <c r="A23" s="30"/>
      <c r="B23" s="30"/>
      <c r="C23" s="30"/>
      <c r="D23" s="30"/>
    </row>
    <row r="24" spans="1:5" ht="14.25" customHeight="1">
      <c r="A24" s="26"/>
      <c r="B24" s="26"/>
      <c r="C24" s="26"/>
      <c r="D24" s="26"/>
      <c r="E24" s="26"/>
    </row>
    <row r="25" spans="1:5" ht="14.25" customHeight="1"/>
    <row r="26" spans="1:5" ht="14.25" customHeight="1"/>
    <row r="27" spans="1:5" ht="14.25" customHeight="1"/>
    <row r="28" spans="1:5" ht="14.25" customHeight="1"/>
    <row r="29" spans="1:5" ht="14.25" customHeight="1"/>
    <row r="30" spans="1:5" ht="14.25" customHeight="1"/>
    <row r="31" spans="1:5" ht="14.25" customHeight="1"/>
    <row r="32" spans="1: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9">
    <mergeCell ref="A21:D21"/>
    <mergeCell ref="A22:D22"/>
    <mergeCell ref="A1:K1"/>
    <mergeCell ref="A15:D15"/>
    <mergeCell ref="A16:D16"/>
    <mergeCell ref="A17:D17"/>
    <mergeCell ref="A18:D18"/>
    <mergeCell ref="A19:D19"/>
    <mergeCell ref="A20:D20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2" width="8.7109375" customWidth="1"/>
    <col min="3" max="3" width="14.140625" customWidth="1"/>
    <col min="4" max="4" width="9.85546875" customWidth="1"/>
    <col min="5" max="26" width="8.7109375" customWidth="1"/>
  </cols>
  <sheetData>
    <row r="1" spans="1:26" ht="14.25" customHeight="1">
      <c r="A1" s="104" t="s">
        <v>76</v>
      </c>
      <c r="B1" s="88"/>
      <c r="C1" s="88"/>
      <c r="D1" s="86"/>
    </row>
    <row r="2" spans="1:26" ht="14.25" customHeight="1">
      <c r="A2" s="5" t="s">
        <v>77</v>
      </c>
      <c r="B2" s="5" t="s">
        <v>78</v>
      </c>
      <c r="C2" s="5" t="s">
        <v>79</v>
      </c>
      <c r="D2" s="5" t="s">
        <v>80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14.25" customHeight="1">
      <c r="A3" s="8">
        <v>101</v>
      </c>
      <c r="B3" s="1" t="s">
        <v>81</v>
      </c>
      <c r="C3" s="1" t="s">
        <v>82</v>
      </c>
      <c r="D3" s="1" t="s">
        <v>83</v>
      </c>
    </row>
    <row r="4" spans="1:26" ht="14.25" customHeight="1">
      <c r="A4" s="8">
        <v>102</v>
      </c>
      <c r="B4" s="1" t="s">
        <v>84</v>
      </c>
      <c r="C4" s="1" t="s">
        <v>85</v>
      </c>
      <c r="D4" s="1" t="s">
        <v>86</v>
      </c>
    </row>
    <row r="5" spans="1:26" ht="14.25" customHeight="1">
      <c r="A5" s="8">
        <v>103</v>
      </c>
      <c r="B5" s="1" t="s">
        <v>87</v>
      </c>
      <c r="C5" s="1" t="s">
        <v>88</v>
      </c>
      <c r="D5" s="1" t="s">
        <v>86</v>
      </c>
    </row>
    <row r="6" spans="1:26" ht="14.25" customHeight="1">
      <c r="A6" s="8">
        <v>104</v>
      </c>
      <c r="B6" s="1" t="s">
        <v>89</v>
      </c>
      <c r="C6" s="1" t="s">
        <v>90</v>
      </c>
      <c r="D6" s="1" t="s">
        <v>83</v>
      </c>
    </row>
    <row r="7" spans="1:26" ht="14.25" customHeight="1">
      <c r="A7" s="8">
        <v>105</v>
      </c>
      <c r="B7" s="1" t="s">
        <v>91</v>
      </c>
      <c r="C7" s="1" t="s">
        <v>92</v>
      </c>
      <c r="D7" s="1" t="s">
        <v>83</v>
      </c>
    </row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D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4.42578125" defaultRowHeight="15" customHeight="1"/>
  <cols>
    <col min="1" max="3" width="8.7109375" customWidth="1"/>
    <col min="4" max="4" width="13.28515625" customWidth="1"/>
    <col min="5" max="26" width="8.7109375" customWidth="1"/>
  </cols>
  <sheetData>
    <row r="1" spans="1:10" ht="14.25" customHeight="1">
      <c r="A1" s="85" t="s">
        <v>93</v>
      </c>
      <c r="B1" s="88"/>
      <c r="C1" s="88"/>
      <c r="D1" s="86"/>
    </row>
    <row r="2" spans="1:10" ht="14.25" customHeight="1">
      <c r="A2" s="1" t="s">
        <v>78</v>
      </c>
      <c r="B2" s="1" t="s">
        <v>94</v>
      </c>
      <c r="C2" s="1" t="s">
        <v>95</v>
      </c>
      <c r="D2" s="1" t="s">
        <v>50</v>
      </c>
      <c r="E2" s="105" t="s">
        <v>96</v>
      </c>
      <c r="F2" s="32" t="s">
        <v>97</v>
      </c>
      <c r="G2" s="1">
        <f>COUNTIF(B3:B9,E2)</f>
        <v>2</v>
      </c>
      <c r="H2" s="33"/>
    </row>
    <row r="3" spans="1:10" ht="14.25" customHeight="1">
      <c r="A3" s="1" t="s">
        <v>98</v>
      </c>
      <c r="B3" s="1" t="s">
        <v>96</v>
      </c>
      <c r="C3" s="1">
        <v>85</v>
      </c>
      <c r="D3" s="1" t="str">
        <f t="shared" ref="D3:D9" si="0">IF(C3&gt;=75,"Outstanding",IF(C3&gt;=60,"Excellent",IF(C3&gt;=50,"Good",IF(C3&gt;=35,"Pass","Fail"))))</f>
        <v>Outstanding</v>
      </c>
      <c r="E3" s="92"/>
      <c r="F3" s="32" t="s">
        <v>29</v>
      </c>
      <c r="G3" s="1">
        <f>SUMIF(B3:B9,E2,C3:C9)</f>
        <v>140</v>
      </c>
      <c r="H3" s="33">
        <f>C3+C8</f>
        <v>140</v>
      </c>
    </row>
    <row r="4" spans="1:10" ht="14.25" customHeight="1">
      <c r="A4" s="1" t="s">
        <v>99</v>
      </c>
      <c r="B4" s="1" t="s">
        <v>100</v>
      </c>
      <c r="C4" s="1">
        <v>75</v>
      </c>
      <c r="D4" s="1" t="str">
        <f t="shared" si="0"/>
        <v>Outstanding</v>
      </c>
      <c r="E4" s="33"/>
      <c r="F4" s="33"/>
      <c r="H4" s="33"/>
    </row>
    <row r="5" spans="1:10" ht="14.25" customHeight="1">
      <c r="A5" s="1" t="s">
        <v>101</v>
      </c>
      <c r="B5" s="1" t="s">
        <v>102</v>
      </c>
      <c r="C5" s="1">
        <v>68</v>
      </c>
      <c r="D5" s="1" t="str">
        <f t="shared" si="0"/>
        <v>Excellent</v>
      </c>
      <c r="E5" s="105" t="s">
        <v>102</v>
      </c>
      <c r="F5" s="32" t="s">
        <v>97</v>
      </c>
      <c r="G5" s="1">
        <f>COUNTIF(B3:B9,E5)</f>
        <v>2</v>
      </c>
      <c r="H5" s="33"/>
    </row>
    <row r="6" spans="1:10" ht="14.25" customHeight="1">
      <c r="A6" s="1" t="s">
        <v>99</v>
      </c>
      <c r="B6" s="1" t="s">
        <v>103</v>
      </c>
      <c r="C6" s="1">
        <v>35</v>
      </c>
      <c r="D6" s="1" t="str">
        <f t="shared" si="0"/>
        <v>Pass</v>
      </c>
      <c r="E6" s="92"/>
      <c r="F6" s="32" t="s">
        <v>29</v>
      </c>
      <c r="G6" s="1">
        <f>SUMIF(B3:B9,E5,C3:C9)</f>
        <v>93</v>
      </c>
      <c r="H6" s="33"/>
    </row>
    <row r="7" spans="1:10" ht="14.25" customHeight="1">
      <c r="A7" s="1" t="s">
        <v>98</v>
      </c>
      <c r="B7" s="1" t="s">
        <v>100</v>
      </c>
      <c r="C7" s="1">
        <v>88</v>
      </c>
      <c r="D7" s="1" t="str">
        <f t="shared" si="0"/>
        <v>Outstanding</v>
      </c>
      <c r="E7" s="33"/>
      <c r="F7" s="33"/>
      <c r="H7" s="33"/>
      <c r="I7" s="15" t="s">
        <v>104</v>
      </c>
      <c r="J7" s="15">
        <f>COUNTIF(PRODUCT!B4:B8,PRODUCT!B4)</f>
        <v>2</v>
      </c>
    </row>
    <row r="8" spans="1:10" ht="14.25" customHeight="1">
      <c r="A8" s="1" t="s">
        <v>101</v>
      </c>
      <c r="B8" s="1" t="s">
        <v>96</v>
      </c>
      <c r="C8" s="1">
        <v>55</v>
      </c>
      <c r="D8" s="1" t="str">
        <f t="shared" si="0"/>
        <v>Good</v>
      </c>
      <c r="E8" s="105" t="s">
        <v>100</v>
      </c>
      <c r="F8" s="32" t="s">
        <v>97</v>
      </c>
      <c r="G8" s="1">
        <f>COUNTIF(B3:B9,E8)</f>
        <v>2</v>
      </c>
      <c r="H8" s="33"/>
      <c r="J8" s="15">
        <f>SUMIF(PRODUCT!B4:B8,PRODUCT!B4,PRODUCT!C4:C8)</f>
        <v>12</v>
      </c>
    </row>
    <row r="9" spans="1:10" ht="14.25" customHeight="1">
      <c r="A9" s="1" t="s">
        <v>98</v>
      </c>
      <c r="B9" s="1" t="s">
        <v>102</v>
      </c>
      <c r="C9" s="1">
        <v>25</v>
      </c>
      <c r="D9" s="1" t="str">
        <f t="shared" si="0"/>
        <v>Fail</v>
      </c>
      <c r="E9" s="92"/>
      <c r="F9" s="32" t="s">
        <v>29</v>
      </c>
      <c r="G9" s="1">
        <f>SUMIF(B3:B9,E8,C3:C9)</f>
        <v>163</v>
      </c>
    </row>
    <row r="10" spans="1:10" ht="14.25" customHeight="1">
      <c r="A10" s="34"/>
      <c r="B10" s="34"/>
      <c r="C10" s="34"/>
      <c r="D10" s="34"/>
      <c r="E10" s="35"/>
      <c r="F10" s="33"/>
      <c r="H10" s="33"/>
    </row>
    <row r="11" spans="1:10" ht="14.25" customHeight="1">
      <c r="E11" s="105" t="s">
        <v>98</v>
      </c>
      <c r="F11" s="32" t="s">
        <v>97</v>
      </c>
      <c r="G11" s="1">
        <f>COUNTIF(A3:A9,E11)</f>
        <v>3</v>
      </c>
      <c r="H11" s="33"/>
    </row>
    <row r="12" spans="1:10" ht="14.25" customHeight="1">
      <c r="B12" s="36" t="s">
        <v>105</v>
      </c>
      <c r="C12" s="37">
        <f>SUM(C3:C9)</f>
        <v>431</v>
      </c>
      <c r="E12" s="92"/>
      <c r="F12" s="32" t="s">
        <v>29</v>
      </c>
      <c r="G12" s="1">
        <f>SUMIF(A3:A9,E11,C3:C9)</f>
        <v>198</v>
      </c>
      <c r="H12" s="33"/>
    </row>
    <row r="13" spans="1:10" ht="14.25" customHeight="1">
      <c r="B13" s="36" t="s">
        <v>106</v>
      </c>
      <c r="C13" s="37">
        <f>MIN(C3:C9)</f>
        <v>25</v>
      </c>
      <c r="E13" s="33"/>
      <c r="F13" s="33"/>
      <c r="H13" s="33"/>
    </row>
    <row r="14" spans="1:10" ht="14.25" customHeight="1">
      <c r="B14" s="36" t="s">
        <v>107</v>
      </c>
      <c r="C14" s="37">
        <f>MAX(C3:C9)</f>
        <v>88</v>
      </c>
      <c r="E14" s="105" t="s">
        <v>101</v>
      </c>
      <c r="F14" s="32" t="s">
        <v>97</v>
      </c>
      <c r="G14" s="1">
        <f>COUNTIF(A3:A9,E14)</f>
        <v>2</v>
      </c>
      <c r="H14" s="33"/>
    </row>
    <row r="15" spans="1:10" ht="14.25" customHeight="1">
      <c r="B15" s="36" t="s">
        <v>108</v>
      </c>
      <c r="C15" s="37">
        <f>AVERAGE(C3:C9)</f>
        <v>61.571428571428569</v>
      </c>
      <c r="E15" s="92"/>
      <c r="F15" s="32" t="s">
        <v>29</v>
      </c>
      <c r="G15" s="1">
        <f>SUMIF(A3:A9,E14,C3:C9)</f>
        <v>123</v>
      </c>
      <c r="H15" s="33"/>
    </row>
    <row r="16" spans="1:10" ht="14.25" customHeight="1">
      <c r="B16" s="36" t="s">
        <v>109</v>
      </c>
      <c r="C16" s="38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E14:E15"/>
    <mergeCell ref="A1:D1"/>
    <mergeCell ref="E2:E3"/>
    <mergeCell ref="E5:E6"/>
    <mergeCell ref="E8:E9"/>
    <mergeCell ref="E11:E12"/>
  </mergeCell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C34"/>
  <sheetViews>
    <sheetView workbookViewId="0"/>
  </sheetViews>
  <sheetFormatPr defaultColWidth="14.42578125" defaultRowHeight="15" customHeight="1"/>
  <sheetData>
    <row r="1" spans="1:3">
      <c r="A1" s="2" t="s">
        <v>110</v>
      </c>
      <c r="C1" s="2" t="s">
        <v>111</v>
      </c>
    </row>
    <row r="2" spans="1:3">
      <c r="C2" s="2" t="s">
        <v>112</v>
      </c>
    </row>
    <row r="3" spans="1:3">
      <c r="C3" s="2" t="s">
        <v>113</v>
      </c>
    </row>
    <row r="4" spans="1:3">
      <c r="C4" s="2" t="s">
        <v>114</v>
      </c>
    </row>
    <row r="5" spans="1:3">
      <c r="C5" s="2" t="s">
        <v>115</v>
      </c>
    </row>
    <row r="6" spans="1:3">
      <c r="C6" s="2" t="s">
        <v>116</v>
      </c>
    </row>
    <row r="7" spans="1:3">
      <c r="C7" s="2" t="s">
        <v>117</v>
      </c>
    </row>
    <row r="8" spans="1:3">
      <c r="A8" s="2" t="s">
        <v>118</v>
      </c>
      <c r="C8" s="2" t="s">
        <v>119</v>
      </c>
    </row>
    <row r="9" spans="1:3">
      <c r="A9" s="2" t="s">
        <v>120</v>
      </c>
      <c r="C9" s="2" t="s">
        <v>121</v>
      </c>
    </row>
    <row r="10" spans="1:3">
      <c r="A10" s="2" t="s">
        <v>122</v>
      </c>
      <c r="C10" s="2" t="s">
        <v>123</v>
      </c>
    </row>
    <row r="11" spans="1:3">
      <c r="A11" s="2" t="s">
        <v>124</v>
      </c>
      <c r="C11" s="2" t="s">
        <v>125</v>
      </c>
    </row>
    <row r="12" spans="1:3">
      <c r="A12" s="2" t="s">
        <v>126</v>
      </c>
      <c r="C12" s="2" t="s">
        <v>127</v>
      </c>
    </row>
    <row r="13" spans="1:3">
      <c r="A13" s="2" t="s">
        <v>128</v>
      </c>
    </row>
    <row r="14" spans="1:3">
      <c r="A14" s="2" t="s">
        <v>129</v>
      </c>
    </row>
    <row r="15" spans="1:3">
      <c r="A15" s="2" t="s">
        <v>130</v>
      </c>
    </row>
    <row r="16" spans="1:3">
      <c r="A16" s="2" t="s">
        <v>131</v>
      </c>
      <c r="B16" s="2" t="s">
        <v>132</v>
      </c>
    </row>
    <row r="17" spans="1:2">
      <c r="A17" s="2" t="s">
        <v>133</v>
      </c>
      <c r="B17" s="2" t="s">
        <v>134</v>
      </c>
    </row>
    <row r="18" spans="1:2">
      <c r="A18" s="39"/>
      <c r="B18" s="2" t="s">
        <v>135</v>
      </c>
    </row>
    <row r="19" spans="1:2">
      <c r="B19" s="2" t="s">
        <v>136</v>
      </c>
    </row>
    <row r="22" spans="1:2">
      <c r="A22" s="2" t="s">
        <v>137</v>
      </c>
    </row>
    <row r="23" spans="1:2">
      <c r="A23" s="2" t="s">
        <v>138</v>
      </c>
    </row>
    <row r="24" spans="1:2">
      <c r="A24" s="2" t="s">
        <v>139</v>
      </c>
    </row>
    <row r="25" spans="1:2">
      <c r="A25" s="2" t="s">
        <v>140</v>
      </c>
    </row>
    <row r="26" spans="1:2">
      <c r="A26" s="2" t="s">
        <v>141</v>
      </c>
    </row>
    <row r="27" spans="1:2">
      <c r="A27" s="2" t="s">
        <v>142</v>
      </c>
    </row>
    <row r="28" spans="1:2">
      <c r="A28" s="2" t="s">
        <v>143</v>
      </c>
    </row>
    <row r="29" spans="1:2">
      <c r="A29" s="2" t="s">
        <v>144</v>
      </c>
    </row>
    <row r="30" spans="1:2">
      <c r="A30" s="2" t="s">
        <v>145</v>
      </c>
    </row>
    <row r="31" spans="1:2">
      <c r="A31" s="2" t="s">
        <v>146</v>
      </c>
    </row>
    <row r="32" spans="1:2">
      <c r="A32" s="2" t="s">
        <v>147</v>
      </c>
    </row>
    <row r="33" spans="1:1">
      <c r="A33" s="2" t="s">
        <v>148</v>
      </c>
    </row>
    <row r="34" spans="1:1">
      <c r="A34" s="2" t="s">
        <v>149</v>
      </c>
    </row>
  </sheetData>
  <dataValidations count="1">
    <dataValidation type="list" allowBlank="1" showErrorMessage="1" sqref="B18">
      <formula1>"gadag,dharwad,hubli"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8.7109375" customWidth="1"/>
    <col min="2" max="2" width="7.5703125" customWidth="1"/>
    <col min="3" max="3" width="7.42578125" customWidth="1"/>
    <col min="4" max="6" width="7.140625" customWidth="1"/>
    <col min="7" max="7" width="8.7109375" customWidth="1"/>
    <col min="8" max="8" width="10.140625" customWidth="1"/>
    <col min="9" max="9" width="9.140625" customWidth="1"/>
    <col min="10" max="10" width="9.7109375" customWidth="1"/>
    <col min="11" max="11" width="7.5703125" customWidth="1"/>
    <col min="12" max="12" width="13.28515625" customWidth="1"/>
    <col min="13" max="26" width="8.7109375" customWidth="1"/>
  </cols>
  <sheetData>
    <row r="1" spans="1:26" ht="14.25" customHeight="1">
      <c r="A1" s="106" t="s">
        <v>150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6"/>
    </row>
    <row r="2" spans="1:26" ht="14.25" customHeight="1">
      <c r="A2" s="8" t="s">
        <v>77</v>
      </c>
      <c r="B2" s="8" t="s">
        <v>78</v>
      </c>
      <c r="C2" s="8" t="s">
        <v>151</v>
      </c>
      <c r="D2" s="8" t="s">
        <v>152</v>
      </c>
      <c r="E2" s="8" t="s">
        <v>153</v>
      </c>
      <c r="F2" s="8" t="s">
        <v>29</v>
      </c>
      <c r="G2" s="8" t="s">
        <v>154</v>
      </c>
      <c r="H2" s="8" t="s">
        <v>155</v>
      </c>
      <c r="I2" s="8" t="s">
        <v>156</v>
      </c>
      <c r="J2" s="8" t="s">
        <v>157</v>
      </c>
      <c r="K2" s="8" t="s">
        <v>158</v>
      </c>
      <c r="L2" s="8" t="s">
        <v>50</v>
      </c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1:26" ht="14.25" customHeight="1">
      <c r="A3" s="8">
        <v>101</v>
      </c>
      <c r="B3" s="1" t="s">
        <v>159</v>
      </c>
      <c r="C3" s="1">
        <v>85</v>
      </c>
      <c r="D3" s="1">
        <v>99</v>
      </c>
      <c r="E3" s="1">
        <v>78</v>
      </c>
      <c r="F3" s="1">
        <f t="shared" ref="F3:F7" si="0">C3+D3+E3</f>
        <v>262</v>
      </c>
      <c r="G3" s="1">
        <f t="shared" ref="G3:G7" si="1">F3/3</f>
        <v>87.333333333333329</v>
      </c>
      <c r="H3" s="1" t="str">
        <f t="shared" ref="H3:H7" si="2">IF(AND(C3&gt;=35,D3&gt;=35,E3&gt;=35),"Pass","Fail")</f>
        <v>Pass</v>
      </c>
      <c r="I3" s="1" t="str">
        <f t="shared" ref="I3:I7" si="3">IF(OR(C3&gt;=35,D3&gt;=35,E3&gt;=35),"Pass","Fail")</f>
        <v>Pass</v>
      </c>
      <c r="J3" s="1" t="str">
        <f t="shared" ref="J3:J7" si="4">IF(NOT(C3&lt;=35),"Pass","Fail")</f>
        <v>Pass</v>
      </c>
      <c r="K3" s="1" t="str">
        <f t="shared" ref="K3:K7" si="5">IF(AND(C3&gt;=35,D3&gt;=35,E3&gt;=35),IF(G3&gt;=75,"A",IF(G3&gt;=60,"B",IF(G3&gt;=50,"C",IF(G3&gt;=35,"Pass")))),"Fail")</f>
        <v>A</v>
      </c>
      <c r="L3" s="1" t="str">
        <f t="shared" ref="L3:L7" si="6">IF(AND(C3&gt;=35,D3&gt;=35,E3&gt;=35),IF(G3&gt;=75,"First",IF(G3&gt;=60,"Second",IF(G3&gt;=50,"Third",IF(G3&gt;=35,"Pass")))),"Fail")</f>
        <v>First</v>
      </c>
    </row>
    <row r="4" spans="1:26" ht="14.25" customHeight="1">
      <c r="A4" s="8">
        <v>102</v>
      </c>
      <c r="B4" s="1" t="s">
        <v>160</v>
      </c>
      <c r="C4" s="1">
        <v>65</v>
      </c>
      <c r="D4" s="1">
        <v>65</v>
      </c>
      <c r="E4" s="1">
        <v>54</v>
      </c>
      <c r="F4" s="1">
        <f t="shared" si="0"/>
        <v>184</v>
      </c>
      <c r="G4" s="1">
        <f t="shared" si="1"/>
        <v>61.333333333333336</v>
      </c>
      <c r="H4" s="1" t="str">
        <f t="shared" si="2"/>
        <v>Pass</v>
      </c>
      <c r="I4" s="1" t="str">
        <f t="shared" si="3"/>
        <v>Pass</v>
      </c>
      <c r="J4" s="1" t="str">
        <f t="shared" si="4"/>
        <v>Pass</v>
      </c>
      <c r="K4" s="1" t="str">
        <f t="shared" si="5"/>
        <v>B</v>
      </c>
      <c r="L4" s="1" t="str">
        <f t="shared" si="6"/>
        <v>Second</v>
      </c>
    </row>
    <row r="5" spans="1:26" ht="14.25" customHeight="1">
      <c r="A5" s="8">
        <v>103</v>
      </c>
      <c r="B5" s="1" t="s">
        <v>161</v>
      </c>
      <c r="C5" s="1">
        <v>23</v>
      </c>
      <c r="D5" s="1">
        <v>48</v>
      </c>
      <c r="E5" s="1">
        <v>69</v>
      </c>
      <c r="F5" s="1">
        <f t="shared" si="0"/>
        <v>140</v>
      </c>
      <c r="G5" s="1">
        <f t="shared" si="1"/>
        <v>46.666666666666664</v>
      </c>
      <c r="H5" s="1" t="str">
        <f t="shared" si="2"/>
        <v>Fail</v>
      </c>
      <c r="I5" s="1" t="str">
        <f t="shared" si="3"/>
        <v>Pass</v>
      </c>
      <c r="J5" s="1" t="str">
        <f t="shared" si="4"/>
        <v>Fail</v>
      </c>
      <c r="K5" s="1" t="str">
        <f t="shared" si="5"/>
        <v>Fail</v>
      </c>
      <c r="L5" s="1" t="str">
        <f t="shared" si="6"/>
        <v>Fail</v>
      </c>
    </row>
    <row r="6" spans="1:26" ht="14.25" customHeight="1">
      <c r="A6" s="8">
        <v>104</v>
      </c>
      <c r="B6" s="1" t="s">
        <v>162</v>
      </c>
      <c r="C6" s="1">
        <v>54</v>
      </c>
      <c r="D6" s="1">
        <v>36</v>
      </c>
      <c r="E6" s="1">
        <v>52</v>
      </c>
      <c r="F6" s="1">
        <f t="shared" si="0"/>
        <v>142</v>
      </c>
      <c r="G6" s="1">
        <f t="shared" si="1"/>
        <v>47.333333333333336</v>
      </c>
      <c r="H6" s="1" t="str">
        <f t="shared" si="2"/>
        <v>Pass</v>
      </c>
      <c r="I6" s="1" t="str">
        <f t="shared" si="3"/>
        <v>Pass</v>
      </c>
      <c r="J6" s="1" t="str">
        <f t="shared" si="4"/>
        <v>Pass</v>
      </c>
      <c r="K6" s="1" t="str">
        <f t="shared" si="5"/>
        <v>Pass</v>
      </c>
      <c r="L6" s="1" t="str">
        <f t="shared" si="6"/>
        <v>Pass</v>
      </c>
    </row>
    <row r="7" spans="1:26" ht="14.25" customHeight="1">
      <c r="A7" s="8">
        <v>105</v>
      </c>
      <c r="B7" s="1" t="s">
        <v>163</v>
      </c>
      <c r="C7" s="1">
        <v>69</v>
      </c>
      <c r="D7" s="1">
        <v>20</v>
      </c>
      <c r="E7" s="1">
        <v>36</v>
      </c>
      <c r="F7" s="1">
        <f t="shared" si="0"/>
        <v>125</v>
      </c>
      <c r="G7" s="1">
        <f t="shared" si="1"/>
        <v>41.666666666666664</v>
      </c>
      <c r="H7" s="1" t="str">
        <f t="shared" si="2"/>
        <v>Fail</v>
      </c>
      <c r="I7" s="1" t="str">
        <f t="shared" si="3"/>
        <v>Pass</v>
      </c>
      <c r="J7" s="1" t="str">
        <f t="shared" si="4"/>
        <v>Pass</v>
      </c>
      <c r="K7" s="1" t="str">
        <f t="shared" si="5"/>
        <v>Fail</v>
      </c>
      <c r="L7" s="1" t="str">
        <f t="shared" si="6"/>
        <v>Fail</v>
      </c>
    </row>
    <row r="8" spans="1:26" ht="14.25" customHeight="1"/>
    <row r="9" spans="1:26" ht="14.25" customHeight="1">
      <c r="A9" s="41" t="s">
        <v>164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3"/>
    </row>
    <row r="10" spans="1:26" ht="14.25" customHeight="1">
      <c r="A10" s="44" t="s">
        <v>165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45"/>
    </row>
    <row r="11" spans="1:26" ht="14.25" customHeight="1">
      <c r="A11" s="44" t="s">
        <v>166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45"/>
    </row>
    <row r="12" spans="1:26" ht="14.25" customHeight="1">
      <c r="A12" s="44" t="s">
        <v>167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45"/>
    </row>
    <row r="13" spans="1:26" ht="14.25" customHeight="1">
      <c r="A13" s="44" t="s">
        <v>168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45"/>
    </row>
    <row r="14" spans="1:26" ht="14.25" customHeight="1">
      <c r="A14" s="44" t="s">
        <v>169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45"/>
    </row>
    <row r="15" spans="1:26" ht="14.25" customHeight="1">
      <c r="A15" s="46" t="s">
        <v>170</v>
      </c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8"/>
    </row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L1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Z1000"/>
  <sheetViews>
    <sheetView workbookViewId="0"/>
  </sheetViews>
  <sheetFormatPr defaultColWidth="14.42578125" defaultRowHeight="15" customHeight="1"/>
  <cols>
    <col min="1" max="26" width="18.42578125" customWidth="1"/>
  </cols>
  <sheetData>
    <row r="1" spans="1:26" ht="14.25" customHeight="1">
      <c r="A1" s="108" t="s">
        <v>171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6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spans="1:26" ht="14.25" customHeight="1">
      <c r="A2" s="50" t="s">
        <v>172</v>
      </c>
      <c r="B2" s="50" t="s">
        <v>78</v>
      </c>
      <c r="C2" s="50" t="s">
        <v>173</v>
      </c>
      <c r="D2" s="50" t="s">
        <v>174</v>
      </c>
      <c r="E2" s="50" t="s">
        <v>175</v>
      </c>
      <c r="F2" s="50" t="s">
        <v>176</v>
      </c>
      <c r="G2" s="50" t="s">
        <v>177</v>
      </c>
      <c r="H2" s="50" t="s">
        <v>178</v>
      </c>
      <c r="I2" s="50" t="s">
        <v>179</v>
      </c>
      <c r="J2" s="50" t="s">
        <v>180</v>
      </c>
      <c r="K2" s="50" t="s">
        <v>181</v>
      </c>
      <c r="L2" s="50" t="s">
        <v>182</v>
      </c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4.25" customHeight="1">
      <c r="A3" s="52">
        <v>101</v>
      </c>
      <c r="B3" s="53" t="s">
        <v>183</v>
      </c>
      <c r="C3" s="53" t="s">
        <v>184</v>
      </c>
      <c r="D3" s="54">
        <v>15000</v>
      </c>
      <c r="E3" s="54">
        <f t="shared" ref="E3:E6" si="0">D3*32%</f>
        <v>4800</v>
      </c>
      <c r="F3" s="54">
        <f t="shared" ref="F3:F9" si="1">D3*16%</f>
        <v>2400</v>
      </c>
      <c r="G3" s="54">
        <f t="shared" ref="G3:G9" si="2">D3+E3+F3</f>
        <v>22200</v>
      </c>
      <c r="H3" s="54">
        <f t="shared" ref="H3:H9" si="3">D3*12%</f>
        <v>1800</v>
      </c>
      <c r="I3" s="54">
        <f t="shared" ref="I3:I9" si="4">D3*1.75%</f>
        <v>262.5</v>
      </c>
      <c r="J3" s="54">
        <f t="shared" ref="J3:J9" si="5">D3*18%</f>
        <v>2700</v>
      </c>
      <c r="K3" s="54">
        <f t="shared" ref="K3:K9" si="6">H3+I3+J3</f>
        <v>4762.5</v>
      </c>
      <c r="L3" s="54">
        <f t="shared" ref="L3:L9" si="7">G3-K3</f>
        <v>17437.5</v>
      </c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spans="1:26" ht="14.25" customHeight="1">
      <c r="A4" s="52">
        <v>102</v>
      </c>
      <c r="B4" s="53" t="s">
        <v>185</v>
      </c>
      <c r="C4" s="53" t="s">
        <v>186</v>
      </c>
      <c r="D4" s="54">
        <v>19000</v>
      </c>
      <c r="E4" s="54">
        <f t="shared" si="0"/>
        <v>6080</v>
      </c>
      <c r="F4" s="54">
        <f t="shared" si="1"/>
        <v>3040</v>
      </c>
      <c r="G4" s="54">
        <f t="shared" si="2"/>
        <v>28120</v>
      </c>
      <c r="H4" s="54">
        <f t="shared" si="3"/>
        <v>2280</v>
      </c>
      <c r="I4" s="54">
        <f t="shared" si="4"/>
        <v>332.50000000000006</v>
      </c>
      <c r="J4" s="54">
        <f t="shared" si="5"/>
        <v>3420</v>
      </c>
      <c r="K4" s="54">
        <f t="shared" si="6"/>
        <v>6032.5</v>
      </c>
      <c r="L4" s="54">
        <f t="shared" si="7"/>
        <v>22087.5</v>
      </c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spans="1:26" ht="14.25" customHeight="1">
      <c r="A5" s="52">
        <v>103</v>
      </c>
      <c r="B5" s="53" t="s">
        <v>187</v>
      </c>
      <c r="C5" s="53" t="s">
        <v>188</v>
      </c>
      <c r="D5" s="54">
        <v>12000</v>
      </c>
      <c r="E5" s="54">
        <f t="shared" si="0"/>
        <v>3840</v>
      </c>
      <c r="F5" s="54">
        <f t="shared" si="1"/>
        <v>1920</v>
      </c>
      <c r="G5" s="54">
        <f t="shared" si="2"/>
        <v>17760</v>
      </c>
      <c r="H5" s="54">
        <f t="shared" si="3"/>
        <v>1440</v>
      </c>
      <c r="I5" s="54">
        <f t="shared" si="4"/>
        <v>210.00000000000003</v>
      </c>
      <c r="J5" s="54">
        <f t="shared" si="5"/>
        <v>2160</v>
      </c>
      <c r="K5" s="54">
        <f t="shared" si="6"/>
        <v>3810</v>
      </c>
      <c r="L5" s="54">
        <f t="shared" si="7"/>
        <v>13950</v>
      </c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spans="1:26" ht="14.25" customHeight="1">
      <c r="A6" s="52">
        <v>104</v>
      </c>
      <c r="B6" s="53" t="s">
        <v>189</v>
      </c>
      <c r="C6" s="53" t="s">
        <v>190</v>
      </c>
      <c r="D6" s="54">
        <v>10000</v>
      </c>
      <c r="E6" s="54">
        <f t="shared" si="0"/>
        <v>3200</v>
      </c>
      <c r="F6" s="54">
        <f t="shared" si="1"/>
        <v>1600</v>
      </c>
      <c r="G6" s="54">
        <f t="shared" si="2"/>
        <v>14800</v>
      </c>
      <c r="H6" s="54">
        <f t="shared" si="3"/>
        <v>1200</v>
      </c>
      <c r="I6" s="54">
        <f t="shared" si="4"/>
        <v>175.00000000000003</v>
      </c>
      <c r="J6" s="54">
        <f t="shared" si="5"/>
        <v>1800</v>
      </c>
      <c r="K6" s="54">
        <f t="shared" si="6"/>
        <v>3175</v>
      </c>
      <c r="L6" s="54">
        <f t="shared" si="7"/>
        <v>11625</v>
      </c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spans="1:26" ht="14.25" customHeight="1">
      <c r="A7" s="52">
        <v>105</v>
      </c>
      <c r="B7" s="53" t="s">
        <v>191</v>
      </c>
      <c r="C7" s="53" t="s">
        <v>192</v>
      </c>
      <c r="D7" s="55">
        <v>30350</v>
      </c>
      <c r="E7" s="54">
        <f>D7*0.75%</f>
        <v>227.625</v>
      </c>
      <c r="F7" s="54">
        <f t="shared" si="1"/>
        <v>4856</v>
      </c>
      <c r="G7" s="56">
        <f t="shared" si="2"/>
        <v>35433.625</v>
      </c>
      <c r="H7" s="54">
        <f t="shared" si="3"/>
        <v>3642</v>
      </c>
      <c r="I7" s="54">
        <f t="shared" si="4"/>
        <v>531.125</v>
      </c>
      <c r="J7" s="54">
        <f t="shared" si="5"/>
        <v>5463</v>
      </c>
      <c r="K7" s="54">
        <f t="shared" si="6"/>
        <v>9636.125</v>
      </c>
      <c r="L7" s="56">
        <f t="shared" si="7"/>
        <v>25797.5</v>
      </c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spans="1:26" ht="14.25" customHeight="1">
      <c r="A8" s="52">
        <v>106</v>
      </c>
      <c r="B8" s="53" t="s">
        <v>193</v>
      </c>
      <c r="C8" s="53" t="s">
        <v>184</v>
      </c>
      <c r="D8" s="54">
        <v>15000</v>
      </c>
      <c r="E8" s="54">
        <f t="shared" ref="E8:E9" si="8">D8*32%</f>
        <v>4800</v>
      </c>
      <c r="F8" s="54">
        <f t="shared" si="1"/>
        <v>2400</v>
      </c>
      <c r="G8" s="54">
        <f t="shared" si="2"/>
        <v>22200</v>
      </c>
      <c r="H8" s="54">
        <f t="shared" si="3"/>
        <v>1800</v>
      </c>
      <c r="I8" s="54">
        <f t="shared" si="4"/>
        <v>262.5</v>
      </c>
      <c r="J8" s="54">
        <f t="shared" si="5"/>
        <v>2700</v>
      </c>
      <c r="K8" s="54">
        <f t="shared" si="6"/>
        <v>4762.5</v>
      </c>
      <c r="L8" s="54">
        <f t="shared" si="7"/>
        <v>17437.5</v>
      </c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spans="1:26" ht="14.25" customHeight="1">
      <c r="A9" s="52">
        <v>107</v>
      </c>
      <c r="B9" s="53" t="s">
        <v>194</v>
      </c>
      <c r="C9" s="53" t="s">
        <v>186</v>
      </c>
      <c r="D9" s="54">
        <v>20000</v>
      </c>
      <c r="E9" s="54">
        <f t="shared" si="8"/>
        <v>6400</v>
      </c>
      <c r="F9" s="54">
        <f t="shared" si="1"/>
        <v>3200</v>
      </c>
      <c r="G9" s="54">
        <f t="shared" si="2"/>
        <v>29600</v>
      </c>
      <c r="H9" s="54">
        <f t="shared" si="3"/>
        <v>2400</v>
      </c>
      <c r="I9" s="54">
        <f t="shared" si="4"/>
        <v>350.00000000000006</v>
      </c>
      <c r="J9" s="54">
        <f t="shared" si="5"/>
        <v>3600</v>
      </c>
      <c r="K9" s="54">
        <f t="shared" si="6"/>
        <v>6350</v>
      </c>
      <c r="L9" s="54">
        <f t="shared" si="7"/>
        <v>23250</v>
      </c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spans="1:26" ht="14.25" customHeight="1">
      <c r="A10" s="49"/>
      <c r="B10" s="49"/>
      <c r="C10" s="49"/>
      <c r="D10" s="57"/>
      <c r="E10" s="57"/>
      <c r="F10" s="57"/>
      <c r="G10" s="57"/>
      <c r="H10" s="57"/>
      <c r="I10" s="57"/>
      <c r="J10" s="57"/>
      <c r="K10" s="57"/>
      <c r="L10" s="57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spans="1:26" ht="14.25" customHeight="1">
      <c r="A11" s="49"/>
      <c r="B11" s="49"/>
      <c r="C11" s="58" t="s">
        <v>105</v>
      </c>
      <c r="D11" s="51"/>
      <c r="E11" s="59"/>
      <c r="F11" s="59"/>
      <c r="G11" s="59"/>
      <c r="H11" s="59"/>
      <c r="I11" s="59"/>
      <c r="J11" s="59"/>
      <c r="K11" s="59"/>
      <c r="L11" s="5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spans="1:26" ht="14.25" customHeight="1">
      <c r="A12" s="49"/>
      <c r="B12" s="49"/>
      <c r="C12" s="107" t="s">
        <v>195</v>
      </c>
      <c r="D12" s="86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spans="1:26" ht="14.25" customHeight="1">
      <c r="A13" s="49"/>
      <c r="B13" s="49"/>
      <c r="C13" s="107" t="s">
        <v>196</v>
      </c>
      <c r="D13" s="86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spans="1:26" ht="14.25" customHeight="1">
      <c r="A14" s="49"/>
      <c r="B14" s="49"/>
      <c r="C14" s="107" t="s">
        <v>197</v>
      </c>
      <c r="D14" s="86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spans="1:26" ht="14.25" customHeight="1">
      <c r="A15" s="49"/>
      <c r="B15" s="49"/>
      <c r="C15" s="107" t="s">
        <v>198</v>
      </c>
      <c r="D15" s="86"/>
      <c r="E15" s="49"/>
      <c r="F15" s="49"/>
      <c r="G15" s="60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spans="1:26" ht="14.25" customHeight="1">
      <c r="A16" s="49"/>
      <c r="B16" s="49"/>
      <c r="C16" s="107" t="s">
        <v>199</v>
      </c>
      <c r="D16" s="86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spans="1:26" ht="14.25" customHeight="1">
      <c r="A17" s="49"/>
      <c r="B17" s="49"/>
      <c r="C17" s="107" t="s">
        <v>200</v>
      </c>
      <c r="D17" s="86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spans="1:26" ht="14.25" customHeight="1">
      <c r="A18" s="49"/>
      <c r="B18" s="49"/>
      <c r="C18" s="107" t="s">
        <v>201</v>
      </c>
      <c r="D18" s="86"/>
      <c r="E18" s="49"/>
      <c r="F18" s="49"/>
      <c r="G18" s="61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spans="1:26" ht="14.25" customHeight="1">
      <c r="A19" s="49"/>
      <c r="B19" s="49"/>
      <c r="C19" s="107" t="s">
        <v>202</v>
      </c>
      <c r="D19" s="86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spans="1:26" ht="14.25" customHeight="1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spans="1:26" ht="14.25" customHeight="1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spans="1:26" ht="14.25" customHeight="1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spans="1:26" ht="14.25" customHeight="1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spans="1:26" ht="14.25" customHeight="1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spans="1:26" ht="14.25" customHeight="1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spans="1:26" ht="14.25" customHeight="1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spans="1:26" ht="14.25" customHeight="1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spans="1:26" ht="14.25" customHeight="1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spans="1:26" ht="14.25" customHeight="1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spans="1:26" ht="14.25" customHeight="1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spans="1:26" ht="14.25" customHeight="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spans="1:26" ht="14.25" customHeight="1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spans="1:26" ht="14.2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spans="1:26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spans="1:26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spans="1:26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spans="1:26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spans="1:26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spans="1:26" ht="14.25" customHeight="1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spans="1:26" ht="14.25" customHeight="1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spans="1:26" ht="14.25" customHeight="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spans="1:26" ht="14.2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spans="1:26" ht="14.2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spans="1:26" ht="14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spans="1:26" ht="14.2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spans="1:26" ht="14.25" customHeight="1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spans="1:26" ht="14.2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spans="1:26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spans="1:26" ht="14.25" customHeight="1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spans="1:26" ht="14.25" customHeight="1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spans="1:26" ht="14.25" customHeight="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spans="1:26" ht="14.25" customHeight="1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spans="1:26" ht="14.25" customHeight="1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spans="1:26" ht="14.25" customHeight="1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spans="1:26" ht="14.25" customHeight="1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spans="1:26" ht="14.25" customHeight="1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spans="1:26" ht="14.25" customHeigh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spans="1:26" ht="14.25" customHeight="1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spans="1:26" ht="14.25" customHeight="1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spans="1:26" ht="14.25" customHeight="1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spans="1:26" ht="14.25" customHeight="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spans="1:26" ht="14.25" customHeight="1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spans="1:26" ht="14.25" customHeight="1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spans="1:26" ht="14.25" customHeight="1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spans="1:26" ht="14.25" customHeight="1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spans="1:26" ht="14.25" customHeight="1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spans="1:26" ht="14.25" customHeight="1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spans="1:26" ht="14.25" customHeight="1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spans="1:26" ht="14.25" customHeight="1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spans="1:26" ht="14.25" customHeight="1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spans="1:26" ht="14.25" customHeight="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spans="1:26" ht="14.25" customHeight="1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spans="1:26" ht="14.25" customHeight="1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spans="1:26" ht="14.25" customHeight="1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spans="1:26" ht="14.25" customHeight="1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spans="1:26" ht="14.25" customHeight="1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spans="1:26" ht="14.25" customHeight="1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spans="1:26" ht="14.25" customHeight="1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spans="1:26" ht="14.25" customHeight="1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spans="1:26" ht="14.25" customHeight="1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spans="1:26" ht="14.25" customHeight="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spans="1:26" ht="14.25" customHeight="1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spans="1:26" ht="14.25" customHeight="1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spans="1:26" ht="14.25" customHeight="1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spans="1:26" ht="14.25" customHeight="1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spans="1:26" ht="14.25" customHeight="1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spans="1:26" ht="14.25" customHeight="1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spans="1:26" ht="14.25" customHeight="1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spans="1:26" ht="14.25" customHeight="1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spans="1:26" ht="14.25" customHeight="1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spans="1:26" ht="14.25" customHeight="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spans="1:26" ht="14.25" customHeight="1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spans="1:26" ht="14.25" customHeight="1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spans="1:26" ht="14.25" customHeight="1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spans="1:26" ht="14.25" customHeight="1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spans="1:26" ht="14.25" customHeight="1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spans="1:26" ht="14.25" customHeight="1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spans="1:26" ht="14.25" customHeight="1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spans="1:26" ht="14.25" customHeight="1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spans="1:26" ht="14.25" customHeight="1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spans="1:26" ht="14.25" customHeight="1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spans="1:26" ht="14.25" customHeight="1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spans="1:26" ht="14.25" customHeight="1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spans="1:26" ht="14.25" customHeight="1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spans="1:26" ht="14.25" customHeight="1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spans="1:26" ht="14.25" customHeight="1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spans="1:26" ht="14.25" customHeight="1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spans="1:26" ht="14.25" customHeight="1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spans="1:26" ht="14.25" customHeight="1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spans="1:26" ht="14.25" customHeight="1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spans="1:26" ht="14.25" customHeight="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spans="1:26" ht="14.25" customHeight="1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spans="1:26" ht="14.25" customHeight="1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spans="1:26" ht="14.25" customHeight="1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spans="1:26" ht="14.25" customHeight="1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spans="1:26" ht="14.25" customHeight="1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spans="1:26" ht="14.25" customHeight="1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spans="1:26" ht="14.25" customHeight="1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spans="1:26" ht="14.25" customHeight="1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spans="1:26" ht="14.25" customHeight="1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spans="1:26" ht="14.25" customHeight="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spans="1:26" ht="14.25" customHeight="1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spans="1:26" ht="14.25" customHeight="1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spans="1:26" ht="14.25" customHeight="1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spans="1:26" ht="14.25" customHeight="1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spans="1:26" ht="14.25" customHeight="1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spans="1:26" ht="14.25" customHeight="1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spans="1:26" ht="14.25" customHeight="1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spans="1:26" ht="14.25" customHeight="1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spans="1:26" ht="14.25" customHeight="1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spans="1:26" ht="14.25" customHeight="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spans="1:26" ht="14.25" customHeight="1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spans="1:26" ht="14.25" customHeight="1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spans="1:26" ht="14.25" customHeight="1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spans="1:26" ht="14.25" customHeight="1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spans="1:26" ht="14.25" customHeight="1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spans="1:26" ht="14.25" customHeight="1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spans="1:26" ht="14.25" customHeight="1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spans="1:26" ht="14.25" customHeight="1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spans="1:26" ht="14.25" customHeight="1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spans="1:26" ht="14.25" customHeight="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spans="1:26" ht="14.25" customHeight="1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spans="1:26" ht="14.25" customHeight="1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spans="1:26" ht="14.25" customHeight="1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spans="1:26" ht="14.25" customHeight="1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spans="1:26" ht="14.25" customHeight="1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spans="1:26" ht="14.25" customHeight="1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spans="1:26" ht="14.25" customHeight="1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spans="1:26" ht="14.25" customHeight="1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spans="1:26" ht="14.25" customHeight="1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spans="1:26" ht="14.25" customHeight="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spans="1:26" ht="14.25" customHeight="1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spans="1:26" ht="14.25" customHeight="1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spans="1:26" ht="14.25" customHeight="1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spans="1:26" ht="14.25" customHeight="1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spans="1:26" ht="14.25" customHeight="1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spans="1:26" ht="14.25" customHeight="1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spans="1:26" ht="14.25" customHeight="1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spans="1:26" ht="14.25" customHeight="1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spans="1:26" ht="14.25" customHeight="1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spans="1:26" ht="14.25" customHeight="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spans="1:26" ht="14.25" customHeight="1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spans="1:26" ht="14.25" customHeight="1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spans="1:26" ht="14.25" customHeight="1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spans="1:26" ht="14.25" customHeight="1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spans="1:26" ht="14.25" customHeight="1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spans="1:26" ht="14.25" customHeight="1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spans="1:26" ht="14.25" customHeight="1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spans="1:26" ht="14.25" customHeight="1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spans="1:26" ht="14.25" customHeight="1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spans="1:26" ht="14.25" customHeight="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spans="1:26" ht="14.25" customHeight="1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spans="1:26" ht="14.25" customHeight="1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spans="1:26" ht="14.25" customHeight="1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spans="1:26" ht="14.25" customHeight="1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spans="1:26" ht="14.25" customHeight="1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spans="1:26" ht="14.25" customHeight="1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spans="1:26" ht="14.25" customHeight="1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spans="1:26" ht="14.25" customHeight="1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spans="1:26" ht="14.25" customHeight="1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spans="1:26" ht="14.25" customHeight="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spans="1:26" ht="14.25" customHeight="1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spans="1:26" ht="14.25" customHeight="1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spans="1:26" ht="14.25" customHeight="1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spans="1:26" ht="14.25" customHeight="1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spans="1:26" ht="14.25" customHeight="1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spans="1:26" ht="14.25" customHeight="1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spans="1:26" ht="14.25" customHeight="1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spans="1:26" ht="14.25" customHeight="1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spans="1:26" ht="14.25" customHeight="1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spans="1:26" ht="14.25" customHeight="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spans="1:26" ht="14.25" customHeight="1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spans="1:26" ht="14.25" customHeight="1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spans="1:26" ht="14.25" customHeight="1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spans="1:26" ht="14.25" customHeight="1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spans="1:26" ht="14.25" customHeight="1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spans="1:26" ht="14.25" customHeight="1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spans="1:26" ht="14.25" customHeight="1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spans="1:26" ht="14.25" customHeight="1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spans="1:26" ht="14.25" customHeight="1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spans="1:26" ht="14.25" customHeight="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spans="1:26" ht="14.25" customHeight="1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spans="1:26" ht="14.25" customHeight="1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spans="1:26" ht="14.25" customHeight="1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spans="1:26" ht="14.25" customHeight="1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spans="1:26" ht="14.25" customHeight="1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spans="1:26" ht="14.25" customHeight="1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spans="1:26" ht="14.25" customHeight="1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spans="1:26" ht="14.25" customHeight="1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spans="1:26" ht="14.25" customHeight="1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spans="1:26" ht="14.25" customHeight="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spans="1:26" ht="14.25" customHeight="1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spans="1:26" ht="14.25" customHeight="1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spans="1:26" ht="14.25" customHeight="1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spans="1:26" ht="14.25" customHeight="1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spans="1:26" ht="14.25" customHeight="1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spans="1:26" ht="14.25" customHeight="1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spans="1:26" ht="14.25" customHeight="1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spans="1:26" ht="14.25" customHeight="1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spans="1:26" ht="14.25" customHeight="1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spans="1:26" ht="14.25" customHeight="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spans="1:26" ht="14.25" customHeight="1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spans="1:26" ht="14.25" customHeight="1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spans="1:26" ht="14.25" customHeight="1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spans="1:26" ht="14.25" customHeight="1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spans="1:26" ht="14.25" customHeight="1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spans="1:26" ht="14.25" customHeight="1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spans="1:26" ht="14.25" customHeight="1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spans="1:26" ht="14.25" customHeight="1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spans="1:26" ht="14.25" customHeight="1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spans="1:26" ht="14.25" customHeight="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spans="1:26" ht="14.25" customHeight="1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spans="1:26" ht="14.25" customHeight="1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spans="1:26" ht="14.25" customHeight="1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spans="1:26" ht="14.25" customHeight="1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spans="1:26" ht="14.25" customHeight="1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spans="1:26" ht="14.25" customHeight="1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spans="1:26" ht="14.25" customHeight="1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spans="1:26" ht="14.25" customHeight="1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spans="1:26" ht="14.25" customHeight="1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spans="1:26" ht="14.25" customHeight="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spans="1:26" ht="14.25" customHeight="1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spans="1:26" ht="14.25" customHeight="1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spans="1:26" ht="14.25" customHeight="1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spans="1:26" ht="14.25" customHeight="1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spans="1:26" ht="14.25" customHeight="1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spans="1:26" ht="14.25" customHeight="1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spans="1:26" ht="14.25" customHeight="1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spans="1:26" ht="14.25" customHeight="1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spans="1:26" ht="14.25" customHeight="1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spans="1:26" ht="14.25" customHeight="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spans="1:26" ht="14.25" customHeight="1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spans="1:26" ht="14.25" customHeight="1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spans="1:26" ht="14.25" customHeight="1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spans="1:26" ht="14.25" customHeight="1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spans="1:26" ht="14.25" customHeight="1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spans="1:26" ht="14.25" customHeight="1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spans="1:26" ht="14.25" customHeight="1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spans="1:26" ht="14.25" customHeight="1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spans="1:26" ht="14.25" customHeight="1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spans="1:26" ht="14.25" customHeight="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spans="1:26" ht="14.25" customHeight="1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spans="1:26" ht="14.25" customHeight="1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spans="1:26" ht="14.25" customHeight="1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spans="1:26" ht="14.25" customHeight="1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spans="1:26" ht="14.25" customHeight="1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spans="1:26" ht="14.25" customHeight="1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spans="1:26" ht="14.25" customHeight="1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spans="1:26" ht="14.25" customHeight="1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spans="1:26" ht="14.25" customHeight="1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spans="1:26" ht="14.25" customHeight="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spans="1:26" ht="14.25" customHeight="1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spans="1:26" ht="14.25" customHeight="1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spans="1:26" ht="14.25" customHeight="1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spans="1:26" ht="14.25" customHeight="1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spans="1:26" ht="14.25" customHeight="1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spans="1:26" ht="14.25" customHeight="1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spans="1:26" ht="14.25" customHeight="1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spans="1:26" ht="14.25" customHeight="1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spans="1:26" ht="14.25" customHeight="1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spans="1:26" ht="14.25" customHeight="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spans="1:26" ht="14.25" customHeight="1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spans="1:26" ht="14.25" customHeight="1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spans="1:26" ht="14.25" customHeight="1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spans="1:26" ht="14.25" customHeight="1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spans="1:26" ht="14.25" customHeight="1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spans="1:26" ht="14.25" customHeight="1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spans="1:26" ht="14.25" customHeight="1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spans="1:26" ht="14.25" customHeight="1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spans="1:26" ht="14.25" customHeight="1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spans="1:26" ht="14.25" customHeight="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spans="1:26" ht="14.25" customHeight="1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spans="1:26" ht="14.25" customHeight="1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spans="1:26" ht="14.25" customHeight="1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spans="1:26" ht="14.25" customHeight="1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spans="1:26" ht="14.25" customHeight="1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spans="1:26" ht="14.25" customHeight="1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spans="1:26" ht="14.25" customHeight="1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spans="1:26" ht="14.25" customHeight="1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spans="1:26" ht="14.25" customHeight="1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spans="1:26" ht="14.25" customHeight="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spans="1:26" ht="14.25" customHeight="1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spans="1:26" ht="14.25" customHeight="1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spans="1:26" ht="14.25" customHeight="1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spans="1:26" ht="14.25" customHeight="1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spans="1:26" ht="14.25" customHeight="1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spans="1:26" ht="14.25" customHeight="1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spans="1:26" ht="14.25" customHeight="1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spans="1:26" ht="14.25" customHeight="1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spans="1:26" ht="14.25" customHeight="1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spans="1:26" ht="14.25" customHeight="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spans="1:26" ht="14.25" customHeight="1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spans="1:26" ht="14.25" customHeight="1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spans="1:26" ht="14.25" customHeight="1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spans="1:26" ht="14.25" customHeight="1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spans="1:26" ht="14.25" customHeight="1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spans="1:26" ht="14.25" customHeight="1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spans="1:26" ht="14.25" customHeight="1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spans="1:26" ht="14.25" customHeight="1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spans="1:26" ht="14.25" customHeight="1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spans="1:26" ht="14.25" customHeight="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spans="1:26" ht="14.25" customHeight="1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spans="1:26" ht="14.25" customHeight="1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spans="1:26" ht="14.25" customHeight="1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spans="1:26" ht="14.25" customHeight="1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spans="1:26" ht="14.25" customHeight="1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spans="1:26" ht="14.25" customHeight="1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spans="1:26" ht="14.25" customHeight="1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spans="1:26" ht="14.25" customHeight="1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spans="1:26" ht="14.25" customHeight="1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spans="1:26" ht="14.25" customHeight="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spans="1:26" ht="14.25" customHeight="1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spans="1:26" ht="14.25" customHeight="1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spans="1:26" ht="14.25" customHeight="1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spans="1:26" ht="14.25" customHeight="1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spans="1:26" ht="14.25" customHeight="1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spans="1:26" ht="14.25" customHeight="1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spans="1:26" ht="14.25" customHeight="1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spans="1:26" ht="14.25" customHeight="1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spans="1:26" ht="14.25" customHeight="1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spans="1:26" ht="14.25" customHeight="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spans="1:26" ht="14.25" customHeight="1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spans="1:26" ht="14.25" customHeight="1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spans="1:26" ht="14.25" customHeight="1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spans="1:26" ht="14.25" customHeight="1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spans="1:26" ht="14.25" customHeight="1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spans="1:26" ht="14.25" customHeight="1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spans="1:26" ht="14.25" customHeight="1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spans="1:26" ht="14.25" customHeight="1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spans="1:26" ht="14.25" customHeight="1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spans="1:26" ht="14.25" customHeight="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spans="1:26" ht="14.25" customHeight="1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spans="1:26" ht="14.25" customHeight="1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spans="1:26" ht="14.25" customHeight="1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spans="1:26" ht="14.25" customHeight="1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spans="1:26" ht="14.25" customHeight="1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spans="1:26" ht="14.25" customHeight="1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spans="1:26" ht="14.25" customHeight="1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spans="1:26" ht="14.25" customHeight="1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spans="1:26" ht="14.25" customHeight="1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spans="1:26" ht="14.25" customHeight="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spans="1:26" ht="14.25" customHeight="1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spans="1:26" ht="14.25" customHeight="1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spans="1:26" ht="14.25" customHeight="1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spans="1:26" ht="14.25" customHeight="1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spans="1:26" ht="14.25" customHeight="1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spans="1:26" ht="14.25" customHeight="1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spans="1:26" ht="14.25" customHeight="1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spans="1:26" ht="14.25" customHeight="1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spans="1:26" ht="14.25" customHeight="1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spans="1:26" ht="14.25" customHeight="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spans="1:26" ht="14.25" customHeight="1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spans="1:26" ht="14.25" customHeight="1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spans="1:26" ht="14.25" customHeight="1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spans="1:26" ht="14.25" customHeight="1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spans="1:26" ht="14.25" customHeight="1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spans="1:26" ht="14.25" customHeight="1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spans="1:26" ht="14.25" customHeight="1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spans="1:26" ht="14.25" customHeight="1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spans="1:26" ht="14.25" customHeight="1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spans="1:26" ht="14.25" customHeight="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spans="1:26" ht="14.25" customHeight="1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spans="1:26" ht="14.25" customHeight="1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spans="1:26" ht="14.25" customHeight="1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spans="1:26" ht="14.25" customHeight="1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spans="1:26" ht="14.25" customHeight="1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spans="1:26" ht="14.25" customHeight="1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spans="1:26" ht="14.25" customHeight="1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spans="1:26" ht="14.25" customHeight="1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spans="1:26" ht="14.25" customHeight="1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spans="1:26" ht="14.25" customHeight="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spans="1:26" ht="14.25" customHeight="1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spans="1:26" ht="14.25" customHeight="1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spans="1:26" ht="14.25" customHeight="1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spans="1:26" ht="14.25" customHeight="1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spans="1:26" ht="14.25" customHeight="1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spans="1:26" ht="14.25" customHeight="1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spans="1:26" ht="14.25" customHeight="1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spans="1:26" ht="14.25" customHeight="1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spans="1:26" ht="14.25" customHeight="1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spans="1:26" ht="14.25" customHeight="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spans="1:26" ht="14.25" customHeight="1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spans="1:26" ht="14.25" customHeight="1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spans="1:26" ht="14.25" customHeight="1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spans="1:26" ht="14.25" customHeight="1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spans="1:26" ht="14.25" customHeight="1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spans="1:26" ht="14.25" customHeight="1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spans="1:26" ht="14.25" customHeight="1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spans="1:26" ht="14.25" customHeight="1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spans="1:26" ht="14.25" customHeight="1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spans="1:26" ht="14.25" customHeight="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spans="1:26" ht="14.25" customHeight="1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spans="1:26" ht="14.25" customHeight="1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spans="1:26" ht="14.25" customHeight="1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spans="1:26" ht="14.25" customHeight="1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spans="1:26" ht="14.25" customHeight="1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spans="1:26" ht="14.25" customHeight="1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spans="1:26" ht="14.25" customHeight="1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spans="1:26" ht="14.25" customHeight="1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spans="1:26" ht="14.25" customHeight="1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spans="1:26" ht="14.25" customHeight="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spans="1:26" ht="14.25" customHeight="1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spans="1:26" ht="14.25" customHeight="1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spans="1:26" ht="14.25" customHeight="1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spans="1:26" ht="14.25" customHeight="1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spans="1:26" ht="14.25" customHeight="1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spans="1:26" ht="14.25" customHeight="1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spans="1:26" ht="14.25" customHeight="1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spans="1:26" ht="14.25" customHeight="1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spans="1:26" ht="14.25" customHeight="1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spans="1:26" ht="14.25" customHeight="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spans="1:26" ht="14.25" customHeight="1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spans="1:26" ht="14.25" customHeight="1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spans="1:26" ht="14.25" customHeight="1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spans="1:26" ht="14.25" customHeight="1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spans="1:26" ht="14.25" customHeight="1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spans="1:26" ht="14.25" customHeight="1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spans="1:26" ht="14.25" customHeight="1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spans="1:26" ht="14.25" customHeight="1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spans="1:26" ht="14.25" customHeight="1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spans="1:26" ht="14.25" customHeight="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spans="1:26" ht="14.25" customHeight="1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spans="1:26" ht="14.25" customHeight="1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spans="1:26" ht="14.25" customHeight="1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spans="1:26" ht="14.25" customHeight="1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spans="1:26" ht="14.25" customHeight="1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spans="1:26" ht="14.25" customHeight="1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spans="1:26" ht="14.25" customHeight="1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spans="1:26" ht="14.25" customHeight="1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spans="1:26" ht="14.25" customHeight="1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spans="1:26" ht="14.25" customHeight="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spans="1:26" ht="14.25" customHeight="1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spans="1:26" ht="14.25" customHeight="1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spans="1:26" ht="14.25" customHeight="1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spans="1:26" ht="14.25" customHeight="1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spans="1:26" ht="14.25" customHeight="1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spans="1:26" ht="14.25" customHeight="1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spans="1:26" ht="14.25" customHeight="1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spans="1:26" ht="14.25" customHeight="1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spans="1:26" ht="14.25" customHeight="1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spans="1:26" ht="14.25" customHeight="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spans="1:26" ht="14.25" customHeight="1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spans="1:26" ht="14.25" customHeight="1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spans="1:26" ht="14.25" customHeight="1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spans="1:26" ht="14.25" customHeight="1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spans="1:26" ht="14.25" customHeight="1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spans="1:26" ht="14.25" customHeight="1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spans="1:26" ht="14.25" customHeight="1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spans="1:26" ht="14.25" customHeight="1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spans="1:26" ht="14.25" customHeight="1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spans="1:26" ht="14.25" customHeight="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spans="1:26" ht="14.25" customHeight="1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spans="1:26" ht="14.25" customHeight="1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spans="1:26" ht="14.25" customHeight="1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spans="1:26" ht="14.25" customHeight="1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spans="1:26" ht="14.25" customHeight="1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spans="1:26" ht="14.25" customHeight="1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spans="1:26" ht="14.25" customHeight="1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spans="1:26" ht="14.25" customHeight="1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spans="1:26" ht="14.25" customHeight="1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spans="1:26" ht="14.25" customHeight="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spans="1:26" ht="14.25" customHeight="1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spans="1:26" ht="14.25" customHeight="1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spans="1:26" ht="14.25" customHeight="1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spans="1:26" ht="14.25" customHeight="1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spans="1:26" ht="14.25" customHeight="1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spans="1:26" ht="14.25" customHeight="1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spans="1:26" ht="14.25" customHeight="1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spans="1:26" ht="14.25" customHeight="1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spans="1:26" ht="14.25" customHeight="1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spans="1:26" ht="14.25" customHeight="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spans="1:26" ht="14.25" customHeight="1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spans="1:26" ht="14.25" customHeight="1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spans="1:26" ht="14.25" customHeight="1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spans="1:26" ht="14.25" customHeight="1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spans="1:26" ht="14.25" customHeight="1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spans="1:26" ht="14.25" customHeight="1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spans="1:26" ht="14.25" customHeight="1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spans="1:26" ht="14.25" customHeight="1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spans="1:26" ht="14.25" customHeight="1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spans="1:26" ht="14.25" customHeight="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spans="1:26" ht="14.25" customHeight="1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spans="1:26" ht="14.25" customHeight="1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spans="1:26" ht="14.25" customHeight="1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spans="1:26" ht="14.25" customHeight="1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spans="1:26" ht="14.25" customHeight="1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spans="1:26" ht="14.25" customHeight="1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spans="1:26" ht="14.25" customHeight="1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spans="1:26" ht="14.25" customHeight="1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spans="1:26" ht="14.25" customHeight="1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spans="1:26" ht="14.25" customHeight="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spans="1:26" ht="14.25" customHeight="1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spans="1:26" ht="14.25" customHeight="1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spans="1:26" ht="14.25" customHeight="1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spans="1:26" ht="14.25" customHeight="1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spans="1:26" ht="14.25" customHeight="1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spans="1:26" ht="14.25" customHeight="1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spans="1:26" ht="14.25" customHeight="1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spans="1:26" ht="14.25" customHeight="1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spans="1:26" ht="14.25" customHeight="1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spans="1:26" ht="14.25" customHeight="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spans="1:26" ht="14.25" customHeight="1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spans="1:26" ht="14.25" customHeight="1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spans="1:26" ht="14.25" customHeight="1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spans="1:26" ht="14.25" customHeight="1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spans="1:26" ht="14.25" customHeight="1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spans="1:26" ht="14.25" customHeight="1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spans="1:26" ht="14.25" customHeight="1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spans="1:26" ht="14.25" customHeight="1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spans="1:26" ht="14.25" customHeight="1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spans="1:26" ht="14.25" customHeight="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spans="1:26" ht="14.25" customHeight="1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spans="1:26" ht="14.25" customHeight="1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spans="1:26" ht="14.25" customHeight="1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spans="1:26" ht="14.25" customHeight="1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spans="1:26" ht="14.25" customHeight="1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spans="1:26" ht="14.25" customHeight="1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spans="1:26" ht="14.25" customHeight="1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spans="1:26" ht="14.25" customHeight="1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spans="1:26" ht="14.25" customHeight="1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spans="1:26" ht="14.25" customHeight="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spans="1:26" ht="14.25" customHeight="1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spans="1:26" ht="14.25" customHeight="1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spans="1:26" ht="14.25" customHeight="1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spans="1:26" ht="14.25" customHeight="1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spans="1:26" ht="14.25" customHeight="1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spans="1:26" ht="14.25" customHeight="1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spans="1:26" ht="14.25" customHeight="1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spans="1:26" ht="14.25" customHeight="1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spans="1:26" ht="14.25" customHeight="1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spans="1:26" ht="14.25" customHeight="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spans="1:26" ht="14.25" customHeight="1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spans="1:26" ht="14.25" customHeight="1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spans="1:26" ht="14.25" customHeight="1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spans="1:26" ht="14.25" customHeight="1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spans="1:26" ht="14.25" customHeight="1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spans="1:26" ht="14.25" customHeight="1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spans="1:26" ht="14.25" customHeight="1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spans="1:26" ht="14.25" customHeight="1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spans="1:26" ht="14.25" customHeight="1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spans="1:26" ht="14.25" customHeight="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spans="1:26" ht="14.25" customHeight="1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spans="1:26" ht="14.25" customHeight="1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spans="1:26" ht="14.25" customHeight="1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spans="1:26" ht="14.25" customHeight="1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spans="1:26" ht="14.25" customHeight="1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spans="1:26" ht="14.25" customHeight="1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spans="1:26" ht="14.25" customHeight="1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spans="1:26" ht="14.25" customHeight="1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spans="1:26" ht="14.25" customHeight="1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spans="1:26" ht="14.25" customHeight="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spans="1:26" ht="14.25" customHeight="1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spans="1:26" ht="14.25" customHeight="1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spans="1:26" ht="14.25" customHeight="1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spans="1:26" ht="14.25" customHeight="1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spans="1:26" ht="14.25" customHeight="1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spans="1:26" ht="14.25" customHeight="1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spans="1:26" ht="14.25" customHeight="1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spans="1:26" ht="14.25" customHeight="1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spans="1:26" ht="14.25" customHeight="1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spans="1:26" ht="14.25" customHeight="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spans="1:26" ht="14.25" customHeight="1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spans="1:26" ht="14.25" customHeight="1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spans="1:26" ht="14.25" customHeight="1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spans="1:26" ht="14.25" customHeight="1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spans="1:26" ht="14.25" customHeight="1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spans="1:26" ht="14.25" customHeight="1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spans="1:26" ht="14.25" customHeight="1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spans="1:26" ht="14.25" customHeight="1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spans="1:26" ht="14.25" customHeight="1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spans="1:26" ht="14.25" customHeight="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spans="1:26" ht="14.25" customHeight="1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spans="1:26" ht="14.25" customHeight="1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spans="1:26" ht="14.25" customHeight="1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spans="1:26" ht="14.25" customHeight="1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spans="1:26" ht="14.25" customHeight="1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spans="1:26" ht="14.25" customHeight="1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spans="1:26" ht="14.25" customHeight="1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spans="1:26" ht="14.25" customHeight="1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spans="1:26" ht="14.25" customHeight="1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spans="1:26" ht="14.25" customHeight="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spans="1:26" ht="14.25" customHeight="1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spans="1:26" ht="14.25" customHeight="1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spans="1:26" ht="14.25" customHeight="1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spans="1:26" ht="14.25" customHeight="1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spans="1:26" ht="14.25" customHeight="1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spans="1:26" ht="14.25" customHeight="1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spans="1:26" ht="14.25" customHeight="1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spans="1:26" ht="14.25" customHeight="1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spans="1:26" ht="14.25" customHeight="1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spans="1:26" ht="14.25" customHeight="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spans="1:26" ht="14.25" customHeight="1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spans="1:26" ht="14.25" customHeight="1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spans="1:26" ht="14.25" customHeight="1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spans="1:26" ht="14.25" customHeight="1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spans="1:26" ht="14.25" customHeight="1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spans="1:26" ht="14.25" customHeight="1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spans="1:26" ht="14.25" customHeight="1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spans="1:26" ht="14.25" customHeight="1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spans="1:26" ht="14.25" customHeight="1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spans="1:26" ht="14.25" customHeight="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spans="1:26" ht="14.25" customHeight="1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spans="1:26" ht="14.25" customHeight="1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spans="1:26" ht="14.25" customHeight="1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spans="1:26" ht="14.25" customHeight="1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spans="1:26" ht="14.25" customHeight="1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spans="1:26" ht="14.25" customHeight="1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spans="1:26" ht="14.25" customHeight="1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spans="1:26" ht="14.25" customHeight="1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spans="1:26" ht="14.25" customHeight="1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spans="1:26" ht="14.25" customHeight="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spans="1:26" ht="14.25" customHeight="1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spans="1:26" ht="14.25" customHeight="1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spans="1:26" ht="14.25" customHeight="1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spans="1:26" ht="14.25" customHeight="1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spans="1:26" ht="14.25" customHeight="1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spans="1:26" ht="14.25" customHeight="1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spans="1:26" ht="14.25" customHeight="1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spans="1:26" ht="14.25" customHeight="1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spans="1:26" ht="14.25" customHeight="1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spans="1:26" ht="14.25" customHeight="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spans="1:26" ht="14.25" customHeight="1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spans="1:26" ht="14.25" customHeight="1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spans="1:26" ht="14.25" customHeight="1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spans="1:26" ht="14.25" customHeight="1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spans="1:26" ht="14.25" customHeight="1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spans="1:26" ht="14.25" customHeight="1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spans="1:26" ht="14.25" customHeight="1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spans="1:26" ht="14.25" customHeight="1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spans="1:26" ht="14.25" customHeight="1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spans="1:26" ht="14.25" customHeight="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spans="1:26" ht="14.25" customHeight="1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spans="1:26" ht="14.25" customHeight="1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spans="1:26" ht="14.25" customHeight="1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spans="1:26" ht="14.25" customHeight="1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spans="1:26" ht="14.25" customHeight="1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spans="1:26" ht="14.25" customHeight="1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spans="1:26" ht="14.25" customHeight="1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spans="1:26" ht="14.25" customHeight="1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spans="1:26" ht="14.25" customHeight="1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spans="1:26" ht="14.25" customHeight="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spans="1:26" ht="14.25" customHeight="1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spans="1:26" ht="14.25" customHeight="1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spans="1:26" ht="14.25" customHeight="1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spans="1:26" ht="14.25" customHeight="1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spans="1:26" ht="14.25" customHeight="1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spans="1:26" ht="14.25" customHeight="1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spans="1:26" ht="14.25" customHeight="1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spans="1:26" ht="14.25" customHeight="1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spans="1:26" ht="14.25" customHeight="1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spans="1:26" ht="14.25" customHeight="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spans="1:26" ht="14.25" customHeight="1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spans="1:26" ht="14.25" customHeight="1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spans="1:26" ht="14.25" customHeight="1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spans="1:26" ht="14.25" customHeight="1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spans="1:26" ht="14.25" customHeight="1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spans="1:26" ht="14.25" customHeight="1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spans="1:26" ht="14.25" customHeight="1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spans="1:26" ht="14.25" customHeight="1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spans="1:26" ht="14.25" customHeight="1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spans="1:26" ht="14.25" customHeight="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spans="1:26" ht="14.25" customHeight="1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spans="1:26" ht="14.25" customHeight="1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spans="1:26" ht="14.25" customHeight="1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spans="1:26" ht="14.25" customHeight="1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spans="1:26" ht="14.25" customHeight="1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spans="1:26" ht="14.25" customHeight="1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spans="1:26" ht="14.25" customHeight="1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spans="1:26" ht="14.25" customHeight="1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spans="1:26" ht="14.25" customHeight="1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spans="1:26" ht="14.25" customHeight="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spans="1:26" ht="14.25" customHeight="1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spans="1:26" ht="14.25" customHeight="1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spans="1:26" ht="14.25" customHeight="1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spans="1:26" ht="14.25" customHeight="1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spans="1:26" ht="14.25" customHeight="1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spans="1:26" ht="14.25" customHeight="1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spans="1:26" ht="14.25" customHeight="1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spans="1:26" ht="14.25" customHeight="1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spans="1:26" ht="14.25" customHeight="1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spans="1:26" ht="14.25" customHeight="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spans="1:26" ht="14.25" customHeight="1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spans="1:26" ht="14.25" customHeight="1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spans="1:26" ht="14.25" customHeight="1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spans="1:26" ht="14.25" customHeight="1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spans="1:26" ht="14.25" customHeight="1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spans="1:26" ht="14.25" customHeight="1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spans="1:26" ht="14.25" customHeight="1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spans="1:26" ht="14.25" customHeight="1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spans="1:26" ht="14.25" customHeight="1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spans="1:26" ht="14.25" customHeight="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spans="1:26" ht="14.25" customHeight="1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spans="1:26" ht="14.25" customHeight="1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spans="1:26" ht="14.25" customHeight="1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spans="1:26" ht="14.25" customHeight="1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spans="1:26" ht="14.25" customHeight="1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spans="1:26" ht="14.25" customHeight="1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spans="1:26" ht="14.25" customHeight="1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spans="1:26" ht="14.25" customHeight="1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spans="1:26" ht="14.25" customHeight="1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spans="1:26" ht="14.25" customHeight="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spans="1:26" ht="14.25" customHeight="1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spans="1:26" ht="14.25" customHeight="1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spans="1:26" ht="14.25" customHeight="1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spans="1:26" ht="14.25" customHeight="1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spans="1:26" ht="14.25" customHeight="1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spans="1:26" ht="14.25" customHeight="1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spans="1:26" ht="14.25" customHeight="1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spans="1:26" ht="14.25" customHeight="1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spans="1:26" ht="14.25" customHeight="1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spans="1:26" ht="14.25" customHeight="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spans="1:26" ht="14.25" customHeight="1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spans="1:26" ht="14.25" customHeight="1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spans="1:26" ht="14.25" customHeight="1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spans="1:26" ht="14.25" customHeight="1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spans="1:26" ht="14.25" customHeight="1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spans="1:26" ht="14.25" customHeight="1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spans="1:26" ht="14.25" customHeight="1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spans="1:26" ht="14.25" customHeight="1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spans="1:26" ht="14.25" customHeight="1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spans="1:26" ht="14.25" customHeight="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spans="1:26" ht="14.25" customHeight="1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spans="1:26" ht="14.25" customHeight="1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spans="1:26" ht="14.25" customHeight="1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spans="1:26" ht="14.25" customHeight="1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spans="1:26" ht="14.25" customHeight="1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spans="1:26" ht="14.25" customHeight="1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spans="1:26" ht="14.25" customHeight="1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spans="1:26" ht="14.25" customHeight="1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spans="1:26" ht="14.25" customHeight="1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spans="1:26" ht="14.25" customHeight="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spans="1:26" ht="14.25" customHeight="1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spans="1:26" ht="14.25" customHeight="1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spans="1:26" ht="14.25" customHeight="1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spans="1:26" ht="14.25" customHeight="1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spans="1:26" ht="14.25" customHeight="1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spans="1:26" ht="14.25" customHeight="1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spans="1:26" ht="14.25" customHeight="1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spans="1:26" ht="14.25" customHeight="1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spans="1:26" ht="14.25" customHeight="1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spans="1:26" ht="14.25" customHeight="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spans="1:26" ht="14.25" customHeight="1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spans="1:26" ht="14.25" customHeight="1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spans="1:26" ht="14.25" customHeight="1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spans="1:26" ht="14.25" customHeight="1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spans="1:26" ht="14.25" customHeight="1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spans="1:26" ht="14.25" customHeight="1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spans="1:26" ht="14.25" customHeight="1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spans="1:26" ht="14.25" customHeight="1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spans="1:26" ht="14.25" customHeight="1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spans="1:26" ht="14.25" customHeight="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spans="1:26" ht="14.25" customHeight="1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spans="1:26" ht="14.25" customHeight="1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spans="1:26" ht="14.25" customHeight="1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spans="1:26" ht="14.25" customHeight="1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spans="1:26" ht="14.25" customHeight="1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spans="1:26" ht="14.25" customHeight="1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spans="1:26" ht="14.25" customHeight="1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spans="1:26" ht="14.25" customHeight="1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spans="1:26" ht="14.25" customHeight="1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spans="1:26" ht="14.25" customHeight="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spans="1:26" ht="14.25" customHeight="1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spans="1:26" ht="14.25" customHeight="1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spans="1:26" ht="14.25" customHeight="1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spans="1:26" ht="14.25" customHeight="1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spans="1:26" ht="14.25" customHeight="1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spans="1:26" ht="14.25" customHeight="1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spans="1:26" ht="14.25" customHeight="1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spans="1:26" ht="14.25" customHeight="1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spans="1:26" ht="14.25" customHeight="1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spans="1:26" ht="14.25" customHeight="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spans="1:26" ht="14.25" customHeight="1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spans="1:26" ht="14.25" customHeight="1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spans="1:26" ht="14.25" customHeight="1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spans="1:26" ht="14.25" customHeight="1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spans="1:26" ht="14.25" customHeight="1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spans="1:26" ht="14.25" customHeight="1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spans="1:26" ht="14.25" customHeight="1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spans="1:26" ht="14.25" customHeight="1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spans="1:26" ht="14.25" customHeight="1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spans="1:26" ht="14.25" customHeight="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spans="1:26" ht="14.25" customHeight="1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spans="1:26" ht="14.25" customHeight="1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spans="1:26" ht="14.25" customHeight="1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spans="1:26" ht="14.25" customHeight="1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spans="1:26" ht="14.25" customHeight="1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spans="1:26" ht="14.25" customHeight="1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spans="1:26" ht="14.25" customHeight="1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spans="1:26" ht="14.25" customHeight="1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spans="1:26" ht="14.25" customHeight="1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spans="1:26" ht="14.25" customHeight="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spans="1:26" ht="14.25" customHeight="1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spans="1:26" ht="14.25" customHeight="1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spans="1:26" ht="14.25" customHeight="1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spans="1:26" ht="14.25" customHeight="1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spans="1:26" ht="14.25" customHeight="1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spans="1:26" ht="14.25" customHeight="1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spans="1:26" ht="14.25" customHeight="1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spans="1:26" ht="14.25" customHeight="1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spans="1:26" ht="14.25" customHeight="1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spans="1:26" ht="14.25" customHeight="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spans="1:26" ht="14.25" customHeight="1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spans="1:26" ht="14.25" customHeight="1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spans="1:26" ht="14.25" customHeight="1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spans="1:26" ht="14.25" customHeight="1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spans="1:26" ht="14.25" customHeight="1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spans="1:26" ht="14.25" customHeight="1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spans="1:26" ht="14.25" customHeight="1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spans="1:26" ht="14.25" customHeight="1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spans="1:26" ht="14.25" customHeight="1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spans="1:26" ht="14.25" customHeight="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spans="1:26" ht="14.25" customHeight="1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spans="1:26" ht="14.25" customHeight="1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spans="1:26" ht="14.25" customHeight="1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spans="1:26" ht="14.25" customHeight="1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spans="1:26" ht="14.25" customHeight="1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spans="1:26" ht="14.25" customHeight="1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spans="1:26" ht="14.25" customHeight="1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spans="1:26" ht="14.25" customHeight="1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spans="1:26" ht="14.25" customHeight="1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spans="1:26" ht="14.25" customHeight="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spans="1:26" ht="14.25" customHeight="1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spans="1:26" ht="14.25" customHeight="1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spans="1:26" ht="14.25" customHeight="1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spans="1:26" ht="14.25" customHeight="1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spans="1:26" ht="14.25" customHeight="1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spans="1:26" ht="14.25" customHeight="1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spans="1:26" ht="14.25" customHeight="1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spans="1:26" ht="14.25" customHeight="1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spans="1:26" ht="14.25" customHeight="1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spans="1:26" ht="14.25" customHeight="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spans="1:26" ht="14.25" customHeight="1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spans="1:26" ht="14.25" customHeight="1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spans="1:26" ht="14.25" customHeight="1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spans="1:26" ht="14.25" customHeight="1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spans="1:26" ht="14.25" customHeight="1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spans="1:26" ht="14.25" customHeight="1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spans="1:26" ht="14.25" customHeight="1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spans="1:26" ht="14.25" customHeight="1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spans="1:26" ht="14.25" customHeight="1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spans="1:26" ht="14.25" customHeight="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spans="1:26" ht="14.25" customHeight="1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spans="1:26" ht="14.25" customHeight="1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spans="1:26" ht="14.25" customHeight="1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spans="1:26" ht="14.25" customHeight="1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spans="1:26" ht="14.25" customHeight="1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spans="1:26" ht="14.25" customHeight="1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spans="1:26" ht="14.25" customHeight="1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spans="1:26" ht="14.25" customHeight="1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spans="1:26" ht="14.25" customHeight="1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spans="1:26" ht="14.25" customHeight="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spans="1:26" ht="14.25" customHeight="1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spans="1:26" ht="14.25" customHeight="1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spans="1:26" ht="14.25" customHeight="1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spans="1:26" ht="14.25" customHeight="1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spans="1:26" ht="14.25" customHeight="1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spans="1:26" ht="14.25" customHeight="1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spans="1:26" ht="14.25" customHeight="1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spans="1:26" ht="14.25" customHeight="1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spans="1:26" ht="14.25" customHeight="1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spans="1:26" ht="14.25" customHeight="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spans="1:26" ht="14.25" customHeight="1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spans="1:26" ht="14.25" customHeight="1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spans="1:26" ht="14.25" customHeight="1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spans="1:26" ht="14.25" customHeight="1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spans="1:26" ht="14.25" customHeight="1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spans="1:26" ht="14.25" customHeight="1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spans="1:26" ht="14.25" customHeight="1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spans="1:26" ht="14.25" customHeight="1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spans="1:26" ht="14.25" customHeight="1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spans="1:26" ht="14.25" customHeight="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spans="1:26" ht="14.25" customHeight="1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spans="1:26" ht="14.25" customHeight="1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spans="1:26" ht="14.25" customHeight="1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spans="1:26" ht="14.25" customHeight="1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spans="1:26" ht="14.25" customHeight="1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spans="1:26" ht="14.25" customHeight="1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spans="1:26" ht="14.25" customHeight="1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spans="1:26" ht="14.25" customHeight="1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spans="1:26" ht="14.25" customHeight="1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spans="1:26" ht="14.25" customHeight="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spans="1:26" ht="14.25" customHeight="1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spans="1:26" ht="14.25" customHeight="1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spans="1:26" ht="14.25" customHeight="1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spans="1:26" ht="14.25" customHeight="1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spans="1:26" ht="14.25" customHeight="1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spans="1:26" ht="14.25" customHeight="1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spans="1:26" ht="14.25" customHeight="1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spans="1:26" ht="14.25" customHeight="1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spans="1:26" ht="14.25" customHeight="1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spans="1:26" ht="14.25" customHeight="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spans="1:26" ht="14.25" customHeight="1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spans="1:26" ht="14.25" customHeight="1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spans="1:26" ht="14.25" customHeight="1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spans="1:26" ht="14.25" customHeight="1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spans="1:26" ht="14.25" customHeight="1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spans="1:26" ht="14.25" customHeight="1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spans="1:26" ht="14.25" customHeight="1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spans="1:26" ht="14.25" customHeight="1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spans="1:26" ht="14.25" customHeight="1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spans="1:26" ht="14.25" customHeight="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spans="1:26" ht="14.25" customHeight="1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spans="1:26" ht="14.25" customHeight="1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spans="1:26" ht="14.25" customHeight="1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spans="1:26" ht="14.25" customHeight="1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spans="1:26" ht="14.25" customHeight="1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spans="1:26" ht="14.25" customHeight="1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spans="1:26" ht="14.25" customHeight="1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spans="1:26" ht="14.25" customHeight="1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spans="1:26" ht="14.25" customHeight="1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spans="1:26" ht="14.25" customHeight="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spans="1:26" ht="14.25" customHeight="1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spans="1:26" ht="14.25" customHeight="1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spans="1:26" ht="14.25" customHeight="1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spans="1:26" ht="14.25" customHeight="1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spans="1:26" ht="14.25" customHeight="1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spans="1:26" ht="14.25" customHeight="1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spans="1:26" ht="14.25" customHeight="1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spans="1:26" ht="14.25" customHeight="1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spans="1:26" ht="14.25" customHeight="1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spans="1:26" ht="14.25" customHeight="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spans="1:26" ht="14.25" customHeight="1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spans="1:26" ht="14.25" customHeight="1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spans="1:26" ht="14.25" customHeight="1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spans="1:26" ht="14.25" customHeight="1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spans="1:26" ht="14.25" customHeight="1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spans="1:26" ht="14.25" customHeight="1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spans="1:26" ht="14.25" customHeight="1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spans="1:26" ht="14.25" customHeight="1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spans="1:26" ht="14.25" customHeight="1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spans="1:26" ht="14.25" customHeight="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spans="1:26" ht="14.25" customHeight="1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spans="1:26" ht="14.25" customHeight="1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spans="1:26" ht="14.25" customHeight="1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spans="1:26" ht="14.25" customHeight="1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spans="1:26" ht="14.25" customHeight="1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spans="1:26" ht="14.25" customHeight="1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spans="1:26" ht="14.25" customHeight="1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spans="1:26" ht="14.25" customHeight="1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spans="1:26" ht="14.25" customHeight="1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spans="1:26" ht="14.25" customHeight="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spans="1:26" ht="14.25" customHeight="1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spans="1:26" ht="14.25" customHeight="1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spans="1:26" ht="14.25" customHeight="1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spans="1:26" ht="14.25" customHeight="1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spans="1:26" ht="14.25" customHeight="1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spans="1:26" ht="14.25" customHeight="1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spans="1:26" ht="14.25" customHeight="1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spans="1:26" ht="14.25" customHeight="1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spans="1:26" ht="14.25" customHeight="1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spans="1:26" ht="14.25" customHeight="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spans="1:26" ht="14.25" customHeight="1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spans="1:26" ht="14.25" customHeight="1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spans="1:26" ht="14.25" customHeight="1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spans="1:26" ht="14.25" customHeight="1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spans="1:26" ht="14.25" customHeight="1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spans="1:26" ht="14.25" customHeight="1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spans="1:26" ht="14.25" customHeight="1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spans="1:26" ht="14.25" customHeight="1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spans="1:26" ht="14.25" customHeight="1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spans="1:26" ht="14.25" customHeight="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spans="1:26" ht="14.25" customHeight="1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spans="1:26" ht="14.25" customHeight="1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spans="1:26" ht="14.25" customHeight="1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spans="1:26" ht="14.25" customHeight="1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spans="1:26" ht="14.25" customHeight="1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spans="1:26" ht="14.25" customHeight="1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spans="1:26" ht="14.25" customHeight="1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spans="1:26" ht="14.25" customHeight="1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spans="1:26" ht="14.25" customHeight="1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spans="1:26" ht="14.25" customHeight="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 spans="1:26" ht="14.25" customHeight="1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 spans="1:26" ht="14.25" customHeight="1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 spans="1:26" ht="14.25" customHeight="1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 spans="1:26" ht="14.25" customHeight="1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 spans="1:26" ht="14.25" customHeight="1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 spans="1:26" ht="14.25" customHeight="1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 spans="1:26" ht="14.25" customHeight="1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 spans="1:26" ht="14.25" customHeight="1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 spans="1:26" ht="14.25" customHeight="1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</sheetData>
  <mergeCells count="9">
    <mergeCell ref="C18:D18"/>
    <mergeCell ref="C19:D19"/>
    <mergeCell ref="A1:L1"/>
    <mergeCell ref="C12:D12"/>
    <mergeCell ref="C13:D13"/>
    <mergeCell ref="C14:D14"/>
    <mergeCell ref="C15:D15"/>
    <mergeCell ref="C16:D16"/>
    <mergeCell ref="C17:D17"/>
  </mergeCells>
  <pageMargins left="0.70866141732283472" right="0.70866141732283472" top="0.74803149606299213" bottom="0.74803149606299213" header="0" footer="0"/>
  <pageSetup orientation="portrait"/>
  <headerFooter>
    <oddHeader>&amp;L&amp;P&amp;C&amp;D&amp;R&amp;F</oddHeader>
    <oddFooter>&amp;L&amp;F&amp;C&amp;A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1</vt:i4>
      </vt:variant>
    </vt:vector>
  </HeadingPairs>
  <TitlesOfParts>
    <vt:vector size="15" baseType="lpstr">
      <vt:lpstr>A&amp;F</vt:lpstr>
      <vt:lpstr>PRODUCT</vt:lpstr>
      <vt:lpstr>SALES</vt:lpstr>
      <vt:lpstr>PROFIT</vt:lpstr>
      <vt:lpstr>SORT</vt:lpstr>
      <vt:lpstr>STUDENT</vt:lpstr>
      <vt:lpstr>Exise</vt:lpstr>
      <vt:lpstr>MARKS</vt:lpstr>
      <vt:lpstr>EMP</vt:lpstr>
      <vt:lpstr>12 batch</vt:lpstr>
      <vt:lpstr>E.Details</vt:lpstr>
      <vt:lpstr>Chart</vt:lpstr>
      <vt:lpstr>Tally. Ass</vt:lpstr>
      <vt:lpstr>Rent Bill</vt:lpstr>
      <vt:lpstr>Chart2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Keonics 3</dc:creator>
  <cp:lastModifiedBy>itp</cp:lastModifiedBy>
  <dcterms:created xsi:type="dcterms:W3CDTF">2022-01-24T08:13:08Z</dcterms:created>
  <dcterms:modified xsi:type="dcterms:W3CDTF">2024-04-12T10:53:30Z</dcterms:modified>
</cp:coreProperties>
</file>