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SO-Files\"/>
    </mc:Choice>
  </mc:AlternateContent>
  <bookViews>
    <workbookView xWindow="-110" yWindow="-110" windowWidth="16220" windowHeight="11500" tabRatio="837" firstSheet="1" activeTab="1"/>
  </bookViews>
  <sheets>
    <sheet name="A&amp;F" sheetId="1" r:id="rId1"/>
    <sheet name="PRODUCT" sheetId="2" r:id="rId2"/>
    <sheet name="SALES" sheetId="3" r:id="rId3"/>
    <sheet name="PROFIT" sheetId="9" r:id="rId4"/>
    <sheet name="SORT" sheetId="10" r:id="rId5"/>
    <sheet name="STUDENT" sheetId="7" r:id="rId6"/>
    <sheet name="MARKS" sheetId="8" r:id="rId7"/>
    <sheet name="EMP" sheetId="4" r:id="rId8"/>
    <sheet name="E.Details" sheetId="5" r:id="rId9"/>
    <sheet name="Chart" sheetId="6" r:id="rId10"/>
    <sheet name="Tally. Ass" sheetId="11" r:id="rId11"/>
    <sheet name="Chart2" sheetId="13" r:id="rId12"/>
  </sheets>
  <definedNames>
    <definedName name="_xlnm._FilterDatabase" localSheetId="5" hidden="1">STUDENT!$E$11:$G$12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1" l="1"/>
  <c r="M4" i="11" s="1"/>
  <c r="J5" i="11"/>
  <c r="L5" i="11" s="1"/>
  <c r="J6" i="11"/>
  <c r="L6" i="11" s="1"/>
  <c r="J7" i="11"/>
  <c r="L7" i="11" s="1"/>
  <c r="J8" i="11"/>
  <c r="L8" i="11" s="1"/>
  <c r="N8" i="11" s="1"/>
  <c r="J3" i="11"/>
  <c r="M3" i="11" s="1"/>
  <c r="H4" i="11"/>
  <c r="H5" i="11"/>
  <c r="H6" i="11"/>
  <c r="H7" i="11"/>
  <c r="H8" i="11"/>
  <c r="H3" i="11"/>
  <c r="D4" i="11"/>
  <c r="D5" i="11"/>
  <c r="D6" i="11"/>
  <c r="D7" i="11"/>
  <c r="D8" i="11"/>
  <c r="D3" i="11"/>
  <c r="H9" i="11" l="1"/>
  <c r="N7" i="11"/>
  <c r="N6" i="11"/>
  <c r="N5" i="11"/>
  <c r="D9" i="11"/>
  <c r="L4" i="11"/>
  <c r="N4" i="11" s="1"/>
  <c r="M5" i="11"/>
  <c r="M8" i="11"/>
  <c r="M7" i="11"/>
  <c r="M6" i="11"/>
  <c r="L3" i="11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H4" i="5"/>
  <c r="G4" i="5"/>
  <c r="F4" i="5"/>
  <c r="E4" i="5"/>
  <c r="L4" i="8"/>
  <c r="L5" i="8"/>
  <c r="L6" i="8"/>
  <c r="L7" i="8"/>
  <c r="L3" i="8"/>
  <c r="K3" i="8"/>
  <c r="K4" i="8"/>
  <c r="K5" i="8"/>
  <c r="K6" i="8"/>
  <c r="K7" i="8"/>
  <c r="J3" i="8"/>
  <c r="J4" i="8"/>
  <c r="J5" i="8"/>
  <c r="J6" i="8"/>
  <c r="J7" i="8"/>
  <c r="F4" i="8"/>
  <c r="G4" i="8"/>
  <c r="H4" i="8"/>
  <c r="I4" i="8"/>
  <c r="F5" i="8"/>
  <c r="G5" i="8"/>
  <c r="H5" i="8"/>
  <c r="I5" i="8"/>
  <c r="F6" i="8"/>
  <c r="G6" i="8" s="1"/>
  <c r="H6" i="8"/>
  <c r="I6" i="8"/>
  <c r="F7" i="8"/>
  <c r="G7" i="8" s="1"/>
  <c r="H7" i="8"/>
  <c r="I7" i="8"/>
  <c r="I3" i="8"/>
  <c r="H3" i="8"/>
  <c r="G3" i="8"/>
  <c r="F3" i="8"/>
  <c r="N3" i="11" l="1"/>
  <c r="N9" i="11" s="1"/>
  <c r="L9" i="11"/>
  <c r="J8" i="7"/>
  <c r="J7" i="7"/>
  <c r="G15" i="7"/>
  <c r="G12" i="7"/>
  <c r="G9" i="7"/>
  <c r="G6" i="7"/>
  <c r="H3" i="7"/>
  <c r="G3" i="7"/>
  <c r="G14" i="7"/>
  <c r="G11" i="7"/>
  <c r="G8" i="7"/>
  <c r="G5" i="7"/>
  <c r="G2" i="7"/>
  <c r="C12" i="7"/>
  <c r="C13" i="7"/>
  <c r="C14" i="7"/>
  <c r="C15" i="7"/>
  <c r="D4" i="7"/>
  <c r="D5" i="7"/>
  <c r="D6" i="7"/>
  <c r="D7" i="7"/>
  <c r="D8" i="7"/>
  <c r="D9" i="7"/>
  <c r="D3" i="7"/>
  <c r="D11" i="4" l="1"/>
  <c r="E4" i="4"/>
  <c r="F4" i="4"/>
  <c r="H4" i="4"/>
  <c r="K4" i="4" s="1"/>
  <c r="I4" i="4"/>
  <c r="J4" i="4"/>
  <c r="E5" i="4"/>
  <c r="F5" i="4"/>
  <c r="H5" i="4"/>
  <c r="I5" i="4"/>
  <c r="J5" i="4"/>
  <c r="E6" i="4"/>
  <c r="G6" i="4" s="1"/>
  <c r="F6" i="4"/>
  <c r="H6" i="4"/>
  <c r="I6" i="4"/>
  <c r="J6" i="4"/>
  <c r="E7" i="4"/>
  <c r="F7" i="4"/>
  <c r="H7" i="4"/>
  <c r="K7" i="4" s="1"/>
  <c r="I7" i="4"/>
  <c r="J7" i="4"/>
  <c r="E8" i="4"/>
  <c r="F8" i="4"/>
  <c r="H8" i="4"/>
  <c r="K8" i="4" s="1"/>
  <c r="I8" i="4"/>
  <c r="J8" i="4"/>
  <c r="E9" i="4"/>
  <c r="G9" i="4" s="1"/>
  <c r="F9" i="4"/>
  <c r="H9" i="4"/>
  <c r="I9" i="4"/>
  <c r="J9" i="4"/>
  <c r="J3" i="4"/>
  <c r="J11" i="4" s="1"/>
  <c r="I3" i="4"/>
  <c r="I11" i="4" s="1"/>
  <c r="H3" i="4"/>
  <c r="H11" i="4" s="1"/>
  <c r="F3" i="4"/>
  <c r="F11" i="4" s="1"/>
  <c r="E3" i="4"/>
  <c r="E11" i="4" s="1"/>
  <c r="B12" i="9"/>
  <c r="C4" i="9"/>
  <c r="D4" i="9"/>
  <c r="F4" i="9" s="1"/>
  <c r="C5" i="9"/>
  <c r="E5" i="9" s="1"/>
  <c r="D5" i="9"/>
  <c r="F5" i="9" s="1"/>
  <c r="F12" i="9" s="1"/>
  <c r="C6" i="9"/>
  <c r="G6" i="9" s="1"/>
  <c r="I6" i="9" s="1"/>
  <c r="D6" i="9"/>
  <c r="E6" i="9"/>
  <c r="F6" i="9"/>
  <c r="H6" i="9" s="1"/>
  <c r="C7" i="9"/>
  <c r="E7" i="9" s="1"/>
  <c r="D7" i="9"/>
  <c r="F7" i="9" s="1"/>
  <c r="C8" i="9"/>
  <c r="D8" i="9"/>
  <c r="E8" i="9"/>
  <c r="F8" i="9"/>
  <c r="H8" i="9" s="1"/>
  <c r="C9" i="9"/>
  <c r="D9" i="9"/>
  <c r="F9" i="9" s="1"/>
  <c r="E9" i="9"/>
  <c r="C10" i="9"/>
  <c r="E10" i="9" s="1"/>
  <c r="D10" i="9"/>
  <c r="F10" i="9"/>
  <c r="H10" i="9" s="1"/>
  <c r="C3" i="9"/>
  <c r="C12" i="9" s="1"/>
  <c r="F3" i="9"/>
  <c r="H3" i="9" s="1"/>
  <c r="D3" i="9"/>
  <c r="E4" i="3"/>
  <c r="F4" i="3" s="1"/>
  <c r="G4" i="3" s="1"/>
  <c r="E5" i="3"/>
  <c r="F5" i="3" s="1"/>
  <c r="G5" i="3" s="1"/>
  <c r="E6" i="3"/>
  <c r="F6" i="3" s="1"/>
  <c r="G6" i="3" s="1"/>
  <c r="E7" i="3"/>
  <c r="F7" i="3" s="1"/>
  <c r="G7" i="3" s="1"/>
  <c r="G3" i="3"/>
  <c r="F3" i="3"/>
  <c r="E3" i="3"/>
  <c r="D10" i="2"/>
  <c r="D11" i="2"/>
  <c r="D12" i="2"/>
  <c r="D13" i="2"/>
  <c r="C13" i="2"/>
  <c r="C12" i="2"/>
  <c r="C11" i="2"/>
  <c r="C10" i="2"/>
  <c r="E5" i="2"/>
  <c r="E13" i="2" s="1"/>
  <c r="E6" i="2"/>
  <c r="F6" i="2" s="1"/>
  <c r="E7" i="2"/>
  <c r="F7" i="2"/>
  <c r="E8" i="2"/>
  <c r="F8" i="2" s="1"/>
  <c r="G8" i="2" s="1"/>
  <c r="F4" i="2"/>
  <c r="E4" i="2"/>
  <c r="G4" i="2" s="1"/>
  <c r="I4" i="2" l="1"/>
  <c r="H4" i="2"/>
  <c r="L4" i="2"/>
  <c r="J4" i="2"/>
  <c r="K4" i="2" s="1"/>
  <c r="F10" i="2"/>
  <c r="H12" i="9"/>
  <c r="J3" i="9"/>
  <c r="J12" i="9" s="1"/>
  <c r="E10" i="2"/>
  <c r="G3" i="4"/>
  <c r="K6" i="4"/>
  <c r="L6" i="4" s="1"/>
  <c r="E3" i="9"/>
  <c r="G9" i="9"/>
  <c r="G4" i="4"/>
  <c r="L4" i="4" s="1"/>
  <c r="E11" i="2"/>
  <c r="J6" i="9"/>
  <c r="F12" i="2"/>
  <c r="K3" i="4"/>
  <c r="K11" i="4" s="1"/>
  <c r="G8" i="4"/>
  <c r="G7" i="2"/>
  <c r="E12" i="2"/>
  <c r="G8" i="9"/>
  <c r="G10" i="9"/>
  <c r="I10" i="9" s="1"/>
  <c r="K5" i="4"/>
  <c r="F5" i="2"/>
  <c r="G5" i="2" s="1"/>
  <c r="G10" i="2" s="1"/>
  <c r="F13" i="2"/>
  <c r="J10" i="9"/>
  <c r="D12" i="9"/>
  <c r="G7" i="9"/>
  <c r="G5" i="9"/>
  <c r="I5" i="9" s="1"/>
  <c r="K5" i="9" s="1"/>
  <c r="K9" i="4"/>
  <c r="L9" i="4" s="1"/>
  <c r="G5" i="4"/>
  <c r="E4" i="9"/>
  <c r="G4" i="9" s="1"/>
  <c r="G7" i="4"/>
  <c r="L7" i="4" s="1"/>
  <c r="L8" i="4"/>
  <c r="L5" i="4"/>
  <c r="H4" i="9"/>
  <c r="J4" i="9"/>
  <c r="H5" i="9"/>
  <c r="J5" i="9"/>
  <c r="H7" i="9"/>
  <c r="J7" i="9"/>
  <c r="H9" i="9"/>
  <c r="J9" i="9" s="1"/>
  <c r="I9" i="9"/>
  <c r="K9" i="9"/>
  <c r="I8" i="9"/>
  <c r="K8" i="9" s="1"/>
  <c r="J8" i="9"/>
  <c r="K10" i="9"/>
  <c r="K6" i="9"/>
  <c r="J7" i="2"/>
  <c r="K7" i="2"/>
  <c r="I7" i="2"/>
  <c r="H7" i="2"/>
  <c r="L7" i="2" s="1"/>
  <c r="I5" i="2"/>
  <c r="J5" i="2"/>
  <c r="K5" i="2" s="1"/>
  <c r="H8" i="2"/>
  <c r="L8" i="2" s="1"/>
  <c r="I8" i="2"/>
  <c r="J8" i="2"/>
  <c r="K8" i="2" s="1"/>
  <c r="G6" i="2"/>
  <c r="E4" i="1"/>
  <c r="I4" i="9" l="1"/>
  <c r="K4" i="9" s="1"/>
  <c r="G12" i="2"/>
  <c r="H5" i="2"/>
  <c r="L5" i="2" s="1"/>
  <c r="L11" i="2" s="1"/>
  <c r="E12" i="9"/>
  <c r="G3" i="9"/>
  <c r="G11" i="2"/>
  <c r="L12" i="2"/>
  <c r="G13" i="2"/>
  <c r="G11" i="4"/>
  <c r="L3" i="4"/>
  <c r="L11" i="4" s="1"/>
  <c r="I7" i="9"/>
  <c r="K7" i="9"/>
  <c r="F11" i="2"/>
  <c r="I6" i="2"/>
  <c r="I12" i="2" s="1"/>
  <c r="H6" i="2"/>
  <c r="L6" i="2" s="1"/>
  <c r="J6" i="2"/>
  <c r="K6" i="2" s="1"/>
  <c r="K13" i="2" s="1"/>
  <c r="H12" i="2" l="1"/>
  <c r="I10" i="2"/>
  <c r="H11" i="2"/>
  <c r="K10" i="2"/>
  <c r="I3" i="9"/>
  <c r="I12" i="9" s="1"/>
  <c r="G12" i="9"/>
  <c r="K3" i="9"/>
  <c r="K12" i="9" s="1"/>
  <c r="H13" i="2"/>
  <c r="I11" i="2"/>
  <c r="K12" i="2"/>
  <c r="J12" i="2"/>
  <c r="K11" i="2"/>
  <c r="I13" i="2"/>
  <c r="H10" i="2"/>
  <c r="J13" i="2"/>
  <c r="L13" i="2"/>
  <c r="J10" i="2"/>
  <c r="L10" i="2"/>
  <c r="J11" i="2"/>
  <c r="E6" i="1" l="1"/>
  <c r="E5" i="1"/>
  <c r="B7" i="1"/>
  <c r="B6" i="1"/>
  <c r="B5" i="1"/>
  <c r="B4" i="1"/>
</calcChain>
</file>

<file path=xl/sharedStrings.xml><?xml version="1.0" encoding="utf-8"?>
<sst xmlns="http://schemas.openxmlformats.org/spreadsheetml/2006/main" count="304" uniqueCount="211">
  <si>
    <t>"Arithmetic Operations"</t>
  </si>
  <si>
    <t>First Number</t>
  </si>
  <si>
    <t>Second Number</t>
  </si>
  <si>
    <t>Addition</t>
  </si>
  <si>
    <t>Substraction</t>
  </si>
  <si>
    <t>Multiplication</t>
  </si>
  <si>
    <t>Division</t>
  </si>
  <si>
    <t>"Finding Total"</t>
  </si>
  <si>
    <t>SL.NO</t>
  </si>
  <si>
    <t>PRODUCT</t>
  </si>
  <si>
    <t>QTY</t>
  </si>
  <si>
    <t>RATE</t>
  </si>
  <si>
    <t>AMOUNT</t>
  </si>
  <si>
    <t>Pen</t>
  </si>
  <si>
    <t>Book</t>
  </si>
  <si>
    <t>Bag</t>
  </si>
  <si>
    <t>Chair</t>
  </si>
  <si>
    <t>Table</t>
  </si>
  <si>
    <t>"PRODUCT DETAILS"</t>
  </si>
  <si>
    <t>TOTAL</t>
  </si>
  <si>
    <t>MIN</t>
  </si>
  <si>
    <t>MAX</t>
  </si>
  <si>
    <t>AVERAGE</t>
  </si>
  <si>
    <t>PRICE</t>
  </si>
  <si>
    <t>COMI</t>
  </si>
  <si>
    <t>REMARKS</t>
  </si>
  <si>
    <t>ECODE</t>
  </si>
  <si>
    <t>NAME</t>
  </si>
  <si>
    <t>DESIGN</t>
  </si>
  <si>
    <t>BASIC</t>
  </si>
  <si>
    <t>HRA</t>
  </si>
  <si>
    <t>DA</t>
  </si>
  <si>
    <t>GROSS</t>
  </si>
  <si>
    <t>PF</t>
  </si>
  <si>
    <t>ESI</t>
  </si>
  <si>
    <t>TAX</t>
  </si>
  <si>
    <t>DED</t>
  </si>
  <si>
    <t>NET</t>
  </si>
  <si>
    <t>Raj</t>
  </si>
  <si>
    <t>Rahul</t>
  </si>
  <si>
    <t>Priya</t>
  </si>
  <si>
    <t>Nayana</t>
  </si>
  <si>
    <t>Madhu</t>
  </si>
  <si>
    <t>Jaya</t>
  </si>
  <si>
    <t>Lalit</t>
  </si>
  <si>
    <t>Accountant</t>
  </si>
  <si>
    <t>Manager</t>
  </si>
  <si>
    <t>Rec</t>
  </si>
  <si>
    <t>Assi Man</t>
  </si>
  <si>
    <t>off Ass</t>
  </si>
  <si>
    <t>"Employee Pay Slip"</t>
  </si>
  <si>
    <t>Total</t>
  </si>
  <si>
    <t>DOJ</t>
  </si>
  <si>
    <t>Year</t>
  </si>
  <si>
    <t>Month</t>
  </si>
  <si>
    <t>Days</t>
  </si>
  <si>
    <t>Total Exe</t>
  </si>
  <si>
    <t>Total Exp</t>
  </si>
  <si>
    <t>Employee Exp Details</t>
  </si>
  <si>
    <t>Population</t>
  </si>
  <si>
    <t>Country</t>
  </si>
  <si>
    <t>India</t>
  </si>
  <si>
    <t>Japan</t>
  </si>
  <si>
    <t>Chaina</t>
  </si>
  <si>
    <t>USA</t>
  </si>
  <si>
    <t>UK</t>
  </si>
  <si>
    <t>Bangladesh</t>
  </si>
  <si>
    <t>Russia</t>
  </si>
  <si>
    <t>DISCOUNT @12%</t>
  </si>
  <si>
    <t>State</t>
  </si>
  <si>
    <t>Inter State</t>
  </si>
  <si>
    <t>Net
(AAD+IGST)</t>
  </si>
  <si>
    <t>ROLLNO</t>
  </si>
  <si>
    <t>SUBJECT</t>
  </si>
  <si>
    <t>MARKS</t>
  </si>
  <si>
    <t>AKASH</t>
  </si>
  <si>
    <t>ARUN</t>
  </si>
  <si>
    <t>DEEPAK</t>
  </si>
  <si>
    <t>PHY</t>
  </si>
  <si>
    <t>CHE</t>
  </si>
  <si>
    <t>BIO</t>
  </si>
  <si>
    <t>MAT</t>
  </si>
  <si>
    <t>"STUDENT MARKS CARD"</t>
  </si>
  <si>
    <t>Min</t>
  </si>
  <si>
    <t>Max</t>
  </si>
  <si>
    <t>Average</t>
  </si>
  <si>
    <t>COUNT</t>
  </si>
  <si>
    <t>KAN</t>
  </si>
  <si>
    <t>ENG</t>
  </si>
  <si>
    <t>HIN</t>
  </si>
  <si>
    <t>PER</t>
  </si>
  <si>
    <t>GRADE</t>
  </si>
  <si>
    <t>AAA</t>
  </si>
  <si>
    <t>BBB</t>
  </si>
  <si>
    <t>CCC</t>
  </si>
  <si>
    <t>DDD</t>
  </si>
  <si>
    <t>EEE</t>
  </si>
  <si>
    <t>"STUDENT RESULT DETAILS"</t>
  </si>
  <si>
    <t>YEAR</t>
  </si>
  <si>
    <t>"PROFIT AFTER TAX AND INTEREST"</t>
  </si>
  <si>
    <t>GANESH</t>
  </si>
  <si>
    <t>MAHESH</t>
  </si>
  <si>
    <t>VILAS</t>
  </si>
  <si>
    <t>RAKESH</t>
  </si>
  <si>
    <t>JAY</t>
  </si>
  <si>
    <t>ADDRESS</t>
  </si>
  <si>
    <t>HOSUR</t>
  </si>
  <si>
    <t>JSS</t>
  </si>
  <si>
    <t>GOKUL ROAD</t>
  </si>
  <si>
    <t>GANDHI NAGAR</t>
  </si>
  <si>
    <t>ANAND NAGAR</t>
  </si>
  <si>
    <t>CITY</t>
  </si>
  <si>
    <t>HUBLI</t>
  </si>
  <si>
    <t>DHARWAD</t>
  </si>
  <si>
    <t>"STUDENT SORT DETAILS"</t>
  </si>
  <si>
    <t>ITEMS</t>
  </si>
  <si>
    <t>PROFIT&amp;LOSS</t>
  </si>
  <si>
    <t>PUR INVOICE</t>
  </si>
  <si>
    <t>SALES INVOICE</t>
  </si>
  <si>
    <t>STOCK IN HAND</t>
  </si>
  <si>
    <t>REPORT</t>
  </si>
  <si>
    <t>PEN</t>
  </si>
  <si>
    <t>BOOK</t>
  </si>
  <si>
    <t>BAG</t>
  </si>
  <si>
    <t>ERASER</t>
  </si>
  <si>
    <t>SCALE</t>
  </si>
  <si>
    <t>PUR AMOUNT</t>
  </si>
  <si>
    <t>SAL AMOUNT</t>
  </si>
  <si>
    <t>STOCK AMOUNT</t>
  </si>
  <si>
    <t>NET PROFIT</t>
  </si>
  <si>
    <t>Purchase Amount</t>
  </si>
  <si>
    <t>Sales Amount</t>
  </si>
  <si>
    <t>Stock Amount</t>
  </si>
  <si>
    <t>(=qty*rate)</t>
  </si>
  <si>
    <t>Auto Sum</t>
  </si>
  <si>
    <t>Total Amount</t>
  </si>
  <si>
    <t>Stock Qty Formula</t>
  </si>
  <si>
    <t>(=sumif(select all purchase items,purchase item,select all purchase Qty)-(sumif(select all Sales items,Sales item,select all Sales Qty)</t>
  </si>
  <si>
    <t>Remarks</t>
  </si>
  <si>
    <t>(=if(select stock Qty&gt;=5,"In Stock",if(select stock Qty&gt;=1,"Order","Out Of Stock"))</t>
  </si>
  <si>
    <t>Report</t>
  </si>
  <si>
    <t>(=Sales Amount-Purchase Amount+Stock Amount)</t>
  </si>
  <si>
    <t>Result/OR</t>
  </si>
  <si>
    <t>Result/Not</t>
  </si>
  <si>
    <t>Amount
After
Discount</t>
  </si>
  <si>
    <t>NET
(AAD+SGST+CGST)</t>
  </si>
  <si>
    <t>GST
18%/MONTH</t>
  </si>
  <si>
    <t>PROFIT AFTER TAX/MONTH</t>
  </si>
  <si>
    <t>SALES 
AMOUNT</t>
  </si>
  <si>
    <t>GRADE=IF(AND(C3&gt;=35,D3&gt;=35,E3&gt;=35),IF(G3&gt;=75,"A",IF(G3&gt;=60,"B",IF(G3&gt;=50,"C",IF(G3&gt;=35,"Pass")))),"Fail")</t>
  </si>
  <si>
    <t>Result/And=IF(AND(C3&gt;=35,D3&gt;=35,E3&gt;=35),"Pass","Fail")</t>
  </si>
  <si>
    <t>PER=F3/3</t>
  </si>
  <si>
    <t>TOTAL=C3+D3+E3</t>
  </si>
  <si>
    <t>REMARKS=IF(AND(C3&gt;=35,D3&gt;=35,E3&gt;=35),IF(G3&gt;=75,"First",IF(G3&gt;=60,"Second",IF(G3&gt;=50,"Third",IF(G3&gt;=35,"Pass")))),"Fail")</t>
  </si>
  <si>
    <t>Year=DATEDIF(D4,NOW(),"Y")</t>
  </si>
  <si>
    <t>Month=DATEDIF(D4,NOW(),"YM")</t>
  </si>
  <si>
    <t>Days=DATEDIF(D4,NOW(),"MD")</t>
  </si>
  <si>
    <t>Total Exe=DATEDIF(D4,NOW(),"Y")&amp;"-YEAR-"&amp;DATEDIF(D4,NOW(),"YM")&amp;"-MONTH-"&amp;DATEDIF(D4,NOW(),"MD")&amp;"-DAYS"</t>
  </si>
  <si>
    <t>INTEREST
PAID15%=B3*15%</t>
  </si>
  <si>
    <t>GST
18%=E3*18%</t>
  </si>
  <si>
    <t>Solution:</t>
  </si>
  <si>
    <t>TOTAL  =SUM(C4:C8)</t>
  </si>
  <si>
    <t>MIN =MIN(C4:C8)</t>
  </si>
  <si>
    <t>MAX =MAX(C4:C8)</t>
  </si>
  <si>
    <t>AVERAGE =AVERAGE(C4:C8)</t>
  </si>
  <si>
    <t>AMOUNT   =C4*D4  Or =Product(C4:D4)</t>
  </si>
  <si>
    <t>DISCOUNT @12%  =E4*12/100 Or =E4*12%</t>
  </si>
  <si>
    <t>Amount After Discount  =E4-F4</t>
  </si>
  <si>
    <t>Net (AAD+IGST)  =G4+J4</t>
  </si>
  <si>
    <t xml:space="preserve">NET (AAD+SGST+CGST)  =G4+H4+I4 </t>
  </si>
  <si>
    <t>COMI =IF(E3&gt;=10000,E3*10%,E3*5%)</t>
  </si>
  <si>
    <t>REMARKS =IF(F3&gt;=5000,"Excellent",IF(F3&gt;=1000,"Good","Poor"))</t>
  </si>
  <si>
    <t>HRA =D3*32/100</t>
  </si>
  <si>
    <t xml:space="preserve">DA =D3*16/100 </t>
  </si>
  <si>
    <t>GROSS =D3+E3+F3</t>
  </si>
  <si>
    <t>PF =D3*12/100</t>
  </si>
  <si>
    <t xml:space="preserve">ESI =D3*1.75% </t>
  </si>
  <si>
    <t>TAX =D3*18%</t>
  </si>
  <si>
    <t>DED =H3+I3+J3</t>
  </si>
  <si>
    <t>NET =G3-K3</t>
  </si>
  <si>
    <t>REMARKS =IF(C3&gt;=75,"Outstanding",IF(C3&gt;=60,"Excellent",IF(C3&gt;=50,"Good",IF(C3&gt;=35,"Pass","Fail"))))</t>
  </si>
  <si>
    <t>INCOME/YEAR</t>
  </si>
  <si>
    <t>INCOME/MONTH</t>
  </si>
  <si>
    <t>INCOME/MONTH  =B3/12</t>
  </si>
  <si>
    <t>PROFIT/YEARLY</t>
  </si>
  <si>
    <t>GST
18%/YEAR</t>
  </si>
  <si>
    <t>PROFIT AFTER TAX/YEAR</t>
  </si>
  <si>
    <t>INTEREST PAID15%/MONTH</t>
  </si>
  <si>
    <t>INTEREST
PAID15%/YEAR</t>
  </si>
  <si>
    <t>PROFIT/MONTHLY</t>
  </si>
  <si>
    <t>GST@ 18%</t>
  </si>
  <si>
    <t>CGST @9%</t>
  </si>
  <si>
    <t>SGST @9%</t>
  </si>
  <si>
    <t>IGST @18%</t>
  </si>
  <si>
    <t>CGST @9%  =G4*9/100 Or =G4*9%</t>
  </si>
  <si>
    <t>SGST @9%  =G4*9/100 Or =G4*9%</t>
  </si>
  <si>
    <t>IGST @18%  =G4*12/100 Or =G4*18%</t>
  </si>
  <si>
    <t>INTEREST PAID/MONTH=D3/12 OR =C3*15%</t>
  </si>
  <si>
    <t>PROFIT=B3-D3</t>
  </si>
  <si>
    <t>GST 18%/MONTH=G3/18% or H3/12</t>
  </si>
  <si>
    <t>PROFIT AFTER TAX=F3-H3</t>
  </si>
  <si>
    <t>PROFIT AFTER TAX/MONTH=J3/12 or G3-I3</t>
  </si>
  <si>
    <t>PROFIT/MONTH=F3/12  or C3-E3</t>
  </si>
  <si>
    <t>Total=SUM(…..)</t>
  </si>
  <si>
    <t>Create Item List --&gt; Stock in Hand  ---&gt; click on purchase item cell --&gt; goto data tab click on data validation --&gt; click on settings--&gt; select allow---&gt; any value --&gt; list--&gt; select all stock in hand item list--&gt; ok</t>
  </si>
  <si>
    <t>Result/OR=IF(OR(C3&gt;=35,D3&gt;=35,E3&gt;=35),"Pass","Fail")</t>
  </si>
  <si>
    <t>SALES AMOUNT  =C3*D3  Or =Product(C3:D3)</t>
  </si>
  <si>
    <t>Sales Report</t>
  </si>
  <si>
    <t>Result/Not=IF(NOT(C3&gt;=35),"Fail","Pass") /=IF(NOT(C3&lt;=35),"pass","fail")</t>
  </si>
  <si>
    <t>pen</t>
  </si>
  <si>
    <t>Result/
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</si>
</sst>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₹&quot;\ * #,##0.00_ ;_ &quot;₹&quot;\ * \-#,##0.00_ ;_ &quot;₹&quot;\ * &quot;-&quot;??_ ;_ @_ "/>
    <numFmt numFmtId="164" formatCode="_-[$Rs-420]\ * #,##0.00_-;\-[$Rs-420]\ * #,##0.00_-;_-[$Rs-420]\ * &quot;-&quot;??_-;_-@_-"/>
    <numFmt numFmtId="165" formatCode="_ [$₹-4009]\ * #,##0.00_ ;_ [$₹-4009]\ * \-#,##0.00_ ;_ [$₹-4009]\ * &quot;-&quot;??_ ;_ @_ "/>
  </numFmts>
  <fonts count="20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Algerian"/>
      <family val="5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0" fontId="0" fillId="0" borderId="0" xfId="2" applyNumberFormat="1" applyFo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2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10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164" fontId="0" fillId="0" borderId="1" xfId="2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3" applyNumberFormat="1" applyFont="1" applyBorder="1" applyAlignment="1">
      <alignment horizontal="right"/>
    </xf>
    <xf numFmtId="44" fontId="0" fillId="0" borderId="1" xfId="2" applyFont="1" applyBorder="1" applyAlignment="1"/>
    <xf numFmtId="0" fontId="0" fillId="0" borderId="0" xfId="0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10" borderId="0" xfId="0" applyFont="1" applyFill="1"/>
    <xf numFmtId="0" fontId="7" fillId="7" borderId="0" xfId="0" applyFont="1" applyFill="1"/>
    <xf numFmtId="0" fontId="7" fillId="6" borderId="0" xfId="0" applyFont="1" applyFill="1"/>
    <xf numFmtId="22" fontId="0" fillId="0" borderId="0" xfId="0" applyNumberFormat="1"/>
    <xf numFmtId="0" fontId="0" fillId="10" borderId="5" xfId="0" applyFill="1" applyBorder="1"/>
    <xf numFmtId="0" fontId="0" fillId="7" borderId="5" xfId="0" applyFill="1" applyBorder="1"/>
    <xf numFmtId="0" fontId="0" fillId="6" borderId="5" xfId="0" applyFill="1" applyBorder="1"/>
    <xf numFmtId="0" fontId="7" fillId="10" borderId="7" xfId="0" applyFont="1" applyFill="1" applyBorder="1"/>
    <xf numFmtId="0" fontId="7" fillId="7" borderId="7" xfId="0" applyFont="1" applyFill="1" applyBorder="1"/>
    <xf numFmtId="0" fontId="7" fillId="6" borderId="7" xfId="0" applyFont="1" applyFill="1" applyBorder="1"/>
    <xf numFmtId="0" fontId="7" fillId="8" borderId="7" xfId="0" applyFont="1" applyFill="1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0" fontId="4" fillId="0" borderId="1" xfId="1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64" fontId="7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2" applyNumberFormat="1" applyFont="1"/>
    <xf numFmtId="0" fontId="7" fillId="0" borderId="0" xfId="2" applyNumberFormat="1" applyFont="1" applyAlignment="1">
      <alignment horizontal="right"/>
    </xf>
    <xf numFmtId="0" fontId="15" fillId="0" borderId="0" xfId="0" applyFont="1"/>
    <xf numFmtId="0" fontId="0" fillId="0" borderId="1" xfId="0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/>
    <xf numFmtId="0" fontId="0" fillId="0" borderId="0" xfId="0" applyBorder="1"/>
    <xf numFmtId="0" fontId="15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/>
    <xf numFmtId="0" fontId="17" fillId="0" borderId="1" xfId="0" applyFont="1" applyBorder="1"/>
    <xf numFmtId="49" fontId="17" fillId="0" borderId="1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16" xfId="0" applyFont="1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0" fillId="0" borderId="1" xfId="2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66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fif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Chart!$A$2:$B$9</c:f>
              <c:multiLvlStrCache>
                <c:ptCount val="8"/>
                <c:lvl>
                  <c:pt idx="1">
                    <c:v>India</c:v>
                  </c:pt>
                  <c:pt idx="2">
                    <c:v>Japan</c:v>
                  </c:pt>
                  <c:pt idx="3">
                    <c:v>Chaina</c:v>
                  </c:pt>
                  <c:pt idx="4">
                    <c:v>USA</c:v>
                  </c:pt>
                  <c:pt idx="5">
                    <c:v>UK</c:v>
                  </c:pt>
                  <c:pt idx="6">
                    <c:v>Bangladesh</c:v>
                  </c:pt>
                  <c:pt idx="7">
                    <c:v>Russia</c:v>
                  </c:pt>
                </c:lvl>
                <c:lvl>
                  <c:pt idx="1">
                    <c:v>101</c:v>
                  </c:pt>
                  <c:pt idx="2">
                    <c:v>102</c:v>
                  </c:pt>
                  <c:pt idx="3">
                    <c:v>103</c:v>
                  </c:pt>
                  <c:pt idx="4">
                    <c:v>104</c:v>
                  </c:pt>
                  <c:pt idx="5">
                    <c:v>105</c:v>
                  </c:pt>
                  <c:pt idx="6">
                    <c:v>106</c:v>
                  </c:pt>
                  <c:pt idx="7">
                    <c:v>107</c:v>
                  </c:pt>
                </c:lvl>
              </c:multiLvlStrCache>
            </c:multiLvlStrRef>
          </c:cat>
          <c:val>
            <c:numRef>
              <c:f>Chart!$C$2:$C$9</c:f>
              <c:numCache>
                <c:formatCode>General</c:formatCode>
                <c:ptCount val="8"/>
                <c:pt idx="1">
                  <c:v>5589693</c:v>
                </c:pt>
                <c:pt idx="2">
                  <c:v>5589694</c:v>
                </c:pt>
                <c:pt idx="3">
                  <c:v>5589695</c:v>
                </c:pt>
                <c:pt idx="4">
                  <c:v>5589696</c:v>
                </c:pt>
                <c:pt idx="5">
                  <c:v>5589697</c:v>
                </c:pt>
                <c:pt idx="6">
                  <c:v>5589698</c:v>
                </c:pt>
                <c:pt idx="7">
                  <c:v>5589699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68-4E4A-8A54-40620E9A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826464"/>
        <c:axId val="341819408"/>
      </c:barChart>
      <c:catAx>
        <c:axId val="34182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19408"/>
        <c:crosses val="autoZero"/>
        <c:auto val="1"/>
        <c:lblAlgn val="ctr"/>
        <c:lblOffset val="100"/>
        <c:noMultiLvlLbl val="0"/>
      </c:catAx>
      <c:valAx>
        <c:axId val="3418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2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 Pay Slip</a:t>
            </a:r>
          </a:p>
        </c:rich>
      </c:tx>
      <c:layout/>
      <c:overlay val="0"/>
      <c:spPr>
        <a:gradFill flip="none" rotWithShape="1"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18900000" scaled="1"/>
          <a:tileRect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EMP!$A$3:$C$3</c:f>
              <c:strCache>
                <c:ptCount val="3"/>
                <c:pt idx="0">
                  <c:v>101</c:v>
                </c:pt>
                <c:pt idx="1">
                  <c:v>Raj</c:v>
                </c:pt>
                <c:pt idx="2">
                  <c:v>Accountant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76200" cap="rnd">
                <a:gradFill>
                  <a:gsLst>
                    <a:gs pos="100000">
                      <a:srgbClr val="FF0000"/>
                    </a:gs>
                    <a:gs pos="0">
                      <a:srgbClr val="00B050"/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29038">
                      <a:srgbClr val="92D050"/>
                    </a:gs>
                    <a:gs pos="48396">
                      <a:srgbClr val="FFC000"/>
                    </a:gs>
                    <a:gs pos="83000">
                      <a:srgbClr val="FFFF00"/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olid"/>
                <a:headEnd type="diamond" w="med" len="med"/>
                <a:tailEnd type="triangle" w="med" len="med"/>
              </a:ln>
              <a:effectLst/>
            </c:spPr>
            <c:trendlineType val="movingAvg"/>
            <c:period val="2"/>
            <c:dispRSqr val="0"/>
            <c:dispEq val="0"/>
          </c:trendline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EMP!$D$1:$L$2</c:f>
              <c:strCache>
                <c:ptCount val="9"/>
                <c:pt idx="0">
                  <c:v>BASIC</c:v>
                </c:pt>
                <c:pt idx="1">
                  <c:v>HRA</c:v>
                </c:pt>
                <c:pt idx="2">
                  <c:v>DA</c:v>
                </c:pt>
                <c:pt idx="3">
                  <c:v>GROSS</c:v>
                </c:pt>
                <c:pt idx="4">
                  <c:v>PF</c:v>
                </c:pt>
                <c:pt idx="5">
                  <c:v>ESI</c:v>
                </c:pt>
                <c:pt idx="6">
                  <c:v>TAX</c:v>
                </c:pt>
                <c:pt idx="7">
                  <c:v>DED</c:v>
                </c:pt>
                <c:pt idx="8">
                  <c:v>NET</c:v>
                </c:pt>
              </c:strCache>
            </c:strRef>
          </c:cat>
          <c:val>
            <c:numRef>
              <c:f>EMP!$D$3:$L$3</c:f>
              <c:numCache>
                <c:formatCode>General</c:formatCode>
                <c:ptCount val="9"/>
                <c:pt idx="0">
                  <c:v>15000</c:v>
                </c:pt>
                <c:pt idx="1">
                  <c:v>4800</c:v>
                </c:pt>
                <c:pt idx="2">
                  <c:v>2400</c:v>
                </c:pt>
                <c:pt idx="3">
                  <c:v>22200</c:v>
                </c:pt>
                <c:pt idx="4">
                  <c:v>1800</c:v>
                </c:pt>
                <c:pt idx="5">
                  <c:v>262.5</c:v>
                </c:pt>
                <c:pt idx="6">
                  <c:v>2700</c:v>
                </c:pt>
                <c:pt idx="7">
                  <c:v>4762.5</c:v>
                </c:pt>
                <c:pt idx="8">
                  <c:v>17437.5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32B-4722-8307-6C03B2B14466}"/>
            </c:ext>
          </c:extLst>
        </c:ser>
        <c:ser>
          <c:idx val="1"/>
          <c:order val="1"/>
          <c:tx>
            <c:strRef>
              <c:f>EMP!$A$4:$C$4</c:f>
              <c:strCache>
                <c:ptCount val="3"/>
                <c:pt idx="0">
                  <c:v>102</c:v>
                </c:pt>
                <c:pt idx="1">
                  <c:v>Rahul</c:v>
                </c:pt>
                <c:pt idx="2">
                  <c:v>Manager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EMP!$D$1:$L$2</c:f>
              <c:strCache>
                <c:ptCount val="9"/>
                <c:pt idx="0">
                  <c:v>BASIC</c:v>
                </c:pt>
                <c:pt idx="1">
                  <c:v>HRA</c:v>
                </c:pt>
                <c:pt idx="2">
                  <c:v>DA</c:v>
                </c:pt>
                <c:pt idx="3">
                  <c:v>GROSS</c:v>
                </c:pt>
                <c:pt idx="4">
                  <c:v>PF</c:v>
                </c:pt>
                <c:pt idx="5">
                  <c:v>ESI</c:v>
                </c:pt>
                <c:pt idx="6">
                  <c:v>TAX</c:v>
                </c:pt>
                <c:pt idx="7">
                  <c:v>DED</c:v>
                </c:pt>
                <c:pt idx="8">
                  <c:v>NET</c:v>
                </c:pt>
              </c:strCache>
            </c:strRef>
          </c:cat>
          <c:val>
            <c:numRef>
              <c:f>EMP!$D$4:$L$4</c:f>
              <c:numCache>
                <c:formatCode>General</c:formatCode>
                <c:ptCount val="9"/>
                <c:pt idx="0">
                  <c:v>19000</c:v>
                </c:pt>
                <c:pt idx="1">
                  <c:v>6080</c:v>
                </c:pt>
                <c:pt idx="2">
                  <c:v>3040</c:v>
                </c:pt>
                <c:pt idx="3">
                  <c:v>28120</c:v>
                </c:pt>
                <c:pt idx="4">
                  <c:v>2280</c:v>
                </c:pt>
                <c:pt idx="5">
                  <c:v>332.50000000000006</c:v>
                </c:pt>
                <c:pt idx="6">
                  <c:v>3420</c:v>
                </c:pt>
                <c:pt idx="7">
                  <c:v>6032.5</c:v>
                </c:pt>
                <c:pt idx="8">
                  <c:v>22087.5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32B-4722-8307-6C03B2B14466}"/>
            </c:ext>
          </c:extLst>
        </c:ser>
        <c:ser>
          <c:idx val="2"/>
          <c:order val="2"/>
          <c:tx>
            <c:strRef>
              <c:f>EMP!$A$5:$C$5</c:f>
              <c:strCache>
                <c:ptCount val="3"/>
                <c:pt idx="0">
                  <c:v>103</c:v>
                </c:pt>
                <c:pt idx="1">
                  <c:v>Priya</c:v>
                </c:pt>
                <c:pt idx="2">
                  <c:v>Rec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EMP!$D$1:$L$2</c:f>
              <c:strCache>
                <c:ptCount val="9"/>
                <c:pt idx="0">
                  <c:v>BASIC</c:v>
                </c:pt>
                <c:pt idx="1">
                  <c:v>HRA</c:v>
                </c:pt>
                <c:pt idx="2">
                  <c:v>DA</c:v>
                </c:pt>
                <c:pt idx="3">
                  <c:v>GROSS</c:v>
                </c:pt>
                <c:pt idx="4">
                  <c:v>PF</c:v>
                </c:pt>
                <c:pt idx="5">
                  <c:v>ESI</c:v>
                </c:pt>
                <c:pt idx="6">
                  <c:v>TAX</c:v>
                </c:pt>
                <c:pt idx="7">
                  <c:v>DED</c:v>
                </c:pt>
                <c:pt idx="8">
                  <c:v>NET</c:v>
                </c:pt>
              </c:strCache>
            </c:strRef>
          </c:cat>
          <c:val>
            <c:numRef>
              <c:f>EMP!$D$5:$L$5</c:f>
              <c:numCache>
                <c:formatCode>General</c:formatCode>
                <c:ptCount val="9"/>
                <c:pt idx="0">
                  <c:v>12000</c:v>
                </c:pt>
                <c:pt idx="1">
                  <c:v>3840</c:v>
                </c:pt>
                <c:pt idx="2">
                  <c:v>1920</c:v>
                </c:pt>
                <c:pt idx="3">
                  <c:v>17760</c:v>
                </c:pt>
                <c:pt idx="4">
                  <c:v>1440</c:v>
                </c:pt>
                <c:pt idx="5">
                  <c:v>210.00000000000003</c:v>
                </c:pt>
                <c:pt idx="6">
                  <c:v>2160</c:v>
                </c:pt>
                <c:pt idx="7">
                  <c:v>3810</c:v>
                </c:pt>
                <c:pt idx="8">
                  <c:v>13950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32B-4722-8307-6C03B2B14466}"/>
            </c:ext>
          </c:extLst>
        </c:ser>
        <c:ser>
          <c:idx val="3"/>
          <c:order val="3"/>
          <c:tx>
            <c:strRef>
              <c:f>EMP!$A$6:$C$6</c:f>
              <c:strCache>
                <c:ptCount val="3"/>
                <c:pt idx="0">
                  <c:v>104</c:v>
                </c:pt>
                <c:pt idx="1">
                  <c:v>Nayana</c:v>
                </c:pt>
                <c:pt idx="2">
                  <c:v>Assi Man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EMP!$D$1:$L$2</c:f>
              <c:strCache>
                <c:ptCount val="9"/>
                <c:pt idx="0">
                  <c:v>BASIC</c:v>
                </c:pt>
                <c:pt idx="1">
                  <c:v>HRA</c:v>
                </c:pt>
                <c:pt idx="2">
                  <c:v>DA</c:v>
                </c:pt>
                <c:pt idx="3">
                  <c:v>GROSS</c:v>
                </c:pt>
                <c:pt idx="4">
                  <c:v>PF</c:v>
                </c:pt>
                <c:pt idx="5">
                  <c:v>ESI</c:v>
                </c:pt>
                <c:pt idx="6">
                  <c:v>TAX</c:v>
                </c:pt>
                <c:pt idx="7">
                  <c:v>DED</c:v>
                </c:pt>
                <c:pt idx="8">
                  <c:v>NET</c:v>
                </c:pt>
              </c:strCache>
            </c:strRef>
          </c:cat>
          <c:val>
            <c:numRef>
              <c:f>EMP!$D$6:$L$6</c:f>
              <c:numCache>
                <c:formatCode>General</c:formatCode>
                <c:ptCount val="9"/>
                <c:pt idx="0">
                  <c:v>10000</c:v>
                </c:pt>
                <c:pt idx="1">
                  <c:v>3200</c:v>
                </c:pt>
                <c:pt idx="2">
                  <c:v>1600</c:v>
                </c:pt>
                <c:pt idx="3">
                  <c:v>14800</c:v>
                </c:pt>
                <c:pt idx="4">
                  <c:v>1200</c:v>
                </c:pt>
                <c:pt idx="5">
                  <c:v>175.00000000000003</c:v>
                </c:pt>
                <c:pt idx="6">
                  <c:v>1800</c:v>
                </c:pt>
                <c:pt idx="7">
                  <c:v>3175</c:v>
                </c:pt>
                <c:pt idx="8">
                  <c:v>11625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32B-4722-8307-6C03B2B14466}"/>
            </c:ext>
          </c:extLst>
        </c:ser>
        <c:ser>
          <c:idx val="4"/>
          <c:order val="4"/>
          <c:tx>
            <c:strRef>
              <c:f>EMP!$A$7:$C$7</c:f>
              <c:strCache>
                <c:ptCount val="3"/>
                <c:pt idx="0">
                  <c:v>105</c:v>
                </c:pt>
                <c:pt idx="1">
                  <c:v>Madhu</c:v>
                </c:pt>
                <c:pt idx="2">
                  <c:v>off 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EMP!$D$1:$L$2</c:f>
              <c:strCache>
                <c:ptCount val="9"/>
                <c:pt idx="0">
                  <c:v>BASIC</c:v>
                </c:pt>
                <c:pt idx="1">
                  <c:v>HRA</c:v>
                </c:pt>
                <c:pt idx="2">
                  <c:v>DA</c:v>
                </c:pt>
                <c:pt idx="3">
                  <c:v>GROSS</c:v>
                </c:pt>
                <c:pt idx="4">
                  <c:v>PF</c:v>
                </c:pt>
                <c:pt idx="5">
                  <c:v>ESI</c:v>
                </c:pt>
                <c:pt idx="6">
                  <c:v>TAX</c:v>
                </c:pt>
                <c:pt idx="7">
                  <c:v>DED</c:v>
                </c:pt>
                <c:pt idx="8">
                  <c:v>NET</c:v>
                </c:pt>
              </c:strCache>
            </c:strRef>
          </c:cat>
          <c:val>
            <c:numRef>
              <c:f>EMP!$D$7:$L$7</c:f>
              <c:numCache>
                <c:formatCode>General</c:formatCode>
                <c:ptCount val="9"/>
                <c:pt idx="0">
                  <c:v>8000</c:v>
                </c:pt>
                <c:pt idx="1">
                  <c:v>2560</c:v>
                </c:pt>
                <c:pt idx="2">
                  <c:v>1280</c:v>
                </c:pt>
                <c:pt idx="3">
                  <c:v>11840</c:v>
                </c:pt>
                <c:pt idx="4">
                  <c:v>960</c:v>
                </c:pt>
                <c:pt idx="5">
                  <c:v>140</c:v>
                </c:pt>
                <c:pt idx="6">
                  <c:v>1440</c:v>
                </c:pt>
                <c:pt idx="7">
                  <c:v>2540</c:v>
                </c:pt>
                <c:pt idx="8">
                  <c:v>9300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32B-4722-8307-6C03B2B14466}"/>
            </c:ext>
          </c:extLst>
        </c:ser>
        <c:ser>
          <c:idx val="5"/>
          <c:order val="5"/>
          <c:tx>
            <c:strRef>
              <c:f>EMP!$A$8:$C$8</c:f>
              <c:strCache>
                <c:ptCount val="3"/>
                <c:pt idx="0">
                  <c:v>106</c:v>
                </c:pt>
                <c:pt idx="1">
                  <c:v>Jaya</c:v>
                </c:pt>
                <c:pt idx="2">
                  <c:v>Accountant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EMP!$D$1:$L$2</c:f>
              <c:strCache>
                <c:ptCount val="9"/>
                <c:pt idx="0">
                  <c:v>BASIC</c:v>
                </c:pt>
                <c:pt idx="1">
                  <c:v>HRA</c:v>
                </c:pt>
                <c:pt idx="2">
                  <c:v>DA</c:v>
                </c:pt>
                <c:pt idx="3">
                  <c:v>GROSS</c:v>
                </c:pt>
                <c:pt idx="4">
                  <c:v>PF</c:v>
                </c:pt>
                <c:pt idx="5">
                  <c:v>ESI</c:v>
                </c:pt>
                <c:pt idx="6">
                  <c:v>TAX</c:v>
                </c:pt>
                <c:pt idx="7">
                  <c:v>DED</c:v>
                </c:pt>
                <c:pt idx="8">
                  <c:v>NET</c:v>
                </c:pt>
              </c:strCache>
            </c:strRef>
          </c:cat>
          <c:val>
            <c:numRef>
              <c:f>EMP!$D$8:$L$8</c:f>
              <c:numCache>
                <c:formatCode>General</c:formatCode>
                <c:ptCount val="9"/>
                <c:pt idx="0">
                  <c:v>15000</c:v>
                </c:pt>
                <c:pt idx="1">
                  <c:v>4800</c:v>
                </c:pt>
                <c:pt idx="2">
                  <c:v>2400</c:v>
                </c:pt>
                <c:pt idx="3">
                  <c:v>22200</c:v>
                </c:pt>
                <c:pt idx="4">
                  <c:v>1800</c:v>
                </c:pt>
                <c:pt idx="5">
                  <c:v>262.5</c:v>
                </c:pt>
                <c:pt idx="6">
                  <c:v>2700</c:v>
                </c:pt>
                <c:pt idx="7">
                  <c:v>4762.5</c:v>
                </c:pt>
                <c:pt idx="8">
                  <c:v>17437.5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32B-4722-8307-6C03B2B14466}"/>
            </c:ext>
          </c:extLst>
        </c:ser>
        <c:ser>
          <c:idx val="6"/>
          <c:order val="6"/>
          <c:tx>
            <c:strRef>
              <c:f>EMP!$A$9:$C$9</c:f>
              <c:strCache>
                <c:ptCount val="3"/>
                <c:pt idx="0">
                  <c:v>107</c:v>
                </c:pt>
                <c:pt idx="1">
                  <c:v>Lalit</c:v>
                </c:pt>
                <c:pt idx="2">
                  <c:v>Manager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EMP!$D$1:$L$2</c:f>
              <c:strCache>
                <c:ptCount val="9"/>
                <c:pt idx="0">
                  <c:v>BASIC</c:v>
                </c:pt>
                <c:pt idx="1">
                  <c:v>HRA</c:v>
                </c:pt>
                <c:pt idx="2">
                  <c:v>DA</c:v>
                </c:pt>
                <c:pt idx="3">
                  <c:v>GROSS</c:v>
                </c:pt>
                <c:pt idx="4">
                  <c:v>PF</c:v>
                </c:pt>
                <c:pt idx="5">
                  <c:v>ESI</c:v>
                </c:pt>
                <c:pt idx="6">
                  <c:v>TAX</c:v>
                </c:pt>
                <c:pt idx="7">
                  <c:v>DED</c:v>
                </c:pt>
                <c:pt idx="8">
                  <c:v>NET</c:v>
                </c:pt>
              </c:strCache>
            </c:strRef>
          </c:cat>
          <c:val>
            <c:numRef>
              <c:f>EMP!$D$9:$L$9</c:f>
              <c:numCache>
                <c:formatCode>General</c:formatCode>
                <c:ptCount val="9"/>
                <c:pt idx="0">
                  <c:v>20000</c:v>
                </c:pt>
                <c:pt idx="1">
                  <c:v>6400</c:v>
                </c:pt>
                <c:pt idx="2">
                  <c:v>3200</c:v>
                </c:pt>
                <c:pt idx="3">
                  <c:v>29600</c:v>
                </c:pt>
                <c:pt idx="4">
                  <c:v>2400</c:v>
                </c:pt>
                <c:pt idx="5">
                  <c:v>350.00000000000006</c:v>
                </c:pt>
                <c:pt idx="6">
                  <c:v>3600</c:v>
                </c:pt>
                <c:pt idx="7">
                  <c:v>6350</c:v>
                </c:pt>
                <c:pt idx="8">
                  <c:v>23250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532B-4722-8307-6C03B2B144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1820584"/>
        <c:axId val="341825680"/>
      </c:barChart>
      <c:catAx>
        <c:axId val="34182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25680"/>
        <c:crosses val="autoZero"/>
        <c:auto val="1"/>
        <c:lblAlgn val="ctr"/>
        <c:lblOffset val="100"/>
        <c:noMultiLvlLbl val="0"/>
      </c:catAx>
      <c:valAx>
        <c:axId val="3418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FF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Basic Salary</a:t>
                </a:r>
              </a:p>
            </c:rich>
          </c:tx>
          <c:layout/>
          <c:overlay val="0"/>
          <c:spPr>
            <a:gradFill flip="none"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Broadway" panose="04040905080B02020502" pitchFamily="82" charset="0"/>
                <a:ea typeface="+mn-ea"/>
                <a:cs typeface="+mn-cs"/>
              </a:defRPr>
            </a:pPr>
            <a:endParaRPr lang="en-US"/>
          </a:p>
        </c:txPr>
        <c:crossAx val="341820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gradFill flip="none" rotWithShape="1">
          <a:gsLst>
            <a:gs pos="0">
              <a:srgbClr val="FF66CC">
                <a:tint val="66000"/>
                <a:satMod val="160000"/>
              </a:srgbClr>
            </a:gs>
            <a:gs pos="50000">
              <a:srgbClr val="FF66CC">
                <a:tint val="44500"/>
                <a:satMod val="160000"/>
              </a:srgbClr>
            </a:gs>
            <a:gs pos="100000">
              <a:srgbClr val="FF66CC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1">
      <a:blip xmlns:r="http://schemas.openxmlformats.org/officeDocument/2006/relationships" r:embed="rId3">
        <a:alphaModFix amt="22000"/>
        <a:extLst>
          <a:ext uri="{28A0092B-C50C-407E-A947-70E740481C1C}">
            <a14:useLocalDpi xmlns:a14="http://schemas.microsoft.com/office/drawing/2010/main" val="0"/>
          </a:ext>
        </a:extLst>
      </a:blip>
      <a:srcRect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349487</xdr:colOff>
      <xdr:row>10</xdr:row>
      <xdr:rowOff>14653</xdr:rowOff>
    </xdr:from>
    <xdr:ext cx="282834" cy="605693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/>
      </xdr:nvSpPr>
      <xdr:spPr>
        <a:xfrm>
          <a:off x="4809141" y="1870807"/>
          <a:ext cx="282834" cy="6056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7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</a:t>
          </a:r>
        </a:p>
        <a:p>
          <a:pPr algn="ctr"/>
          <a:r>
            <a:rPr lang="en-US" sz="7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</a:p>
        <a:p>
          <a:pPr algn="ctr"/>
          <a:r>
            <a:rPr lang="en-US" sz="7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</a:t>
          </a:r>
        </a:p>
        <a:p>
          <a:pPr algn="ctr"/>
          <a:r>
            <a:rPr lang="en-US" sz="7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  <a:p>
          <a:pPr algn="ctr"/>
          <a:r>
            <a:rPr lang="en-US" sz="7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</a:p>
        <a:p>
          <a:pPr algn="ctr"/>
          <a:r>
            <a:rPr lang="en-US" sz="7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</a:p>
        <a:p>
          <a:pPr algn="ctr"/>
          <a:r>
            <a:rPr lang="en-US" sz="7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</a:t>
          </a:r>
        </a:p>
      </xdr:txBody>
    </xdr:sp>
    <xdr:clientData/>
  </xdr:oneCellAnchor>
  <xdr:oneCellAnchor>
    <xdr:from>
      <xdr:col>8</xdr:col>
      <xdr:colOff>217667</xdr:colOff>
      <xdr:row>1</xdr:row>
      <xdr:rowOff>7435</xdr:rowOff>
    </xdr:from>
    <xdr:ext cx="1376851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SpPr/>
      </xdr:nvSpPr>
      <xdr:spPr>
        <a:xfrm>
          <a:off x="5287898" y="193050"/>
          <a:ext cx="1376851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Your text here</a:t>
          </a:r>
        </a:p>
      </xdr:txBody>
    </xdr:sp>
    <xdr:clientData/>
  </xdr:oneCellAnchor>
  <xdr:twoCellAnchor>
    <xdr:from>
      <xdr:col>3</xdr:col>
      <xdr:colOff>359019</xdr:colOff>
      <xdr:row>0</xdr:row>
      <xdr:rowOff>110881</xdr:rowOff>
    </xdr:from>
    <xdr:to>
      <xdr:col>11</xdr:col>
      <xdr:colOff>46403</xdr:colOff>
      <xdr:row>15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666F508-6FC5-D394-851A-04ECA04F5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412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0.01465</cdr:x>
      <cdr:y>0</cdr:y>
    </cdr:from>
    <cdr:to>
      <cdr:x>0.11729</cdr:x>
      <cdr:y>0.1458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xmlns="" id="{0F6B5E36-D068-7E82-1A42-C9C41154C5D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7001" y="0"/>
          <a:ext cx="889657" cy="917729"/>
        </a:xfrm>
        <a:prstGeom xmlns:a="http://schemas.openxmlformats.org/drawingml/2006/main" prst="sun">
          <a:avLst/>
        </a:prstGeom>
        <a:ln xmlns:a="http://schemas.openxmlformats.org/drawingml/2006/main" w="34925">
          <a:solidFill>
            <a:srgbClr val="FFFFFF"/>
          </a:solidFill>
        </a:ln>
        <a:effectLst xmlns:a="http://schemas.openxmlformats.org/drawingml/2006/main">
          <a:outerShdw blurRad="317500" dir="2700000" algn="ctr">
            <a:srgbClr val="000000">
              <a:alpha val="43000"/>
            </a:srgbClr>
          </a:outerShdw>
        </a:effectLst>
        <a:scene3d xmlns:a="http://schemas.openxmlformats.org/drawingml/2006/main">
          <a:camera prst="perspectiveFront" fov="2700000">
            <a:rot lat="19086000" lon="19067999" rev="3108000"/>
          </a:camera>
          <a:lightRig rig="threePt" dir="t">
            <a:rot lat="0" lon="0" rev="0"/>
          </a:lightRig>
        </a:scene3d>
        <a:sp3d xmlns:a="http://schemas.openxmlformats.org/drawingml/2006/main" extrusionH="38100" prstMaterial="clear">
          <a:bevelT w="260350" h="50800" prst="softRound"/>
          <a:bevelB prst="softRound"/>
        </a:sp3d>
      </cdr:spPr>
    </cdr:pic>
  </cdr:relSizeAnchor>
  <cdr:relSizeAnchor xmlns:cdr="http://schemas.openxmlformats.org/drawingml/2006/chartDrawing">
    <cdr:from>
      <cdr:x>0.64746</cdr:x>
      <cdr:y>0.25724</cdr:y>
    </cdr:from>
    <cdr:to>
      <cdr:x>0.8804</cdr:x>
      <cdr:y>0.3257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5611983" y="1619181"/>
          <a:ext cx="2019144" cy="43088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20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Salary</a:t>
          </a:r>
          <a:r>
            <a:rPr lang="en-US" sz="20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 Sheet</a:t>
          </a:r>
          <a:endParaRPr lang="en-US" sz="20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lgerian" panose="04020705040A02060702" pitchFamily="82" charset="0"/>
          </a:endParaRPr>
        </a:p>
      </cdr:txBody>
    </cdr:sp>
  </cdr:relSizeAnchor>
  <cdr:relSizeAnchor xmlns:cdr="http://schemas.openxmlformats.org/drawingml/2006/chartDrawing">
    <cdr:from>
      <cdr:x>0.5989</cdr:x>
      <cdr:y>0.01261</cdr:y>
    </cdr:from>
    <cdr:to>
      <cdr:x>0.99634</cdr:x>
      <cdr:y>0.05299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5191125" y="79375"/>
          <a:ext cx="3444875" cy="25417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  <a:latin typeface="Cooper Black" panose="0208090404030B020404" pitchFamily="18" charset="0"/>
            </a:rPr>
            <a:t>KEONICS</a:t>
          </a:r>
          <a:r>
            <a:rPr lang="en-US" sz="1100" b="1" cap="none" spc="0" baseline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  <a:latin typeface="Cooper Black" panose="0208090404030B020404" pitchFamily="18" charset="0"/>
            </a:rPr>
            <a:t> COMPUTER TRAINING CENTRE</a:t>
          </a:r>
          <a:endParaRPr lang="en-US" sz="1100" b="1" cap="none" spc="0">
            <a:ln w="12700">
              <a:solidFill>
                <a:schemeClr val="accent5"/>
              </a:solidFill>
              <a:prstDash val="solid"/>
            </a:ln>
            <a:pattFill prst="ltDnDiag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effectLst/>
            <a:latin typeface="Cooper Black" panose="0208090404030B020404" pitchFamily="18" charset="0"/>
          </a:endParaRPr>
        </a:p>
      </cdr:txBody>
    </cdr:sp>
  </cdr:relSizeAnchor>
  <cdr:relSizeAnchor xmlns:cdr="http://schemas.openxmlformats.org/drawingml/2006/chartDrawing">
    <cdr:from>
      <cdr:x>0.17192</cdr:x>
      <cdr:y>0</cdr:y>
    </cdr:from>
    <cdr:to>
      <cdr:x>0.37062</cdr:x>
      <cdr:y>0.06441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1490200" y="0"/>
          <a:ext cx="1722267" cy="4054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0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 PARK HUBLI</a:t>
          </a:r>
        </a:p>
      </cdr:txBody>
    </cdr:sp>
  </cdr:relSizeAnchor>
  <cdr:relSizeAnchor xmlns:cdr="http://schemas.openxmlformats.org/drawingml/2006/chartDrawing">
    <cdr:from>
      <cdr:x>0.16336</cdr:x>
      <cdr:y>0.25976</cdr:y>
    </cdr:from>
    <cdr:to>
      <cdr:x>0.35302</cdr:x>
      <cdr:y>0.32822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1415972" y="1635043"/>
          <a:ext cx="1643912" cy="43088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0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Month</a:t>
          </a:r>
          <a:r>
            <a:rPr lang="en-US" sz="20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 Wise</a:t>
          </a:r>
          <a:endParaRPr lang="en-US" sz="20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lgerian" panose="04020705040A02060702" pitchFamily="82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ST@%2018%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E5" sqref="E5"/>
    </sheetView>
  </sheetViews>
  <sheetFormatPr defaultRowHeight="14.5" x14ac:dyDescent="0.35"/>
  <cols>
    <col min="1" max="1" width="22.7265625" customWidth="1"/>
    <col min="2" max="2" width="16.08984375" customWidth="1"/>
    <col min="4" max="4" width="17" customWidth="1"/>
    <col min="5" max="5" width="17.453125" customWidth="1"/>
  </cols>
  <sheetData>
    <row r="1" spans="1:5" ht="21" x14ac:dyDescent="0.35">
      <c r="A1" s="92" t="s">
        <v>0</v>
      </c>
      <c r="B1" s="92"/>
      <c r="D1" s="92" t="s">
        <v>7</v>
      </c>
      <c r="E1" s="92"/>
    </row>
    <row r="2" spans="1:5" x14ac:dyDescent="0.35">
      <c r="A2" s="1" t="s">
        <v>1</v>
      </c>
      <c r="B2" s="1">
        <v>10</v>
      </c>
      <c r="D2" s="1" t="s">
        <v>1</v>
      </c>
      <c r="E2" s="1">
        <v>10</v>
      </c>
    </row>
    <row r="3" spans="1:5" x14ac:dyDescent="0.35">
      <c r="A3" s="1" t="s">
        <v>2</v>
      </c>
      <c r="B3" s="1">
        <v>5</v>
      </c>
      <c r="D3" s="1" t="s">
        <v>2</v>
      </c>
      <c r="E3" s="1">
        <v>5</v>
      </c>
    </row>
    <row r="4" spans="1:5" x14ac:dyDescent="0.35">
      <c r="A4" s="1" t="s">
        <v>3</v>
      </c>
      <c r="B4" s="1">
        <f>+B2+B3</f>
        <v>15</v>
      </c>
      <c r="D4" s="1" t="s">
        <v>3</v>
      </c>
      <c r="E4" s="1">
        <f>SUM(E2:E3)</f>
        <v>15</v>
      </c>
    </row>
    <row r="5" spans="1:5" x14ac:dyDescent="0.35">
      <c r="A5" s="1" t="s">
        <v>4</v>
      </c>
      <c r="B5" s="1">
        <f>B2-B3</f>
        <v>5</v>
      </c>
      <c r="D5" s="1" t="s">
        <v>3</v>
      </c>
      <c r="E5" s="1">
        <f>E2+E3</f>
        <v>15</v>
      </c>
    </row>
    <row r="6" spans="1:5" x14ac:dyDescent="0.35">
      <c r="A6" s="1" t="s">
        <v>5</v>
      </c>
      <c r="B6" s="1">
        <f>B2*B3</f>
        <v>50</v>
      </c>
      <c r="D6" s="1" t="s">
        <v>3</v>
      </c>
      <c r="E6" s="1">
        <f>SUM(E2:E3)</f>
        <v>15</v>
      </c>
    </row>
    <row r="7" spans="1:5" x14ac:dyDescent="0.35">
      <c r="A7" s="1" t="s">
        <v>6</v>
      </c>
      <c r="B7" s="1">
        <f>B2/B3</f>
        <v>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31"/>
  <sheetViews>
    <sheetView tabSelected="1" zoomScaleNormal="100" zoomScalePageLayoutView="40" workbookViewId="0">
      <selection activeCell="C6" sqref="C6"/>
    </sheetView>
  </sheetViews>
  <sheetFormatPr defaultRowHeight="14.5" x14ac:dyDescent="0.35"/>
  <cols>
    <col min="2" max="2" width="9.81640625" bestFit="1" customWidth="1"/>
    <col min="4" max="4" width="13.54296875" bestFit="1" customWidth="1"/>
    <col min="5" max="5" width="12.08984375" customWidth="1"/>
    <col min="6" max="6" width="10.36328125" bestFit="1" customWidth="1"/>
    <col min="7" max="7" width="12.81640625" customWidth="1"/>
    <col min="8" max="8" width="10.6328125" bestFit="1" customWidth="1"/>
    <col min="9" max="9" width="10.54296875" bestFit="1" customWidth="1"/>
    <col min="10" max="10" width="10.453125" bestFit="1" customWidth="1"/>
    <col min="11" max="11" width="10.81640625" customWidth="1"/>
    <col min="12" max="12" width="16.453125" customWidth="1"/>
  </cols>
  <sheetData>
    <row r="1" spans="1:12" ht="21" x14ac:dyDescent="0.35">
      <c r="A1" s="96" t="s">
        <v>18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/>
    </row>
    <row r="2" spans="1:12" ht="21" customHeight="1" x14ac:dyDescent="0.35">
      <c r="A2" s="102" t="s">
        <v>8</v>
      </c>
      <c r="B2" s="104" t="s">
        <v>9</v>
      </c>
      <c r="C2" s="104" t="s">
        <v>10</v>
      </c>
      <c r="D2" s="104" t="s">
        <v>11</v>
      </c>
      <c r="E2" s="104" t="s">
        <v>12</v>
      </c>
      <c r="F2" s="106" t="s">
        <v>68</v>
      </c>
      <c r="G2" s="106" t="s">
        <v>144</v>
      </c>
      <c r="H2" s="99" t="s">
        <v>190</v>
      </c>
      <c r="I2" s="100"/>
      <c r="J2" s="101"/>
      <c r="K2" s="13" t="s">
        <v>70</v>
      </c>
      <c r="L2" s="14" t="s">
        <v>69</v>
      </c>
    </row>
    <row r="3" spans="1:12" s="87" customFormat="1" ht="29" x14ac:dyDescent="0.35">
      <c r="A3" s="103"/>
      <c r="B3" s="105"/>
      <c r="C3" s="105"/>
      <c r="D3" s="105"/>
      <c r="E3" s="105"/>
      <c r="F3" s="107"/>
      <c r="G3" s="107"/>
      <c r="H3" s="86" t="s">
        <v>191</v>
      </c>
      <c r="I3" s="86" t="s">
        <v>192</v>
      </c>
      <c r="J3" s="3" t="s">
        <v>193</v>
      </c>
      <c r="K3" s="15" t="s">
        <v>71</v>
      </c>
      <c r="L3" s="16" t="s">
        <v>145</v>
      </c>
    </row>
    <row r="4" spans="1:12" x14ac:dyDescent="0.35">
      <c r="A4" s="18">
        <v>1</v>
      </c>
      <c r="B4" s="20" t="s">
        <v>13</v>
      </c>
      <c r="C4" s="31">
        <v>10</v>
      </c>
      <c r="D4" s="28">
        <v>5</v>
      </c>
      <c r="E4" s="81">
        <f>PRODUCT(C4:D4)</f>
        <v>50</v>
      </c>
      <c r="F4" s="81">
        <f>E4*12%</f>
        <v>6</v>
      </c>
      <c r="G4" s="81">
        <f>E4-F4</f>
        <v>44</v>
      </c>
      <c r="H4" s="81">
        <f>G4*9%</f>
        <v>3.96</v>
      </c>
      <c r="I4" s="81">
        <f>G4*9/100</f>
        <v>3.96</v>
      </c>
      <c r="J4" s="82">
        <f>G4*18/100</f>
        <v>7.92</v>
      </c>
      <c r="K4" s="23">
        <f>G4+J4</f>
        <v>51.92</v>
      </c>
      <c r="L4" s="81">
        <f>G4+H4+I4</f>
        <v>51.92</v>
      </c>
    </row>
    <row r="5" spans="1:12" x14ac:dyDescent="0.35">
      <c r="A5" s="18">
        <v>2</v>
      </c>
      <c r="B5" s="20" t="s">
        <v>14</v>
      </c>
      <c r="C5" s="31">
        <v>5</v>
      </c>
      <c r="D5" s="28">
        <v>35</v>
      </c>
      <c r="E5" s="81">
        <f t="shared" ref="E5:E8" si="0">PRODUCT(C5:D5)</f>
        <v>175</v>
      </c>
      <c r="F5" s="81">
        <f t="shared" ref="F5:F8" si="1">E5*12%</f>
        <v>21</v>
      </c>
      <c r="G5" s="81">
        <f t="shared" ref="G5:G8" si="2">E5-F5</f>
        <v>154</v>
      </c>
      <c r="H5" s="81">
        <f t="shared" ref="H5:H8" si="3">G5*9%</f>
        <v>13.86</v>
      </c>
      <c r="I5" s="81">
        <f t="shared" ref="I5:I8" si="4">G5*9/100</f>
        <v>13.86</v>
      </c>
      <c r="J5" s="82">
        <f t="shared" ref="J5:J8" si="5">G5*18/100</f>
        <v>27.72</v>
      </c>
      <c r="K5" s="23">
        <f t="shared" ref="K5:K8" si="6">G5+J5</f>
        <v>181.72</v>
      </c>
      <c r="L5" s="81">
        <f t="shared" ref="L5:L8" si="7">G5+H5+I5</f>
        <v>181.72000000000003</v>
      </c>
    </row>
    <row r="6" spans="1:12" x14ac:dyDescent="0.35">
      <c r="A6" s="18">
        <v>3</v>
      </c>
      <c r="B6" s="20" t="s">
        <v>13</v>
      </c>
      <c r="C6" s="31">
        <v>2</v>
      </c>
      <c r="D6" s="28">
        <v>200</v>
      </c>
      <c r="E6" s="81">
        <f t="shared" si="0"/>
        <v>400</v>
      </c>
      <c r="F6" s="81">
        <f t="shared" si="1"/>
        <v>48</v>
      </c>
      <c r="G6" s="81">
        <f t="shared" si="2"/>
        <v>352</v>
      </c>
      <c r="H6" s="81">
        <f t="shared" si="3"/>
        <v>31.68</v>
      </c>
      <c r="I6" s="81">
        <f t="shared" si="4"/>
        <v>31.68</v>
      </c>
      <c r="J6" s="82">
        <f t="shared" si="5"/>
        <v>63.36</v>
      </c>
      <c r="K6" s="23">
        <f t="shared" si="6"/>
        <v>415.36</v>
      </c>
      <c r="L6" s="81">
        <f t="shared" si="7"/>
        <v>415.36</v>
      </c>
    </row>
    <row r="7" spans="1:12" x14ac:dyDescent="0.35">
      <c r="A7" s="18">
        <v>4</v>
      </c>
      <c r="B7" s="20" t="s">
        <v>16</v>
      </c>
      <c r="C7" s="31">
        <v>6</v>
      </c>
      <c r="D7" s="28">
        <v>500</v>
      </c>
      <c r="E7" s="81">
        <f t="shared" si="0"/>
        <v>3000</v>
      </c>
      <c r="F7" s="81">
        <f t="shared" si="1"/>
        <v>360</v>
      </c>
      <c r="G7" s="81">
        <f t="shared" si="2"/>
        <v>2640</v>
      </c>
      <c r="H7" s="81">
        <f t="shared" si="3"/>
        <v>237.6</v>
      </c>
      <c r="I7" s="81">
        <f t="shared" si="4"/>
        <v>237.6</v>
      </c>
      <c r="J7" s="82">
        <f t="shared" si="5"/>
        <v>475.2</v>
      </c>
      <c r="K7" s="23">
        <f t="shared" si="6"/>
        <v>3115.2</v>
      </c>
      <c r="L7" s="81">
        <f t="shared" si="7"/>
        <v>3115.2</v>
      </c>
    </row>
    <row r="8" spans="1:12" x14ac:dyDescent="0.35">
      <c r="A8" s="18">
        <v>5</v>
      </c>
      <c r="B8" s="20" t="s">
        <v>17</v>
      </c>
      <c r="C8" s="31">
        <v>1</v>
      </c>
      <c r="D8" s="28">
        <v>1000</v>
      </c>
      <c r="E8" s="81">
        <f t="shared" si="0"/>
        <v>1000</v>
      </c>
      <c r="F8" s="81">
        <f t="shared" si="1"/>
        <v>120</v>
      </c>
      <c r="G8" s="81">
        <f t="shared" si="2"/>
        <v>880</v>
      </c>
      <c r="H8" s="81">
        <f t="shared" si="3"/>
        <v>79.2</v>
      </c>
      <c r="I8" s="81">
        <f t="shared" si="4"/>
        <v>79.2</v>
      </c>
      <c r="J8" s="82">
        <f t="shared" si="5"/>
        <v>158.4</v>
      </c>
      <c r="K8" s="23">
        <f t="shared" si="6"/>
        <v>1038.4000000000001</v>
      </c>
      <c r="L8" s="81">
        <f t="shared" si="7"/>
        <v>1038.4000000000001</v>
      </c>
    </row>
    <row r="9" spans="1:12" x14ac:dyDescent="0.35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35">
      <c r="B10" s="1" t="s">
        <v>19</v>
      </c>
      <c r="C10" s="21">
        <f>SUM(C4:C8)</f>
        <v>24</v>
      </c>
      <c r="D10" s="21">
        <f t="shared" ref="D10:L10" si="8">SUM(D4:D8)</f>
        <v>1740</v>
      </c>
      <c r="E10" s="21">
        <f t="shared" si="8"/>
        <v>4625</v>
      </c>
      <c r="F10" s="21">
        <f t="shared" si="8"/>
        <v>555</v>
      </c>
      <c r="G10" s="21">
        <f t="shared" si="8"/>
        <v>4070</v>
      </c>
      <c r="H10" s="21">
        <f t="shared" si="8"/>
        <v>366.3</v>
      </c>
      <c r="I10" s="21">
        <f t="shared" si="8"/>
        <v>366.3</v>
      </c>
      <c r="J10" s="21">
        <f t="shared" si="8"/>
        <v>732.6</v>
      </c>
      <c r="K10" s="21">
        <f t="shared" si="8"/>
        <v>4802.6000000000004</v>
      </c>
      <c r="L10" s="21">
        <f t="shared" si="8"/>
        <v>4802.6000000000004</v>
      </c>
    </row>
    <row r="11" spans="1:12" x14ac:dyDescent="0.35">
      <c r="B11" s="1" t="s">
        <v>20</v>
      </c>
      <c r="C11" s="21">
        <f>MIN(C4:C8)</f>
        <v>1</v>
      </c>
      <c r="D11" s="21">
        <f t="shared" ref="D11:L11" si="9">MIN(D4:D8)</f>
        <v>5</v>
      </c>
      <c r="E11" s="21">
        <f t="shared" si="9"/>
        <v>50</v>
      </c>
      <c r="F11" s="21">
        <f t="shared" si="9"/>
        <v>6</v>
      </c>
      <c r="G11" s="21">
        <f t="shared" si="9"/>
        <v>44</v>
      </c>
      <c r="H11" s="21">
        <f t="shared" si="9"/>
        <v>3.96</v>
      </c>
      <c r="I11" s="21">
        <f t="shared" si="9"/>
        <v>3.96</v>
      </c>
      <c r="J11" s="21">
        <f t="shared" si="9"/>
        <v>7.92</v>
      </c>
      <c r="K11" s="21">
        <f t="shared" si="9"/>
        <v>51.92</v>
      </c>
      <c r="L11" s="21">
        <f t="shared" si="9"/>
        <v>51.92</v>
      </c>
    </row>
    <row r="12" spans="1:12" x14ac:dyDescent="0.35">
      <c r="B12" s="1" t="s">
        <v>21</v>
      </c>
      <c r="C12" s="21">
        <f>MAX(C4:C8)</f>
        <v>10</v>
      </c>
      <c r="D12" s="21">
        <f t="shared" ref="D12:L12" si="10">MAX(D4:D8)</f>
        <v>1000</v>
      </c>
      <c r="E12" s="21">
        <f t="shared" si="10"/>
        <v>3000</v>
      </c>
      <c r="F12" s="21">
        <f t="shared" si="10"/>
        <v>360</v>
      </c>
      <c r="G12" s="21">
        <f t="shared" si="10"/>
        <v>2640</v>
      </c>
      <c r="H12" s="21">
        <f t="shared" si="10"/>
        <v>237.6</v>
      </c>
      <c r="I12" s="21">
        <f t="shared" si="10"/>
        <v>237.6</v>
      </c>
      <c r="J12" s="21">
        <f t="shared" si="10"/>
        <v>475.2</v>
      </c>
      <c r="K12" s="21">
        <f t="shared" si="10"/>
        <v>3115.2</v>
      </c>
      <c r="L12" s="21">
        <f t="shared" si="10"/>
        <v>3115.2</v>
      </c>
    </row>
    <row r="13" spans="1:12" x14ac:dyDescent="0.35">
      <c r="B13" s="1" t="s">
        <v>22</v>
      </c>
      <c r="C13" s="21">
        <f>AVERAGE(C4:C8)</f>
        <v>4.8</v>
      </c>
      <c r="D13" s="21">
        <f t="shared" ref="D13:L13" si="11">AVERAGE(D4:D8)</f>
        <v>348</v>
      </c>
      <c r="E13" s="21">
        <f t="shared" si="11"/>
        <v>925</v>
      </c>
      <c r="F13" s="21">
        <f t="shared" si="11"/>
        <v>111</v>
      </c>
      <c r="G13" s="21">
        <f t="shared" si="11"/>
        <v>814</v>
      </c>
      <c r="H13" s="21">
        <f t="shared" si="11"/>
        <v>73.260000000000005</v>
      </c>
      <c r="I13" s="21">
        <f t="shared" si="11"/>
        <v>73.260000000000005</v>
      </c>
      <c r="J13" s="21">
        <f t="shared" si="11"/>
        <v>146.52000000000001</v>
      </c>
      <c r="K13" s="21">
        <f t="shared" si="11"/>
        <v>960.5200000000001</v>
      </c>
      <c r="L13" s="21">
        <f t="shared" si="11"/>
        <v>960.5200000000001</v>
      </c>
    </row>
    <row r="15" spans="1:12" x14ac:dyDescent="0.35">
      <c r="A15" t="s">
        <v>160</v>
      </c>
      <c r="B15" s="93" t="s">
        <v>161</v>
      </c>
      <c r="C15" s="94"/>
      <c r="D15" s="95"/>
      <c r="E15" s="51" t="s">
        <v>165</v>
      </c>
      <c r="F15" s="51"/>
      <c r="G15" s="1"/>
      <c r="H15" s="52"/>
    </row>
    <row r="16" spans="1:12" ht="14.5" customHeight="1" x14ac:dyDescent="0.35">
      <c r="B16" s="93" t="s">
        <v>162</v>
      </c>
      <c r="C16" s="94"/>
      <c r="D16" s="95"/>
      <c r="E16" s="117" t="s">
        <v>166</v>
      </c>
      <c r="F16" s="117"/>
      <c r="G16" s="117"/>
      <c r="H16" s="117"/>
    </row>
    <row r="17" spans="2:8" ht="14.5" customHeight="1" x14ac:dyDescent="0.35">
      <c r="B17" s="93" t="s">
        <v>163</v>
      </c>
      <c r="C17" s="94"/>
      <c r="D17" s="95"/>
      <c r="E17" s="117" t="s">
        <v>167</v>
      </c>
      <c r="F17" s="117"/>
      <c r="G17" s="117"/>
      <c r="H17" s="117"/>
    </row>
    <row r="18" spans="2:8" x14ac:dyDescent="0.35">
      <c r="B18" s="1" t="s">
        <v>164</v>
      </c>
      <c r="C18" s="1"/>
      <c r="D18" s="1"/>
      <c r="E18" s="51" t="s">
        <v>194</v>
      </c>
      <c r="F18" s="51"/>
      <c r="G18" s="51"/>
      <c r="H18" s="51"/>
    </row>
    <row r="19" spans="2:8" x14ac:dyDescent="0.35">
      <c r="E19" s="108" t="s">
        <v>195</v>
      </c>
      <c r="F19" s="109"/>
      <c r="G19" s="109"/>
      <c r="H19" s="110"/>
    </row>
    <row r="20" spans="2:8" x14ac:dyDescent="0.35">
      <c r="E20" s="53" t="s">
        <v>196</v>
      </c>
      <c r="F20" s="53"/>
      <c r="G20" s="53"/>
      <c r="H20" s="53"/>
    </row>
    <row r="21" spans="2:8" ht="14.5" customHeight="1" x14ac:dyDescent="0.35">
      <c r="E21" s="114" t="s">
        <v>168</v>
      </c>
      <c r="F21" s="115"/>
      <c r="G21" s="115"/>
      <c r="H21" s="116"/>
    </row>
    <row r="22" spans="2:8" ht="14.5" customHeight="1" x14ac:dyDescent="0.35">
      <c r="E22" s="111" t="s">
        <v>169</v>
      </c>
      <c r="F22" s="112"/>
      <c r="G22" s="112"/>
      <c r="H22" s="113"/>
    </row>
    <row r="23" spans="2:8" x14ac:dyDescent="0.35">
      <c r="H23" s="8"/>
    </row>
    <row r="27" spans="2:8" x14ac:dyDescent="0.35">
      <c r="H27" s="8"/>
    </row>
    <row r="31" spans="2:8" x14ac:dyDescent="0.35">
      <c r="H31" s="8"/>
    </row>
  </sheetData>
  <mergeCells count="17">
    <mergeCell ref="E19:H19"/>
    <mergeCell ref="E22:H22"/>
    <mergeCell ref="E21:H21"/>
    <mergeCell ref="E16:H16"/>
    <mergeCell ref="B17:D17"/>
    <mergeCell ref="B16:D16"/>
    <mergeCell ref="E17:H17"/>
    <mergeCell ref="B15:D15"/>
    <mergeCell ref="A1:L1"/>
    <mergeCell ref="H2:J2"/>
    <mergeCell ref="A2:A3"/>
    <mergeCell ref="B2:B3"/>
    <mergeCell ref="C2:C3"/>
    <mergeCell ref="D2:D3"/>
    <mergeCell ref="E2:E3"/>
    <mergeCell ref="F2:F3"/>
    <mergeCell ref="G2:G3"/>
  </mergeCells>
  <hyperlinks>
    <hyperlink ref="H2" r:id="rId1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1"/>
  <sheetViews>
    <sheetView zoomScale="130" zoomScaleNormal="130" workbookViewId="0">
      <selection activeCell="E3" sqref="E3:G7"/>
    </sheetView>
  </sheetViews>
  <sheetFormatPr defaultRowHeight="14.5" x14ac:dyDescent="0.35"/>
  <cols>
    <col min="2" max="2" width="9.81640625" bestFit="1" customWidth="1"/>
    <col min="4" max="4" width="11.54296875" bestFit="1" customWidth="1"/>
    <col min="5" max="5" width="14.1796875" bestFit="1" customWidth="1"/>
    <col min="6" max="6" width="11.453125" bestFit="1" customWidth="1"/>
    <col min="7" max="7" width="10" customWidth="1"/>
  </cols>
  <sheetData>
    <row r="1" spans="1:7" ht="21" x14ac:dyDescent="0.35">
      <c r="A1" s="118" t="s">
        <v>207</v>
      </c>
      <c r="B1" s="118"/>
      <c r="C1" s="118"/>
      <c r="D1" s="118"/>
      <c r="E1" s="118"/>
      <c r="F1" s="118"/>
      <c r="G1" s="118"/>
    </row>
    <row r="2" spans="1:7" ht="31" x14ac:dyDescent="0.35">
      <c r="A2" s="2" t="s">
        <v>8</v>
      </c>
      <c r="B2" s="2" t="s">
        <v>9</v>
      </c>
      <c r="C2" s="2" t="s">
        <v>10</v>
      </c>
      <c r="D2" s="2" t="s">
        <v>23</v>
      </c>
      <c r="E2" s="29" t="s">
        <v>148</v>
      </c>
      <c r="F2" s="2" t="s">
        <v>24</v>
      </c>
      <c r="G2" s="2" t="s">
        <v>25</v>
      </c>
    </row>
    <row r="3" spans="1:7" x14ac:dyDescent="0.35">
      <c r="A3" s="31">
        <v>1</v>
      </c>
      <c r="B3" s="1" t="s">
        <v>15</v>
      </c>
      <c r="C3" s="31">
        <v>2</v>
      </c>
      <c r="D3" s="32">
        <v>200</v>
      </c>
      <c r="E3" s="33">
        <f>C3*D3</f>
        <v>400</v>
      </c>
      <c r="F3" s="33">
        <f>IF(E3&gt;=10000,E3*10%,E3*5%)</f>
        <v>20</v>
      </c>
      <c r="G3" s="20" t="str">
        <f>IF(F3&gt;=5000,"Excellent",IF(F3&gt;=1000,"Good","Poor"))</f>
        <v>Poor</v>
      </c>
    </row>
    <row r="4" spans="1:7" x14ac:dyDescent="0.35">
      <c r="A4" s="31">
        <v>2</v>
      </c>
      <c r="B4" s="1" t="s">
        <v>14</v>
      </c>
      <c r="C4" s="31">
        <v>500</v>
      </c>
      <c r="D4" s="32">
        <v>35</v>
      </c>
      <c r="E4" s="33">
        <f t="shared" ref="E4:E7" si="0">C4*D4</f>
        <v>17500</v>
      </c>
      <c r="F4" s="33">
        <f t="shared" ref="F4:F7" si="1">IF(E4&gt;=10000,E4*10%,E4*5%)</f>
        <v>1750</v>
      </c>
      <c r="G4" s="20" t="str">
        <f t="shared" ref="G4:G7" si="2">IF(F4&gt;=5000,"Excellent",IF(F4&gt;=1000,"Good","Poor"))</f>
        <v>Good</v>
      </c>
    </row>
    <row r="5" spans="1:7" x14ac:dyDescent="0.35">
      <c r="A5" s="31">
        <v>3</v>
      </c>
      <c r="B5" s="1" t="s">
        <v>16</v>
      </c>
      <c r="C5" s="31">
        <v>6</v>
      </c>
      <c r="D5" s="32">
        <v>500</v>
      </c>
      <c r="E5" s="33">
        <f t="shared" si="0"/>
        <v>3000</v>
      </c>
      <c r="F5" s="33">
        <f t="shared" si="1"/>
        <v>150</v>
      </c>
      <c r="G5" s="20" t="str">
        <f t="shared" si="2"/>
        <v>Poor</v>
      </c>
    </row>
    <row r="6" spans="1:7" x14ac:dyDescent="0.35">
      <c r="A6" s="31">
        <v>4</v>
      </c>
      <c r="B6" s="1" t="s">
        <v>13</v>
      </c>
      <c r="C6" s="31">
        <v>100000</v>
      </c>
      <c r="D6" s="32">
        <v>5</v>
      </c>
      <c r="E6" s="33">
        <f t="shared" si="0"/>
        <v>500000</v>
      </c>
      <c r="F6" s="33">
        <f t="shared" si="1"/>
        <v>50000</v>
      </c>
      <c r="G6" s="20" t="str">
        <f t="shared" si="2"/>
        <v>Excellent</v>
      </c>
    </row>
    <row r="7" spans="1:7" x14ac:dyDescent="0.35">
      <c r="A7" s="31">
        <v>5</v>
      </c>
      <c r="B7" s="1" t="s">
        <v>17</v>
      </c>
      <c r="C7" s="31">
        <v>1</v>
      </c>
      <c r="D7" s="32">
        <v>1000</v>
      </c>
      <c r="E7" s="33">
        <f t="shared" si="0"/>
        <v>1000</v>
      </c>
      <c r="F7" s="33">
        <f t="shared" si="1"/>
        <v>50</v>
      </c>
      <c r="G7" s="20" t="str">
        <f t="shared" si="2"/>
        <v>Poor</v>
      </c>
    </row>
    <row r="9" spans="1:7" x14ac:dyDescent="0.35">
      <c r="B9" s="54" t="s">
        <v>206</v>
      </c>
    </row>
    <row r="10" spans="1:7" x14ac:dyDescent="0.35">
      <c r="B10" s="54" t="s">
        <v>170</v>
      </c>
    </row>
    <row r="11" spans="1:7" x14ac:dyDescent="0.35">
      <c r="B11" s="54" t="s">
        <v>171</v>
      </c>
    </row>
  </sheetData>
  <sortState ref="A3:A7">
    <sortCondition ref="A3"/>
  </sortState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selection activeCell="E17" sqref="E17"/>
    </sheetView>
  </sheetViews>
  <sheetFormatPr defaultRowHeight="14.5" x14ac:dyDescent="0.35"/>
  <cols>
    <col min="1" max="1" width="6.7265625" customWidth="1"/>
    <col min="2" max="2" width="14.81640625" bestFit="1" customWidth="1"/>
    <col min="3" max="3" width="15.90625" bestFit="1" customWidth="1"/>
    <col min="4" max="4" width="14.54296875" customWidth="1"/>
    <col min="5" max="5" width="16.26953125" customWidth="1"/>
    <col min="6" max="6" width="14.81640625" bestFit="1" customWidth="1"/>
    <col min="7" max="7" width="17.1796875" customWidth="1"/>
    <col min="8" max="8" width="13.1796875" bestFit="1" customWidth="1"/>
    <col min="9" max="9" width="12.26953125" bestFit="1" customWidth="1"/>
    <col min="10" max="10" width="14.81640625" bestFit="1" customWidth="1"/>
    <col min="11" max="11" width="13.1796875" bestFit="1" customWidth="1"/>
  </cols>
  <sheetData>
    <row r="1" spans="1:11" ht="21" x14ac:dyDescent="0.35">
      <c r="A1" s="92" t="s">
        <v>99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29" x14ac:dyDescent="0.35">
      <c r="A2" s="10" t="s">
        <v>98</v>
      </c>
      <c r="B2" s="10" t="s">
        <v>181</v>
      </c>
      <c r="C2" s="55" t="s">
        <v>182</v>
      </c>
      <c r="D2" s="15" t="s">
        <v>188</v>
      </c>
      <c r="E2" s="15" t="s">
        <v>187</v>
      </c>
      <c r="F2" s="10" t="s">
        <v>184</v>
      </c>
      <c r="G2" s="15" t="s">
        <v>189</v>
      </c>
      <c r="H2" s="15" t="s">
        <v>185</v>
      </c>
      <c r="I2" s="15" t="s">
        <v>146</v>
      </c>
      <c r="J2" s="15" t="s">
        <v>186</v>
      </c>
      <c r="K2" s="15" t="s">
        <v>147</v>
      </c>
    </row>
    <row r="3" spans="1:11" x14ac:dyDescent="0.35">
      <c r="A3" s="1">
        <v>2001</v>
      </c>
      <c r="B3" s="28">
        <v>75000</v>
      </c>
      <c r="C3" s="28">
        <f>B3/12</f>
        <v>6250</v>
      </c>
      <c r="D3" s="28">
        <f>B3*15%</f>
        <v>11250</v>
      </c>
      <c r="E3" s="28">
        <f>C3*15%</f>
        <v>937.5</v>
      </c>
      <c r="F3" s="28">
        <f>B3-D3</f>
        <v>63750</v>
      </c>
      <c r="G3" s="28">
        <f>C3-E3</f>
        <v>5312.5</v>
      </c>
      <c r="H3" s="28">
        <f>F3*18%</f>
        <v>11475</v>
      </c>
      <c r="I3" s="28">
        <f>G3*18%</f>
        <v>956.25</v>
      </c>
      <c r="J3" s="90">
        <f>F3-H3</f>
        <v>52275</v>
      </c>
      <c r="K3" s="90">
        <f>G3-I3</f>
        <v>4356.25</v>
      </c>
    </row>
    <row r="4" spans="1:11" x14ac:dyDescent="0.35">
      <c r="A4" s="1">
        <v>2002</v>
      </c>
      <c r="B4" s="28">
        <v>50000</v>
      </c>
      <c r="C4" s="28">
        <f t="shared" ref="C4:C10" si="0">B4/12</f>
        <v>4166.666666666667</v>
      </c>
      <c r="D4" s="28">
        <f t="shared" ref="D4:D10" si="1">B4*15%</f>
        <v>7500</v>
      </c>
      <c r="E4" s="28">
        <f t="shared" ref="E4:E10" si="2">C4*15%</f>
        <v>625</v>
      </c>
      <c r="F4" s="28">
        <f t="shared" ref="F4:F10" si="3">B4-D4</f>
        <v>42500</v>
      </c>
      <c r="G4" s="28">
        <f t="shared" ref="G4:G10" si="4">C4-E4</f>
        <v>3541.666666666667</v>
      </c>
      <c r="H4" s="28">
        <f t="shared" ref="H4:H10" si="5">F4*18%</f>
        <v>7650</v>
      </c>
      <c r="I4" s="28">
        <f t="shared" ref="I4:I10" si="6">G4*18%</f>
        <v>637.5</v>
      </c>
      <c r="J4" s="90">
        <f t="shared" ref="J4:J10" si="7">F4-H4</f>
        <v>34850</v>
      </c>
      <c r="K4" s="90">
        <f t="shared" ref="K4:K10" si="8">G4-I4</f>
        <v>2904.166666666667</v>
      </c>
    </row>
    <row r="5" spans="1:11" x14ac:dyDescent="0.35">
      <c r="A5" s="1">
        <v>2003</v>
      </c>
      <c r="B5" s="28">
        <v>45000</v>
      </c>
      <c r="C5" s="28">
        <f t="shared" si="0"/>
        <v>3750</v>
      </c>
      <c r="D5" s="28">
        <f t="shared" si="1"/>
        <v>6750</v>
      </c>
      <c r="E5" s="28">
        <f t="shared" si="2"/>
        <v>562.5</v>
      </c>
      <c r="F5" s="28">
        <f t="shared" si="3"/>
        <v>38250</v>
      </c>
      <c r="G5" s="28">
        <f t="shared" si="4"/>
        <v>3187.5</v>
      </c>
      <c r="H5" s="28">
        <f t="shared" si="5"/>
        <v>6885</v>
      </c>
      <c r="I5" s="28">
        <f t="shared" si="6"/>
        <v>573.75</v>
      </c>
      <c r="J5" s="90">
        <f t="shared" si="7"/>
        <v>31365</v>
      </c>
      <c r="K5" s="90">
        <f t="shared" si="8"/>
        <v>2613.75</v>
      </c>
    </row>
    <row r="6" spans="1:11" x14ac:dyDescent="0.35">
      <c r="A6" s="1">
        <v>2004</v>
      </c>
      <c r="B6" s="28">
        <v>65000</v>
      </c>
      <c r="C6" s="28">
        <f t="shared" si="0"/>
        <v>5416.666666666667</v>
      </c>
      <c r="D6" s="28">
        <f t="shared" si="1"/>
        <v>9750</v>
      </c>
      <c r="E6" s="28">
        <f t="shared" si="2"/>
        <v>812.5</v>
      </c>
      <c r="F6" s="28">
        <f t="shared" si="3"/>
        <v>55250</v>
      </c>
      <c r="G6" s="28">
        <f t="shared" si="4"/>
        <v>4604.166666666667</v>
      </c>
      <c r="H6" s="28">
        <f t="shared" si="5"/>
        <v>9945</v>
      </c>
      <c r="I6" s="28">
        <f t="shared" si="6"/>
        <v>828.75</v>
      </c>
      <c r="J6" s="90">
        <f t="shared" si="7"/>
        <v>45305</v>
      </c>
      <c r="K6" s="90">
        <f t="shared" si="8"/>
        <v>3775.416666666667</v>
      </c>
    </row>
    <row r="7" spans="1:11" x14ac:dyDescent="0.35">
      <c r="A7" s="1">
        <v>2005</v>
      </c>
      <c r="B7" s="28">
        <v>80000</v>
      </c>
      <c r="C7" s="28">
        <f t="shared" si="0"/>
        <v>6666.666666666667</v>
      </c>
      <c r="D7" s="28">
        <f t="shared" si="1"/>
        <v>12000</v>
      </c>
      <c r="E7" s="28">
        <f t="shared" si="2"/>
        <v>1000</v>
      </c>
      <c r="F7" s="28">
        <f t="shared" si="3"/>
        <v>68000</v>
      </c>
      <c r="G7" s="28">
        <f t="shared" si="4"/>
        <v>5666.666666666667</v>
      </c>
      <c r="H7" s="28">
        <f t="shared" si="5"/>
        <v>12240</v>
      </c>
      <c r="I7" s="28">
        <f t="shared" si="6"/>
        <v>1020</v>
      </c>
      <c r="J7" s="90">
        <f t="shared" si="7"/>
        <v>55760</v>
      </c>
      <c r="K7" s="90">
        <f t="shared" si="8"/>
        <v>4646.666666666667</v>
      </c>
    </row>
    <row r="8" spans="1:11" x14ac:dyDescent="0.35">
      <c r="A8" s="1">
        <v>2006</v>
      </c>
      <c r="B8" s="28">
        <v>78000</v>
      </c>
      <c r="C8" s="28">
        <f t="shared" si="0"/>
        <v>6500</v>
      </c>
      <c r="D8" s="28">
        <f t="shared" si="1"/>
        <v>11700</v>
      </c>
      <c r="E8" s="28">
        <f t="shared" si="2"/>
        <v>975</v>
      </c>
      <c r="F8" s="28">
        <f t="shared" si="3"/>
        <v>66300</v>
      </c>
      <c r="G8" s="28">
        <f t="shared" si="4"/>
        <v>5525</v>
      </c>
      <c r="H8" s="28">
        <f t="shared" si="5"/>
        <v>11934</v>
      </c>
      <c r="I8" s="28">
        <f t="shared" si="6"/>
        <v>994.5</v>
      </c>
      <c r="J8" s="90">
        <f t="shared" si="7"/>
        <v>54366</v>
      </c>
      <c r="K8" s="90">
        <f t="shared" si="8"/>
        <v>4530.5</v>
      </c>
    </row>
    <row r="9" spans="1:11" x14ac:dyDescent="0.35">
      <c r="A9" s="1">
        <v>2007</v>
      </c>
      <c r="B9" s="28">
        <v>85000</v>
      </c>
      <c r="C9" s="28">
        <f t="shared" si="0"/>
        <v>7083.333333333333</v>
      </c>
      <c r="D9" s="28">
        <f t="shared" si="1"/>
        <v>12750</v>
      </c>
      <c r="E9" s="28">
        <f t="shared" si="2"/>
        <v>1062.5</v>
      </c>
      <c r="F9" s="28">
        <f t="shared" si="3"/>
        <v>72250</v>
      </c>
      <c r="G9" s="28">
        <f t="shared" si="4"/>
        <v>6020.833333333333</v>
      </c>
      <c r="H9" s="28">
        <f t="shared" si="5"/>
        <v>13005</v>
      </c>
      <c r="I9" s="28">
        <f t="shared" si="6"/>
        <v>1083.75</v>
      </c>
      <c r="J9" s="90">
        <f t="shared" si="7"/>
        <v>59245</v>
      </c>
      <c r="K9" s="90">
        <f t="shared" si="8"/>
        <v>4937.083333333333</v>
      </c>
    </row>
    <row r="10" spans="1:11" x14ac:dyDescent="0.35">
      <c r="A10" s="1">
        <v>2008</v>
      </c>
      <c r="B10" s="28">
        <v>82000</v>
      </c>
      <c r="C10" s="28">
        <f t="shared" si="0"/>
        <v>6833.333333333333</v>
      </c>
      <c r="D10" s="28">
        <f t="shared" si="1"/>
        <v>12300</v>
      </c>
      <c r="E10" s="28">
        <f t="shared" si="2"/>
        <v>1025</v>
      </c>
      <c r="F10" s="28">
        <f t="shared" si="3"/>
        <v>69700</v>
      </c>
      <c r="G10" s="28">
        <f t="shared" si="4"/>
        <v>5808.333333333333</v>
      </c>
      <c r="H10" s="28">
        <f t="shared" si="5"/>
        <v>12546</v>
      </c>
      <c r="I10" s="28">
        <f t="shared" si="6"/>
        <v>1045.5</v>
      </c>
      <c r="J10" s="90">
        <f t="shared" si="7"/>
        <v>57154</v>
      </c>
      <c r="K10" s="90">
        <f t="shared" si="8"/>
        <v>4762.833333333333</v>
      </c>
    </row>
    <row r="12" spans="1:11" s="4" customFormat="1" x14ac:dyDescent="0.35">
      <c r="A12" s="4" t="s">
        <v>19</v>
      </c>
      <c r="B12" s="56">
        <f t="shared" ref="B12:K12" si="9">SUM(B3:B11)</f>
        <v>560000</v>
      </c>
      <c r="C12" s="56">
        <f t="shared" si="9"/>
        <v>46666.666666666672</v>
      </c>
      <c r="D12" s="56">
        <f t="shared" si="9"/>
        <v>84000</v>
      </c>
      <c r="E12" s="56">
        <f t="shared" si="9"/>
        <v>7000</v>
      </c>
      <c r="F12" s="56">
        <f t="shared" si="9"/>
        <v>476000</v>
      </c>
      <c r="G12" s="56">
        <f t="shared" si="9"/>
        <v>39666.666666666672</v>
      </c>
      <c r="H12" s="56">
        <f t="shared" si="9"/>
        <v>85680</v>
      </c>
      <c r="I12" s="56">
        <f t="shared" si="9"/>
        <v>7140</v>
      </c>
      <c r="J12" s="56">
        <f t="shared" si="9"/>
        <v>390320</v>
      </c>
      <c r="K12" s="56">
        <f t="shared" si="9"/>
        <v>32526.666666666668</v>
      </c>
    </row>
    <row r="13" spans="1:11" ht="15" thickBot="1" x14ac:dyDescent="0.4">
      <c r="A13" s="4"/>
      <c r="B13" s="56"/>
      <c r="C13" s="56"/>
      <c r="D13" s="56"/>
      <c r="J13" s="56"/>
      <c r="K13" s="56"/>
    </row>
    <row r="14" spans="1:11" x14ac:dyDescent="0.35">
      <c r="A14" s="78" t="s">
        <v>183</v>
      </c>
      <c r="B14" s="79"/>
      <c r="C14" s="79"/>
      <c r="D14" s="80"/>
    </row>
    <row r="15" spans="1:11" x14ac:dyDescent="0.35">
      <c r="A15" s="122" t="s">
        <v>158</v>
      </c>
      <c r="B15" s="109"/>
      <c r="C15" s="109"/>
      <c r="D15" s="123"/>
    </row>
    <row r="16" spans="1:11" x14ac:dyDescent="0.35">
      <c r="A16" s="122" t="s">
        <v>197</v>
      </c>
      <c r="B16" s="109"/>
      <c r="C16" s="109"/>
      <c r="D16" s="123"/>
    </row>
    <row r="17" spans="1:5" x14ac:dyDescent="0.35">
      <c r="A17" s="122" t="s">
        <v>198</v>
      </c>
      <c r="B17" s="109"/>
      <c r="C17" s="109"/>
      <c r="D17" s="123"/>
    </row>
    <row r="18" spans="1:5" x14ac:dyDescent="0.35">
      <c r="A18" s="122" t="s">
        <v>202</v>
      </c>
      <c r="B18" s="109"/>
      <c r="C18" s="109"/>
      <c r="D18" s="123"/>
    </row>
    <row r="19" spans="1:5" x14ac:dyDescent="0.35">
      <c r="A19" s="122" t="s">
        <v>159</v>
      </c>
      <c r="B19" s="109"/>
      <c r="C19" s="109"/>
      <c r="D19" s="123"/>
    </row>
    <row r="20" spans="1:5" x14ac:dyDescent="0.35">
      <c r="A20" s="124" t="s">
        <v>199</v>
      </c>
      <c r="B20" s="109"/>
      <c r="C20" s="109"/>
      <c r="D20" s="123"/>
    </row>
    <row r="21" spans="1:5" x14ac:dyDescent="0.35">
      <c r="A21" s="122" t="s">
        <v>200</v>
      </c>
      <c r="B21" s="109"/>
      <c r="C21" s="109"/>
      <c r="D21" s="123"/>
    </row>
    <row r="22" spans="1:5" ht="15" thickBot="1" x14ac:dyDescent="0.4">
      <c r="A22" s="119" t="s">
        <v>201</v>
      </c>
      <c r="B22" s="120"/>
      <c r="C22" s="120"/>
      <c r="D22" s="121"/>
    </row>
    <row r="23" spans="1:5" x14ac:dyDescent="0.35">
      <c r="A23" s="34"/>
      <c r="B23" s="34"/>
      <c r="C23" s="34"/>
      <c r="D23" s="34"/>
    </row>
    <row r="24" spans="1:5" x14ac:dyDescent="0.35">
      <c r="A24" s="56"/>
      <c r="B24" s="56"/>
      <c r="C24" s="56"/>
      <c r="D24" s="56"/>
      <c r="E24" s="56"/>
    </row>
  </sheetData>
  <mergeCells count="9">
    <mergeCell ref="A1:K1"/>
    <mergeCell ref="A22:D22"/>
    <mergeCell ref="A21:D21"/>
    <mergeCell ref="A20:D20"/>
    <mergeCell ref="A19:D19"/>
    <mergeCell ref="A18:D18"/>
    <mergeCell ref="A17:D17"/>
    <mergeCell ref="A16:D16"/>
    <mergeCell ref="A15:D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0" zoomScaleNormal="190" workbookViewId="0">
      <selection activeCell="E5" sqref="E5"/>
    </sheetView>
  </sheetViews>
  <sheetFormatPr defaultRowHeight="14.5" x14ac:dyDescent="0.35"/>
  <cols>
    <col min="3" max="3" width="14.1796875" bestFit="1" customWidth="1"/>
    <col min="4" max="4" width="9.90625" bestFit="1" customWidth="1"/>
  </cols>
  <sheetData>
    <row r="1" spans="1:4" x14ac:dyDescent="0.35">
      <c r="A1" s="125" t="s">
        <v>114</v>
      </c>
      <c r="B1" s="125"/>
      <c r="C1" s="125"/>
      <c r="D1" s="125"/>
    </row>
    <row r="2" spans="1:4" s="89" customFormat="1" x14ac:dyDescent="0.35">
      <c r="A2" s="88" t="s">
        <v>72</v>
      </c>
      <c r="B2" s="88" t="s">
        <v>27</v>
      </c>
      <c r="C2" s="88" t="s">
        <v>105</v>
      </c>
      <c r="D2" s="88" t="s">
        <v>111</v>
      </c>
    </row>
    <row r="3" spans="1:4" x14ac:dyDescent="0.35">
      <c r="A3" s="50">
        <v>101</v>
      </c>
      <c r="B3" s="1" t="s">
        <v>102</v>
      </c>
      <c r="C3" s="1" t="s">
        <v>108</v>
      </c>
      <c r="D3" s="1" t="s">
        <v>112</v>
      </c>
    </row>
    <row r="4" spans="1:4" x14ac:dyDescent="0.35">
      <c r="A4" s="50">
        <v>102</v>
      </c>
      <c r="B4" s="1" t="s">
        <v>103</v>
      </c>
      <c r="C4" s="1" t="s">
        <v>109</v>
      </c>
      <c r="D4" s="1" t="s">
        <v>113</v>
      </c>
    </row>
    <row r="5" spans="1:4" x14ac:dyDescent="0.35">
      <c r="A5" s="50">
        <v>103</v>
      </c>
      <c r="B5" s="1" t="s">
        <v>101</v>
      </c>
      <c r="C5" s="1" t="s">
        <v>107</v>
      </c>
      <c r="D5" s="1" t="s">
        <v>113</v>
      </c>
    </row>
    <row r="6" spans="1:4" x14ac:dyDescent="0.35">
      <c r="A6" s="50">
        <v>104</v>
      </c>
      <c r="B6" s="1" t="s">
        <v>104</v>
      </c>
      <c r="C6" s="1" t="s">
        <v>110</v>
      </c>
      <c r="D6" s="1" t="s">
        <v>112</v>
      </c>
    </row>
    <row r="7" spans="1:4" x14ac:dyDescent="0.35">
      <c r="A7" s="50">
        <v>105</v>
      </c>
      <c r="B7" s="1" t="s">
        <v>100</v>
      </c>
      <c r="C7" s="1" t="s">
        <v>106</v>
      </c>
      <c r="D7" s="1" t="s">
        <v>112</v>
      </c>
    </row>
  </sheetData>
  <sortState ref="A3:A7">
    <sortCondition ref="A3:A7"/>
  </sortState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30" zoomScaleNormal="130" workbookViewId="0">
      <selection activeCell="J8" sqref="J8"/>
    </sheetView>
  </sheetViews>
  <sheetFormatPr defaultRowHeight="14.5" x14ac:dyDescent="0.35"/>
  <cols>
    <col min="1" max="3" width="8.7265625" customWidth="1"/>
    <col min="4" max="4" width="13.26953125" bestFit="1" customWidth="1"/>
  </cols>
  <sheetData>
    <row r="1" spans="1:10" ht="21" x14ac:dyDescent="0.35">
      <c r="A1" s="92" t="s">
        <v>82</v>
      </c>
      <c r="B1" s="92"/>
      <c r="C1" s="92"/>
      <c r="D1" s="92"/>
    </row>
    <row r="2" spans="1:10" x14ac:dyDescent="0.35">
      <c r="A2" s="1" t="s">
        <v>27</v>
      </c>
      <c r="B2" s="1" t="s">
        <v>73</v>
      </c>
      <c r="C2" s="1" t="s">
        <v>74</v>
      </c>
      <c r="D2" s="1" t="s">
        <v>25</v>
      </c>
      <c r="E2" s="127" t="s">
        <v>78</v>
      </c>
      <c r="F2" s="65" t="s">
        <v>86</v>
      </c>
      <c r="G2" s="1">
        <f>COUNTIF(B3:B9,E2)</f>
        <v>2</v>
      </c>
      <c r="H2" s="60"/>
    </row>
    <row r="3" spans="1:10" x14ac:dyDescent="0.35">
      <c r="A3" s="1" t="s">
        <v>75</v>
      </c>
      <c r="B3" s="1" t="s">
        <v>78</v>
      </c>
      <c r="C3" s="1">
        <v>85</v>
      </c>
      <c r="D3" s="1" t="str">
        <f>IF(C3&gt;=75,"Outstanding",IF(C3&gt;=60,"Excellent",IF(C3&gt;=50,"Good",IF(C3&gt;=35,"Pass","Fail"))))</f>
        <v>Outstanding</v>
      </c>
      <c r="E3" s="128"/>
      <c r="F3" s="65" t="s">
        <v>19</v>
      </c>
      <c r="G3" s="1">
        <f>SUMIF(B3:B9,E2,C3:C9)</f>
        <v>140</v>
      </c>
      <c r="H3" s="60">
        <f>C3+C8</f>
        <v>140</v>
      </c>
    </row>
    <row r="4" spans="1:10" x14ac:dyDescent="0.35">
      <c r="A4" s="1" t="s">
        <v>76</v>
      </c>
      <c r="B4" s="1" t="s">
        <v>79</v>
      </c>
      <c r="C4" s="1">
        <v>75</v>
      </c>
      <c r="D4" s="1" t="str">
        <f t="shared" ref="D4:D9" si="0">IF(C4&gt;=75,"Outstanding",IF(C4&gt;=60,"Excellent",IF(C4&gt;=50,"Good",IF(C4&gt;=35,"Pass","Fail"))))</f>
        <v>Outstanding</v>
      </c>
      <c r="E4" s="60"/>
      <c r="F4" s="60"/>
      <c r="H4" s="60"/>
    </row>
    <row r="5" spans="1:10" x14ac:dyDescent="0.35">
      <c r="A5" s="1" t="s">
        <v>77</v>
      </c>
      <c r="B5" s="1" t="s">
        <v>80</v>
      </c>
      <c r="C5" s="1">
        <v>68</v>
      </c>
      <c r="D5" s="1" t="str">
        <f t="shared" si="0"/>
        <v>Excellent</v>
      </c>
      <c r="E5" s="126" t="s">
        <v>80</v>
      </c>
      <c r="F5" s="65" t="s">
        <v>86</v>
      </c>
      <c r="G5" s="1">
        <f>COUNTIF(B3:B9,E5)</f>
        <v>2</v>
      </c>
      <c r="H5" s="60"/>
    </row>
    <row r="6" spans="1:10" x14ac:dyDescent="0.35">
      <c r="A6" s="1" t="s">
        <v>76</v>
      </c>
      <c r="B6" s="1" t="s">
        <v>81</v>
      </c>
      <c r="C6" s="1">
        <v>35</v>
      </c>
      <c r="D6" s="1" t="str">
        <f t="shared" si="0"/>
        <v>Pass</v>
      </c>
      <c r="E6" s="126"/>
      <c r="F6" s="65" t="s">
        <v>19</v>
      </c>
      <c r="G6" s="1">
        <f>SUMIF(B3:B9,E5,C3:C9)</f>
        <v>93</v>
      </c>
      <c r="H6" s="60"/>
    </row>
    <row r="7" spans="1:10" x14ac:dyDescent="0.35">
      <c r="A7" s="1" t="s">
        <v>75</v>
      </c>
      <c r="B7" s="1" t="s">
        <v>79</v>
      </c>
      <c r="C7" s="1">
        <v>88</v>
      </c>
      <c r="D7" s="1" t="str">
        <f t="shared" si="0"/>
        <v>Outstanding</v>
      </c>
      <c r="E7" s="60"/>
      <c r="F7" s="60"/>
      <c r="H7" s="60"/>
      <c r="I7" t="s">
        <v>209</v>
      </c>
      <c r="J7">
        <f>COUNTIF(PRODUCT!B4:B8,PRODUCT!B4)</f>
        <v>2</v>
      </c>
    </row>
    <row r="8" spans="1:10" x14ac:dyDescent="0.35">
      <c r="A8" s="1" t="s">
        <v>77</v>
      </c>
      <c r="B8" s="1" t="s">
        <v>78</v>
      </c>
      <c r="C8" s="1">
        <v>55</v>
      </c>
      <c r="D8" s="1" t="str">
        <f t="shared" si="0"/>
        <v>Good</v>
      </c>
      <c r="E8" s="126" t="s">
        <v>79</v>
      </c>
      <c r="F8" s="65" t="s">
        <v>86</v>
      </c>
      <c r="G8" s="1">
        <f>COUNTIF(B3:B9,E8)</f>
        <v>2</v>
      </c>
      <c r="H8" s="60"/>
      <c r="J8">
        <f>SUMIF(PRODUCT!B4:B8,PRODUCT!B4,PRODUCT!C4:C8)</f>
        <v>12</v>
      </c>
    </row>
    <row r="9" spans="1:10" x14ac:dyDescent="0.35">
      <c r="A9" s="1" t="s">
        <v>75</v>
      </c>
      <c r="B9" s="1" t="s">
        <v>80</v>
      </c>
      <c r="C9" s="1">
        <v>25</v>
      </c>
      <c r="D9" s="1" t="str">
        <f t="shared" si="0"/>
        <v>Fail</v>
      </c>
      <c r="E9" s="126"/>
      <c r="F9" s="65" t="s">
        <v>19</v>
      </c>
      <c r="G9" s="1">
        <f>SUMIF(B3:B9,E8,C3:C9)</f>
        <v>163</v>
      </c>
    </row>
    <row r="10" spans="1:10" x14ac:dyDescent="0.35">
      <c r="A10" s="64"/>
      <c r="B10" s="64"/>
      <c r="C10" s="64"/>
      <c r="D10" s="64"/>
      <c r="E10" s="66"/>
      <c r="F10" s="67"/>
      <c r="H10" s="60"/>
    </row>
    <row r="11" spans="1:10" x14ac:dyDescent="0.35">
      <c r="E11" s="126" t="s">
        <v>75</v>
      </c>
      <c r="F11" s="65" t="s">
        <v>86</v>
      </c>
      <c r="G11" s="1">
        <f>COUNTIF(A3:A9,E11)</f>
        <v>3</v>
      </c>
      <c r="H11" s="60"/>
    </row>
    <row r="12" spans="1:10" x14ac:dyDescent="0.35">
      <c r="B12" s="68" t="s">
        <v>51</v>
      </c>
      <c r="C12" s="69">
        <f>SUM(C3:C9)</f>
        <v>431</v>
      </c>
      <c r="E12" s="126"/>
      <c r="F12" s="65" t="s">
        <v>19</v>
      </c>
      <c r="G12" s="1">
        <f>SUMIF(A3:A9,E11,C3:C9)</f>
        <v>198</v>
      </c>
      <c r="H12" s="60"/>
    </row>
    <row r="13" spans="1:10" x14ac:dyDescent="0.35">
      <c r="B13" s="68" t="s">
        <v>83</v>
      </c>
      <c r="C13" s="69">
        <f>MIN(C3:C9)</f>
        <v>25</v>
      </c>
      <c r="E13" s="60"/>
      <c r="F13" s="60"/>
      <c r="H13" s="60"/>
    </row>
    <row r="14" spans="1:10" x14ac:dyDescent="0.35">
      <c r="B14" s="68" t="s">
        <v>84</v>
      </c>
      <c r="C14" s="69">
        <f>MAX(C3:C9)</f>
        <v>88</v>
      </c>
      <c r="E14" s="126" t="s">
        <v>77</v>
      </c>
      <c r="F14" s="65" t="s">
        <v>86</v>
      </c>
      <c r="G14" s="1">
        <f>COUNTIF(A3:A9,E14)</f>
        <v>2</v>
      </c>
      <c r="H14" s="60"/>
    </row>
    <row r="15" spans="1:10" x14ac:dyDescent="0.35">
      <c r="B15" s="68" t="s">
        <v>85</v>
      </c>
      <c r="C15" s="69">
        <f>AVERAGE(C3:C9)</f>
        <v>61.571428571428569</v>
      </c>
      <c r="E15" s="126"/>
      <c r="F15" s="65" t="s">
        <v>19</v>
      </c>
      <c r="G15" s="1">
        <f>SUMIF(A3:A9,E14,C3:C9)</f>
        <v>123</v>
      </c>
      <c r="H15" s="60"/>
    </row>
    <row r="16" spans="1:10" x14ac:dyDescent="0.35">
      <c r="B16" s="68" t="s">
        <v>180</v>
      </c>
      <c r="C16" s="63"/>
    </row>
  </sheetData>
  <mergeCells count="6">
    <mergeCell ref="E14:E15"/>
    <mergeCell ref="A1:D1"/>
    <mergeCell ref="E8:E9"/>
    <mergeCell ref="E5:E6"/>
    <mergeCell ref="E2:E3"/>
    <mergeCell ref="E11:E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130" zoomScaleNormal="130" workbookViewId="0">
      <selection activeCell="L3" sqref="L3:L7"/>
    </sheetView>
  </sheetViews>
  <sheetFormatPr defaultRowHeight="14.5" x14ac:dyDescent="0.35"/>
  <cols>
    <col min="2" max="2" width="7.6328125" customWidth="1"/>
    <col min="3" max="3" width="7.453125" customWidth="1"/>
    <col min="4" max="4" width="7.1796875" customWidth="1"/>
    <col min="5" max="6" width="7.08984375" customWidth="1"/>
    <col min="8" max="8" width="10.08984375" bestFit="1" customWidth="1"/>
    <col min="9" max="9" width="9.1796875" bestFit="1" customWidth="1"/>
    <col min="10" max="10" width="9.7265625" bestFit="1" customWidth="1"/>
    <col min="11" max="11" width="7.6328125" customWidth="1"/>
    <col min="12" max="12" width="13.26953125" bestFit="1" customWidth="1"/>
  </cols>
  <sheetData>
    <row r="1" spans="1:12" ht="18.5" x14ac:dyDescent="0.35">
      <c r="A1" s="129" t="s">
        <v>97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s="84" customFormat="1" x14ac:dyDescent="0.35">
      <c r="A2" s="50" t="s">
        <v>72</v>
      </c>
      <c r="B2" s="50" t="s">
        <v>27</v>
      </c>
      <c r="C2" s="50" t="s">
        <v>87</v>
      </c>
      <c r="D2" s="50" t="s">
        <v>88</v>
      </c>
      <c r="E2" s="50" t="s">
        <v>89</v>
      </c>
      <c r="F2" s="50" t="s">
        <v>19</v>
      </c>
      <c r="G2" s="50" t="s">
        <v>90</v>
      </c>
      <c r="H2" s="50" t="s">
        <v>210</v>
      </c>
      <c r="I2" s="50" t="s">
        <v>142</v>
      </c>
      <c r="J2" s="50" t="s">
        <v>143</v>
      </c>
      <c r="K2" s="50" t="s">
        <v>91</v>
      </c>
      <c r="L2" s="50" t="s">
        <v>25</v>
      </c>
    </row>
    <row r="3" spans="1:12" x14ac:dyDescent="0.35">
      <c r="A3" s="50">
        <v>101</v>
      </c>
      <c r="B3" s="1" t="s">
        <v>92</v>
      </c>
      <c r="C3" s="1">
        <v>85</v>
      </c>
      <c r="D3" s="1">
        <v>99</v>
      </c>
      <c r="E3" s="1">
        <v>78</v>
      </c>
      <c r="F3" s="1">
        <f>C3+D3+E3</f>
        <v>262</v>
      </c>
      <c r="G3" s="1">
        <f>F3/3</f>
        <v>87.333333333333329</v>
      </c>
      <c r="H3" s="1" t="str">
        <f>IF(AND(C3&gt;=35,D3&gt;=35,E3&gt;=35),"Pass","Fail")</f>
        <v>Pass</v>
      </c>
      <c r="I3" s="1" t="str">
        <f>IF(OR(C3&gt;=35,D3&gt;=35,E3&gt;=35),"Pass","Fail")</f>
        <v>Pass</v>
      </c>
      <c r="J3" s="1" t="str">
        <f>IF(NOT(C3&lt;=35),"Pass","Fail")</f>
        <v>Pass</v>
      </c>
      <c r="K3" s="1" t="str">
        <f>IF(AND(C3&gt;=35,D3&gt;=35,E3&gt;=35),IF(G3&gt;=75,"A",IF(G3&gt;=60,"B",IF(G3&gt;=50,"C",IF(G3&gt;=35,"Pass")))),"Fail")</f>
        <v>A</v>
      </c>
      <c r="L3" s="1" t="str">
        <f>IF(AND(C3&gt;=35,D3&gt;=35,E3&gt;=35),IF(G3&gt;=75,"First",IF(G3&gt;=60,"Second",IF(G3&gt;=50,"Third",IF(G3&gt;=35,"Pass")))),"Fail")</f>
        <v>First</v>
      </c>
    </row>
    <row r="4" spans="1:12" x14ac:dyDescent="0.35">
      <c r="A4" s="50">
        <v>102</v>
      </c>
      <c r="B4" s="1" t="s">
        <v>93</v>
      </c>
      <c r="C4" s="1">
        <v>65</v>
      </c>
      <c r="D4" s="1">
        <v>65</v>
      </c>
      <c r="E4" s="1">
        <v>54</v>
      </c>
      <c r="F4" s="1">
        <f t="shared" ref="F4:F7" si="0">C4+D4+E4</f>
        <v>184</v>
      </c>
      <c r="G4" s="1">
        <f t="shared" ref="G4:G7" si="1">F4/3</f>
        <v>61.333333333333336</v>
      </c>
      <c r="H4" s="1" t="str">
        <f t="shared" ref="H4:H7" si="2">IF(AND(C4&gt;=35,D4&gt;=35,E4&gt;=35),"Pass","Fail")</f>
        <v>Pass</v>
      </c>
      <c r="I4" s="1" t="str">
        <f t="shared" ref="I4:I7" si="3">IF(OR(C4&gt;=35,D4&gt;=35,E4&gt;=35),"Pass","Fail")</f>
        <v>Pass</v>
      </c>
      <c r="J4" s="1" t="str">
        <f t="shared" ref="J4:J7" si="4">IF(NOT(C4&lt;=35),"Pass","Fail")</f>
        <v>Pass</v>
      </c>
      <c r="K4" s="1" t="str">
        <f t="shared" ref="K4:K7" si="5">IF(AND(C4&gt;=35,D4&gt;=35,E4&gt;=35),IF(G4&gt;=75,"A",IF(G4&gt;=60,"B",IF(G4&gt;=50,"C",IF(G4&gt;=35,"Pass")))),"Fail")</f>
        <v>B</v>
      </c>
      <c r="L4" s="1" t="str">
        <f t="shared" ref="L4:L7" si="6">IF(AND(C4&gt;=35,D4&gt;=35,E4&gt;=35),IF(G4&gt;=75,"First",IF(G4&gt;=60,"Second",IF(G4&gt;=50,"Third",IF(G4&gt;=35,"Pass")))),"Fail")</f>
        <v>Second</v>
      </c>
    </row>
    <row r="5" spans="1:12" x14ac:dyDescent="0.35">
      <c r="A5" s="50">
        <v>103</v>
      </c>
      <c r="B5" s="1" t="s">
        <v>94</v>
      </c>
      <c r="C5" s="1">
        <v>23</v>
      </c>
      <c r="D5" s="1">
        <v>48</v>
      </c>
      <c r="E5" s="1">
        <v>69</v>
      </c>
      <c r="F5" s="1">
        <f t="shared" si="0"/>
        <v>140</v>
      </c>
      <c r="G5" s="1">
        <f t="shared" si="1"/>
        <v>46.666666666666664</v>
      </c>
      <c r="H5" s="1" t="str">
        <f t="shared" si="2"/>
        <v>Fail</v>
      </c>
      <c r="I5" s="1" t="str">
        <f t="shared" si="3"/>
        <v>Pass</v>
      </c>
      <c r="J5" s="1" t="str">
        <f t="shared" si="4"/>
        <v>Fail</v>
      </c>
      <c r="K5" s="1" t="str">
        <f t="shared" si="5"/>
        <v>Fail</v>
      </c>
      <c r="L5" s="1" t="str">
        <f t="shared" si="6"/>
        <v>Fail</v>
      </c>
    </row>
    <row r="6" spans="1:12" x14ac:dyDescent="0.35">
      <c r="A6" s="50">
        <v>104</v>
      </c>
      <c r="B6" s="1" t="s">
        <v>95</v>
      </c>
      <c r="C6" s="1">
        <v>54</v>
      </c>
      <c r="D6" s="1">
        <v>36</v>
      </c>
      <c r="E6" s="1">
        <v>52</v>
      </c>
      <c r="F6" s="1">
        <f t="shared" si="0"/>
        <v>142</v>
      </c>
      <c r="G6" s="1">
        <f t="shared" si="1"/>
        <v>47.333333333333336</v>
      </c>
      <c r="H6" s="1" t="str">
        <f t="shared" si="2"/>
        <v>Pass</v>
      </c>
      <c r="I6" s="1" t="str">
        <f t="shared" si="3"/>
        <v>Pass</v>
      </c>
      <c r="J6" s="1" t="str">
        <f t="shared" si="4"/>
        <v>Pass</v>
      </c>
      <c r="K6" s="1" t="str">
        <f t="shared" si="5"/>
        <v>Pass</v>
      </c>
      <c r="L6" s="1" t="str">
        <f t="shared" si="6"/>
        <v>Pass</v>
      </c>
    </row>
    <row r="7" spans="1:12" x14ac:dyDescent="0.35">
      <c r="A7" s="50">
        <v>105</v>
      </c>
      <c r="B7" s="1" t="s">
        <v>96</v>
      </c>
      <c r="C7" s="1">
        <v>69</v>
      </c>
      <c r="D7" s="1">
        <v>20</v>
      </c>
      <c r="E7" s="1">
        <v>36</v>
      </c>
      <c r="F7" s="1">
        <f t="shared" si="0"/>
        <v>125</v>
      </c>
      <c r="G7" s="1">
        <f t="shared" si="1"/>
        <v>41.666666666666664</v>
      </c>
      <c r="H7" s="1" t="str">
        <f t="shared" si="2"/>
        <v>Fail</v>
      </c>
      <c r="I7" s="1" t="str">
        <f t="shared" si="3"/>
        <v>Pass</v>
      </c>
      <c r="J7" s="1" t="str">
        <f t="shared" si="4"/>
        <v>Pass</v>
      </c>
      <c r="K7" s="1" t="str">
        <f t="shared" si="5"/>
        <v>Fail</v>
      </c>
      <c r="L7" s="1" t="str">
        <f t="shared" si="6"/>
        <v>Fail</v>
      </c>
    </row>
    <row r="9" spans="1:12" x14ac:dyDescent="0.35">
      <c r="A9" s="70" t="s">
        <v>152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2"/>
    </row>
    <row r="10" spans="1:12" x14ac:dyDescent="0.35">
      <c r="A10" s="73" t="s">
        <v>151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74"/>
    </row>
    <row r="11" spans="1:12" x14ac:dyDescent="0.35">
      <c r="A11" s="73" t="s">
        <v>150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74"/>
    </row>
    <row r="12" spans="1:12" x14ac:dyDescent="0.35">
      <c r="A12" s="73" t="s">
        <v>205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74"/>
    </row>
    <row r="13" spans="1:12" x14ac:dyDescent="0.35">
      <c r="A13" s="73" t="s">
        <v>208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74"/>
    </row>
    <row r="14" spans="1:12" x14ac:dyDescent="0.35">
      <c r="A14" s="73" t="s">
        <v>149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74"/>
    </row>
    <row r="15" spans="1:12" x14ac:dyDescent="0.35">
      <c r="A15" s="75" t="s">
        <v>153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7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9"/>
  <sheetViews>
    <sheetView topLeftCell="C1" zoomScale="145" zoomScaleNormal="145" workbookViewId="0">
      <selection activeCell="L13" sqref="L13"/>
    </sheetView>
  </sheetViews>
  <sheetFormatPr defaultRowHeight="14.5" x14ac:dyDescent="0.35"/>
  <cols>
    <col min="1" max="1" width="7.08984375" customWidth="1"/>
    <col min="2" max="2" width="8.6328125" customWidth="1"/>
    <col min="3" max="3" width="10.26953125" customWidth="1"/>
    <col min="4" max="11" width="8.6328125" customWidth="1"/>
    <col min="12" max="12" width="8.26953125" customWidth="1"/>
  </cols>
  <sheetData>
    <row r="1" spans="1:12" ht="21" x14ac:dyDescent="0.35">
      <c r="A1" s="92" t="s">
        <v>50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s="4" customFormat="1" x14ac:dyDescent="0.35">
      <c r="A2" s="10" t="s">
        <v>26</v>
      </c>
      <c r="B2" s="10" t="s">
        <v>27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</row>
    <row r="3" spans="1:12" x14ac:dyDescent="0.35">
      <c r="A3" s="11">
        <v>101</v>
      </c>
      <c r="B3" s="12" t="s">
        <v>38</v>
      </c>
      <c r="C3" s="12" t="s">
        <v>45</v>
      </c>
      <c r="D3" s="19">
        <v>15000</v>
      </c>
      <c r="E3" s="19">
        <f>D3*32%</f>
        <v>4800</v>
      </c>
      <c r="F3" s="19">
        <f>D3*16%</f>
        <v>2400</v>
      </c>
      <c r="G3" s="19">
        <f>D3+E3+F3</f>
        <v>22200</v>
      </c>
      <c r="H3" s="19">
        <f>D3*12%</f>
        <v>1800</v>
      </c>
      <c r="I3" s="19">
        <f>D3*1.75%</f>
        <v>262.5</v>
      </c>
      <c r="J3" s="19">
        <f>D3*18%</f>
        <v>2700</v>
      </c>
      <c r="K3" s="19">
        <f>H3+I3+J3</f>
        <v>4762.5</v>
      </c>
      <c r="L3" s="19">
        <f>G3-K3</f>
        <v>17437.5</v>
      </c>
    </row>
    <row r="4" spans="1:12" x14ac:dyDescent="0.35">
      <c r="A4" s="11">
        <v>102</v>
      </c>
      <c r="B4" s="12" t="s">
        <v>39</v>
      </c>
      <c r="C4" s="12" t="s">
        <v>46</v>
      </c>
      <c r="D4" s="19">
        <v>19000</v>
      </c>
      <c r="E4" s="19">
        <f t="shared" ref="E4:E9" si="0">D4*32%</f>
        <v>6080</v>
      </c>
      <c r="F4" s="19">
        <f t="shared" ref="F4:F9" si="1">D4*16%</f>
        <v>3040</v>
      </c>
      <c r="G4" s="19">
        <f t="shared" ref="G4:G9" si="2">D4+E4+F4</f>
        <v>28120</v>
      </c>
      <c r="H4" s="19">
        <f t="shared" ref="H4:H9" si="3">D4*12%</f>
        <v>2280</v>
      </c>
      <c r="I4" s="19">
        <f t="shared" ref="I4:I9" si="4">D4*1.75%</f>
        <v>332.50000000000006</v>
      </c>
      <c r="J4" s="19">
        <f t="shared" ref="J4:J9" si="5">D4*18%</f>
        <v>3420</v>
      </c>
      <c r="K4" s="19">
        <f t="shared" ref="K4:K9" si="6">H4+I4+J4</f>
        <v>6032.5</v>
      </c>
      <c r="L4" s="19">
        <f t="shared" ref="L4:L9" si="7">G4-K4</f>
        <v>22087.5</v>
      </c>
    </row>
    <row r="5" spans="1:12" x14ac:dyDescent="0.35">
      <c r="A5" s="11">
        <v>103</v>
      </c>
      <c r="B5" s="12" t="s">
        <v>40</v>
      </c>
      <c r="C5" s="12" t="s">
        <v>47</v>
      </c>
      <c r="D5" s="19">
        <v>12000</v>
      </c>
      <c r="E5" s="19">
        <f t="shared" si="0"/>
        <v>3840</v>
      </c>
      <c r="F5" s="19">
        <f t="shared" si="1"/>
        <v>1920</v>
      </c>
      <c r="G5" s="19">
        <f t="shared" si="2"/>
        <v>17760</v>
      </c>
      <c r="H5" s="19">
        <f t="shared" si="3"/>
        <v>1440</v>
      </c>
      <c r="I5" s="19">
        <f t="shared" si="4"/>
        <v>210.00000000000003</v>
      </c>
      <c r="J5" s="19">
        <f t="shared" si="5"/>
        <v>2160</v>
      </c>
      <c r="K5" s="19">
        <f t="shared" si="6"/>
        <v>3810</v>
      </c>
      <c r="L5" s="19">
        <f t="shared" si="7"/>
        <v>13950</v>
      </c>
    </row>
    <row r="6" spans="1:12" x14ac:dyDescent="0.35">
      <c r="A6" s="11">
        <v>104</v>
      </c>
      <c r="B6" s="12" t="s">
        <v>41</v>
      </c>
      <c r="C6" s="12" t="s">
        <v>48</v>
      </c>
      <c r="D6" s="19">
        <v>10000</v>
      </c>
      <c r="E6" s="19">
        <f t="shared" si="0"/>
        <v>3200</v>
      </c>
      <c r="F6" s="19">
        <f t="shared" si="1"/>
        <v>1600</v>
      </c>
      <c r="G6" s="19">
        <f t="shared" si="2"/>
        <v>14800</v>
      </c>
      <c r="H6" s="19">
        <f t="shared" si="3"/>
        <v>1200</v>
      </c>
      <c r="I6" s="19">
        <f t="shared" si="4"/>
        <v>175.00000000000003</v>
      </c>
      <c r="J6" s="19">
        <f t="shared" si="5"/>
        <v>1800</v>
      </c>
      <c r="K6" s="19">
        <f t="shared" si="6"/>
        <v>3175</v>
      </c>
      <c r="L6" s="19">
        <f t="shared" si="7"/>
        <v>11625</v>
      </c>
    </row>
    <row r="7" spans="1:12" x14ac:dyDescent="0.35">
      <c r="A7" s="11">
        <v>105</v>
      </c>
      <c r="B7" s="12" t="s">
        <v>42</v>
      </c>
      <c r="C7" s="12" t="s">
        <v>49</v>
      </c>
      <c r="D7" s="19">
        <v>8000</v>
      </c>
      <c r="E7" s="19">
        <f t="shared" si="0"/>
        <v>2560</v>
      </c>
      <c r="F7" s="19">
        <f t="shared" si="1"/>
        <v>1280</v>
      </c>
      <c r="G7" s="19">
        <f t="shared" si="2"/>
        <v>11840</v>
      </c>
      <c r="H7" s="19">
        <f t="shared" si="3"/>
        <v>960</v>
      </c>
      <c r="I7" s="19">
        <f t="shared" si="4"/>
        <v>140</v>
      </c>
      <c r="J7" s="19">
        <f t="shared" si="5"/>
        <v>1440</v>
      </c>
      <c r="K7" s="19">
        <f t="shared" si="6"/>
        <v>2540</v>
      </c>
      <c r="L7" s="19">
        <f t="shared" si="7"/>
        <v>9300</v>
      </c>
    </row>
    <row r="8" spans="1:12" x14ac:dyDescent="0.35">
      <c r="A8" s="11">
        <v>106</v>
      </c>
      <c r="B8" s="12" t="s">
        <v>43</v>
      </c>
      <c r="C8" s="12" t="s">
        <v>45</v>
      </c>
      <c r="D8" s="19">
        <v>15000</v>
      </c>
      <c r="E8" s="19">
        <f t="shared" si="0"/>
        <v>4800</v>
      </c>
      <c r="F8" s="19">
        <f t="shared" si="1"/>
        <v>2400</v>
      </c>
      <c r="G8" s="19">
        <f t="shared" si="2"/>
        <v>22200</v>
      </c>
      <c r="H8" s="19">
        <f t="shared" si="3"/>
        <v>1800</v>
      </c>
      <c r="I8" s="19">
        <f t="shared" si="4"/>
        <v>262.5</v>
      </c>
      <c r="J8" s="19">
        <f t="shared" si="5"/>
        <v>2700</v>
      </c>
      <c r="K8" s="19">
        <f t="shared" si="6"/>
        <v>4762.5</v>
      </c>
      <c r="L8" s="19">
        <f t="shared" si="7"/>
        <v>17437.5</v>
      </c>
    </row>
    <row r="9" spans="1:12" x14ac:dyDescent="0.35">
      <c r="A9" s="11">
        <v>107</v>
      </c>
      <c r="B9" s="12" t="s">
        <v>44</v>
      </c>
      <c r="C9" s="12" t="s">
        <v>46</v>
      </c>
      <c r="D9" s="19">
        <v>20000</v>
      </c>
      <c r="E9" s="19">
        <f t="shared" si="0"/>
        <v>6400</v>
      </c>
      <c r="F9" s="19">
        <f t="shared" si="1"/>
        <v>3200</v>
      </c>
      <c r="G9" s="19">
        <f t="shared" si="2"/>
        <v>29600</v>
      </c>
      <c r="H9" s="19">
        <f t="shared" si="3"/>
        <v>2400</v>
      </c>
      <c r="I9" s="19">
        <f t="shared" si="4"/>
        <v>350.00000000000006</v>
      </c>
      <c r="J9" s="19">
        <f t="shared" si="5"/>
        <v>3600</v>
      </c>
      <c r="K9" s="19">
        <f t="shared" si="6"/>
        <v>6350</v>
      </c>
      <c r="L9" s="19">
        <f t="shared" si="7"/>
        <v>23250</v>
      </c>
    </row>
    <row r="10" spans="1:12" x14ac:dyDescent="0.35"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C11" s="57" t="s">
        <v>51</v>
      </c>
      <c r="D11" s="58">
        <f t="shared" ref="D11:L11" si="8">SUM(D3:D10)</f>
        <v>99000</v>
      </c>
      <c r="E11" s="59">
        <f t="shared" si="8"/>
        <v>31680</v>
      </c>
      <c r="F11" s="59">
        <f t="shared" si="8"/>
        <v>15840</v>
      </c>
      <c r="G11" s="59">
        <f t="shared" si="8"/>
        <v>146520</v>
      </c>
      <c r="H11" s="59">
        <f t="shared" si="8"/>
        <v>11880</v>
      </c>
      <c r="I11" s="59">
        <f t="shared" si="8"/>
        <v>1732.5</v>
      </c>
      <c r="J11" s="59">
        <f t="shared" si="8"/>
        <v>17820</v>
      </c>
      <c r="K11" s="59">
        <f t="shared" si="8"/>
        <v>31432.5</v>
      </c>
      <c r="L11" s="59">
        <f t="shared" si="8"/>
        <v>115087.5</v>
      </c>
    </row>
    <row r="12" spans="1:12" x14ac:dyDescent="0.35">
      <c r="C12" s="130" t="s">
        <v>172</v>
      </c>
      <c r="D12" s="130"/>
    </row>
    <row r="13" spans="1:12" x14ac:dyDescent="0.35">
      <c r="C13" s="130" t="s">
        <v>173</v>
      </c>
      <c r="D13" s="130"/>
    </row>
    <row r="14" spans="1:12" x14ac:dyDescent="0.35">
      <c r="C14" s="130" t="s">
        <v>174</v>
      </c>
      <c r="D14" s="130"/>
    </row>
    <row r="15" spans="1:12" x14ac:dyDescent="0.35">
      <c r="C15" s="130" t="s">
        <v>175</v>
      </c>
      <c r="D15" s="130"/>
      <c r="G15" s="91"/>
    </row>
    <row r="16" spans="1:12" x14ac:dyDescent="0.35">
      <c r="C16" s="130" t="s">
        <v>176</v>
      </c>
      <c r="D16" s="130"/>
    </row>
    <row r="17" spans="3:7" x14ac:dyDescent="0.35">
      <c r="C17" s="130" t="s">
        <v>177</v>
      </c>
      <c r="D17" s="130"/>
    </row>
    <row r="18" spans="3:7" x14ac:dyDescent="0.35">
      <c r="C18" s="130" t="s">
        <v>178</v>
      </c>
      <c r="D18" s="130"/>
      <c r="G18" s="7"/>
    </row>
    <row r="19" spans="3:7" x14ac:dyDescent="0.35">
      <c r="C19" s="130" t="s">
        <v>179</v>
      </c>
      <c r="D19" s="130"/>
    </row>
  </sheetData>
  <mergeCells count="9">
    <mergeCell ref="A1:L1"/>
    <mergeCell ref="C19:D19"/>
    <mergeCell ref="C18:D18"/>
    <mergeCell ref="C17:D17"/>
    <mergeCell ref="C16:D16"/>
    <mergeCell ref="C15:D15"/>
    <mergeCell ref="C14:D14"/>
    <mergeCell ref="C13:D13"/>
    <mergeCell ref="C12:D12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&amp;L&amp;P&amp;C&amp;D&amp;R&amp;F</oddHeader>
    <oddFooter>&amp;L&amp;Z&amp;F&amp;C&amp;A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60" zoomScaleNormal="160" workbookViewId="0">
      <selection activeCell="G12" sqref="G12"/>
    </sheetView>
  </sheetViews>
  <sheetFormatPr defaultRowHeight="14.5" x14ac:dyDescent="0.35"/>
  <cols>
    <col min="1" max="1" width="7.7265625" customWidth="1"/>
    <col min="2" max="2" width="7.08984375" bestFit="1" customWidth="1"/>
    <col min="3" max="3" width="10.26953125" bestFit="1" customWidth="1"/>
    <col min="4" max="4" width="10.453125" bestFit="1" customWidth="1"/>
    <col min="5" max="5" width="4.54296875" bestFit="1" customWidth="1"/>
    <col min="6" max="6" width="6.6328125" bestFit="1" customWidth="1"/>
    <col min="7" max="7" width="4.81640625" bestFit="1" customWidth="1"/>
    <col min="8" max="8" width="24.453125" bestFit="1" customWidth="1"/>
  </cols>
  <sheetData>
    <row r="1" spans="1:8" ht="21" x14ac:dyDescent="0.35">
      <c r="A1" s="131" t="s">
        <v>58</v>
      </c>
      <c r="B1" s="131"/>
      <c r="C1" s="131"/>
      <c r="D1" s="131"/>
      <c r="E1" s="131"/>
      <c r="F1" s="131"/>
      <c r="G1" s="131"/>
      <c r="H1" s="131"/>
    </row>
    <row r="2" spans="1:8" x14ac:dyDescent="0.35">
      <c r="A2" s="133" t="s">
        <v>26</v>
      </c>
      <c r="B2" s="133" t="s">
        <v>27</v>
      </c>
      <c r="C2" s="133" t="s">
        <v>28</v>
      </c>
      <c r="D2" s="133" t="s">
        <v>52</v>
      </c>
      <c r="E2" s="132" t="s">
        <v>57</v>
      </c>
      <c r="F2" s="132"/>
      <c r="G2" s="132"/>
      <c r="H2" s="132"/>
    </row>
    <row r="3" spans="1:8" x14ac:dyDescent="0.35">
      <c r="A3" s="133"/>
      <c r="B3" s="133"/>
      <c r="C3" s="133"/>
      <c r="D3" s="133"/>
      <c r="E3" s="10" t="s">
        <v>53</v>
      </c>
      <c r="F3" s="10" t="s">
        <v>54</v>
      </c>
      <c r="G3" s="10" t="s">
        <v>55</v>
      </c>
      <c r="H3" s="10" t="s">
        <v>56</v>
      </c>
    </row>
    <row r="4" spans="1:8" x14ac:dyDescent="0.35">
      <c r="A4" s="50">
        <v>101</v>
      </c>
      <c r="B4" s="61" t="s">
        <v>38</v>
      </c>
      <c r="C4" s="61" t="s">
        <v>45</v>
      </c>
      <c r="D4" s="52">
        <v>31946</v>
      </c>
      <c r="E4" s="1">
        <f ca="1">DATEDIF(D4,NOW(),"y")</f>
        <v>35</v>
      </c>
      <c r="F4" s="1">
        <f ca="1">DATEDIF(D4,NOW(),"ym")</f>
        <v>5</v>
      </c>
      <c r="G4" s="1">
        <f ca="1">DATEDIF(D4,NOW(),"md")</f>
        <v>18</v>
      </c>
      <c r="H4" s="1" t="str">
        <f ca="1">DATEDIF(D4,NOW(),"y")&amp;"-Year-"&amp;DATEDIF(D4,NOW(),"ym")&amp;"-Months-"&amp;DATEDIF(D4,NOW(),"md")&amp;"-Days"</f>
        <v>35-Year-5-Months-18-Days</v>
      </c>
    </row>
    <row r="5" spans="1:8" x14ac:dyDescent="0.35">
      <c r="A5" s="50">
        <v>102</v>
      </c>
      <c r="B5" s="61" t="s">
        <v>39</v>
      </c>
      <c r="C5" s="61" t="s">
        <v>46</v>
      </c>
      <c r="D5" s="52">
        <v>31805</v>
      </c>
      <c r="E5" s="1">
        <f t="shared" ref="E5:E10" ca="1" si="0">DATEDIF(D5,NOW(),"y")</f>
        <v>35</v>
      </c>
      <c r="F5" s="1">
        <f t="shared" ref="F5:F10" ca="1" si="1">DATEDIF(D5,NOW(),"ym")</f>
        <v>10</v>
      </c>
      <c r="G5" s="1">
        <f t="shared" ref="G5:G10" ca="1" si="2">DATEDIF(D5,NOW(),"md")</f>
        <v>8</v>
      </c>
      <c r="H5" s="1" t="str">
        <f t="shared" ref="H5:H10" ca="1" si="3">DATEDIF(D5,NOW(),"y")&amp;"-Year-"&amp;DATEDIF(D5,NOW(),"ym")&amp;"-Months-"&amp;DATEDIF(D5,NOW(),"md")&amp;"-Days"</f>
        <v>35-Year-10-Months-8-Days</v>
      </c>
    </row>
    <row r="6" spans="1:8" x14ac:dyDescent="0.35">
      <c r="A6" s="50">
        <v>103</v>
      </c>
      <c r="B6" s="61" t="s">
        <v>40</v>
      </c>
      <c r="C6" s="61" t="s">
        <v>47</v>
      </c>
      <c r="D6" s="52">
        <v>39393</v>
      </c>
      <c r="E6" s="1">
        <f t="shared" ca="1" si="0"/>
        <v>15</v>
      </c>
      <c r="F6" s="1">
        <f t="shared" ca="1" si="1"/>
        <v>0</v>
      </c>
      <c r="G6" s="1">
        <f t="shared" ca="1" si="2"/>
        <v>29</v>
      </c>
      <c r="H6" s="1" t="str">
        <f t="shared" ca="1" si="3"/>
        <v>15-Year-0-Months-29-Days</v>
      </c>
    </row>
    <row r="7" spans="1:8" x14ac:dyDescent="0.35">
      <c r="A7" s="50">
        <v>104</v>
      </c>
      <c r="B7" s="61" t="s">
        <v>41</v>
      </c>
      <c r="C7" s="61" t="s">
        <v>48</v>
      </c>
      <c r="D7" s="52">
        <v>40879</v>
      </c>
      <c r="E7" s="1">
        <f t="shared" ca="1" si="0"/>
        <v>11</v>
      </c>
      <c r="F7" s="1">
        <f t="shared" ca="1" si="1"/>
        <v>0</v>
      </c>
      <c r="G7" s="1">
        <f t="shared" ca="1" si="2"/>
        <v>4</v>
      </c>
      <c r="H7" s="1" t="str">
        <f t="shared" ca="1" si="3"/>
        <v>11-Year-0-Months-4-Days</v>
      </c>
    </row>
    <row r="8" spans="1:8" x14ac:dyDescent="0.35">
      <c r="A8" s="50">
        <v>105</v>
      </c>
      <c r="B8" s="61" t="s">
        <v>42</v>
      </c>
      <c r="C8" s="61" t="s">
        <v>49</v>
      </c>
      <c r="D8" s="52">
        <v>36903</v>
      </c>
      <c r="E8" s="1">
        <f t="shared" ca="1" si="0"/>
        <v>21</v>
      </c>
      <c r="F8" s="1">
        <f t="shared" ca="1" si="1"/>
        <v>10</v>
      </c>
      <c r="G8" s="1">
        <f t="shared" ca="1" si="2"/>
        <v>24</v>
      </c>
      <c r="H8" s="1" t="str">
        <f t="shared" ca="1" si="3"/>
        <v>21-Year-10-Months-24-Days</v>
      </c>
    </row>
    <row r="9" spans="1:8" x14ac:dyDescent="0.35">
      <c r="A9" s="50">
        <v>106</v>
      </c>
      <c r="B9" s="61" t="s">
        <v>43</v>
      </c>
      <c r="C9" s="61" t="s">
        <v>45</v>
      </c>
      <c r="D9" s="52">
        <v>36070</v>
      </c>
      <c r="E9" s="1">
        <f t="shared" ca="1" si="0"/>
        <v>24</v>
      </c>
      <c r="F9" s="1">
        <f t="shared" ca="1" si="1"/>
        <v>2</v>
      </c>
      <c r="G9" s="1">
        <f t="shared" ca="1" si="2"/>
        <v>4</v>
      </c>
      <c r="H9" s="1" t="str">
        <f t="shared" ca="1" si="3"/>
        <v>24-Year-2-Months-4-Days</v>
      </c>
    </row>
    <row r="10" spans="1:8" x14ac:dyDescent="0.35">
      <c r="A10" s="50">
        <v>107</v>
      </c>
      <c r="B10" s="61" t="s">
        <v>44</v>
      </c>
      <c r="C10" s="61" t="s">
        <v>46</v>
      </c>
      <c r="D10" s="52">
        <v>34147</v>
      </c>
      <c r="E10" s="1">
        <f t="shared" ca="1" si="0"/>
        <v>29</v>
      </c>
      <c r="F10" s="1">
        <f t="shared" ca="1" si="1"/>
        <v>5</v>
      </c>
      <c r="G10" s="1">
        <f t="shared" ca="1" si="2"/>
        <v>9</v>
      </c>
      <c r="H10" s="1" t="str">
        <f t="shared" ca="1" si="3"/>
        <v>29-Year-5-Months-9-Days</v>
      </c>
    </row>
    <row r="12" spans="1:8" x14ac:dyDescent="0.35">
      <c r="A12" s="62" t="s">
        <v>154</v>
      </c>
      <c r="B12" s="63"/>
      <c r="C12" s="63"/>
      <c r="D12" s="17"/>
      <c r="E12" s="17"/>
      <c r="F12" s="17"/>
      <c r="G12" s="17"/>
      <c r="H12" s="17"/>
    </row>
    <row r="13" spans="1:8" x14ac:dyDescent="0.35">
      <c r="A13" s="62" t="s">
        <v>155</v>
      </c>
      <c r="B13" s="63"/>
      <c r="C13" s="63"/>
      <c r="D13" s="17"/>
      <c r="E13" s="17"/>
      <c r="F13" s="17"/>
      <c r="G13" s="17"/>
      <c r="H13" s="17"/>
    </row>
    <row r="14" spans="1:8" x14ac:dyDescent="0.35">
      <c r="A14" s="62" t="s">
        <v>156</v>
      </c>
      <c r="B14" s="63"/>
      <c r="C14" s="63"/>
      <c r="D14" s="17"/>
      <c r="E14" s="17"/>
      <c r="F14" s="17"/>
      <c r="G14" s="17"/>
      <c r="H14" s="17"/>
    </row>
    <row r="15" spans="1:8" x14ac:dyDescent="0.35">
      <c r="A15" s="62" t="s">
        <v>157</v>
      </c>
      <c r="B15" s="63"/>
      <c r="C15" s="63"/>
      <c r="D15" s="17"/>
      <c r="E15" s="17"/>
      <c r="F15" s="17"/>
      <c r="G15" s="17"/>
      <c r="H15" s="17"/>
    </row>
  </sheetData>
  <mergeCells count="6">
    <mergeCell ref="A1:H1"/>
    <mergeCell ref="E2:H2"/>
    <mergeCell ref="D2:D3"/>
    <mergeCell ref="C2:C3"/>
    <mergeCell ref="B2:B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0" zoomScaleNormal="130" workbookViewId="0">
      <selection sqref="A1:C9"/>
    </sheetView>
  </sheetViews>
  <sheetFormatPr defaultRowHeight="14.5" x14ac:dyDescent="0.35"/>
  <cols>
    <col min="2" max="2" width="10.36328125" bestFit="1" customWidth="1"/>
    <col min="3" max="3" width="9.81640625" bestFit="1" customWidth="1"/>
  </cols>
  <sheetData>
    <row r="1" spans="1:3" x14ac:dyDescent="0.35">
      <c r="A1" s="134" t="s">
        <v>26</v>
      </c>
      <c r="B1" s="134" t="s">
        <v>60</v>
      </c>
      <c r="C1" s="135" t="s">
        <v>59</v>
      </c>
    </row>
    <row r="2" spans="1:3" x14ac:dyDescent="0.35">
      <c r="A2" s="134"/>
      <c r="B2" s="134"/>
      <c r="C2" s="135"/>
    </row>
    <row r="3" spans="1:3" x14ac:dyDescent="0.35">
      <c r="A3" s="6">
        <v>101</v>
      </c>
      <c r="B3" s="5" t="s">
        <v>61</v>
      </c>
      <c r="C3">
        <v>5589693</v>
      </c>
    </row>
    <row r="4" spans="1:3" x14ac:dyDescent="0.35">
      <c r="A4" s="6">
        <v>102</v>
      </c>
      <c r="B4" s="5" t="s">
        <v>62</v>
      </c>
      <c r="C4">
        <v>5589694</v>
      </c>
    </row>
    <row r="5" spans="1:3" x14ac:dyDescent="0.35">
      <c r="A5" s="6">
        <v>103</v>
      </c>
      <c r="B5" s="5" t="s">
        <v>63</v>
      </c>
      <c r="C5">
        <v>5589695</v>
      </c>
    </row>
    <row r="6" spans="1:3" x14ac:dyDescent="0.35">
      <c r="A6" s="6">
        <v>104</v>
      </c>
      <c r="B6" s="5" t="s">
        <v>64</v>
      </c>
      <c r="C6">
        <v>5589696</v>
      </c>
    </row>
    <row r="7" spans="1:3" x14ac:dyDescent="0.35">
      <c r="A7" s="6">
        <v>105</v>
      </c>
      <c r="B7" s="5" t="s">
        <v>65</v>
      </c>
      <c r="C7">
        <v>5589697</v>
      </c>
    </row>
    <row r="8" spans="1:3" x14ac:dyDescent="0.35">
      <c r="A8" s="6">
        <v>106</v>
      </c>
      <c r="B8" s="5" t="s">
        <v>66</v>
      </c>
      <c r="C8">
        <v>5589698</v>
      </c>
    </row>
    <row r="9" spans="1:3" x14ac:dyDescent="0.35">
      <c r="A9" s="6">
        <v>107</v>
      </c>
      <c r="B9" s="5" t="s">
        <v>67</v>
      </c>
      <c r="C9">
        <v>5589699</v>
      </c>
    </row>
    <row r="17" spans="2:2" ht="19.5" x14ac:dyDescent="0.35">
      <c r="B17" s="83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85" zoomScaleNormal="85" workbookViewId="0">
      <selection activeCell="I22" sqref="I22"/>
    </sheetView>
  </sheetViews>
  <sheetFormatPr defaultRowHeight="14.5" x14ac:dyDescent="0.35"/>
  <cols>
    <col min="1" max="1" width="15.90625" bestFit="1" customWidth="1"/>
    <col min="2" max="2" width="10.26953125" bestFit="1" customWidth="1"/>
    <col min="3" max="3" width="12.453125" bestFit="1" customWidth="1"/>
    <col min="5" max="5" width="13.7265625" bestFit="1" customWidth="1"/>
    <col min="7" max="7" width="12" bestFit="1" customWidth="1"/>
    <col min="9" max="9" width="15.36328125" bestFit="1" customWidth="1"/>
    <col min="11" max="11" width="14.54296875" bestFit="1" customWidth="1"/>
    <col min="13" max="13" width="13.26953125" bestFit="1" customWidth="1"/>
    <col min="14" max="14" width="12.6328125" bestFit="1" customWidth="1"/>
  </cols>
  <sheetData>
    <row r="1" spans="1:14" ht="18.5" x14ac:dyDescent="0.35">
      <c r="A1" s="136" t="s">
        <v>117</v>
      </c>
      <c r="B1" s="136"/>
      <c r="C1" s="136"/>
      <c r="D1" s="136"/>
      <c r="E1" s="137" t="s">
        <v>118</v>
      </c>
      <c r="F1" s="137"/>
      <c r="G1" s="137"/>
      <c r="H1" s="137"/>
      <c r="I1" s="138" t="s">
        <v>119</v>
      </c>
      <c r="J1" s="138"/>
      <c r="K1" s="138"/>
      <c r="L1" s="138"/>
      <c r="M1" s="139" t="s">
        <v>120</v>
      </c>
      <c r="N1" s="139"/>
    </row>
    <row r="2" spans="1:14" s="30" customFormat="1" x14ac:dyDescent="0.35">
      <c r="A2" s="35" t="s">
        <v>115</v>
      </c>
      <c r="B2" s="35" t="s">
        <v>10</v>
      </c>
      <c r="C2" s="35" t="s">
        <v>11</v>
      </c>
      <c r="D2" s="35" t="s">
        <v>12</v>
      </c>
      <c r="E2" s="36" t="s">
        <v>115</v>
      </c>
      <c r="F2" s="36" t="s">
        <v>10</v>
      </c>
      <c r="G2" s="36" t="s">
        <v>11</v>
      </c>
      <c r="H2" s="36" t="s">
        <v>12</v>
      </c>
      <c r="I2" s="37" t="s">
        <v>115</v>
      </c>
      <c r="J2" s="37" t="s">
        <v>10</v>
      </c>
      <c r="K2" s="37" t="s">
        <v>11</v>
      </c>
      <c r="L2" s="37" t="s">
        <v>12</v>
      </c>
      <c r="M2" s="38" t="s">
        <v>25</v>
      </c>
      <c r="N2" s="38" t="s">
        <v>116</v>
      </c>
    </row>
    <row r="3" spans="1:14" x14ac:dyDescent="0.35">
      <c r="A3" s="24" t="s">
        <v>121</v>
      </c>
      <c r="B3" s="24">
        <v>100</v>
      </c>
      <c r="C3" s="24">
        <v>5</v>
      </c>
      <c r="D3" s="24">
        <f>B3*C3</f>
        <v>500</v>
      </c>
      <c r="E3" s="25" t="s">
        <v>121</v>
      </c>
      <c r="F3" s="25">
        <v>50</v>
      </c>
      <c r="G3" s="25">
        <v>10</v>
      </c>
      <c r="H3" s="25">
        <f>F3*G3</f>
        <v>500</v>
      </c>
      <c r="I3" s="26" t="s">
        <v>121</v>
      </c>
      <c r="J3" s="26">
        <f>SUMIF(A3:A8,A3,B3:B8)-SUMIF(E3:E8,E3,F3:F8)</f>
        <v>50</v>
      </c>
      <c r="K3" s="26">
        <v>5</v>
      </c>
      <c r="L3" s="26">
        <f>J3*K3</f>
        <v>250</v>
      </c>
      <c r="M3" s="27" t="str">
        <f>IF(J3&gt;=10,"Stock in Hand",IF(J3&gt;=1,"Order","Out of stock"))</f>
        <v>Stock in Hand</v>
      </c>
      <c r="N3" s="27">
        <f>H3-D3+L3</f>
        <v>250</v>
      </c>
    </row>
    <row r="4" spans="1:14" x14ac:dyDescent="0.35">
      <c r="A4" s="24" t="s">
        <v>122</v>
      </c>
      <c r="B4" s="24">
        <v>50</v>
      </c>
      <c r="C4" s="24">
        <v>35</v>
      </c>
      <c r="D4" s="24">
        <f t="shared" ref="D4:D8" si="0">B4*C4</f>
        <v>1750</v>
      </c>
      <c r="E4" s="25" t="s">
        <v>122</v>
      </c>
      <c r="F4" s="25">
        <v>48</v>
      </c>
      <c r="G4" s="25">
        <v>40</v>
      </c>
      <c r="H4" s="25">
        <f t="shared" ref="H4:H8" si="1">F4*G4</f>
        <v>1920</v>
      </c>
      <c r="I4" s="26" t="s">
        <v>122</v>
      </c>
      <c r="J4" s="26">
        <f t="shared" ref="J4:J8" si="2">SUMIF(A4:A9,A4,B4:B9)-SUMIF(E4:E9,E4,F4:F9)</f>
        <v>2</v>
      </c>
      <c r="K4" s="26">
        <v>35</v>
      </c>
      <c r="L4" s="26">
        <f t="shared" ref="L4:L8" si="3">J4*K4</f>
        <v>70</v>
      </c>
      <c r="M4" s="27" t="str">
        <f t="shared" ref="M4:M8" si="4">IF(J4&gt;=10,"Stock in Hand",IF(J4&gt;=1,"Order","Out of stock"))</f>
        <v>Order</v>
      </c>
      <c r="N4" s="27">
        <f t="shared" ref="N4:N8" si="5">H4-D4+L4</f>
        <v>240</v>
      </c>
    </row>
    <row r="5" spans="1:14" x14ac:dyDescent="0.35">
      <c r="A5" s="24" t="s">
        <v>123</v>
      </c>
      <c r="B5" s="24">
        <v>10</v>
      </c>
      <c r="C5" s="24">
        <v>200</v>
      </c>
      <c r="D5" s="24">
        <f t="shared" si="0"/>
        <v>2000</v>
      </c>
      <c r="E5" s="25" t="s">
        <v>123</v>
      </c>
      <c r="F5" s="25">
        <v>10</v>
      </c>
      <c r="G5" s="25">
        <v>199</v>
      </c>
      <c r="H5" s="25">
        <f t="shared" si="1"/>
        <v>1990</v>
      </c>
      <c r="I5" s="26" t="s">
        <v>123</v>
      </c>
      <c r="J5" s="26">
        <f t="shared" si="2"/>
        <v>0</v>
      </c>
      <c r="K5" s="26">
        <v>200</v>
      </c>
      <c r="L5" s="26">
        <f t="shared" si="3"/>
        <v>0</v>
      </c>
      <c r="M5" s="27" t="str">
        <f t="shared" si="4"/>
        <v>Out of stock</v>
      </c>
      <c r="N5" s="27">
        <f t="shared" si="5"/>
        <v>-10</v>
      </c>
    </row>
    <row r="6" spans="1:14" x14ac:dyDescent="0.35">
      <c r="A6" s="24" t="s">
        <v>124</v>
      </c>
      <c r="B6" s="24">
        <v>30</v>
      </c>
      <c r="C6" s="24">
        <v>5</v>
      </c>
      <c r="D6" s="24">
        <f t="shared" si="0"/>
        <v>150</v>
      </c>
      <c r="E6" s="25" t="s">
        <v>124</v>
      </c>
      <c r="F6" s="25">
        <v>20</v>
      </c>
      <c r="G6" s="25">
        <v>10</v>
      </c>
      <c r="H6" s="25">
        <f t="shared" si="1"/>
        <v>200</v>
      </c>
      <c r="I6" s="26" t="s">
        <v>124</v>
      </c>
      <c r="J6" s="26">
        <f t="shared" si="2"/>
        <v>10</v>
      </c>
      <c r="K6" s="26">
        <v>5</v>
      </c>
      <c r="L6" s="26">
        <f t="shared" si="3"/>
        <v>50</v>
      </c>
      <c r="M6" s="27" t="str">
        <f t="shared" si="4"/>
        <v>Stock in Hand</v>
      </c>
      <c r="N6" s="27">
        <f t="shared" si="5"/>
        <v>100</v>
      </c>
    </row>
    <row r="7" spans="1:14" x14ac:dyDescent="0.35">
      <c r="A7" s="24" t="s">
        <v>125</v>
      </c>
      <c r="B7" s="24">
        <v>5</v>
      </c>
      <c r="C7" s="24">
        <v>10</v>
      </c>
      <c r="D7" s="24">
        <f t="shared" si="0"/>
        <v>50</v>
      </c>
      <c r="E7" s="25" t="s">
        <v>125</v>
      </c>
      <c r="F7" s="25"/>
      <c r="G7" s="25"/>
      <c r="H7" s="25">
        <f t="shared" si="1"/>
        <v>0</v>
      </c>
      <c r="I7" s="26" t="s">
        <v>125</v>
      </c>
      <c r="J7" s="26">
        <f t="shared" si="2"/>
        <v>5</v>
      </c>
      <c r="K7" s="26">
        <v>10</v>
      </c>
      <c r="L7" s="26">
        <f t="shared" si="3"/>
        <v>50</v>
      </c>
      <c r="M7" s="27" t="str">
        <f t="shared" si="4"/>
        <v>Order</v>
      </c>
      <c r="N7" s="27">
        <f t="shared" si="5"/>
        <v>0</v>
      </c>
    </row>
    <row r="8" spans="1:14" ht="15" thickBot="1" x14ac:dyDescent="0.4">
      <c r="A8" s="24"/>
      <c r="B8" s="24"/>
      <c r="C8" s="43"/>
      <c r="D8" s="24">
        <f t="shared" si="0"/>
        <v>0</v>
      </c>
      <c r="E8" s="25" t="s">
        <v>121</v>
      </c>
      <c r="F8" s="25"/>
      <c r="G8" s="44"/>
      <c r="H8" s="25">
        <f t="shared" si="1"/>
        <v>0</v>
      </c>
      <c r="I8" s="26"/>
      <c r="J8" s="26">
        <f t="shared" si="2"/>
        <v>0</v>
      </c>
      <c r="K8" s="45"/>
      <c r="L8" s="26">
        <f t="shared" si="3"/>
        <v>0</v>
      </c>
      <c r="M8" s="27" t="str">
        <f t="shared" si="4"/>
        <v>Out of stock</v>
      </c>
      <c r="N8" s="27">
        <f t="shared" si="5"/>
        <v>0</v>
      </c>
    </row>
    <row r="9" spans="1:14" s="4" customFormat="1" ht="15.5" thickTop="1" thickBot="1" x14ac:dyDescent="0.4">
      <c r="A9" s="39"/>
      <c r="B9" s="39"/>
      <c r="C9" s="46" t="s">
        <v>126</v>
      </c>
      <c r="D9" s="46">
        <f>SUM(D3:D8)</f>
        <v>4450</v>
      </c>
      <c r="E9" s="40"/>
      <c r="F9" s="40"/>
      <c r="G9" s="47" t="s">
        <v>127</v>
      </c>
      <c r="H9" s="47">
        <f>SUM(H3:H8)</f>
        <v>4610</v>
      </c>
      <c r="I9" s="41"/>
      <c r="J9" s="41"/>
      <c r="K9" s="48" t="s">
        <v>128</v>
      </c>
      <c r="L9" s="48">
        <f>SUM(L3:L8)</f>
        <v>420</v>
      </c>
      <c r="M9" s="49" t="s">
        <v>129</v>
      </c>
      <c r="N9" s="49">
        <f>SUM(N3:N8)</f>
        <v>580</v>
      </c>
    </row>
    <row r="10" spans="1:14" ht="15" thickTop="1" x14ac:dyDescent="0.35"/>
    <row r="13" spans="1:14" x14ac:dyDescent="0.35">
      <c r="A13" s="85" t="s">
        <v>204</v>
      </c>
      <c r="I13" s="42"/>
    </row>
    <row r="15" spans="1:14" x14ac:dyDescent="0.35">
      <c r="A15" t="s">
        <v>130</v>
      </c>
      <c r="B15" t="s">
        <v>133</v>
      </c>
      <c r="C15" s="135" t="s">
        <v>135</v>
      </c>
      <c r="D15" t="s">
        <v>134</v>
      </c>
      <c r="E15" s="135" t="s">
        <v>203</v>
      </c>
    </row>
    <row r="16" spans="1:14" x14ac:dyDescent="0.35">
      <c r="A16" t="s">
        <v>131</v>
      </c>
      <c r="B16" t="s">
        <v>133</v>
      </c>
      <c r="C16" s="135"/>
      <c r="D16" t="s">
        <v>134</v>
      </c>
      <c r="E16" s="135"/>
    </row>
    <row r="17" spans="1:5" x14ac:dyDescent="0.35">
      <c r="A17" t="s">
        <v>132</v>
      </c>
      <c r="B17" t="s">
        <v>133</v>
      </c>
      <c r="C17" s="135"/>
      <c r="D17" t="s">
        <v>134</v>
      </c>
      <c r="E17" s="135"/>
    </row>
    <row r="19" spans="1:5" x14ac:dyDescent="0.35">
      <c r="A19" t="s">
        <v>136</v>
      </c>
      <c r="B19" t="s">
        <v>137</v>
      </c>
    </row>
    <row r="20" spans="1:5" x14ac:dyDescent="0.35">
      <c r="A20" t="s">
        <v>138</v>
      </c>
      <c r="B20" t="s">
        <v>139</v>
      </c>
    </row>
    <row r="21" spans="1:5" x14ac:dyDescent="0.35">
      <c r="A21" t="s">
        <v>140</v>
      </c>
      <c r="B21" t="s">
        <v>141</v>
      </c>
    </row>
  </sheetData>
  <mergeCells count="6">
    <mergeCell ref="A1:D1"/>
    <mergeCell ref="E1:H1"/>
    <mergeCell ref="I1:L1"/>
    <mergeCell ref="M1:N1"/>
    <mergeCell ref="C15:C17"/>
    <mergeCell ref="E15:E17"/>
  </mergeCells>
  <dataValidations count="1">
    <dataValidation type="list" allowBlank="1" showInputMessage="1" showErrorMessage="1" sqref="A3:A8 E3:E8">
      <formula1>$I$3:$I$7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A&amp;F</vt:lpstr>
      <vt:lpstr>PRODUCT</vt:lpstr>
      <vt:lpstr>SALES</vt:lpstr>
      <vt:lpstr>PROFIT</vt:lpstr>
      <vt:lpstr>SORT</vt:lpstr>
      <vt:lpstr>STUDENT</vt:lpstr>
      <vt:lpstr>MARKS</vt:lpstr>
      <vt:lpstr>EMP</vt:lpstr>
      <vt:lpstr>E.Details</vt:lpstr>
      <vt:lpstr>Chart</vt:lpstr>
      <vt:lpstr>Tally. Ass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Keonics 3</dc:creator>
  <cp:lastModifiedBy>Keonics 3</cp:lastModifiedBy>
  <cp:lastPrinted>2022-09-03T05:59:42Z</cp:lastPrinted>
  <dcterms:created xsi:type="dcterms:W3CDTF">2022-01-24T08:13:08Z</dcterms:created>
  <dcterms:modified xsi:type="dcterms:W3CDTF">2022-12-06T11:53:35Z</dcterms:modified>
</cp:coreProperties>
</file>