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activeTab="8"/>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9" i="17" l="1"/>
  <c r="P70" i="18"/>
  <c r="B7" i="17"/>
  <c r="B27" i="17"/>
  <c r="B26" i="17"/>
  <c r="B25" i="17"/>
  <c r="B24" i="17"/>
  <c r="B23" i="17"/>
  <c r="B22" i="17"/>
  <c r="B9" i="17"/>
  <c r="B8" i="17"/>
  <c r="B6" i="17"/>
  <c r="B10" i="17"/>
  <c r="B11" i="17"/>
  <c r="B14" i="17"/>
  <c r="B15" i="17"/>
  <c r="B16" i="17"/>
  <c r="B17" i="17"/>
  <c r="B18" i="17"/>
  <c r="S7" i="18"/>
  <c r="S8" i="18"/>
  <c r="S9" i="18"/>
  <c r="S10" i="18"/>
  <c r="S11" i="18"/>
  <c r="S6" i="18"/>
  <c r="L7" i="18"/>
  <c r="L8" i="18"/>
  <c r="L9" i="18"/>
  <c r="L10" i="18"/>
  <c r="L11" i="18"/>
  <c r="L6" i="18"/>
  <c r="E10" i="18"/>
  <c r="E11" i="18"/>
  <c r="E6" i="18"/>
  <c r="E7" i="18"/>
  <c r="E8" i="18"/>
  <c r="E9" i="18"/>
  <c r="O67"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N65"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O65" i="18"/>
  <c r="O66" i="18"/>
  <c r="Q67"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35" i="18"/>
  <c r="Q65" i="18"/>
  <c r="T64" i="18"/>
  <c r="T63" i="18"/>
  <c r="T62" i="18"/>
  <c r="T61" i="18"/>
  <c r="T60" i="18"/>
  <c r="T59" i="18"/>
  <c r="T58" i="18"/>
  <c r="T57" i="18"/>
  <c r="T56" i="18"/>
  <c r="T55" i="18"/>
  <c r="T54" i="18"/>
  <c r="T53" i="18"/>
  <c r="T52" i="18"/>
  <c r="T51" i="18"/>
  <c r="T50" i="18"/>
  <c r="T49" i="18"/>
  <c r="T48" i="18"/>
  <c r="T47" i="18"/>
  <c r="T46" i="18"/>
  <c r="T45" i="18"/>
  <c r="T44" i="18"/>
  <c r="T43" i="18"/>
  <c r="T42" i="18"/>
  <c r="T41" i="18"/>
  <c r="T40" i="18"/>
  <c r="T39" i="18"/>
  <c r="T38" i="18"/>
  <c r="T37" i="18"/>
  <c r="T36" i="18"/>
  <c r="T35" i="18"/>
  <c r="P65" i="18"/>
  <c r="Q66" i="18"/>
  <c r="T65" i="18"/>
  <c r="T66" i="18"/>
  <c r="S6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35" i="18"/>
  <c r="AH34" i="7"/>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35" i="18"/>
  <c r="Q61" i="18"/>
  <c r="Q62" i="18"/>
  <c r="Q63" i="18"/>
  <c r="Q64" i="18"/>
  <c r="Q57" i="18"/>
  <c r="Q58" i="18"/>
  <c r="Q59" i="18"/>
  <c r="Q60" i="18"/>
  <c r="Q36" i="18"/>
  <c r="Q37" i="18"/>
  <c r="Q38" i="18"/>
  <c r="Q39" i="18"/>
  <c r="Q40" i="18"/>
  <c r="Q41" i="18"/>
  <c r="Q42" i="18"/>
  <c r="Q43" i="18"/>
  <c r="Q44" i="18"/>
  <c r="Q45" i="18"/>
  <c r="Q46" i="18"/>
  <c r="Q47" i="18"/>
  <c r="Q48" i="18"/>
  <c r="Q49" i="18"/>
  <c r="Q50" i="18"/>
  <c r="Q51" i="18"/>
  <c r="Q52" i="18"/>
  <c r="Q53" i="18"/>
  <c r="Q54" i="18"/>
  <c r="Q55" i="18"/>
  <c r="Q56" i="18"/>
  <c r="Q35" i="18"/>
  <c r="V30" i="18"/>
  <c r="V29" i="18"/>
  <c r="V19" i="18"/>
  <c r="V20" i="18"/>
  <c r="V21" i="18"/>
  <c r="V22" i="18"/>
  <c r="V23" i="18"/>
  <c r="V24" i="18"/>
  <c r="V25" i="18"/>
  <c r="V26" i="18"/>
  <c r="V27" i="18"/>
  <c r="V28" i="18"/>
  <c r="V18" i="18"/>
  <c r="T16" i="18"/>
  <c r="T15" i="18"/>
  <c r="T14" i="18"/>
  <c r="A27" i="17"/>
  <c r="A26" i="17"/>
  <c r="A25" i="17"/>
  <c r="A24" i="17"/>
  <c r="A23" i="17"/>
  <c r="A19" i="17"/>
  <c r="A18" i="17"/>
  <c r="A17" i="17"/>
  <c r="A16" i="17"/>
  <c r="A15" i="17"/>
  <c r="A22" i="17"/>
  <c r="A14" i="17"/>
  <c r="A6" i="17"/>
  <c r="C4" i="20"/>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U11" i="18"/>
  <c r="T11" i="18"/>
  <c r="U10" i="18"/>
  <c r="T10" i="18"/>
  <c r="U9" i="18"/>
  <c r="T9" i="18"/>
  <c r="U8" i="18"/>
  <c r="T8"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G9" i="18"/>
  <c r="F9"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B8" i="18"/>
  <c r="C8" i="18"/>
  <c r="D8" i="18"/>
  <c r="G8" i="18"/>
  <c r="F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B7" i="18"/>
  <c r="C7" i="18"/>
  <c r="D7" i="18"/>
  <c r="G7" i="18"/>
  <c r="F7" i="18"/>
  <c r="G6" i="18"/>
  <c r="I4" i="18"/>
  <c r="B4" i="18"/>
  <c r="A11" i="18"/>
  <c r="A11" i="17"/>
  <c r="A10" i="18"/>
  <c r="A10" i="17"/>
  <c r="A9" i="18"/>
  <c r="A9" i="17"/>
  <c r="A8" i="18"/>
  <c r="A8" i="17"/>
  <c r="A7" i="18"/>
  <c r="A7" i="17"/>
  <c r="A6" i="18"/>
  <c r="AH3" i="7"/>
  <c r="AG3" i="7"/>
  <c r="AF3" i="7"/>
  <c r="AE3" i="7"/>
  <c r="AD3" i="7"/>
  <c r="AC3" i="7"/>
  <c r="AH3" i="16"/>
  <c r="AG3" i="16"/>
  <c r="AF3" i="16"/>
  <c r="AE3" i="16"/>
  <c r="AD3" i="16"/>
  <c r="AC3" i="16"/>
  <c r="C7" i="17"/>
  <c r="C6" i="17"/>
  <c r="C10" i="17"/>
  <c r="C8" i="17"/>
  <c r="C9" i="17"/>
  <c r="C11" i="17"/>
  <c r="C27" i="17"/>
  <c r="C26" i="17"/>
  <c r="C25" i="17"/>
  <c r="C24" i="17"/>
  <c r="C23" i="17"/>
  <c r="C22" i="17"/>
  <c r="C19" i="17"/>
  <c r="C18" i="17"/>
  <c r="C17" i="17"/>
  <c r="C16" i="17"/>
  <c r="C15" i="17"/>
  <c r="C14" i="17"/>
</calcChain>
</file>

<file path=xl/sharedStrings.xml><?xml version="1.0" encoding="utf-8"?>
<sst xmlns="http://schemas.openxmlformats.org/spreadsheetml/2006/main" count="1159" uniqueCount="1104">
  <si>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</si>
  <si>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</si>
  <si>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</si>
  <si>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</si>
  <si>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</si>
  <si>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</si>
  <si>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</si>
  <si>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</si>
  <si>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</si>
  <si>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</si>
  <si>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</si>
  <si>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</si>
  <si>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</si>
  <si>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</si>
  <si>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</si>
  <si>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</si>
  <si>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</si>
  <si>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</si>
  <si>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</si>
  <si>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</si>
  <si>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</si>
  <si>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</si>
  <si>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</si>
  <si>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</si>
  <si>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</si>
  <si>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</si>
  <si>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</si>
  <si>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</si>
  <si>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</si>
  <si>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</si>
  <si>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</si>
  <si>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</si>
  <si>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</si>
  <si>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</si>
  <si>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</si>
  <si>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</si>
  <si>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</si>
  <si>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</si>
  <si>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</si>
  <si>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</si>
  <si>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</si>
  <si>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</si>
  <si>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</si>
  <si>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</si>
  <si>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</si>
  <si>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</si>
  <si>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</si>
  <si>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</si>
  <si>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</si>
  <si>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</si>
  <si>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</si>
  <si>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</si>
  <si>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</si>
  <si>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</si>
  <si>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</si>
  <si>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</si>
  <si>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</si>
  <si>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</si>
  <si>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</si>
  <si>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</si>
  <si>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</si>
  <si>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</si>
  <si>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</si>
  <si>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</si>
  <si>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</si>
  <si>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</si>
  <si>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</si>
  <si>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</si>
  <si>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</si>
  <si>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</si>
  <si>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</si>
  <si>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</si>
  <si>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</si>
  <si>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</si>
  <si>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</si>
  <si>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</si>
  <si>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</si>
  <si>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</si>
  <si>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</si>
  <si>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</si>
  <si>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</si>
  <si>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</si>
  <si>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</si>
  <si>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</si>
  <si>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</si>
  <si>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</si>
  <si>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</si>
  <si>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</si>
  <si>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</si>
  <si>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</si>
  <si>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</si>
  <si>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</si>
  <si>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</si>
  <si>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</si>
  <si>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</si>
  <si>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</si>
  <si>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</si>
  <si>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</si>
  <si>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</si>
  <si>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</si>
  <si>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</si>
  <si>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</si>
  <si>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</si>
  <si>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</si>
  <si>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</si>
  <si>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</si>
  <si>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</si>
  <si>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</si>
  <si>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</si>
  <si>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</si>
  <si>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</si>
  <si>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</si>
  <si>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</si>
  <si>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</si>
  <si>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</si>
  <si>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</si>
  <si>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</si>
  <si>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</si>
  <si>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</si>
  <si>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</si>
  <si>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</si>
  <si>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</si>
  <si>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</si>
  <si>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</si>
  <si>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</si>
  <si>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</si>
  <si>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</si>
  <si>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</si>
  <si>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</si>
  <si>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</si>
  <si>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</si>
  <si>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</si>
  <si>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</si>
  <si>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</si>
  <si>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</si>
  <si>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</si>
  <si>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</si>
  <si>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</si>
  <si>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</si>
  <si>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</si>
  <si>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</si>
  <si>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</si>
  <si>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</si>
  <si>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</si>
  <si>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</si>
  <si>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</si>
  <si>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</si>
  <si>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</si>
  <si>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</si>
  <si>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</si>
  <si>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</si>
  <si>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</si>
  <si>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</si>
  <si>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</si>
  <si>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</si>
  <si>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</si>
  <si>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</si>
  <si>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</si>
  <si>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</si>
  <si>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</si>
  <si>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</si>
  <si>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</si>
  <si>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</si>
  <si>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</si>
  <si>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</si>
  <si>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</si>
  <si>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</si>
  <si>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</si>
  <si>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</si>
  <si>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</si>
  <si>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</si>
  <si>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</si>
  <si>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</si>
  <si>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</si>
  <si>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</si>
  <si>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</si>
  <si>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</si>
  <si>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</si>
  <si>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</si>
  <si>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</si>
  <si>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</si>
  <si>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</si>
  <si>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</si>
  <si>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</si>
  <si>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</si>
  <si>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</si>
  <si>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</si>
  <si>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</si>
  <si>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</si>
  <si>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</si>
  <si>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</si>
  <si>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</si>
  <si>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</si>
  <si>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</si>
  <si>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</si>
  <si>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</si>
  <si>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</si>
  <si>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</si>
  <si>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</si>
  <si>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</si>
  <si>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</si>
  <si>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</si>
  <si>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</si>
  <si>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</si>
  <si>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</si>
  <si>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</si>
  <si>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</si>
  <si>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</si>
  <si>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</si>
  <si>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</si>
  <si>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</si>
  <si>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</si>
  <si>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</si>
  <si>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</si>
  <si>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</si>
  <si>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</si>
  <si>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</si>
  <si>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</si>
  <si>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</si>
  <si>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</si>
  <si>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</si>
  <si>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</si>
  <si>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</si>
  <si>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</si>
  <si>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</si>
  <si>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</si>
  <si>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</si>
  <si>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</si>
  <si>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</si>
  <si>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</si>
  <si>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</si>
  <si>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</si>
  <si>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</si>
  <si>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</si>
  <si>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</si>
  <si>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</si>
  <si>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</si>
  <si>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</si>
  <si>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</si>
  <si>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</si>
  <si>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</si>
  <si>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</si>
  <si>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</si>
  <si>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</si>
  <si>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</si>
  <si>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</si>
  <si>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</si>
  <si>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</si>
  <si>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</si>
  <si>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</si>
  <si>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</si>
  <si>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</si>
  <si>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</si>
  <si>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</si>
  <si>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</si>
  <si>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</si>
  <si>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</si>
  <si>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</si>
  <si>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</si>
  <si>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</si>
  <si>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</si>
  <si>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</si>
  <si>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</si>
  <si>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</si>
  <si>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</si>
  <si>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</si>
  <si>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</si>
  <si>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</si>
  <si>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</si>
  <si>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</si>
  <si>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</si>
  <si>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</si>
  <si>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</si>
  <si>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</si>
  <si>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</si>
  <si>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</si>
  <si>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</si>
  <si>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</si>
  <si>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</si>
  <si>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</si>
  <si>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</si>
  <si>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</si>
  <si>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</si>
  <si>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</si>
  <si>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</si>
  <si>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</si>
  <si>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</si>
  <si>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</si>
  <si>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</si>
  <si>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</si>
  <si>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</si>
  <si>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</si>
  <si>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</si>
  <si>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</si>
  <si>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</si>
  <si>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</si>
  <si>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</si>
  <si>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</si>
  <si>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</si>
  <si>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</si>
  <si>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</si>
  <si>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</si>
  <si>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</si>
  <si>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</si>
  <si>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</si>
  <si>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</si>
  <si>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</si>
  <si>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</si>
  <si>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</si>
  <si>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</si>
  <si>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</si>
  <si>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</si>
  <si>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</si>
  <si>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</si>
  <si>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</si>
  <si>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</si>
  <si>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</si>
  <si>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</si>
  <si>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</si>
  <si>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</si>
  <si>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</si>
  <si>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</si>
  <si>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</si>
  <si>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</si>
  <si>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</si>
  <si>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</si>
  <si>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</si>
  <si>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</si>
  <si>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</si>
  <si>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</si>
  <si>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</si>
  <si>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</si>
  <si>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</si>
  <si>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</si>
  <si>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</si>
  <si>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</si>
  <si>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</si>
  <si>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</si>
  <si>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</si>
  <si>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</si>
  <si>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</si>
  <si>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</si>
  <si>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</si>
  <si>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</si>
  <si>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</si>
  <si>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</si>
  <si>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</si>
  <si>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</si>
  <si>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</si>
  <si>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</si>
  <si>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</si>
  <si>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</si>
  <si>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</si>
  <si>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</si>
  <si>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</si>
  <si>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</si>
  <si>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</si>
  <si>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</si>
  <si>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</si>
  <si>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</si>
  <si>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</si>
  <si>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</si>
  <si>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</si>
  <si>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</si>
  <si>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</si>
  <si>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</si>
  <si>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</si>
  <si>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</si>
  <si>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</si>
  <si>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</si>
  <si>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</si>
  <si>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</si>
  <si>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</si>
  <si>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</si>
  <si>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</si>
  <si>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</si>
  <si>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</si>
  <si>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</si>
  <si>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</si>
  <si>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</si>
  <si>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</si>
  <si>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</si>
  <si>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</si>
  <si>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</si>
  <si>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</si>
  <si>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</si>
  <si>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</si>
  <si>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</si>
  <si>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</si>
  <si>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</si>
  <si>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</si>
  <si>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</si>
  <si>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</si>
  <si>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</si>
  <si>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</si>
  <si>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</si>
  <si>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</si>
  <si>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</si>
  <si>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</si>
  <si>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</si>
  <si>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</si>
  <si>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</si>
  <si>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</si>
  <si>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</si>
  <si>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</si>
  <si>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</si>
  <si>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</si>
  <si>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</si>
  <si>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</si>
  <si>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</si>
  <si>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</si>
  <si>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</si>
  <si>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</si>
  <si>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</si>
  <si>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</si>
  <si>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</si>
  <si>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</si>
  <si>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</si>
  <si>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</si>
  <si>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</si>
  <si>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</si>
  <si>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</si>
  <si>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</si>
  <si>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</si>
  <si>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</si>
  <si>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</si>
  <si>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</si>
  <si>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</si>
  <si>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</si>
  <si>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</si>
  <si>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</si>
  <si>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</si>
  <si>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</si>
  <si>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</si>
  <si>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</si>
  <si>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</si>
  <si>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</si>
  <si>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</si>
  <si>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</si>
  <si>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</si>
  <si>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</si>
  <si>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</si>
  <si>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</si>
  <si>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</si>
  <si>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</si>
  <si>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</si>
  <si>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</si>
  <si>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</si>
  <si>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</si>
  <si>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</si>
  <si>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</si>
  <si>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</si>
  <si>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</si>
  <si>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</si>
  <si>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</si>
  <si>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</si>
  <si>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</si>
  <si>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</si>
  <si>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</si>
  <si>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</si>
  <si>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</si>
  <si>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</si>
  <si>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</si>
  <si>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</si>
  <si>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</si>
  <si>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</si>
  <si>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</si>
  <si>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</si>
  <si>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</si>
  <si>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</si>
  <si>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</si>
  <si>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</si>
  <si>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</si>
  <si>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</si>
  <si>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</si>
  <si>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</si>
  <si>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</si>
  <si>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</si>
  <si>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</si>
  <si>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</si>
  <si>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</si>
  <si>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</si>
  <si>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</si>
  <si>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</si>
  <si>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</si>
  <si>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</si>
  <si>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</si>
  <si>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</si>
  <si>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</si>
  <si>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</si>
  <si>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</si>
  <si>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</si>
  <si>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</si>
  <si>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</si>
  <si>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</si>
  <si>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</si>
  <si>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</si>
  <si>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</si>
  <si>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</si>
  <si>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</si>
  <si>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</si>
  <si>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</si>
  <si>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</si>
  <si>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</si>
  <si>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</si>
  <si>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</si>
  <si>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</si>
  <si>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</si>
  <si>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</si>
  <si>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</si>
  <si>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</si>
  <si>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</si>
  <si>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</si>
  <si>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</si>
  <si>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</si>
  <si>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</si>
  <si>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</si>
  <si>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</si>
  <si>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</si>
  <si>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</si>
  <si>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</si>
  <si>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</si>
  <si>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</si>
  <si>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</si>
  <si>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</si>
  <si>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</si>
  <si>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</si>
  <si>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</si>
  <si>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</si>
  <si>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</si>
  <si>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</si>
  <si>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</si>
  <si>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</si>
  <si>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</si>
  <si>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</si>
  <si>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</si>
  <si>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</si>
  <si>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</si>
  <si>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</si>
  <si>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</si>
  <si>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</si>
  <si>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</si>
  <si>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</si>
  <si>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</si>
  <si>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</si>
  <si>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</si>
  <si>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</si>
  <si>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</si>
  <si>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</si>
  <si>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</si>
  <si>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</si>
  <si>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</si>
  <si>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</si>
  <si>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</si>
  <si>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</si>
  <si>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</si>
  <si>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</si>
  <si>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</si>
  <si>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</si>
  <si>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</si>
  <si>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</si>
  <si>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</si>
  <si>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</si>
  <si>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</si>
  <si>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</si>
  <si>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</si>
  <si>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</si>
  <si>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</si>
  <si>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</si>
  <si>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</si>
  <si>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</si>
  <si>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</si>
  <si>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</si>
  <si>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</si>
  <si>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</si>
  <si>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</si>
  <si>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</si>
  <si>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</si>
  <si>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</si>
  <si>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</si>
  <si>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</si>
  <si>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</si>
  <si>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</si>
  <si>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</si>
  <si>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</si>
  <si>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</si>
  <si>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</si>
  <si>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</si>
  <si>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</si>
  <si>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</si>
  <si>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</si>
  <si>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</si>
  <si>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</si>
  <si>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</si>
  <si>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</si>
  <si>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</si>
  <si>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</si>
  <si>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</si>
  <si>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</si>
  <si>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</si>
  <si>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</si>
  <si>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</si>
  <si>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</si>
  <si>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</si>
  <si>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</si>
  <si>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</si>
  <si>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</si>
  <si>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</si>
  <si>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</si>
  <si>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</si>
  <si>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</si>
  <si>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</si>
  <si>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</si>
  <si>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</si>
  <si>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</si>
  <si>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</si>
  <si>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</si>
  <si>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</si>
  <si>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</si>
  <si>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</si>
  <si>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</si>
  <si>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</si>
  <si>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</si>
  <si>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</si>
  <si>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</si>
  <si>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</si>
  <si>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</si>
  <si>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</si>
  <si>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</si>
  <si>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</si>
  <si>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</si>
  <si>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</si>
  <si>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</si>
  <si>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</si>
  <si>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</si>
  <si>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</si>
  <si>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</si>
  <si>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</si>
  <si>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</si>
  <si>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</si>
  <si>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</si>
  <si>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</si>
  <si>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</si>
  <si>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</si>
  <si>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</si>
  <si>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</si>
  <si>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</si>
  <si>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</si>
  <si>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</si>
  <si>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</si>
  <si>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</si>
  <si>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</si>
  <si>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</si>
  <si>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</si>
  <si>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</si>
  <si>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</si>
  <si>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</si>
  <si>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</si>
  <si>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</si>
  <si>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</si>
  <si>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</si>
  <si>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</si>
  <si>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</si>
  <si>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</si>
  <si>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</si>
  <si>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</si>
  <si>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</si>
  <si>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</si>
  <si>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</si>
  <si>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</si>
  <si>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</si>
  <si>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</si>
  <si>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</si>
  <si>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</si>
  <si>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</si>
  <si>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</si>
  <si>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</si>
  <si>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</si>
  <si>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</si>
  <si>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</si>
  <si>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</si>
  <si>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</si>
  <si>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</si>
  <si>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</si>
  <si>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</si>
  <si>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</si>
  <si>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</si>
  <si>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</si>
  <si>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</si>
  <si>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</si>
  <si>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</si>
  <si>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</si>
  <si>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</si>
  <si>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</si>
  <si>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</si>
  <si>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</si>
  <si>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</si>
  <si>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</si>
  <si>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</si>
  <si>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</si>
  <si>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</si>
  <si>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</si>
  <si>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</si>
  <si>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</si>
  <si>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</si>
  <si>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</si>
  <si>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</si>
  <si>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</si>
  <si>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</si>
  <si>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</si>
  <si>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</si>
  <si>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</si>
  <si>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</si>
  <si>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</si>
  <si>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</si>
  <si>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</si>
  <si>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</si>
  <si>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</si>
  <si>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</si>
  <si>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</si>
  <si>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</si>
  <si>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</si>
  <si>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</si>
  <si>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</si>
  <si>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</si>
  <si>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</si>
  <si>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</si>
  <si>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</si>
  <si>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</si>
  <si>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</si>
  <si>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</si>
  <si>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</si>
  <si>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</si>
  <si>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</si>
  <si>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</si>
  <si>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</si>
  <si>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</si>
  <si>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</si>
  <si>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</si>
  <si>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</si>
  <si>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</si>
  <si>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</si>
  <si>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</si>
  <si>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</si>
  <si>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</si>
  <si>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</si>
  <si>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</si>
  <si>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</si>
  <si>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</si>
  <si>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</si>
  <si>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</si>
  <si>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</si>
  <si>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</si>
  <si>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</si>
  <si>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</si>
  <si>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</si>
  <si>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</si>
  <si>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</si>
  <si>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</si>
  <si>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</si>
  <si>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</si>
  <si>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</si>
  <si>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</si>
  <si>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</si>
  <si>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</si>
  <si>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</si>
  <si>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</si>
  <si>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</si>
  <si>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</si>
  <si>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</si>
  <si>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</si>
  <si>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</si>
  <si>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</si>
  <si>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</si>
  <si>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</si>
  <si>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</si>
  <si>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</si>
  <si>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</si>
  <si>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</si>
  <si>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</si>
  <si>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</si>
  <si>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</si>
  <si>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</si>
  <si>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</si>
  <si>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</si>
  <si>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</si>
  <si>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</si>
  <si>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</si>
  <si>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</si>
  <si>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</si>
  <si>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</si>
  <si>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</si>
  <si>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</si>
  <si>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</si>
  <si>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</si>
  <si>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</si>
  <si>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</si>
  <si>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</si>
  <si>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</si>
  <si>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</si>
  <si>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</si>
  <si>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</si>
  <si>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</si>
  <si>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</si>
  <si>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</si>
  <si>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</si>
  <si>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</si>
  <si>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</si>
  <si>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</si>
  <si>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</si>
  <si>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</si>
  <si>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</si>
  <si>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</si>
  <si>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</si>
  <si>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</si>
  <si>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</si>
  <si>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</si>
  <si>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</si>
  <si>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</si>
  <si>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</si>
  <si>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</si>
  <si>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</si>
  <si>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</si>
  <si>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</si>
  <si>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</si>
  <si>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</si>
  <si>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</si>
  <si>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</si>
  <si>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</si>
  <si>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</si>
  <si>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</si>
  <si>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</si>
  <si>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</si>
  <si>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</si>
  <si>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</si>
  <si>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</si>
  <si>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</si>
  <si>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</si>
  <si>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</si>
  <si>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</si>
  <si>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</si>
  <si>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</si>
  <si>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</si>
  <si>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</si>
  <si>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</si>
  <si>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</si>
  <si>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</si>
  <si>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</si>
  <si>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</si>
  <si>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</si>
  <si>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</si>
  <si>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</si>
  <si>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</si>
  <si>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</si>
  <si>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</si>
  <si>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</si>
  <si>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</si>
  <si>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</si>
  <si>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</si>
  <si>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</si>
  <si>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</si>
  <si>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</si>
  <si>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</si>
  <si>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</si>
  <si>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</si>
  <si>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</si>
  <si>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</si>
  <si>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</si>
  <si>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</si>
  <si>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</si>
  <si>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</si>
  <si>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</si>
  <si>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</si>
  <si>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</si>
  <si>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</si>
  <si>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</si>
  <si>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</si>
  <si>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</si>
  <si>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</si>
  <si>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</si>
  <si>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</si>
  <si>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</si>
  <si>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</si>
  <si>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</si>
  <si>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</si>
  <si>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</si>
  <si>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</si>
  <si>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</si>
  <si>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</si>
  <si>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</si>
  <si>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</si>
  <si>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</si>
  <si>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</si>
  <si>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</si>
  <si>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</si>
  <si>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</si>
  <si>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</si>
  <si>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</si>
  <si>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</si>
  <si>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</si>
  <si>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</si>
  <si>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</si>
  <si>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</si>
  <si>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</si>
  <si>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</si>
  <si>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</si>
  <si>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</si>
  <si>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</si>
  <si>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</si>
  <si>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</si>
  <si>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</si>
  <si>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</si>
  <si>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</si>
  <si>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</si>
  <si>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</si>
  <si>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</si>
  <si>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</si>
  <si>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</si>
  <si>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</si>
  <si>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</si>
  <si>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</si>
  <si>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</si>
  <si>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</si>
  <si>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</si>
  <si>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</si>
  <si>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</si>
  <si>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</si>
  <si>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</si>
  <si>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</si>
  <si>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</si>
  <si>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</si>
  <si>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</si>
  <si>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</si>
  <si>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</si>
  <si>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</si>
  <si>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</si>
  <si>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</si>
  <si>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</si>
  <si>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</si>
  <si>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</si>
  <si>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</si>
  <si>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</si>
  <si>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</si>
  <si>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</si>
  <si>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</si>
  <si>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</si>
  <si>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</si>
  <si>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</si>
  <si>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</si>
  <si>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</si>
  <si>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</si>
  <si>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</si>
  <si>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</si>
  <si>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</si>
  <si>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</si>
  <si>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</si>
  <si>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</si>
  <si>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</si>
  <si>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</si>
  <si>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</si>
  <si>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</si>
  <si>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</si>
  <si>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</si>
  <si>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</si>
  <si>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</si>
  <si>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</si>
  <si>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</si>
  <si>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</si>
  <si>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</si>
  <si>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</si>
  <si>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</si>
  <si>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</si>
  <si>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</si>
  <si>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</si>
  <si>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</si>
  <si>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</si>
  <si>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</si>
  <si>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</si>
  <si>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</si>
  <si>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</si>
  <si>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</si>
  <si>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</si>
  <si>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</si>
  <si>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</si>
  <si>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</si>
  <si>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</si>
  <si>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</si>
  <si>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</si>
  <si>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</si>
  <si>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</si>
  <si>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</si>
  <si>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</si>
  <si>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</si>
  <si>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</si>
  <si>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</si>
  <si>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</si>
  <si>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</si>
  <si>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</si>
  <si>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</si>
  <si>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</si>
  <si>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</si>
  <si>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</si>
  <si>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</si>
  <si>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</si>
  <si>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</si>
  <si>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</si>
  <si>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</si>
  <si>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</si>
  <si>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</si>
  <si>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</si>
  <si>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</si>
  <si>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</si>
  <si>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</si>
  <si>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</si>
  <si>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</si>
  <si>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</si>
  <si>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</si>
  <si>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</si>
  <si>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</si>
  <si>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</si>
  <si>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</si>
  <si>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</si>
  <si>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</si>
  <si>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</si>
  <si>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</si>
  <si>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</si>
  <si>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</si>
  <si>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</si>
  <si>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</si>
  <si>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</si>
  <si>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</si>
  <si>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</si>
  <si>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</si>
  <si>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</si>
  <si>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</si>
  <si>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</si>
  <si>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</si>
  <si>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</si>
  <si>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</si>
  <si>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</si>
  <si>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</si>
  <si>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</si>
  <si>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</si>
  <si>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</si>
  <si>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</si>
  <si>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</si>
  <si>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</si>
  <si>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</si>
  <si>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</si>
  <si>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</si>
  <si>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</si>
  <si>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</si>
  <si>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</si>
  <si>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</si>
  <si>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</si>
  <si>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</si>
  <si>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</si>
  <si>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</si>
  <si>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</si>
  <si>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</si>
  <si>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</si>
  <si>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</si>
  <si>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</si>
  <si>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</si>
  <si>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</si>
  <si>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</si>
  <si>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</si>
  <si>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</si>
  <si>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</si>
  <si>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</si>
  <si>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</si>
  <si>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</si>
  <si>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</si>
  <si>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</si>
  <si>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</si>
  <si>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</si>
  <si>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</si>
  <si>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</si>
  <si>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</si>
  <si>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</si>
  <si>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</si>
  <si>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</si>
  <si>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</si>
  <si>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</si>
  <si>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</si>
  <si>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</si>
  <si>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</si>
  <si>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</si>
  <si>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</si>
  <si>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</si>
  <si>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</si>
  <si>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</si>
  <si>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</si>
  <si>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</si>
  <si>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</si>
  <si>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</si>
  <si>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</si>
  <si>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</si>
  <si>
    <t>s</t>
  </si>
  <si>
    <t>z</t>
  </si>
  <si>
    <t>x</t>
  </si>
  <si>
    <t>y</t>
  </si>
  <si>
    <t>d</t>
  </si>
  <si>
    <t>t0,05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</si>
</sst>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2"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61">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9" fillId="0" borderId="0" xfId="0" applyFont="1"/>
    <xf numFmtId="0" fontId="19" fillId="0" borderId="0" xfId="0" applyFont="1"/>
    <xf numFmtId="164" fontId="20" fillId="0" borderId="0" xfId="0" applyNumberFormat="1" applyFont="1" applyAlignment="1">
      <alignment horizontal="center"/>
    </xf>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xf numFmtId="2" fontId="0" fillId="0" borderId="0" xfId="0" applyNumberFormat="1"/>
    <xf numFmtId="164" fontId="0" fillId="0" borderId="0" xfId="0" applyNumberForma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0.277519577701403</c:v>
                  </c:pt>
                  <c:pt idx="1">
                    <c:v>0.356442885009622</c:v>
                  </c:pt>
                  <c:pt idx="2">
                    <c:v>0.241945159121165</c:v>
                  </c:pt>
                  <c:pt idx="3">
                    <c:v>0.263677368430614</c:v>
                  </c:pt>
                  <c:pt idx="4">
                    <c:v>0.3188404840005</c:v>
                  </c:pt>
                  <c:pt idx="5">
                    <c:v>0.421551735314202</c:v>
                  </c:pt>
                </c:numCache>
              </c:numRef>
            </c:plus>
            <c:minus>
              <c:numRef>
                <c:f>Scale_Means!$E$6:$E$11</c:f>
                <c:numCache>
                  <c:formatCode>General</c:formatCode>
                  <c:ptCount val="6"/>
                  <c:pt idx="0">
                    <c:v>0.277519577701403</c:v>
                  </c:pt>
                  <c:pt idx="1">
                    <c:v>0.356442885009622</c:v>
                  </c:pt>
                  <c:pt idx="2">
                    <c:v>0.241945159121165</c:v>
                  </c:pt>
                  <c:pt idx="3">
                    <c:v>0.263677368430614</c:v>
                  </c:pt>
                  <c:pt idx="4">
                    <c:v>0.3188404840005</c:v>
                  </c:pt>
                  <c:pt idx="5">
                    <c:v>0.421551735314202</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1.611111111111111</c:v>
                </c:pt>
                <c:pt idx="1">
                  <c:v>1.95</c:v>
                </c:pt>
                <c:pt idx="2">
                  <c:v>2.05</c:v>
                </c:pt>
                <c:pt idx="3">
                  <c:v>1.891666666666667</c:v>
                </c:pt>
                <c:pt idx="4">
                  <c:v>1.425</c:v>
                </c:pt>
                <c:pt idx="5">
                  <c:v>0.558333333333333</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0.287726818220873</c:v>
                  </c:pt>
                  <c:pt idx="1">
                    <c:v>0.312109248847604</c:v>
                  </c:pt>
                  <c:pt idx="2">
                    <c:v>0.239866196718975</c:v>
                  </c:pt>
                  <c:pt idx="3">
                    <c:v>0.314841285368535</c:v>
                  </c:pt>
                  <c:pt idx="4">
                    <c:v>0.338527400428376</c:v>
                  </c:pt>
                  <c:pt idx="5">
                    <c:v>0.410512573248151</c:v>
                  </c:pt>
                </c:numCache>
              </c:numRef>
            </c:plus>
            <c:minus>
              <c:numRef>
                <c:f>Scale_Means!$L$6:$L$11</c:f>
                <c:numCache>
                  <c:formatCode>General</c:formatCode>
                  <c:ptCount val="6"/>
                  <c:pt idx="0">
                    <c:v>0.287726818220873</c:v>
                  </c:pt>
                  <c:pt idx="1">
                    <c:v>0.312109248847604</c:v>
                  </c:pt>
                  <c:pt idx="2">
                    <c:v>0.239866196718975</c:v>
                  </c:pt>
                  <c:pt idx="3">
                    <c:v>0.314841285368535</c:v>
                  </c:pt>
                  <c:pt idx="4">
                    <c:v>0.338527400428376</c:v>
                  </c:pt>
                  <c:pt idx="5">
                    <c:v>0.410512573248151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1.511111111111111</c:v>
                </c:pt>
                <c:pt idx="1">
                  <c:v>1.958333333333333</c:v>
                </c:pt>
                <c:pt idx="2">
                  <c:v>2.033333333333333</c:v>
                </c:pt>
                <c:pt idx="3">
                  <c:v>1.683333333333333</c:v>
                </c:pt>
                <c:pt idx="4">
                  <c:v>1.358333333333333</c:v>
                </c:pt>
                <c:pt idx="5">
                  <c:v>0.55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0.417539398298345</c:v>
                  </c:pt>
                  <c:pt idx="1">
                    <c:v>0.355204254906232</c:v>
                  </c:pt>
                  <c:pt idx="2">
                    <c:v>0.30593435456494</c:v>
                  </c:pt>
                  <c:pt idx="3">
                    <c:v>0.419204699627458</c:v>
                  </c:pt>
                  <c:pt idx="4">
                    <c:v>0.436069484118762</c:v>
                  </c:pt>
                  <c:pt idx="5">
                    <c:v>0.391938461383886</c:v>
                  </c:pt>
                </c:numCache>
              </c:numRef>
            </c:plus>
            <c:minus>
              <c:numRef>
                <c:f>Scale_Means!$S$6:$S$11</c:f>
                <c:numCache>
                  <c:formatCode>General</c:formatCode>
                  <c:ptCount val="6"/>
                  <c:pt idx="0">
                    <c:v>0.417539398298345</c:v>
                  </c:pt>
                  <c:pt idx="1">
                    <c:v>0.355204254906232</c:v>
                  </c:pt>
                  <c:pt idx="2">
                    <c:v>0.30593435456494</c:v>
                  </c:pt>
                  <c:pt idx="3">
                    <c:v>0.419204699627458</c:v>
                  </c:pt>
                  <c:pt idx="4">
                    <c:v>0.436069484118762</c:v>
                  </c:pt>
                  <c:pt idx="5">
                    <c:v>0.391938461383886</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1.405555555555556</c:v>
                </c:pt>
                <c:pt idx="1">
                  <c:v>2.066666666666667</c:v>
                </c:pt>
                <c:pt idx="2">
                  <c:v>2.033333333333333</c:v>
                </c:pt>
                <c:pt idx="3">
                  <c:v>1.7</c:v>
                </c:pt>
                <c:pt idx="4">
                  <c:v>1.2</c:v>
                </c:pt>
                <c:pt idx="5">
                  <c:v>0.4</c:v>
                </c:pt>
              </c:numCache>
            </c:numRef>
          </c:val>
        </c:ser>
        <c:dLbls>
          <c:showLegendKey val="0"/>
          <c:showVal val="0"/>
          <c:showCatName val="0"/>
          <c:showSerName val="0"/>
          <c:showPercent val="0"/>
          <c:showBubbleSize val="0"/>
        </c:dLbls>
        <c:gapWidth val="219"/>
        <c:overlap val="-27"/>
        <c:axId val="410793648"/>
        <c:axId val="407736928"/>
      </c:barChart>
      <c:catAx>
        <c:axId val="41079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07736928"/>
        <c:crosses val="autoZero"/>
        <c:auto val="1"/>
        <c:lblAlgn val="ctr"/>
        <c:lblOffset val="100"/>
        <c:noMultiLvlLbl val="0"/>
      </c:catAx>
      <c:valAx>
        <c:axId val="40773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936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14</xdr:row>
      <xdr:rowOff>0</xdr:rowOff>
    </xdr:from>
    <xdr:to>
      <xdr:col>28</xdr:col>
      <xdr:colOff>304800</xdr:colOff>
      <xdr:row>35</xdr:row>
      <xdr:rowOff>0</xdr:rowOff>
    </xdr:to>
    <xdr:pic>
      <xdr:nvPicPr>
        <xdr:cNvPr id="4" name="Picture 3"/>
        <xdr:cNvPicPr>
          <a:picLocks noChangeAspect="1"/>
        </xdr:cNvPicPr>
      </xdr:nvPicPr>
      <xdr:blipFill>
        <a:blip xmlns:r="http://schemas.openxmlformats.org/officeDocument/2006/relationships" r:embed="rId2"/>
        <a:stretch>
          <a:fillRect/>
        </a:stretch>
      </xdr:blipFill>
      <xdr:spPr>
        <a:xfrm>
          <a:off x="10515600" y="2984500"/>
          <a:ext cx="10388600" cy="400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31" t="s">
        <v>772</v>
      </c>
      <c r="B1" s="31"/>
      <c r="C1" s="31"/>
    </row>
    <row r="2" spans="1:3" ht="107.25" customHeight="1" x14ac:dyDescent="0.2">
      <c r="A2" s="32" t="s">
        <v>848</v>
      </c>
      <c r="B2" s="32"/>
      <c r="C2" s="32"/>
    </row>
    <row r="4" spans="1:3" ht="19" x14ac:dyDescent="0.25">
      <c r="A4" s="13" t="s">
        <v>769</v>
      </c>
      <c r="B4" s="14" t="s">
        <v>60</v>
      </c>
    </row>
    <row r="6" spans="1:3" ht="30.75" customHeight="1" x14ac:dyDescent="0.2">
      <c r="A6" s="33" t="s">
        <v>773</v>
      </c>
      <c r="B6" s="33"/>
      <c r="C6" s="33"/>
    </row>
    <row r="8" spans="1:3" ht="262.5" customHeight="1" x14ac:dyDescent="0.2">
      <c r="A8" s="34" t="s">
        <v>778</v>
      </c>
      <c r="B8" s="34"/>
      <c r="C8" s="34"/>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5" t="s">
        <v>786</v>
      </c>
      <c r="B1" s="36"/>
      <c r="C1" s="36"/>
      <c r="D1" s="36"/>
      <c r="E1" s="36"/>
      <c r="F1" s="36"/>
      <c r="G1" s="36"/>
      <c r="H1" s="36"/>
      <c r="I1" s="36"/>
      <c r="J1" s="36"/>
      <c r="K1" s="36"/>
      <c r="L1" s="36"/>
      <c r="M1" s="36"/>
      <c r="N1" s="36"/>
      <c r="O1" s="36"/>
      <c r="P1" s="36"/>
      <c r="Q1" s="36"/>
      <c r="R1" s="36"/>
      <c r="S1" s="36"/>
      <c r="T1" s="36"/>
      <c r="U1" s="36"/>
      <c r="V1" s="36"/>
      <c r="W1" s="36"/>
      <c r="X1" s="36"/>
      <c r="Y1" s="36"/>
      <c r="Z1" s="36"/>
    </row>
    <row r="2" spans="1:26" s="16" customFormat="1" ht="14.25" customHeight="1" x14ac:dyDescent="0.2">
      <c r="A2" s="38" t="s">
        <v>785</v>
      </c>
      <c r="B2" s="39"/>
      <c r="C2" s="39"/>
      <c r="D2" s="39"/>
      <c r="E2" s="39"/>
      <c r="F2" s="39"/>
      <c r="G2" s="39"/>
      <c r="H2" s="40"/>
      <c r="I2" s="41" t="s">
        <v>1091</v>
      </c>
      <c r="J2" s="42"/>
      <c r="K2" s="42"/>
      <c r="L2" s="42"/>
      <c r="M2" s="42"/>
      <c r="N2" s="42"/>
      <c r="O2" s="42"/>
      <c r="P2" s="42"/>
      <c r="Q2" s="42"/>
      <c r="R2" s="42"/>
      <c r="S2" s="42"/>
      <c r="T2" s="42"/>
      <c r="U2" s="42"/>
      <c r="V2" s="42"/>
      <c r="W2" s="42"/>
      <c r="X2" s="42"/>
      <c r="Y2" s="42"/>
      <c r="Z2" s="43"/>
    </row>
    <row r="3" spans="1:26" s="16" customFormat="1" ht="15" customHeight="1" x14ac:dyDescent="0.2">
      <c r="A3" s="44"/>
      <c r="B3" s="45"/>
      <c r="C3" s="45"/>
      <c r="D3" s="45"/>
      <c r="E3" s="45"/>
      <c r="F3" s="45"/>
      <c r="G3" s="45"/>
      <c r="H3" s="45"/>
      <c r="I3" s="45"/>
      <c r="J3" s="45"/>
      <c r="K3" s="45"/>
      <c r="L3" s="45"/>
      <c r="M3" s="45"/>
      <c r="N3" s="45"/>
      <c r="O3" s="45"/>
      <c r="P3" s="45"/>
      <c r="Q3" s="45"/>
      <c r="R3" s="45"/>
      <c r="S3" s="45"/>
      <c r="T3" s="45"/>
      <c r="U3" s="45"/>
      <c r="V3" s="45"/>
      <c r="W3" s="45"/>
      <c r="X3" s="45"/>
      <c r="Y3" s="45"/>
      <c r="Z3" s="46"/>
    </row>
    <row r="4" spans="1:26" x14ac:dyDescent="0.2">
      <c r="A4" s="37" t="s">
        <v>0</v>
      </c>
      <c r="B4" s="37"/>
      <c r="C4" s="37"/>
      <c r="D4" s="37"/>
      <c r="E4" s="37"/>
      <c r="F4" s="37"/>
      <c r="G4" s="37"/>
      <c r="H4" s="37"/>
      <c r="I4" s="37"/>
      <c r="J4" s="37"/>
      <c r="K4" s="37"/>
      <c r="L4" s="37"/>
      <c r="M4" s="37"/>
      <c r="N4" s="37"/>
      <c r="O4" s="37"/>
      <c r="P4" s="37"/>
      <c r="Q4" s="37"/>
      <c r="R4" s="37"/>
      <c r="S4" s="37"/>
      <c r="T4" s="37"/>
      <c r="U4" s="37"/>
      <c r="V4" s="37"/>
      <c r="W4" s="37"/>
      <c r="X4" s="37"/>
      <c r="Y4" s="37"/>
      <c r="Z4" s="37"/>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C33"/>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5" t="s">
        <v>774</v>
      </c>
      <c r="B1" s="36"/>
      <c r="C1" s="36"/>
      <c r="D1" s="36"/>
      <c r="E1" s="36"/>
      <c r="F1" s="36"/>
      <c r="G1" s="36"/>
      <c r="H1" s="36"/>
      <c r="I1" s="36"/>
      <c r="J1" s="36"/>
      <c r="K1" s="36"/>
      <c r="L1" s="36"/>
      <c r="M1" s="36"/>
      <c r="N1" s="36"/>
      <c r="O1" s="36"/>
      <c r="P1" s="36"/>
      <c r="Q1" s="36"/>
      <c r="R1" s="36"/>
      <c r="S1" s="36"/>
      <c r="T1" s="36"/>
      <c r="U1" s="36"/>
      <c r="V1" s="36"/>
      <c r="W1" s="36"/>
      <c r="X1" s="36"/>
      <c r="Y1" s="36"/>
      <c r="Z1" s="36"/>
      <c r="AC1" s="47"/>
      <c r="AD1" s="48"/>
      <c r="AE1" s="48"/>
      <c r="AF1" s="48"/>
      <c r="AG1" s="48"/>
      <c r="AH1" s="49"/>
    </row>
    <row r="2" spans="1:34" x14ac:dyDescent="0.2">
      <c r="A2" s="37" t="s">
        <v>0</v>
      </c>
      <c r="B2" s="37"/>
      <c r="C2" s="37"/>
      <c r="D2" s="37"/>
      <c r="E2" s="37"/>
      <c r="F2" s="37"/>
      <c r="G2" s="37"/>
      <c r="H2" s="37"/>
      <c r="I2" s="37"/>
      <c r="J2" s="37"/>
      <c r="K2" s="37"/>
      <c r="L2" s="37"/>
      <c r="M2" s="37"/>
      <c r="N2" s="37"/>
      <c r="O2" s="37"/>
      <c r="P2" s="37"/>
      <c r="Q2" s="37"/>
      <c r="R2" s="37"/>
      <c r="S2" s="37"/>
      <c r="T2" s="37"/>
      <c r="U2" s="37"/>
      <c r="V2" s="37"/>
      <c r="W2" s="37"/>
      <c r="X2" s="37"/>
      <c r="Y2" s="37"/>
      <c r="Z2" s="37"/>
      <c r="AC2" s="37" t="s">
        <v>775</v>
      </c>
      <c r="AD2" s="37"/>
      <c r="AE2" s="37"/>
      <c r="AF2" s="37"/>
      <c r="AG2" s="37"/>
      <c r="AH2" s="37"/>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5" t="s">
        <v>788</v>
      </c>
      <c r="B1" s="36"/>
      <c r="C1" s="36"/>
      <c r="D1" s="36"/>
      <c r="E1" s="36"/>
      <c r="F1" s="36"/>
      <c r="G1" s="36"/>
      <c r="H1" s="36"/>
      <c r="I1" s="36"/>
      <c r="J1" s="36"/>
      <c r="K1" s="36"/>
      <c r="L1" s="36"/>
      <c r="M1" s="36"/>
      <c r="N1" s="36"/>
      <c r="O1" s="36"/>
      <c r="P1" s="36"/>
      <c r="Q1" s="36"/>
      <c r="R1" s="36"/>
      <c r="S1" s="36"/>
      <c r="T1" s="36"/>
      <c r="U1" s="36"/>
      <c r="V1" s="36"/>
      <c r="W1" s="36"/>
      <c r="X1" s="36"/>
      <c r="Y1" s="36"/>
      <c r="Z1" s="36"/>
    </row>
    <row r="2" spans="1:26" s="16" customFormat="1" ht="14.25" customHeight="1" x14ac:dyDescent="0.2">
      <c r="A2" s="38" t="s">
        <v>787</v>
      </c>
      <c r="B2" s="39"/>
      <c r="C2" s="39"/>
      <c r="D2" s="39"/>
      <c r="E2" s="39"/>
      <c r="F2" s="39"/>
      <c r="G2" s="39"/>
      <c r="H2" s="40"/>
      <c r="I2" s="41" t="s">
        <v>1090</v>
      </c>
      <c r="J2" s="42"/>
      <c r="K2" s="42"/>
      <c r="L2" s="42"/>
      <c r="M2" s="42"/>
      <c r="N2" s="42"/>
      <c r="O2" s="42"/>
      <c r="P2" s="42"/>
      <c r="Q2" s="42"/>
      <c r="R2" s="42"/>
      <c r="S2" s="42"/>
      <c r="T2" s="42"/>
      <c r="U2" s="42"/>
      <c r="V2" s="42"/>
      <c r="W2" s="42"/>
      <c r="X2" s="42"/>
      <c r="Y2" s="42"/>
      <c r="Z2" s="43"/>
    </row>
    <row r="3" spans="1:26" s="16" customFormat="1" ht="18.75" customHeight="1" x14ac:dyDescent="0.2">
      <c r="A3" s="50"/>
      <c r="B3" s="51"/>
      <c r="C3" s="51"/>
      <c r="D3" s="51"/>
      <c r="E3" s="51"/>
      <c r="F3" s="51"/>
      <c r="G3" s="51"/>
      <c r="H3" s="51"/>
      <c r="I3" s="51"/>
      <c r="J3" s="51"/>
      <c r="K3" s="51"/>
      <c r="L3" s="51"/>
      <c r="M3" s="51"/>
      <c r="N3" s="51"/>
      <c r="O3" s="51"/>
      <c r="P3" s="51"/>
      <c r="Q3" s="51"/>
      <c r="R3" s="51"/>
      <c r="S3" s="51"/>
      <c r="T3" s="51"/>
      <c r="U3" s="51"/>
      <c r="V3" s="51"/>
      <c r="W3" s="51"/>
      <c r="X3" s="51"/>
      <c r="Y3" s="51"/>
      <c r="Z3" s="52"/>
    </row>
    <row r="4" spans="1:26" x14ac:dyDescent="0.2">
      <c r="A4" s="37" t="s">
        <v>0</v>
      </c>
      <c r="B4" s="37"/>
      <c r="C4" s="37"/>
      <c r="D4" s="37"/>
      <c r="E4" s="37"/>
      <c r="F4" s="37"/>
      <c r="G4" s="37"/>
      <c r="H4" s="37"/>
      <c r="I4" s="37"/>
      <c r="J4" s="37"/>
      <c r="K4" s="37"/>
      <c r="L4" s="37"/>
      <c r="M4" s="37"/>
      <c r="N4" s="37"/>
      <c r="O4" s="37"/>
      <c r="P4" s="37"/>
      <c r="Q4" s="37"/>
      <c r="R4" s="37"/>
      <c r="S4" s="37"/>
      <c r="T4" s="37"/>
      <c r="U4" s="37"/>
      <c r="V4" s="37"/>
      <c r="W4" s="37"/>
      <c r="X4" s="37"/>
      <c r="Y4" s="37"/>
      <c r="Z4" s="37"/>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5" t="s">
        <v>776</v>
      </c>
      <c r="B1" s="36"/>
      <c r="C1" s="36"/>
      <c r="D1" s="36"/>
      <c r="E1" s="36"/>
      <c r="F1" s="36"/>
      <c r="G1" s="36"/>
      <c r="H1" s="36"/>
      <c r="I1" s="36"/>
      <c r="J1" s="36"/>
      <c r="K1" s="36"/>
      <c r="L1" s="36"/>
      <c r="M1" s="36"/>
      <c r="N1" s="36"/>
      <c r="O1" s="36"/>
      <c r="P1" s="36"/>
      <c r="Q1" s="36"/>
      <c r="R1" s="36"/>
      <c r="S1" s="36"/>
      <c r="T1" s="36"/>
      <c r="U1" s="36"/>
      <c r="V1" s="36"/>
      <c r="W1" s="36"/>
      <c r="X1" s="36"/>
      <c r="Y1" s="36"/>
      <c r="Z1" s="36"/>
      <c r="AC1" s="47"/>
      <c r="AD1" s="48"/>
      <c r="AE1" s="48"/>
      <c r="AF1" s="48"/>
      <c r="AG1" s="48"/>
      <c r="AH1" s="49"/>
    </row>
    <row r="2" spans="1:34" x14ac:dyDescent="0.2">
      <c r="A2" s="37" t="s">
        <v>0</v>
      </c>
      <c r="B2" s="37"/>
      <c r="C2" s="37"/>
      <c r="D2" s="37"/>
      <c r="E2" s="37"/>
      <c r="F2" s="37"/>
      <c r="G2" s="37"/>
      <c r="H2" s="37"/>
      <c r="I2" s="37"/>
      <c r="J2" s="37"/>
      <c r="K2" s="37"/>
      <c r="L2" s="37"/>
      <c r="M2" s="37"/>
      <c r="N2" s="37"/>
      <c r="O2" s="37"/>
      <c r="P2" s="37"/>
      <c r="Q2" s="37"/>
      <c r="R2" s="37"/>
      <c r="S2" s="37"/>
      <c r="T2" s="37"/>
      <c r="U2" s="37"/>
      <c r="V2" s="37"/>
      <c r="W2" s="37"/>
      <c r="X2" s="37"/>
      <c r="Y2" s="37"/>
      <c r="Z2" s="37"/>
      <c r="AC2" s="37" t="s">
        <v>777</v>
      </c>
      <c r="AD2" s="37"/>
      <c r="AE2" s="37"/>
      <c r="AF2" s="37"/>
      <c r="AG2" s="37"/>
      <c r="AH2" s="37"/>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5" t="s">
        <v>1094</v>
      </c>
      <c r="B1" s="36"/>
      <c r="C1" s="36"/>
      <c r="D1" s="36"/>
      <c r="E1" s="36"/>
      <c r="F1" s="36"/>
      <c r="G1" s="36"/>
      <c r="H1" s="36"/>
      <c r="I1" s="36"/>
      <c r="J1" s="36"/>
      <c r="K1" s="36"/>
      <c r="L1" s="36"/>
      <c r="M1" s="36"/>
      <c r="N1" s="36"/>
      <c r="O1" s="36"/>
      <c r="P1" s="36"/>
      <c r="Q1" s="36"/>
      <c r="R1" s="36"/>
      <c r="S1" s="36"/>
      <c r="T1" s="36"/>
      <c r="U1" s="36"/>
      <c r="V1" s="36"/>
      <c r="W1" s="36"/>
      <c r="X1" s="36"/>
      <c r="Y1" s="36"/>
      <c r="Z1" s="36"/>
    </row>
    <row r="2" spans="1:26" ht="14.25" customHeight="1" x14ac:dyDescent="0.2">
      <c r="A2" s="38" t="s">
        <v>1093</v>
      </c>
      <c r="B2" s="39"/>
      <c r="C2" s="39"/>
      <c r="D2" s="39"/>
      <c r="E2" s="39"/>
      <c r="F2" s="39"/>
      <c r="G2" s="39"/>
      <c r="H2" s="40"/>
      <c r="I2" s="41" t="s">
        <v>1092</v>
      </c>
      <c r="J2" s="42"/>
      <c r="K2" s="42"/>
      <c r="L2" s="42"/>
      <c r="M2" s="42"/>
      <c r="N2" s="42"/>
      <c r="O2" s="42"/>
      <c r="P2" s="42"/>
      <c r="Q2" s="42"/>
      <c r="R2" s="42"/>
      <c r="S2" s="42"/>
      <c r="T2" s="42"/>
      <c r="U2" s="42"/>
      <c r="V2" s="42"/>
      <c r="W2" s="42"/>
      <c r="X2" s="42"/>
      <c r="Y2" s="42"/>
      <c r="Z2" s="43"/>
    </row>
    <row r="3" spans="1:26" ht="15" customHeight="1" x14ac:dyDescent="0.2">
      <c r="A3" s="44"/>
      <c r="B3" s="45"/>
      <c r="C3" s="45"/>
      <c r="D3" s="45"/>
      <c r="E3" s="45"/>
      <c r="F3" s="45"/>
      <c r="G3" s="45"/>
      <c r="H3" s="45"/>
      <c r="I3" s="45"/>
      <c r="J3" s="45"/>
      <c r="K3" s="45"/>
      <c r="L3" s="45"/>
      <c r="M3" s="45"/>
      <c r="N3" s="45"/>
      <c r="O3" s="45"/>
      <c r="P3" s="45"/>
      <c r="Q3" s="45"/>
      <c r="R3" s="45"/>
      <c r="S3" s="45"/>
      <c r="T3" s="45"/>
      <c r="U3" s="45"/>
      <c r="V3" s="45"/>
      <c r="W3" s="45"/>
      <c r="X3" s="45"/>
      <c r="Y3" s="45"/>
      <c r="Z3" s="46"/>
    </row>
    <row r="4" spans="1:26" x14ac:dyDescent="0.2">
      <c r="A4" s="37" t="s">
        <v>0</v>
      </c>
      <c r="B4" s="37"/>
      <c r="C4" s="37"/>
      <c r="D4" s="37"/>
      <c r="E4" s="37"/>
      <c r="F4" s="37"/>
      <c r="G4" s="37"/>
      <c r="H4" s="37"/>
      <c r="I4" s="37"/>
      <c r="J4" s="37"/>
      <c r="K4" s="37"/>
      <c r="L4" s="37"/>
      <c r="M4" s="37"/>
      <c r="N4" s="37"/>
      <c r="O4" s="37"/>
      <c r="P4" s="37"/>
      <c r="Q4" s="37"/>
      <c r="R4" s="37"/>
      <c r="S4" s="37"/>
      <c r="T4" s="37"/>
      <c r="U4" s="37"/>
      <c r="V4" s="37"/>
      <c r="W4" s="37"/>
      <c r="X4" s="37"/>
      <c r="Y4" s="37"/>
      <c r="Z4" s="37"/>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topLeftCell="A11"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5" t="s">
        <v>776</v>
      </c>
      <c r="B1" s="36"/>
      <c r="C1" s="36"/>
      <c r="D1" s="36"/>
      <c r="E1" s="36"/>
      <c r="F1" s="36"/>
      <c r="G1" s="36"/>
      <c r="H1" s="36"/>
      <c r="I1" s="36"/>
      <c r="J1" s="36"/>
      <c r="K1" s="36"/>
      <c r="L1" s="36"/>
      <c r="M1" s="36"/>
      <c r="N1" s="36"/>
      <c r="O1" s="36"/>
      <c r="P1" s="36"/>
      <c r="Q1" s="36"/>
      <c r="R1" s="36"/>
      <c r="S1" s="36"/>
      <c r="T1" s="36"/>
      <c r="U1" s="36"/>
      <c r="V1" s="36"/>
      <c r="W1" s="36"/>
      <c r="X1" s="36"/>
      <c r="Y1" s="36"/>
      <c r="Z1" s="36"/>
      <c r="AC1" s="47"/>
      <c r="AD1" s="48"/>
      <c r="AE1" s="48"/>
      <c r="AF1" s="48"/>
      <c r="AG1" s="48"/>
      <c r="AH1" s="49"/>
    </row>
    <row r="2" spans="1:34" x14ac:dyDescent="0.2">
      <c r="A2" s="37" t="s">
        <v>0</v>
      </c>
      <c r="B2" s="37"/>
      <c r="C2" s="37"/>
      <c r="D2" s="37"/>
      <c r="E2" s="37"/>
      <c r="F2" s="37"/>
      <c r="G2" s="37"/>
      <c r="H2" s="37"/>
      <c r="I2" s="37"/>
      <c r="J2" s="37"/>
      <c r="K2" s="37"/>
      <c r="L2" s="37"/>
      <c r="M2" s="37"/>
      <c r="N2" s="37"/>
      <c r="O2" s="37"/>
      <c r="P2" s="37"/>
      <c r="Q2" s="37"/>
      <c r="R2" s="37"/>
      <c r="S2" s="37"/>
      <c r="T2" s="37"/>
      <c r="U2" s="37"/>
      <c r="V2" s="37"/>
      <c r="W2" s="37"/>
      <c r="X2" s="37"/>
      <c r="Y2" s="37"/>
      <c r="Z2" s="37"/>
      <c r="AC2" s="37" t="s">
        <v>777</v>
      </c>
      <c r="AD2" s="37"/>
      <c r="AE2" s="37"/>
      <c r="AF2" s="37"/>
      <c r="AG2" s="37"/>
      <c r="AH2" s="37"/>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
  <sheetViews>
    <sheetView topLeftCell="A29" workbookViewId="0">
      <selection activeCell="T66" sqref="T66"/>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12.33203125" customWidth="1"/>
    <col min="17" max="17" width="9" bestFit="1" customWidth="1"/>
    <col min="19" max="19" width="9.83203125" customWidth="1"/>
    <col min="21" max="21" width="9.83203125" customWidth="1"/>
    <col min="22" max="22" width="11.83203125" bestFit="1" customWidth="1"/>
  </cols>
  <sheetData>
    <row r="1" spans="1:21" ht="40.5" customHeight="1" x14ac:dyDescent="0.2">
      <c r="A1" s="53" t="s">
        <v>789</v>
      </c>
      <c r="B1" s="54"/>
      <c r="C1" s="54"/>
      <c r="D1" s="54"/>
      <c r="E1" s="54"/>
      <c r="F1" s="54"/>
      <c r="G1" s="54"/>
      <c r="H1" s="54"/>
      <c r="I1" s="54"/>
      <c r="J1" s="54"/>
      <c r="K1" s="54"/>
      <c r="L1" s="54"/>
      <c r="M1" s="54"/>
      <c r="N1" s="54"/>
    </row>
    <row r="4" spans="1:21" x14ac:dyDescent="0.2">
      <c r="A4" s="55" t="s">
        <v>779</v>
      </c>
      <c r="B4" s="37" t="str">
        <f>Data1!I2</f>
        <v>React Native</v>
      </c>
      <c r="C4" s="37"/>
      <c r="D4" s="37"/>
      <c r="E4" s="37"/>
      <c r="F4" s="37"/>
      <c r="G4" s="37"/>
      <c r="H4" s="15"/>
      <c r="I4" s="37" t="str">
        <f>Data2!I2</f>
        <v>Android</v>
      </c>
      <c r="J4" s="37"/>
      <c r="K4" s="37"/>
      <c r="L4" s="37"/>
      <c r="M4" s="37"/>
      <c r="N4" s="37"/>
      <c r="O4" s="15"/>
      <c r="P4" s="37" t="s">
        <v>1092</v>
      </c>
      <c r="Q4" s="37"/>
      <c r="R4" s="37"/>
      <c r="S4" s="37"/>
      <c r="T4" s="37"/>
      <c r="U4" s="37"/>
    </row>
    <row r="5" spans="1:21" x14ac:dyDescent="0.2">
      <c r="A5" s="56"/>
      <c r="B5" s="15" t="s">
        <v>780</v>
      </c>
      <c r="C5" s="15" t="s">
        <v>781</v>
      </c>
      <c r="D5" s="15" t="s">
        <v>782</v>
      </c>
      <c r="E5" s="15" t="s">
        <v>783</v>
      </c>
      <c r="F5" s="37" t="s">
        <v>784</v>
      </c>
      <c r="G5" s="37"/>
      <c r="H5" s="15"/>
      <c r="I5" s="15" t="s">
        <v>780</v>
      </c>
      <c r="J5" s="15" t="s">
        <v>781</v>
      </c>
      <c r="K5" s="15" t="s">
        <v>782</v>
      </c>
      <c r="L5" s="15" t="s">
        <v>783</v>
      </c>
      <c r="M5" s="37" t="s">
        <v>784</v>
      </c>
      <c r="N5" s="37"/>
      <c r="O5" s="15"/>
      <c r="P5" s="15" t="s">
        <v>780</v>
      </c>
      <c r="Q5" s="15" t="s">
        <v>781</v>
      </c>
      <c r="R5" s="15" t="s">
        <v>782</v>
      </c>
      <c r="S5" s="15" t="s">
        <v>783</v>
      </c>
      <c r="T5" s="37" t="s">
        <v>784</v>
      </c>
      <c r="U5" s="37"/>
    </row>
    <row r="6" spans="1:21" x14ac:dyDescent="0.2">
      <c r="A6" s="24" t="str">
        <f>VLOOKUP(Read_First!B4,Items!A1:BI50,54,FALSE)</f>
        <v>Attractiveness</v>
      </c>
      <c r="B6" s="3">
        <f>AVERAGE('DT1'!AC4:AC1004)</f>
        <v>1.6111111111111112</v>
      </c>
      <c r="C6" s="3">
        <f>STDEV('DT1'!AC4:AC1004)</f>
        <v>0.74321107872200098</v>
      </c>
      <c r="D6" s="17">
        <f>COUNT('DT1'!AC4:AC1004)</f>
        <v>30</v>
      </c>
      <c r="E6" s="3">
        <f t="shared" ref="E6:E11" si="0">_xlfn.CONFIDENCE.T(0.05, C6, D6)</f>
        <v>0.27751957770140268</v>
      </c>
      <c r="F6" s="3">
        <f>B6-E6</f>
        <v>1.3335915334097086</v>
      </c>
      <c r="G6" s="3">
        <f>B6+E6</f>
        <v>1.8886306888125137</v>
      </c>
      <c r="H6" s="17"/>
      <c r="I6" s="3">
        <f>AVERAGE('DT2'!AC4:AC1004)</f>
        <v>1.5111111111111108</v>
      </c>
      <c r="J6" s="3">
        <f>STDEV('DT2'!AC4:AC1004)</f>
        <v>0.77054657087028133</v>
      </c>
      <c r="K6" s="17">
        <f>COUNT('DT2'!AC4:AC1004)</f>
        <v>30</v>
      </c>
      <c r="L6" s="3">
        <f>_xlfn.CONFIDENCE.T(0.05, J6, K6)</f>
        <v>0.28772681822087343</v>
      </c>
      <c r="M6" s="3">
        <f>I6-L6</f>
        <v>1.2233842928902374</v>
      </c>
      <c r="N6" s="3">
        <f>I6+L6</f>
        <v>1.7988379293319843</v>
      </c>
      <c r="O6" s="17"/>
      <c r="P6" s="3">
        <f>AVERAGE('DT3'!AC4:AC1004)</f>
        <v>1.4055555555555557</v>
      </c>
      <c r="Q6" s="3">
        <f>STDEV('DT3'!AC4:AC1004)</f>
        <v>1.1181910450733572</v>
      </c>
      <c r="R6" s="17">
        <f>COUNT('DT3'!AC4:AC1004)</f>
        <v>30</v>
      </c>
      <c r="S6" s="3">
        <f>_xlfn.CONFIDENCE.T(0.05, Q6, R6)</f>
        <v>0.41753939829834502</v>
      </c>
      <c r="T6" s="3">
        <f>P6-S6</f>
        <v>0.98801615725721059</v>
      </c>
      <c r="U6" s="3">
        <f>P6+S6</f>
        <v>1.8230949538539007</v>
      </c>
    </row>
    <row r="7" spans="1:21" x14ac:dyDescent="0.2">
      <c r="A7" s="24" t="str">
        <f>VLOOKUP(Read_First!B4,Items!A1:BI50,55,FALSE)</f>
        <v>Perspicuity</v>
      </c>
      <c r="B7" s="3">
        <f>AVERAGE('DT1'!AD4:AD1004)</f>
        <v>1.95</v>
      </c>
      <c r="C7" s="3">
        <f>STDEV('DT1'!AD4:AD1004)</f>
        <v>0.95457157748998789</v>
      </c>
      <c r="D7" s="17">
        <f>COUNT('DT1'!AD4:AD1004)</f>
        <v>30</v>
      </c>
      <c r="E7" s="3">
        <f t="shared" si="0"/>
        <v>0.3564428850096219</v>
      </c>
      <c r="F7" s="3">
        <f t="shared" ref="F7:F11" si="1">B7-E7</f>
        <v>1.593557114990378</v>
      </c>
      <c r="G7" s="3">
        <f t="shared" ref="G7:G11" si="2">B7+E7</f>
        <v>2.3064428850096217</v>
      </c>
      <c r="H7" s="17"/>
      <c r="I7" s="3">
        <f>AVERAGE('DT2'!AD4:AD1004)</f>
        <v>1.9583333333333333</v>
      </c>
      <c r="J7" s="3">
        <f>STDEV('DT2'!AD4:AD1004)</f>
        <v>0.83584391932421487</v>
      </c>
      <c r="K7" s="17">
        <f>COUNT('DT2'!AD4:AD1004)</f>
        <v>30</v>
      </c>
      <c r="L7" s="3">
        <f t="shared" ref="L7:L11" si="3">_xlfn.CONFIDENCE.T(0.05, J7, K7)</f>
        <v>0.31210924884760427</v>
      </c>
      <c r="M7" s="3">
        <f t="shared" ref="M7:M11" si="4">I7-L7</f>
        <v>1.646224084485729</v>
      </c>
      <c r="N7" s="3">
        <f t="shared" ref="N7:N11" si="5">I7+L7</f>
        <v>2.2704425821809373</v>
      </c>
      <c r="O7" s="17"/>
      <c r="P7" s="3">
        <f>AVERAGE('DT3'!AD4:AD1004)</f>
        <v>2.0666666666666669</v>
      </c>
      <c r="Q7" s="3">
        <f>STDEV('DT3'!AD4:AD1004)</f>
        <v>0.95125446515181444</v>
      </c>
      <c r="R7" s="17">
        <f>COUNT('DT3'!AD4:AD1004)</f>
        <v>30</v>
      </c>
      <c r="S7" s="3">
        <f t="shared" ref="S7:S11" si="6">_xlfn.CONFIDENCE.T(0.05, Q7, R7)</f>
        <v>0.35520425490623192</v>
      </c>
      <c r="T7" s="3">
        <f t="shared" ref="T7:T11" si="7">P7-S7</f>
        <v>1.7114624117604349</v>
      </c>
      <c r="U7" s="3">
        <f t="shared" ref="U7:U11" si="8">P7+S7</f>
        <v>2.4218709215728986</v>
      </c>
    </row>
    <row r="8" spans="1:21" x14ac:dyDescent="0.2">
      <c r="A8" s="24" t="str">
        <f>VLOOKUP(Read_First!B4,Items!A1:BI50,56,FALSE)</f>
        <v>Efficiency</v>
      </c>
      <c r="B8" s="3">
        <f>AVERAGE('DT1'!AE4:AE1004)</f>
        <v>2.0499999999999998</v>
      </c>
      <c r="C8" s="3">
        <f>STDEV('DT1'!AE4:AE1004)</f>
        <v>0.64794103605721443</v>
      </c>
      <c r="D8" s="17">
        <f>COUNT('DT1'!AE4:AE1004)</f>
        <v>30</v>
      </c>
      <c r="E8" s="3">
        <f t="shared" si="0"/>
        <v>0.24194515912116535</v>
      </c>
      <c r="F8" s="3">
        <f t="shared" si="1"/>
        <v>1.8080548408788344</v>
      </c>
      <c r="G8" s="3">
        <f t="shared" si="2"/>
        <v>2.2919451591211653</v>
      </c>
      <c r="H8" s="17"/>
      <c r="I8" s="3">
        <f>AVERAGE('DT2'!AE4:AE1004)</f>
        <v>2.0333333333333332</v>
      </c>
      <c r="J8" s="3">
        <f>STDEV('DT2'!AE4:AE1004)</f>
        <v>0.64237347249160248</v>
      </c>
      <c r="K8" s="17">
        <f>COUNT('DT2'!AE4:AE1004)</f>
        <v>30</v>
      </c>
      <c r="L8" s="3">
        <f t="shared" si="3"/>
        <v>0.23986619671897502</v>
      </c>
      <c r="M8" s="3">
        <f t="shared" si="4"/>
        <v>1.7934671366143582</v>
      </c>
      <c r="N8" s="3">
        <f t="shared" si="5"/>
        <v>2.2731995300523082</v>
      </c>
      <c r="O8" s="17"/>
      <c r="P8" s="3">
        <f>AVERAGE('DT3'!AE4:AE1004)</f>
        <v>2.0333333333333332</v>
      </c>
      <c r="Q8" s="3">
        <f>STDEV('DT3'!AE4:AE1004)</f>
        <v>0.81930724872668614</v>
      </c>
      <c r="R8" s="17">
        <f>COUNT('DT3'!AE4:AE1004)</f>
        <v>30</v>
      </c>
      <c r="S8" s="3">
        <f t="shared" si="6"/>
        <v>0.30593435456493984</v>
      </c>
      <c r="T8" s="3">
        <f t="shared" si="7"/>
        <v>1.7273989787683934</v>
      </c>
      <c r="U8" s="3">
        <f t="shared" si="8"/>
        <v>2.339267687898273</v>
      </c>
    </row>
    <row r="9" spans="1:21" x14ac:dyDescent="0.2">
      <c r="A9" s="24" t="str">
        <f>VLOOKUP(Read_First!B4,Items!A1:BI50,57,FALSE)</f>
        <v>Dependability</v>
      </c>
      <c r="B9" s="3">
        <f>AVERAGE('DT1'!AF4:AF1004)</f>
        <v>1.8916666666666666</v>
      </c>
      <c r="C9" s="3">
        <f>STDEV('DT1'!AF4:AF1004)</f>
        <v>0.70614096147388594</v>
      </c>
      <c r="D9" s="17">
        <f>COUNT('DT1'!AF4:AF1004)</f>
        <v>30</v>
      </c>
      <c r="E9" s="3">
        <f>_xlfn.CONFIDENCE.T(0.05, C9, D9)</f>
        <v>0.26367736843061423</v>
      </c>
      <c r="F9" s="3">
        <f t="shared" si="1"/>
        <v>1.6279892982360524</v>
      </c>
      <c r="G9" s="3">
        <f t="shared" si="2"/>
        <v>2.155344035097281</v>
      </c>
      <c r="H9" s="17"/>
      <c r="I9" s="3">
        <f>AVERAGE('DT2'!AF4:AF1004)</f>
        <v>1.6833333333333333</v>
      </c>
      <c r="J9" s="3">
        <f>STDEV('DT2'!AF4:AF1004)</f>
        <v>0.84316044750088037</v>
      </c>
      <c r="K9" s="17">
        <f>COUNT('DT2'!AF4:AF1004)</f>
        <v>30</v>
      </c>
      <c r="L9" s="3">
        <f t="shared" si="3"/>
        <v>0.31484128536853473</v>
      </c>
      <c r="M9" s="3">
        <f t="shared" si="4"/>
        <v>1.3684920479647986</v>
      </c>
      <c r="N9" s="3">
        <f t="shared" si="5"/>
        <v>1.9981746187018681</v>
      </c>
      <c r="O9" s="17"/>
      <c r="P9" s="3">
        <f>AVERAGE('DT3'!AF4:AF1004)</f>
        <v>1.7</v>
      </c>
      <c r="Q9" s="3">
        <f>STDEV('DT3'!AF4:AF1004)</f>
        <v>1.1226508039395895</v>
      </c>
      <c r="R9" s="17">
        <f>COUNT('DT3'!AF4:AF1004)</f>
        <v>30</v>
      </c>
      <c r="S9" s="3">
        <f t="shared" si="6"/>
        <v>0.41920469962745754</v>
      </c>
      <c r="T9" s="3">
        <f t="shared" si="7"/>
        <v>1.2807953003725423</v>
      </c>
      <c r="U9" s="3">
        <f t="shared" si="8"/>
        <v>2.1192046996274576</v>
      </c>
    </row>
    <row r="10" spans="1:21" x14ac:dyDescent="0.2">
      <c r="A10" s="24" t="str">
        <f>VLOOKUP(Read_First!B4,Items!A1:BI50,58,FALSE)</f>
        <v>Stimulation</v>
      </c>
      <c r="B10" s="3">
        <f>AVERAGE('DT1'!AG4:AG1004)</f>
        <v>1.425</v>
      </c>
      <c r="C10" s="3">
        <f>STDEV('DT1'!AG4:AG1004)</f>
        <v>0.8538704981355234</v>
      </c>
      <c r="D10" s="17">
        <f>COUNT('DT1'!AG4:AG1004)</f>
        <v>30</v>
      </c>
      <c r="E10" s="3">
        <f t="shared" si="0"/>
        <v>0.31884048400050041</v>
      </c>
      <c r="F10" s="3">
        <f t="shared" si="1"/>
        <v>1.1061595159994997</v>
      </c>
      <c r="G10" s="3">
        <f t="shared" si="2"/>
        <v>1.7438404840005004</v>
      </c>
      <c r="H10" s="17"/>
      <c r="I10" s="3">
        <f>AVERAGE('DT2'!AG4:AG1004)</f>
        <v>1.3583333333333334</v>
      </c>
      <c r="J10" s="3">
        <f>STDEV('DT2'!AG4:AG1004)</f>
        <v>0.90659302861881186</v>
      </c>
      <c r="K10" s="17">
        <f>COUNT('DT2'!AG4:AG1004)</f>
        <v>30</v>
      </c>
      <c r="L10" s="3">
        <f t="shared" si="3"/>
        <v>0.33852740042837631</v>
      </c>
      <c r="M10" s="3">
        <f t="shared" si="4"/>
        <v>1.0198059329049571</v>
      </c>
      <c r="N10" s="3">
        <f t="shared" si="5"/>
        <v>1.6968607337617096</v>
      </c>
      <c r="O10" s="17"/>
      <c r="P10" s="3">
        <f>AVERAGE('DT3'!AG4:AG1004)</f>
        <v>1.2</v>
      </c>
      <c r="Q10" s="3">
        <f>STDEV('DT3'!AG4:AG1004)</f>
        <v>1.167815526291835</v>
      </c>
      <c r="R10" s="17">
        <f>COUNT('DT3'!AG4:AG1004)</f>
        <v>30</v>
      </c>
      <c r="S10" s="3">
        <f t="shared" si="6"/>
        <v>0.43606948411876179</v>
      </c>
      <c r="T10" s="3">
        <f t="shared" si="7"/>
        <v>0.76393051588123817</v>
      </c>
      <c r="U10" s="3">
        <f t="shared" si="8"/>
        <v>1.6360694841187617</v>
      </c>
    </row>
    <row r="11" spans="1:21" x14ac:dyDescent="0.2">
      <c r="A11" s="24" t="str">
        <f>VLOOKUP(Read_First!B4,Items!A1:BI50,59,FALSE)</f>
        <v>Novelty</v>
      </c>
      <c r="B11" s="3">
        <f>AVERAGE('DT1'!AH4:AH1004)</f>
        <v>0.55833333333333335</v>
      </c>
      <c r="C11" s="3">
        <f>STDEV('DT1'!AH4:AH1004)</f>
        <v>1.128936280946264</v>
      </c>
      <c r="D11" s="17">
        <f>COUNT('DT1'!AH4:AH1004)</f>
        <v>30</v>
      </c>
      <c r="E11" s="3">
        <f t="shared" si="0"/>
        <v>0.4215517353142017</v>
      </c>
      <c r="F11" s="3">
        <f t="shared" si="1"/>
        <v>0.13678159801913164</v>
      </c>
      <c r="G11" s="3">
        <f t="shared" si="2"/>
        <v>0.97988506864753511</v>
      </c>
      <c r="H11" s="17"/>
      <c r="I11" s="3">
        <f>AVERAGE('DT2'!AH4:AH1004)</f>
        <v>0.55000000000000004</v>
      </c>
      <c r="J11" s="3">
        <f>STDEV('DT2'!AH4:AH1004)</f>
        <v>1.0993728619786702</v>
      </c>
      <c r="K11" s="17">
        <f>COUNT('DT2'!AH4:AH1004)</f>
        <v>30</v>
      </c>
      <c r="L11" s="3">
        <f t="shared" si="3"/>
        <v>0.41051257324815138</v>
      </c>
      <c r="M11" s="3">
        <f t="shared" si="4"/>
        <v>0.13948742675184866</v>
      </c>
      <c r="N11" s="3">
        <f t="shared" si="5"/>
        <v>0.96051257324815142</v>
      </c>
      <c r="O11" s="17"/>
      <c r="P11" s="3">
        <f>AVERAGE('DT3'!AH4:AH1004)</f>
        <v>0.4</v>
      </c>
      <c r="Q11" s="3">
        <f>STDEV('DT3'!AH4:AH1004)</f>
        <v>1.0496304768493694</v>
      </c>
      <c r="R11" s="17">
        <f>COUNT('DT3'!AH4:AH1004)</f>
        <v>30</v>
      </c>
      <c r="S11" s="3">
        <f t="shared" si="6"/>
        <v>0.39193846138388561</v>
      </c>
      <c r="T11" s="3">
        <f t="shared" si="7"/>
        <v>8.0615386161144165E-3</v>
      </c>
      <c r="U11" s="3">
        <f t="shared" si="8"/>
        <v>0.79193846138388557</v>
      </c>
    </row>
    <row r="14" spans="1:21" x14ac:dyDescent="0.2">
      <c r="S14" t="s">
        <v>1100</v>
      </c>
      <c r="T14">
        <f>(20.2+22+19.7+21.4+16.3+17+24.5+15.6+16+13.2+19)/11</f>
        <v>18.627272727272729</v>
      </c>
    </row>
    <row r="15" spans="1:21" x14ac:dyDescent="0.2">
      <c r="S15" t="s">
        <v>1101</v>
      </c>
      <c r="T15">
        <f>(21.6+22.9+20+23.6+15.7+17.5+27.3+19.8+16.4+14.7+20.1)/11</f>
        <v>19.963636363636365</v>
      </c>
    </row>
    <row r="16" spans="1:21" x14ac:dyDescent="0.2">
      <c r="S16" t="s">
        <v>1099</v>
      </c>
      <c r="T16">
        <f>T15-T14</f>
        <v>1.336363636363636</v>
      </c>
    </row>
    <row r="18" spans="21:22" x14ac:dyDescent="0.2">
      <c r="U18">
        <v>1.4</v>
      </c>
      <c r="V18">
        <f>(U18-T$16)^2</f>
        <v>4.049586776859542E-3</v>
      </c>
    </row>
    <row r="19" spans="21:22" x14ac:dyDescent="0.2">
      <c r="U19">
        <v>0.9</v>
      </c>
      <c r="V19" s="16">
        <f t="shared" ref="V19:V28" si="9">(U19-T$16)^2</f>
        <v>0.1904132231404955</v>
      </c>
    </row>
    <row r="20" spans="21:22" x14ac:dyDescent="0.2">
      <c r="U20">
        <v>0.3</v>
      </c>
      <c r="V20" s="16">
        <f t="shared" si="9"/>
        <v>1.0740495867768587</v>
      </c>
    </row>
    <row r="21" spans="21:22" x14ac:dyDescent="0.2">
      <c r="U21">
        <v>2.2000000000000002</v>
      </c>
      <c r="V21" s="16">
        <f t="shared" si="9"/>
        <v>0.74586776859504234</v>
      </c>
    </row>
    <row r="22" spans="21:22" x14ac:dyDescent="0.2">
      <c r="U22">
        <v>-0.6</v>
      </c>
      <c r="V22" s="16">
        <f t="shared" si="9"/>
        <v>3.749504132231404</v>
      </c>
    </row>
    <row r="23" spans="21:22" x14ac:dyDescent="0.2">
      <c r="U23">
        <v>0.5</v>
      </c>
      <c r="V23" s="16">
        <f t="shared" si="9"/>
        <v>0.69950413223140429</v>
      </c>
    </row>
    <row r="24" spans="21:22" x14ac:dyDescent="0.2">
      <c r="U24">
        <v>2.8</v>
      </c>
      <c r="V24" s="16">
        <f t="shared" si="9"/>
        <v>2.1422314049586784</v>
      </c>
    </row>
    <row r="25" spans="21:22" x14ac:dyDescent="0.2">
      <c r="U25">
        <v>4.2</v>
      </c>
      <c r="V25" s="16">
        <f t="shared" si="9"/>
        <v>8.2004132231404991</v>
      </c>
    </row>
    <row r="26" spans="21:22" x14ac:dyDescent="0.2">
      <c r="U26">
        <v>0.4</v>
      </c>
      <c r="V26" s="16">
        <f t="shared" si="9"/>
        <v>0.87677685950413142</v>
      </c>
    </row>
    <row r="27" spans="21:22" x14ac:dyDescent="0.2">
      <c r="U27">
        <v>1.5</v>
      </c>
      <c r="V27" s="16">
        <f t="shared" si="9"/>
        <v>2.6776859504132357E-2</v>
      </c>
    </row>
    <row r="28" spans="21:22" x14ac:dyDescent="0.2">
      <c r="U28">
        <v>1.1000000000000001</v>
      </c>
      <c r="V28" s="16">
        <f t="shared" si="9"/>
        <v>5.5867768595041098E-2</v>
      </c>
    </row>
    <row r="29" spans="21:22" x14ac:dyDescent="0.2">
      <c r="U29" t="s">
        <v>1098</v>
      </c>
      <c r="V29">
        <f>SQRT(SUM(V18:V28)/10)</f>
        <v>1.3328711320099385</v>
      </c>
    </row>
    <row r="30" spans="21:22" x14ac:dyDescent="0.2">
      <c r="U30" t="s">
        <v>1102</v>
      </c>
      <c r="V30">
        <f>V29/SQRT(11)</f>
        <v>0.40187576716120244</v>
      </c>
    </row>
    <row r="35" spans="13:20" x14ac:dyDescent="0.2">
      <c r="M35" s="59"/>
      <c r="N35" s="59">
        <f t="shared" ref="N35" si="10">(O35-N$65)^2</f>
        <v>0.79506944444444438</v>
      </c>
      <c r="O35" s="59">
        <f>'DT1'!AF4</f>
        <v>1</v>
      </c>
      <c r="P35" s="59">
        <f>(Q35-P$65)^2</f>
        <v>1.7117361111111111</v>
      </c>
      <c r="Q35" s="59">
        <f>'DT1'!AH4</f>
        <v>-0.75</v>
      </c>
      <c r="R35" s="59">
        <f>'DT3'!AH4</f>
        <v>-1</v>
      </c>
      <c r="S35" s="59">
        <f>Q35-R35</f>
        <v>0.25</v>
      </c>
      <c r="T35" s="59">
        <f>(S35-S$65)^2</f>
        <v>8.4027777777777798E-3</v>
      </c>
    </row>
    <row r="36" spans="13:20" x14ac:dyDescent="0.2">
      <c r="M36" s="59"/>
      <c r="N36" s="59">
        <f t="shared" ref="N36" si="11">(O36-N$65)^2</f>
        <v>0.12840277777777781</v>
      </c>
      <c r="O36" s="59">
        <f>'DT1'!AF5</f>
        <v>2.25</v>
      </c>
      <c r="P36" s="59">
        <f t="shared" ref="N36:P64" si="12">(Q36-P$65)^2</f>
        <v>3.4027777777777793E-3</v>
      </c>
      <c r="Q36" s="59">
        <f>'DT1'!AH5</f>
        <v>0.5</v>
      </c>
      <c r="R36" s="59">
        <f>'DT3'!AH5</f>
        <v>-0.5</v>
      </c>
      <c r="S36" s="59">
        <f t="shared" ref="S36:S64" si="13">Q36-R36</f>
        <v>1</v>
      </c>
      <c r="T36" s="59">
        <f t="shared" ref="T36:T64" si="14">(S36-S$65)^2</f>
        <v>0.70840277777777783</v>
      </c>
    </row>
    <row r="37" spans="13:20" x14ac:dyDescent="0.2">
      <c r="M37" s="59"/>
      <c r="N37" s="59">
        <f t="shared" ref="N37" si="15">(O37-N$65)^2</f>
        <v>1.1736111111111124E-2</v>
      </c>
      <c r="O37" s="59">
        <f>'DT1'!AF6</f>
        <v>2</v>
      </c>
      <c r="P37" s="59">
        <f t="shared" si="12"/>
        <v>3.2700694444444447</v>
      </c>
      <c r="Q37" s="59">
        <f>'DT1'!AH6</f>
        <v>-1.25</v>
      </c>
      <c r="R37" s="59">
        <f>'DT3'!AH6</f>
        <v>-2.25</v>
      </c>
      <c r="S37" s="59">
        <f t="shared" si="13"/>
        <v>1</v>
      </c>
      <c r="T37" s="59">
        <f t="shared" si="14"/>
        <v>0.70840277777777783</v>
      </c>
    </row>
    <row r="38" spans="13:20" x14ac:dyDescent="0.2">
      <c r="M38" s="59"/>
      <c r="N38" s="59">
        <f t="shared" ref="N38" si="16">(O38-N$65)^2</f>
        <v>0.41173611111111103</v>
      </c>
      <c r="O38" s="59">
        <f>'DT1'!AF7</f>
        <v>1.25</v>
      </c>
      <c r="P38" s="59">
        <f t="shared" si="12"/>
        <v>1.4200694444444444</v>
      </c>
      <c r="Q38" s="59">
        <f>'DT1'!AH7</f>
        <v>1.75</v>
      </c>
      <c r="R38" s="59">
        <f>'DT3'!AH7</f>
        <v>1.25</v>
      </c>
      <c r="S38" s="59">
        <f t="shared" si="13"/>
        <v>0.5</v>
      </c>
      <c r="T38" s="59">
        <f t="shared" si="14"/>
        <v>0.11673611111111111</v>
      </c>
    </row>
    <row r="39" spans="13:20" x14ac:dyDescent="0.2">
      <c r="M39" s="59"/>
      <c r="N39" s="59">
        <f t="shared" ref="N39" si="17">(O39-N$65)^2</f>
        <v>0.73673611111111126</v>
      </c>
      <c r="O39" s="59">
        <f>'DT1'!AF8</f>
        <v>2.75</v>
      </c>
      <c r="P39" s="59">
        <f t="shared" si="12"/>
        <v>0.47840277777777773</v>
      </c>
      <c r="Q39" s="59">
        <f>'DT1'!AH8</f>
        <v>1.25</v>
      </c>
      <c r="R39" s="59">
        <f>'DT3'!AH8</f>
        <v>1</v>
      </c>
      <c r="S39" s="59">
        <f t="shared" si="13"/>
        <v>0.25</v>
      </c>
      <c r="T39" s="59">
        <f t="shared" si="14"/>
        <v>8.4027777777777798E-3</v>
      </c>
    </row>
    <row r="40" spans="13:20" x14ac:dyDescent="0.2">
      <c r="M40" s="59"/>
      <c r="N40" s="59">
        <f t="shared" ref="N40" si="18">(O40-N$65)^2</f>
        <v>0.12840277777777781</v>
      </c>
      <c r="O40" s="59">
        <f>'DT1'!AF9</f>
        <v>2.25</v>
      </c>
      <c r="P40" s="59">
        <f t="shared" si="12"/>
        <v>0.19506944444444443</v>
      </c>
      <c r="Q40" s="59">
        <f>'DT1'!AH9</f>
        <v>1</v>
      </c>
      <c r="R40" s="59">
        <f>'DT3'!AH9</f>
        <v>0.5</v>
      </c>
      <c r="S40" s="59">
        <f t="shared" si="13"/>
        <v>0.5</v>
      </c>
      <c r="T40" s="59">
        <f t="shared" si="14"/>
        <v>0.11673611111111111</v>
      </c>
    </row>
    <row r="41" spans="13:20" x14ac:dyDescent="0.2">
      <c r="M41" s="59"/>
      <c r="N41" s="59">
        <f t="shared" ref="N41" si="19">(O41-N$65)^2</f>
        <v>1.1736111111111124E-2</v>
      </c>
      <c r="O41" s="59">
        <f>'DT1'!AF10</f>
        <v>2</v>
      </c>
      <c r="P41" s="59">
        <f t="shared" si="12"/>
        <v>1.1200694444444446</v>
      </c>
      <c r="Q41" s="59">
        <f>'DT1'!AH10</f>
        <v>-0.5</v>
      </c>
      <c r="R41" s="59">
        <f>'DT3'!AH10</f>
        <v>0</v>
      </c>
      <c r="S41" s="59">
        <f t="shared" si="13"/>
        <v>-0.5</v>
      </c>
      <c r="T41" s="59">
        <f t="shared" si="14"/>
        <v>0.43340277777777775</v>
      </c>
    </row>
    <row r="42" spans="13:20" x14ac:dyDescent="0.2">
      <c r="M42" s="59"/>
      <c r="N42" s="59">
        <f t="shared" ref="N42" si="20">(O42-N$65)^2</f>
        <v>1.1736111111111124E-2</v>
      </c>
      <c r="O42" s="59">
        <f>'DT1'!AF11</f>
        <v>2</v>
      </c>
      <c r="P42" s="59">
        <f t="shared" si="12"/>
        <v>3.4027777777777793E-3</v>
      </c>
      <c r="Q42" s="59">
        <f>'DT1'!AH11</f>
        <v>0.5</v>
      </c>
      <c r="R42" s="59">
        <f>'DT3'!AH11</f>
        <v>0.25</v>
      </c>
      <c r="S42" s="59">
        <f t="shared" si="13"/>
        <v>0.25</v>
      </c>
      <c r="T42" s="59">
        <f t="shared" si="14"/>
        <v>8.4027777777777798E-3</v>
      </c>
    </row>
    <row r="43" spans="13:20" x14ac:dyDescent="0.2">
      <c r="M43" s="59"/>
      <c r="N43" s="59">
        <f t="shared" ref="N43" si="21">(O43-N$65)^2</f>
        <v>1.936736111111111</v>
      </c>
      <c r="O43" s="59">
        <f>'DT1'!AF12</f>
        <v>0.5</v>
      </c>
      <c r="P43" s="59">
        <f t="shared" si="12"/>
        <v>3.6736111111111108E-2</v>
      </c>
      <c r="Q43" s="59">
        <f>'DT1'!AH12</f>
        <v>0.75</v>
      </c>
      <c r="R43" s="59">
        <f>'DT3'!AH12</f>
        <v>0.75</v>
      </c>
      <c r="S43" s="59">
        <f t="shared" si="13"/>
        <v>0</v>
      </c>
      <c r="T43" s="59">
        <f t="shared" si="14"/>
        <v>2.5069444444444443E-2</v>
      </c>
    </row>
    <row r="44" spans="13:20" x14ac:dyDescent="0.2">
      <c r="M44" s="59"/>
      <c r="N44" s="59">
        <f t="shared" ref="N44" si="22">(O44-N$65)^2</f>
        <v>0.37006944444444451</v>
      </c>
      <c r="O44" s="59">
        <f>'DT1'!AF13</f>
        <v>2.5</v>
      </c>
      <c r="P44" s="59">
        <f t="shared" si="12"/>
        <v>6.5450694444444455</v>
      </c>
      <c r="Q44" s="59">
        <f>'DT1'!AH13</f>
        <v>-2</v>
      </c>
      <c r="R44" s="59">
        <f>'DT3'!AH13</f>
        <v>-2</v>
      </c>
      <c r="S44" s="59">
        <f t="shared" si="13"/>
        <v>0</v>
      </c>
      <c r="T44" s="59">
        <f t="shared" si="14"/>
        <v>2.5069444444444443E-2</v>
      </c>
    </row>
    <row r="45" spans="13:20" x14ac:dyDescent="0.2">
      <c r="M45" s="59"/>
      <c r="N45" s="59">
        <f t="shared" ref="N45" si="23">(O45-N$65)^2</f>
        <v>0.41173611111111103</v>
      </c>
      <c r="O45" s="59">
        <f>'DT1'!AF14</f>
        <v>1.25</v>
      </c>
      <c r="P45" s="59">
        <f t="shared" si="12"/>
        <v>0.88673611111111106</v>
      </c>
      <c r="Q45" s="59">
        <f>'DT1'!AH14</f>
        <v>1.5</v>
      </c>
      <c r="R45" s="59">
        <f>'DT3'!AH14</f>
        <v>1.25</v>
      </c>
      <c r="S45" s="59">
        <f t="shared" si="13"/>
        <v>0.25</v>
      </c>
      <c r="T45" s="59">
        <f t="shared" si="14"/>
        <v>8.4027777777777798E-3</v>
      </c>
    </row>
    <row r="46" spans="13:20" x14ac:dyDescent="0.2">
      <c r="M46" s="59"/>
      <c r="N46" s="59">
        <f t="shared" ref="N46" si="24">(O46-N$65)^2</f>
        <v>0.15340277777777772</v>
      </c>
      <c r="O46" s="59">
        <f>'DT1'!AF15</f>
        <v>1.5</v>
      </c>
      <c r="P46" s="59">
        <f t="shared" si="12"/>
        <v>3.2700694444444447</v>
      </c>
      <c r="Q46" s="59">
        <f>'DT1'!AH15</f>
        <v>-1.25</v>
      </c>
      <c r="R46" s="59">
        <f>'DT3'!AH15</f>
        <v>-0.5</v>
      </c>
      <c r="S46" s="59">
        <f t="shared" si="13"/>
        <v>-0.75</v>
      </c>
      <c r="T46" s="59">
        <f t="shared" si="14"/>
        <v>0.82506944444444441</v>
      </c>
    </row>
    <row r="47" spans="13:20" x14ac:dyDescent="0.2">
      <c r="M47" s="59"/>
      <c r="N47" s="59">
        <f t="shared" ref="N47" si="25">(O47-N$65)^2</f>
        <v>0.12840277777777781</v>
      </c>
      <c r="O47" s="59">
        <f>'DT1'!AF16</f>
        <v>2.25</v>
      </c>
      <c r="P47" s="59">
        <f t="shared" si="12"/>
        <v>0.3117361111111111</v>
      </c>
      <c r="Q47" s="59">
        <f>'DT1'!AH16</f>
        <v>0</v>
      </c>
      <c r="R47" s="59">
        <f>'DT3'!AH16</f>
        <v>0.25</v>
      </c>
      <c r="S47" s="59">
        <f t="shared" si="13"/>
        <v>-0.25</v>
      </c>
      <c r="T47" s="59">
        <f t="shared" si="14"/>
        <v>0.16673611111111111</v>
      </c>
    </row>
    <row r="48" spans="13:20" x14ac:dyDescent="0.2">
      <c r="M48" s="59"/>
      <c r="N48" s="59">
        <f t="shared" ref="N48" si="26">(O48-N$65)^2</f>
        <v>0.79506944444444438</v>
      </c>
      <c r="O48" s="59">
        <f>'DT1'!AF17</f>
        <v>1</v>
      </c>
      <c r="P48" s="59">
        <f t="shared" si="12"/>
        <v>0.47840277777777773</v>
      </c>
      <c r="Q48" s="59">
        <f>'DT1'!AH17</f>
        <v>1.25</v>
      </c>
      <c r="R48" s="59">
        <f>'DT3'!AH17</f>
        <v>1</v>
      </c>
      <c r="S48" s="59">
        <f t="shared" si="13"/>
        <v>0.25</v>
      </c>
      <c r="T48" s="59">
        <f t="shared" si="14"/>
        <v>8.4027777777777798E-3</v>
      </c>
    </row>
    <row r="49" spans="13:20" x14ac:dyDescent="0.2">
      <c r="M49" s="59"/>
      <c r="N49" s="59">
        <f t="shared" ref="N49" si="27">(O49-N$65)^2</f>
        <v>2.0069444444444428E-2</v>
      </c>
      <c r="O49" s="59">
        <f>'DT1'!AF18</f>
        <v>1.75</v>
      </c>
      <c r="P49" s="59">
        <f t="shared" si="12"/>
        <v>2.4284027777777779</v>
      </c>
      <c r="Q49" s="59">
        <f>'DT1'!AH18</f>
        <v>-1</v>
      </c>
      <c r="R49" s="59">
        <f>'DT3'!AH18</f>
        <v>-1.25</v>
      </c>
      <c r="S49" s="59">
        <f t="shared" si="13"/>
        <v>0.25</v>
      </c>
      <c r="T49" s="59">
        <f t="shared" si="14"/>
        <v>8.4027777777777798E-3</v>
      </c>
    </row>
    <row r="50" spans="13:20" x14ac:dyDescent="0.2">
      <c r="M50" s="59"/>
      <c r="N50" s="59">
        <f t="shared" ref="N50" si="28">(O50-N$65)^2</f>
        <v>0.37006944444444451</v>
      </c>
      <c r="O50" s="59">
        <f>'DT1'!AF19</f>
        <v>2.5</v>
      </c>
      <c r="P50" s="59">
        <f t="shared" si="12"/>
        <v>4.8034027777777766</v>
      </c>
      <c r="Q50" s="59">
        <f>'DT1'!AH19</f>
        <v>2.75</v>
      </c>
      <c r="R50" s="59">
        <f>'DT3'!AH19</f>
        <v>1.75</v>
      </c>
      <c r="S50" s="59">
        <f t="shared" si="13"/>
        <v>1</v>
      </c>
      <c r="T50" s="59">
        <f t="shared" si="14"/>
        <v>0.70840277777777783</v>
      </c>
    </row>
    <row r="51" spans="13:20" x14ac:dyDescent="0.2">
      <c r="M51" s="59"/>
      <c r="N51" s="59">
        <f t="shared" ref="N51" si="29">(O51-N$65)^2</f>
        <v>1.1736111111111124E-2</v>
      </c>
      <c r="O51" s="59">
        <f>'DT1'!AF20</f>
        <v>2</v>
      </c>
      <c r="P51" s="59">
        <f t="shared" si="12"/>
        <v>0.47840277777777773</v>
      </c>
      <c r="Q51" s="59">
        <f>'DT1'!AH20</f>
        <v>1.25</v>
      </c>
      <c r="R51" s="59">
        <f>'DT3'!AH20</f>
        <v>1</v>
      </c>
      <c r="S51" s="59">
        <f t="shared" si="13"/>
        <v>0.25</v>
      </c>
      <c r="T51" s="59">
        <f t="shared" si="14"/>
        <v>8.4027777777777798E-3</v>
      </c>
    </row>
    <row r="52" spans="13:20" x14ac:dyDescent="0.2">
      <c r="M52" s="59"/>
      <c r="N52" s="59">
        <f t="shared" ref="N52" si="30">(O52-N$65)^2</f>
        <v>0.37006944444444451</v>
      </c>
      <c r="O52" s="59">
        <f>'DT1'!AF21</f>
        <v>2.5</v>
      </c>
      <c r="P52" s="59">
        <f t="shared" si="12"/>
        <v>9.5069444444444456E-2</v>
      </c>
      <c r="Q52" s="59">
        <f>'DT1'!AH21</f>
        <v>0.25</v>
      </c>
      <c r="R52" s="59">
        <f>'DT3'!AH21</f>
        <v>0.5</v>
      </c>
      <c r="S52" s="59">
        <f t="shared" si="13"/>
        <v>-0.25</v>
      </c>
      <c r="T52" s="59">
        <f t="shared" si="14"/>
        <v>0.16673611111111111</v>
      </c>
    </row>
    <row r="53" spans="13:20" x14ac:dyDescent="0.2">
      <c r="M53" s="59"/>
      <c r="N53" s="59">
        <f t="shared" ref="N53" si="31">(O53-N$65)^2</f>
        <v>1.936736111111111</v>
      </c>
      <c r="O53" s="59">
        <f>'DT1'!AF22</f>
        <v>0.5</v>
      </c>
      <c r="P53" s="59">
        <f t="shared" si="12"/>
        <v>0.19506944444444443</v>
      </c>
      <c r="Q53" s="59">
        <f>'DT1'!AH22</f>
        <v>1</v>
      </c>
      <c r="R53" s="59">
        <f>'DT3'!AH22</f>
        <v>1</v>
      </c>
      <c r="S53" s="59">
        <f t="shared" si="13"/>
        <v>0</v>
      </c>
      <c r="T53" s="59">
        <f t="shared" si="14"/>
        <v>2.5069444444444443E-2</v>
      </c>
    </row>
    <row r="54" spans="13:20" x14ac:dyDescent="0.2">
      <c r="M54" s="59"/>
      <c r="N54" s="59">
        <f t="shared" ref="N54" si="32">(O54-N$65)^2</f>
        <v>0.37006944444444451</v>
      </c>
      <c r="O54" s="59">
        <f>'DT1'!AF23</f>
        <v>2.5</v>
      </c>
      <c r="P54" s="59">
        <f t="shared" si="12"/>
        <v>0.47840277777777773</v>
      </c>
      <c r="Q54" s="59">
        <f>'DT1'!AH23</f>
        <v>1.25</v>
      </c>
      <c r="R54" s="59">
        <f>'DT3'!AH23</f>
        <v>1</v>
      </c>
      <c r="S54" s="59">
        <f t="shared" si="13"/>
        <v>0.25</v>
      </c>
      <c r="T54" s="59">
        <f t="shared" si="14"/>
        <v>8.4027777777777798E-3</v>
      </c>
    </row>
    <row r="55" spans="13:20" x14ac:dyDescent="0.2">
      <c r="M55" s="59"/>
      <c r="N55" s="59">
        <f t="shared" ref="N55" si="33">(O55-N$65)^2</f>
        <v>1.3034027777777777</v>
      </c>
      <c r="O55" s="59">
        <f>'DT1'!AF24</f>
        <v>0.75</v>
      </c>
      <c r="P55" s="59">
        <f t="shared" si="12"/>
        <v>9.5069444444444456E-2</v>
      </c>
      <c r="Q55" s="59">
        <f>'DT1'!AH24</f>
        <v>0.25</v>
      </c>
      <c r="R55" s="59">
        <f>'DT3'!AH24</f>
        <v>-1</v>
      </c>
      <c r="S55" s="59">
        <f t="shared" si="13"/>
        <v>1.25</v>
      </c>
      <c r="T55" s="59">
        <f t="shared" si="14"/>
        <v>1.1917361111111113</v>
      </c>
    </row>
    <row r="56" spans="13:20" x14ac:dyDescent="0.2">
      <c r="M56" s="59"/>
      <c r="N56" s="59">
        <f t="shared" ref="N56" si="34">(O56-N$65)^2</f>
        <v>1.1736111111111124E-2</v>
      </c>
      <c r="O56" s="59">
        <f>'DT1'!AF25</f>
        <v>2</v>
      </c>
      <c r="P56" s="59">
        <f t="shared" si="12"/>
        <v>9.5069444444444456E-2</v>
      </c>
      <c r="Q56" s="59">
        <f>'DT1'!AH25</f>
        <v>0.25</v>
      </c>
      <c r="R56" s="59">
        <f>'DT3'!AH25</f>
        <v>0.75</v>
      </c>
      <c r="S56" s="59">
        <f t="shared" si="13"/>
        <v>-0.5</v>
      </c>
      <c r="T56" s="59">
        <f t="shared" si="14"/>
        <v>0.43340277777777775</v>
      </c>
    </row>
    <row r="57" spans="13:20" x14ac:dyDescent="0.2">
      <c r="M57" s="59"/>
      <c r="N57" s="59">
        <f t="shared" ref="N57" si="35">(O57-N$65)^2</f>
        <v>1.228402777777778</v>
      </c>
      <c r="O57" s="59">
        <f>'DT1'!AF26</f>
        <v>3</v>
      </c>
      <c r="P57" s="59">
        <f t="shared" si="12"/>
        <v>2.861736111111111</v>
      </c>
      <c r="Q57" s="59">
        <f>'DT1'!AH26</f>
        <v>2.25</v>
      </c>
      <c r="R57" s="59">
        <f>'DT3'!AH26</f>
        <v>1.75</v>
      </c>
      <c r="S57" s="59">
        <f t="shared" si="13"/>
        <v>0.5</v>
      </c>
      <c r="T57" s="59">
        <f t="shared" si="14"/>
        <v>0.11673611111111111</v>
      </c>
    </row>
    <row r="58" spans="13:20" x14ac:dyDescent="0.2">
      <c r="M58" s="59"/>
      <c r="N58" s="59">
        <f t="shared" ref="N58" si="36">(O58-N$65)^2</f>
        <v>1.1736111111111124E-2</v>
      </c>
      <c r="O58" s="59">
        <f>'DT1'!AF27</f>
        <v>2</v>
      </c>
      <c r="P58" s="59">
        <f t="shared" si="12"/>
        <v>3.4027777777777793E-3</v>
      </c>
      <c r="Q58" s="59">
        <f>'DT1'!AH27</f>
        <v>0.5</v>
      </c>
      <c r="R58" s="59">
        <f>'DT3'!AH27</f>
        <v>0.75</v>
      </c>
      <c r="S58" s="59">
        <f t="shared" si="13"/>
        <v>-0.25</v>
      </c>
      <c r="T58" s="59">
        <f t="shared" si="14"/>
        <v>0.16673611111111111</v>
      </c>
    </row>
    <row r="59" spans="13:20" x14ac:dyDescent="0.2">
      <c r="M59" s="59"/>
      <c r="N59" s="59">
        <f t="shared" ref="N59" si="37">(O59-N$65)^2</f>
        <v>1.1736111111111124E-2</v>
      </c>
      <c r="O59" s="59">
        <f>'DT1'!AF28</f>
        <v>2</v>
      </c>
      <c r="P59" s="59">
        <f t="shared" si="12"/>
        <v>0.88673611111111106</v>
      </c>
      <c r="Q59" s="59">
        <f>'DT1'!AH28</f>
        <v>1.5</v>
      </c>
      <c r="R59" s="59">
        <f>'DT3'!AH28</f>
        <v>1</v>
      </c>
      <c r="S59" s="59">
        <f t="shared" si="13"/>
        <v>0.5</v>
      </c>
      <c r="T59" s="59">
        <f t="shared" si="14"/>
        <v>0.11673611111111111</v>
      </c>
    </row>
    <row r="60" spans="13:20" x14ac:dyDescent="0.2">
      <c r="M60" s="59"/>
      <c r="N60" s="59">
        <f t="shared" ref="N60" si="38">(O60-N$65)^2</f>
        <v>0.79506944444444438</v>
      </c>
      <c r="O60" s="59">
        <f>'DT1'!AF29</f>
        <v>1</v>
      </c>
      <c r="P60" s="59">
        <f t="shared" si="12"/>
        <v>0.47840277777777773</v>
      </c>
      <c r="Q60" s="59">
        <f>'DT1'!AH29</f>
        <v>1.25</v>
      </c>
      <c r="R60" s="59">
        <f>'DT3'!AH29</f>
        <v>1</v>
      </c>
      <c r="S60" s="59">
        <f t="shared" si="13"/>
        <v>0.25</v>
      </c>
      <c r="T60" s="59">
        <f t="shared" si="14"/>
        <v>8.4027777777777798E-3</v>
      </c>
    </row>
    <row r="61" spans="13:20" x14ac:dyDescent="0.2">
      <c r="M61" s="59"/>
      <c r="N61" s="59">
        <f t="shared" ref="N61" si="39">(O61-N$65)^2</f>
        <v>2.0069444444444428E-2</v>
      </c>
      <c r="O61" s="59">
        <f>'DT1'!AF30</f>
        <v>1.75</v>
      </c>
      <c r="P61" s="59">
        <f t="shared" si="12"/>
        <v>1.1200694444444446</v>
      </c>
      <c r="Q61" s="59">
        <f>'DT1'!AH30</f>
        <v>-0.5</v>
      </c>
      <c r="R61" s="59">
        <f>'DT3'!AH30</f>
        <v>0.5</v>
      </c>
      <c r="S61" s="59">
        <f t="shared" si="13"/>
        <v>-1</v>
      </c>
      <c r="T61" s="59">
        <f t="shared" si="14"/>
        <v>1.3417361111111108</v>
      </c>
    </row>
    <row r="62" spans="13:20" x14ac:dyDescent="0.2">
      <c r="M62" s="59"/>
      <c r="N62" s="59">
        <f t="shared" ref="N62" si="40">(O62-N$65)^2</f>
        <v>0.37006944444444451</v>
      </c>
      <c r="O62" s="59">
        <f>'DT1'!AF31</f>
        <v>2.5</v>
      </c>
      <c r="P62" s="59">
        <f t="shared" si="12"/>
        <v>0.3117361111111111</v>
      </c>
      <c r="Q62" s="59">
        <f>'DT1'!AH31</f>
        <v>0</v>
      </c>
      <c r="R62" s="59">
        <f>'DT3'!AH31</f>
        <v>0.5</v>
      </c>
      <c r="S62" s="59">
        <f t="shared" si="13"/>
        <v>-0.5</v>
      </c>
      <c r="T62" s="59">
        <f t="shared" si="14"/>
        <v>0.43340277777777775</v>
      </c>
    </row>
    <row r="63" spans="13:20" x14ac:dyDescent="0.2">
      <c r="M63" s="59"/>
      <c r="N63" s="59">
        <f t="shared" ref="N63" si="41">(O63-N$65)^2</f>
        <v>1.228402777777778</v>
      </c>
      <c r="O63" s="59">
        <f>'DT1'!AF32</f>
        <v>3</v>
      </c>
      <c r="P63" s="59">
        <f t="shared" si="12"/>
        <v>2.861736111111111</v>
      </c>
      <c r="Q63" s="59">
        <f>'DT1'!AH32</f>
        <v>2.25</v>
      </c>
      <c r="R63" s="59">
        <f>'DT3'!AH32</f>
        <v>2</v>
      </c>
      <c r="S63" s="59">
        <f t="shared" si="13"/>
        <v>0.25</v>
      </c>
      <c r="T63" s="59">
        <f t="shared" si="14"/>
        <v>8.4027777777777798E-3</v>
      </c>
    </row>
    <row r="64" spans="13:20" x14ac:dyDescent="0.2">
      <c r="M64" s="59"/>
      <c r="N64" s="59">
        <f t="shared" ref="N64" si="42">(O64-N$65)^2</f>
        <v>0.37006944444444451</v>
      </c>
      <c r="O64" s="59">
        <f>'DT1'!AF33</f>
        <v>2.5</v>
      </c>
      <c r="P64" s="59">
        <f t="shared" si="12"/>
        <v>3.6736111111111108E-2</v>
      </c>
      <c r="Q64" s="59">
        <f>'DT1'!AH33</f>
        <v>0.75</v>
      </c>
      <c r="R64" s="59">
        <f>'DT3'!AH33</f>
        <v>0.75</v>
      </c>
      <c r="S64" s="59">
        <f t="shared" si="13"/>
        <v>0</v>
      </c>
      <c r="T64" s="59">
        <f t="shared" si="14"/>
        <v>2.5069444444444443E-2</v>
      </c>
    </row>
    <row r="65" spans="13:21" x14ac:dyDescent="0.2">
      <c r="M65" s="59"/>
      <c r="N65" s="59">
        <f t="shared" ref="N65" si="43">SUM(O35:O64)/30</f>
        <v>1.8916666666666666</v>
      </c>
      <c r="O65" s="59">
        <f t="shared" ref="O65" si="44">SQRT(SUM(N35:N64)/29)</f>
        <v>0.70614096147388605</v>
      </c>
      <c r="P65" s="59">
        <f>SUM(Q35:Q64)/30</f>
        <v>0.55833333333333335</v>
      </c>
      <c r="Q65" s="59">
        <f>SQRT(SUM(P35:P64)/29)</f>
        <v>1.128936280946264</v>
      </c>
      <c r="R65" s="59" t="s">
        <v>1098</v>
      </c>
      <c r="S65" s="59">
        <f>SUM(S35:S64)/30</f>
        <v>0.15833333333333333</v>
      </c>
      <c r="T65" s="59">
        <f>SQRT(SUM(T35:T64)/29)</f>
        <v>0.52310138354936919</v>
      </c>
      <c r="U65" t="s">
        <v>1098</v>
      </c>
    </row>
    <row r="66" spans="13:21" x14ac:dyDescent="0.2">
      <c r="M66" s="59"/>
      <c r="N66" s="16" t="s">
        <v>1102</v>
      </c>
      <c r="O66" s="59">
        <f t="shared" ref="O66" si="45">O65/SQRT(30)</f>
        <v>0.12892311112587795</v>
      </c>
      <c r="P66" t="s">
        <v>1102</v>
      </c>
      <c r="Q66" s="59">
        <f>Q65/SQRT(30)</f>
        <v>0.20611462235341949</v>
      </c>
      <c r="T66" s="59">
        <f>T65/SQRT(30)</f>
        <v>9.5504809210717106E-2</v>
      </c>
      <c r="U66" t="s">
        <v>1102</v>
      </c>
    </row>
    <row r="67" spans="13:21" x14ac:dyDescent="0.2">
      <c r="M67" s="59"/>
      <c r="N67" s="16"/>
      <c r="O67" s="59">
        <f>U67*O66</f>
        <v>0.25268929780672078</v>
      </c>
      <c r="Q67" s="59">
        <f>U67*Q66</f>
        <v>0.40398465981270221</v>
      </c>
      <c r="T67" t="s">
        <v>1103</v>
      </c>
      <c r="U67">
        <v>1.96</v>
      </c>
    </row>
    <row r="68" spans="13:21" x14ac:dyDescent="0.2">
      <c r="Q68" s="59"/>
    </row>
    <row r="69" spans="13:21" x14ac:dyDescent="0.2">
      <c r="Q69" s="59"/>
    </row>
    <row r="70" spans="13:21" x14ac:dyDescent="0.2">
      <c r="P70">
        <f>S65/T66</f>
        <v>1.6578571764275709</v>
      </c>
      <c r="Q70" s="59"/>
    </row>
  </sheetData>
  <mergeCells count="8">
    <mergeCell ref="P4:U4"/>
    <mergeCell ref="T5:U5"/>
    <mergeCell ref="A1:N1"/>
    <mergeCell ref="F5:G5"/>
    <mergeCell ref="B4:G4"/>
    <mergeCell ref="M5:N5"/>
    <mergeCell ref="I4:N4"/>
    <mergeCell ref="A4:A5"/>
  </mergeCells>
  <phoneticPr fontId="2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abSelected="1" workbookViewId="0">
      <selection activeCell="B19" sqref="B19"/>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7" t="s">
        <v>771</v>
      </c>
      <c r="B1" s="58"/>
      <c r="C1" s="58"/>
    </row>
    <row r="2" spans="1:3" s="16" customFormat="1" x14ac:dyDescent="0.2"/>
    <row r="3" spans="1:3" s="16" customFormat="1" x14ac:dyDescent="0.2">
      <c r="A3" s="20" t="s">
        <v>770</v>
      </c>
      <c r="B3" s="22">
        <v>0.05</v>
      </c>
    </row>
    <row r="4" spans="1:3" s="16" customFormat="1" x14ac:dyDescent="0.2">
      <c r="A4" s="20"/>
      <c r="B4" s="22"/>
    </row>
    <row r="5" spans="1:3" ht="19" x14ac:dyDescent="0.25">
      <c r="A5" s="28" t="s">
        <v>1095</v>
      </c>
    </row>
    <row r="6" spans="1:3" x14ac:dyDescent="0.2">
      <c r="A6" s="21" t="str">
        <f>VLOOKUP(Read_First!$B$4,Items!$A$1:$BI$50,54,FALSE)</f>
        <v>Attractiveness</v>
      </c>
      <c r="B6" s="23">
        <f>TTEST('DT1'!AC4:AC1004,'DT2'!AC4:AC1004,2,1)</f>
        <v>0.28431664071711332</v>
      </c>
      <c r="C6" s="21" t="str">
        <f>IF(B6&lt;B3,"Significant Difference", "No Significant Difference")</f>
        <v>No Significant Difference</v>
      </c>
    </row>
    <row r="7" spans="1:3" x14ac:dyDescent="0.2">
      <c r="A7" s="21" t="str">
        <f>VLOOKUP(Read_First!B4,Items!A1:BI50,55,FALSE)</f>
        <v>Perspicuity</v>
      </c>
      <c r="B7" s="23">
        <f>TTEST('DT1'!AD4:AD1004,'DT2'!AD4:AD1004,2,1)</f>
        <v>0.94057675664596319</v>
      </c>
      <c r="C7" s="21" t="str">
        <f>IF(B7&lt;B3,"Significant Difference", "No Significant Difference")</f>
        <v>No Significant Difference</v>
      </c>
    </row>
    <row r="8" spans="1:3" x14ac:dyDescent="0.2">
      <c r="A8" s="21" t="str">
        <f>VLOOKUP(Read_First!B4,Items!A1:BI50,56,FALSE)</f>
        <v>Efficiency</v>
      </c>
      <c r="B8" s="23">
        <f>TTEST('DT1'!AE4:AE1004,'DT2'!AE4:AE1004,2,1)</f>
        <v>0.90146522116615424</v>
      </c>
      <c r="C8" s="21" t="str">
        <f>IF(B8&lt;B3,"Significant Difference", "No Significant Difference")</f>
        <v>No Significant Difference</v>
      </c>
    </row>
    <row r="9" spans="1:3" x14ac:dyDescent="0.2">
      <c r="A9" s="21" t="str">
        <f>VLOOKUP(Read_First!B4,Items!A1:BI50,57,FALSE)</f>
        <v>Dependability</v>
      </c>
      <c r="B9" s="23">
        <f>TTEST('DT1'!AF4:AF1004,'DT2'!AF4:AF1004,2,1)</f>
        <v>0.13982601640213482</v>
      </c>
      <c r="C9" s="21" t="str">
        <f>IF(B9&lt;B3,"Significant Difference", "No Significant Difference")</f>
        <v>No Significant Difference</v>
      </c>
    </row>
    <row r="10" spans="1:3" x14ac:dyDescent="0.2">
      <c r="A10" s="21" t="str">
        <f>VLOOKUP(Read_First!B4,Items!A1:BI50,58,FALSE)</f>
        <v>Stimulation</v>
      </c>
      <c r="B10" s="23">
        <f>TTEST('DT1'!AG4:AG1004,'DT2'!AG4:AG1004,2,1)</f>
        <v>0.488835569819416</v>
      </c>
      <c r="C10" s="21" t="str">
        <f>IF(B10&lt;B3,"Significant Difference", "No Significant Difference")</f>
        <v>No Significant Difference</v>
      </c>
    </row>
    <row r="11" spans="1:3" x14ac:dyDescent="0.2">
      <c r="A11" s="21" t="str">
        <f>VLOOKUP(Read_First!B4,Items!A1:BI50,59,FALSE)</f>
        <v>Novelty</v>
      </c>
      <c r="B11" s="23">
        <f>TTEST('DT1'!AH4:AH1004,'DT2'!AH4:AH1004,2,1)</f>
        <v>0.92627969105903385</v>
      </c>
      <c r="C11" s="21" t="str">
        <f>IF(B11&lt;B$3,"Significant Difference", "No Significant Difference")</f>
        <v>No Significant Difference</v>
      </c>
    </row>
    <row r="12" spans="1:3" x14ac:dyDescent="0.2">
      <c r="C12" s="21"/>
    </row>
    <row r="13" spans="1:3" ht="19" x14ac:dyDescent="0.25">
      <c r="A13" s="28" t="s">
        <v>1096</v>
      </c>
      <c r="B13" s="23"/>
      <c r="C13" s="21"/>
    </row>
    <row r="14" spans="1:3" x14ac:dyDescent="0.2">
      <c r="A14" s="29" t="str">
        <f>VLOOKUP(Read_First!$B$4,Items!$A$1:$BI$50,54,FALSE)</f>
        <v>Attractiveness</v>
      </c>
      <c r="B14" s="30">
        <f>TTEST('DT1'!AC4:AC1004,'DT3'!AC4:AC1004,2,1)</f>
        <v>0.13485877663594681</v>
      </c>
      <c r="C14" s="21" t="str">
        <f t="shared" ref="C14:C19" si="0">IF(B14&lt;B$3,"Significant Difference", "No Significant Difference")</f>
        <v>No Significant Difference</v>
      </c>
    </row>
    <row r="15" spans="1:3" x14ac:dyDescent="0.2">
      <c r="A15" s="29" t="str">
        <f>VLOOKUP(Read_First!$B$4,Items!$A$1:$BI$50,55,FALSE)</f>
        <v>Perspicuity</v>
      </c>
      <c r="B15" s="30">
        <f>TTEST('DT1'!AD4:AD1004,'DT3'!AD4:AD1004,2,1)</f>
        <v>0.19460467320684754</v>
      </c>
      <c r="C15" s="21" t="str">
        <f t="shared" si="0"/>
        <v>No Significant Difference</v>
      </c>
    </row>
    <row r="16" spans="1:3" x14ac:dyDescent="0.2">
      <c r="A16" s="29" t="str">
        <f>VLOOKUP(Read_First!$B$4,Items!$A$1:$BI$50,56,FALSE)</f>
        <v>Efficiency</v>
      </c>
      <c r="B16" s="23">
        <f>TTEST('DT1'!AE4:AE1004,'DT3'!AE4:AE1004,2,1)</f>
        <v>0.90884755294758546</v>
      </c>
      <c r="C16" s="21" t="str">
        <f t="shared" si="0"/>
        <v>No Significant Difference</v>
      </c>
    </row>
    <row r="17" spans="1:5" x14ac:dyDescent="0.2">
      <c r="A17" s="29" t="str">
        <f>VLOOKUP(Read_First!$B$4,Items!$A$1:$BI$50,57,FALSE)</f>
        <v>Dependability</v>
      </c>
      <c r="B17" s="23">
        <f>TTEST('DT1'!AF4:AF1004,'DT3'!AF4:AF1004,2,1)</f>
        <v>0.24891401028428045</v>
      </c>
      <c r="C17" s="21" t="str">
        <f t="shared" si="0"/>
        <v>No Significant Difference</v>
      </c>
    </row>
    <row r="18" spans="1:5" x14ac:dyDescent="0.2">
      <c r="A18" s="29" t="str">
        <f>VLOOKUP(Read_First!$B$4,Items!$A$1:$BI$50,58,FALSE)</f>
        <v>Stimulation</v>
      </c>
      <c r="B18" s="23">
        <f>TTEST('DT1'!AG4:AG1004,'DT3'!AG4:AG1004,2,1)</f>
        <v>0.10964042302264754</v>
      </c>
      <c r="C18" s="21" t="str">
        <f t="shared" si="0"/>
        <v>No Significant Difference</v>
      </c>
      <c r="E18" s="60"/>
    </row>
    <row r="19" spans="1:5" x14ac:dyDescent="0.2">
      <c r="A19" s="29" t="str">
        <f>VLOOKUP(Read_First!$B$4,Items!$A$1:$BI$50,59,FALSE)</f>
        <v>Novelty</v>
      </c>
      <c r="B19" s="23">
        <f>TTEST('DT1'!AH4:AH1004,'DT3'!AH4:AH1004,2,1)</f>
        <v>0.10812635630293971</v>
      </c>
      <c r="C19" s="21" t="str">
        <f t="shared" si="0"/>
        <v>No Significant Difference</v>
      </c>
    </row>
    <row r="20" spans="1:5" x14ac:dyDescent="0.2">
      <c r="A20" s="29"/>
      <c r="C20" s="21"/>
    </row>
    <row r="21" spans="1:5" ht="19" x14ac:dyDescent="0.25">
      <c r="A21" s="28" t="s">
        <v>1097</v>
      </c>
      <c r="C21" s="21"/>
    </row>
    <row r="22" spans="1:5" x14ac:dyDescent="0.2">
      <c r="A22" s="29" t="str">
        <f>VLOOKUP(Read_First!$B$4,Items!$A$1:$BI$50,54,FALSE)</f>
        <v>Attractiveness</v>
      </c>
      <c r="B22" s="23">
        <f>TTEST('DT2'!AC4:AC1004,'DT3'!AC4:AC1004,2,1)</f>
        <v>0.4366757403765642</v>
      </c>
      <c r="C22" s="21" t="str">
        <f t="shared" ref="C22:C27" si="1">IF(B22&lt;B$3,"Significant Difference", "No Significant Difference")</f>
        <v>No Significant Difference</v>
      </c>
    </row>
    <row r="23" spans="1:5" x14ac:dyDescent="0.2">
      <c r="A23" s="29" t="str">
        <f>VLOOKUP(Read_First!$B$4,Items!$A$1:$BI$50,55,FALSE)</f>
        <v>Perspicuity</v>
      </c>
      <c r="B23" s="23">
        <f>TTEST('DT2'!AD4:AD1004,'DT3'!AD4:AD1004,2,1)</f>
        <v>0.33133547157127285</v>
      </c>
      <c r="C23" s="21" t="str">
        <f t="shared" si="1"/>
        <v>No Significant Difference</v>
      </c>
    </row>
    <row r="24" spans="1:5" x14ac:dyDescent="0.2">
      <c r="A24" s="29" t="str">
        <f>VLOOKUP(Read_First!$B$4,Items!$A$1:$BI$50,56,FALSE)</f>
        <v>Efficiency</v>
      </c>
      <c r="B24" s="23">
        <f>TTEST('DT2'!AE4:AE1004,'DT3'!AE4:AE1004,2,1)</f>
        <v>1</v>
      </c>
      <c r="C24" s="21" t="str">
        <f t="shared" si="1"/>
        <v>No Significant Difference</v>
      </c>
    </row>
    <row r="25" spans="1:5" x14ac:dyDescent="0.2">
      <c r="A25" s="29" t="str">
        <f>VLOOKUP(Read_First!$B$4,Items!$A$1:$BI$50,57,FALSE)</f>
        <v>Dependability</v>
      </c>
      <c r="B25" s="23">
        <f>TTEST('DT2'!AF4:AF1004,'DT3'!AF4:AF1004,2,1)</f>
        <v>0.89033989100316036</v>
      </c>
      <c r="C25" s="21" t="str">
        <f t="shared" si="1"/>
        <v>No Significant Difference</v>
      </c>
    </row>
    <row r="26" spans="1:5" x14ac:dyDescent="0.2">
      <c r="A26" s="29" t="str">
        <f>VLOOKUP(Read_First!$B$4,Items!$A$1:$BI$50,58,FALSE)</f>
        <v>Stimulation</v>
      </c>
      <c r="B26" s="23">
        <f>TTEST('DT2'!AG4:AG1004,'DT3'!AG4:AG1004,2,1)</f>
        <v>0.23664179043750638</v>
      </c>
      <c r="C26" s="21" t="str">
        <f t="shared" si="1"/>
        <v>No Significant Difference</v>
      </c>
    </row>
    <row r="27" spans="1:5" x14ac:dyDescent="0.2">
      <c r="A27" s="29" t="str">
        <f>VLOOKUP(Read_First!$B$4,Items!$A$1:$BI$50,59,FALSE)</f>
        <v>Novelty</v>
      </c>
      <c r="B27" s="23">
        <f>TTEST('DT2'!AH4:AH1004,'DT3'!AH4:AH1004,2,1)</f>
        <v>0.12168183197008177</v>
      </c>
      <c r="C27" s="21" t="str">
        <f t="shared" si="1"/>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2018-05-03T08:45:07Z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