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ivotTables/pivotTable1.xml" ContentType="application/vnd.openxmlformats-officedocument.spreadsheetml.pivot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00 Analityk Danych\01 Cwiczenia\"/>
    </mc:Choice>
  </mc:AlternateContent>
  <xr:revisionPtr revIDLastSave="0" documentId="13_ncr:1_{56985B6F-20AB-407E-987B-44DC96F37CD0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26" r:id="rId9"/>
    <sheet name="Tabela przestawna scenariuszy" sheetId="27" r:id="rId10"/>
    <sheet name="z9" sheetId="24" r:id="rId11"/>
    <sheet name="z10" sheetId="25" r:id="rId12"/>
  </sheets>
  <definedNames>
    <definedName name="_xlnm._FilterDatabase" localSheetId="2" hidden="1">'z3'!$A$5:$F$133</definedName>
    <definedName name="_xlnm._FilterDatabase" localSheetId="10" hidden="1">'z9'!$A$1:$G$37</definedName>
    <definedName name="_xlnm.Database">'z3'!$A$5:$F$133</definedName>
    <definedName name="Rabaty">'z2'!$B$3:$H$4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2" l="1"/>
  <c r="B148" i="3" l="1"/>
  <c r="F38" i="24" l="1"/>
  <c r="F23" i="24"/>
  <c r="F15" i="24"/>
  <c r="F39" i="24"/>
  <c r="F24" i="24"/>
  <c r="F16" i="2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4" i="17"/>
  <c r="D1" i="17"/>
  <c r="E22" i="16"/>
  <c r="E21" i="16"/>
  <c r="D9" i="10"/>
  <c r="E9" i="10" s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E4" i="4"/>
  <c r="F4" i="4" s="1"/>
  <c r="B3" i="3"/>
  <c r="B151" i="3"/>
  <c r="B149" i="3"/>
  <c r="B150" i="3"/>
  <c r="B2" i="3"/>
  <c r="D3" i="3"/>
  <c r="D2" i="3"/>
  <c r="D10" i="10"/>
  <c r="E10" i="10" s="1"/>
  <c r="D11" i="10"/>
  <c r="E11" i="10" s="1"/>
  <c r="D12" i="10"/>
  <c r="E12" i="10" s="1"/>
  <c r="D13" i="10"/>
  <c r="E13" i="10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B152" i="3" l="1"/>
  <c r="F40" i="24"/>
  <c r="F41" i="24"/>
  <c r="C11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5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<sst xmlns="http://schemas.openxmlformats.org/spreadsheetml/2006/main" count="1193" uniqueCount="480">
  <si>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</si>
  <si>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</si>
  <si>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</si>
  <si>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</si>
  <si>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</si>
  <si>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</si>
  <si>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</si>
  <si>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</si>
  <si>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</si>
  <si>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</si>
  <si>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</si>
  <si>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</si>
  <si>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</si>
  <si>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</si>
  <si>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</si>
  <si>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</si>
  <si>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</si>
  <si>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</si>
  <si>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</si>
  <si>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</si>
  <si>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</si>
  <si>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</si>
  <si>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</si>
  <si>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</si>
  <si>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</si>
  <si>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</si>
  <si>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</si>
  <si>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</si>
  <si>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</si>
  <si>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</si>
  <si>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</si>
  <si>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</si>
  <si>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</si>
  <si>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</si>
  <si>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</si>
  <si>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</si>
  <si>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</si>
  <si>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</si>
  <si>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</si>
  <si>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</si>
  <si>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</si>
  <si>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</si>
  <si>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</si>
  <si>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</si>
  <si>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</si>
  <si>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</si>
  <si>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</si>
  <si>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</si>
  <si>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</si>
  <si>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</si>
  <si>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</si>
  <si>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</si>
  <si>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</si>
  <si>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</si>
  <si>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</si>
  <si>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</si>
  <si>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</si>
  <si>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</si>
  <si>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</si>
  <si>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</si>
  <si>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</si>
  <si>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</si>
  <si>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</si>
  <si>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</si>
  <si>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</si>
  <si>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</si>
  <si>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</si>
  <si>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</si>
  <si>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</si>
  <si>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</si>
  <si>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</si>
  <si>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</si>
  <si>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</si>
  <si>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</si>
  <si>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</si>
  <si>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</si>
  <si>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</si>
  <si>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</si>
  <si>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</si>
  <si>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</si>
  <si>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</si>
  <si>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</si>
  <si>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</si>
  <si>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</si>
  <si>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</si>
  <si>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</si>
  <si>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</si>
  <si>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</si>
  <si>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</si>
  <si>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</si>
  <si>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</si>
  <si>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</si>
  <si>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</si>
  <si>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</si>
  <si>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</si>
  <si>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</si>
  <si>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</si>
  <si>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</si>
  <si>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</si>
  <si>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</si>
  <si>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</si>
  <si>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</si>
  <si>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</si>
  <si>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</si>
  <si>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</si>
  <si>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</si>
  <si>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</si>
  <si>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</si>
  <si>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</si>
  <si>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</si>
  <si>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</si>
  <si>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</si>
  <si>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</si>
  <si>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</si>
  <si>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</si>
  <si>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</si>
  <si>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</si>
  <si>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</si>
  <si>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</si>
  <si>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</si>
  <si>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</si>
  <si>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</si>
  <si>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</si>
  <si>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</si>
  <si>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</si>
  <si>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</si>
  <si>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</si>
  <si>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</si>
  <si>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</si>
  <si>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</si>
  <si>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</si>
  <si>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</si>
  <si>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</si>
  <si>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</si>
  <si>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</si>
  <si>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</si>
  <si>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</si>
  <si>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</si>
  <si>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</si>
  <si>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</si>
  <si>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</si>
  <si>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</si>
  <si>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</si>
  <si>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</si>
  <si>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</si>
  <si>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</si>
  <si>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</si>
  <si>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</si>
  <si>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</si>
  <si>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</si>
  <si>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</si>
  <si>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</si>
  <si>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</si>
  <si>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</si>
  <si>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</si>
  <si>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</si>
  <si>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</si>
  <si>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</si>
  <si>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</si>
  <si>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</si>
  <si>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</si>
  <si>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</si>
  <si>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</si>
  <si>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</si>
  <si>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</si>
  <si>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</si>
  <si>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</si>
  <si>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</si>
  <si>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</si>
  <si>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</si>
  <si>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</si>
  <si>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</si>
  <si>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</si>
  <si>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</si>
  <si>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</si>
  <si>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</si>
  <si>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</si>
  <si>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</si>
  <si>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</si>
  <si>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</si>
  <si>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</si>
  <si>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</si>
  <si>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</si>
  <si>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</si>
  <si>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</si>
  <si>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</si>
  <si>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</si>
  <si>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</si>
  <si>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</si>
  <si>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</si>
  <si>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</si>
  <si>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</si>
  <si>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</si>
  <si>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</si>
  <si>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</si>
  <si>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</si>
  <si>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</si>
  <si>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</si>
  <si>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</si>
  <si>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</si>
  <si>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</si>
  <si>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</si>
  <si>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</si>
  <si>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</si>
  <si>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</si>
  <si>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</si>
  <si>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</si>
  <si>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</si>
  <si>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</si>
  <si>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</si>
  <si>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</si>
  <si>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</si>
  <si>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</si>
  <si>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</si>
  <si>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</si>
  <si>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</si>
  <si>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</si>
  <si>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</si>
  <si>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</si>
  <si>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</si>
  <si>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</si>
  <si>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</si>
  <si>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</si>
  <si>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</si>
  <si>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</si>
  <si>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</si>
  <si>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</si>
  <si>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</si>
  <si>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</si>
  <si>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</si>
  <si>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</si>
  <si>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</si>
  <si>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</si>
  <si>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</si>
  <si>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</si>
  <si>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</si>
  <si>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</si>
  <si>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</si>
  <si>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</si>
  <si>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</si>
  <si>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</si>
  <si>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</si>
  <si>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</si>
  <si>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</si>
  <si>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</si>
  <si>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</si>
  <si>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</si>
  <si>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</si>
  <si>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</si>
  <si>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</si>
  <si>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</si>
  <si>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</si>
  <si>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</si>
  <si>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</si>
  <si>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</si>
  <si>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</si>
  <si>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</si>
  <si>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</si>
  <si>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</si>
  <si>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</si>
  <si>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</si>
  <si>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</si>
  <si>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</si>
  <si>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</si>
  <si>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</si>
  <si>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</si>
  <si>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</si>
  <si>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</si>
  <si>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</si>
  <si>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</si>
  <si>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</si>
  <si>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</si>
  <si>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</si>
  <si>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</si>
  <si>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</si>
  <si>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</si>
  <si>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</si>
  <si>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</si>
  <si>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</si>
  <si>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</si>
  <si>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</si>
  <si>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</si>
  <si>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</si>
  <si>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</si>
  <si>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</si>
  <si>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</si>
  <si>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</si>
  <si>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</si>
  <si>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</si>
  <si>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</si>
  <si>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</si>
  <si>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</si>
  <si>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</si>
  <si>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</si>
  <si>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</si>
  <si>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</si>
  <si>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</si>
  <si>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</si>
  <si>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</si>
  <si>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</si>
  <si>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</si>
  <si>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</si>
  <si>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</si>
  <si>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</si>
  <si>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</si>
  <si>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</si>
  <si>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</si>
  <si>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</si>
  <si>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</si>
  <si>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</si>
  <si>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</si>
  <si>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</si>
  <si>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</si>
  <si>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</si>
  <si>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</si>
  <si>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</si>
  <si>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</si>
  <si>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</si>
  <si>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</si>
  <si>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</si>
  <si>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</si>
  <si>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</si>
  <si>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</si>
  <si>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</si>
  <si>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</si>
  <si>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</si>
  <si>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</si>
  <si>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</si>
  <si>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</si>
  <si>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</si>
  <si>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</si>
  <si>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</si>
  <si>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</si>
  <si>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</si>
  <si>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</si>
  <si>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</si>
  <si>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</si>
  <si>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</si>
  <si>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</si>
  <si>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</si>
  <si>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</si>
  <si>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</si>
  <si>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</si>
  <si>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</si>
  <si>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</si>
  <si>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</si>
  <si>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</si>
  <si>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</si>
  <si>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</si>
  <si>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</si>
  <si>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</si>
  <si>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</si>
  <si>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</si>
  <si>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</si>
  <si>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</si>
  <si>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</si>
  <si>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</si>
  <si>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</si>
  <si>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</si>
  <si>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</si>
  <si>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</si>
  <si>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</si>
  <si>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</si>
  <si>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</si>
  <si>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</si>
  <si>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</si>
  <si>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</si>
  <si>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</si>
  <si>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</si>
  <si>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</si>
  <si>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</si>
  <si>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</si>
  <si>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</si>
  <si>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</si>
  <si>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</si>
  <si>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</si>
  <si>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</si>
  <si>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</si>
  <si>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</si>
  <si>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</si>
  <si>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</si>
  <si>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</si>
  <si>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</si>
  <si>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</si>
  <si>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</si>
  <si>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</si>
  <si>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</si>
  <si>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</si>
  <si>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</si>
  <si>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</si>
  <si>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</si>
  <si>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</si>
  <si>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</si>
  <si>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</si>
  <si>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</si>
  <si>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</si>
  <si>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</si>
  <si>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</si>
  <si>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</si>
  <si>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</si>
  <si>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</si>
  <si>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</si>
  <si>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</si>
  <si>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</si>
  <si>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</si>
  <si>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</si>
  <si>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</si>
  <si>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</si>
  <si>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</si>
  <si>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</si>
  <si>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</si>
  <si>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</si>
  <si>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</si>
  <si>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</si>
  <si>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</si>
  <si>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</si>
  <si>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</si>
  <si>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</si>
  <si>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</si>
  <si>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</si>
  <si>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</si>
  <si>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</si>
  <si>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</si>
  <si>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</si>
  <si>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</si>
  <si>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</si>
  <si>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</si>
  <si>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</si>
  <si>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</si>
  <si>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</si>
  <si>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</si>
  <si>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</si>
  <si>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</si>
  <si>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</si>
  <si>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</si>
  <si>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</si>
  <si>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</si>
  <si>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</si>
  <si>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</si>
  <si>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</si>
  <si>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</si>
  <si>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</si>
  <si>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</si>
  <si>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&gt;28</t>
  </si>
  <si>
    <t>średni staż pracy</t>
  </si>
  <si>
    <t>maksymalnywiek</t>
  </si>
  <si>
    <t>minimalny wiek</t>
  </si>
  <si>
    <t>suma wynagrodzeń</t>
  </si>
  <si>
    <t>ilość osób</t>
  </si>
  <si>
    <t>$C$6</t>
  </si>
  <si>
    <t>$C$7</t>
  </si>
  <si>
    <t>$C$8</t>
  </si>
  <si>
    <t>$C$9</t>
  </si>
  <si>
    <t>$C$11</t>
  </si>
  <si>
    <t>Najgorszy przypadek</t>
  </si>
  <si>
    <t xml:space="preserve">Autor: WSB dn. 2016-10-08
</t>
  </si>
  <si>
    <t>Pośredni wariant</t>
  </si>
  <si>
    <t>Autor: AUM dn. 24.06.2019</t>
  </si>
  <si>
    <t>Najgorszy wariant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</si>
  <si>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</si>
  <si>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</si>
  <si>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</si>
  <si>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</si>
  <si>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</si>
  <si>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</si>
  <si>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</si>
  <si>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Etykiety wierszy</t>
  </si>
  <si>
    <t>$C$6:$C$9 przez</t>
  </si>
  <si>
    <t>(Wszystko)</t>
  </si>
  <si>
    <t>Suma końcowa</t>
  </si>
  <si>
    <t>Hot-dogi Suma</t>
  </si>
  <si>
    <t>Zapiekanki Suma</t>
  </si>
  <si>
    <t>Napój Suma</t>
  </si>
  <si>
    <t>Hot-dogi Średnia</t>
  </si>
  <si>
    <t>Napój Średnia</t>
  </si>
  <si>
    <t>Zapiekanki Średnia</t>
  </si>
  <si>
    <t>Średnia całkowita</t>
  </si>
  <si>
    <t>RATE (stopa)</t>
  </si>
  <si>
    <t>NPER (liczba_rat) </t>
  </si>
  <si>
    <t>&lt;55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</si>
</sst>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#,##0\ &quot;zł&quot;;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0.0%"/>
  </numFmts>
  <fonts count="33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  <font>
      <sz val="10"/>
      <color rgb="FF31313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9" fillId="0" borderId="0" xfId="0" applyFont="1" applyProtection="1"/>
    <xf numFmtId="0" fontId="0" fillId="0" borderId="0" xfId="0" applyProtection="1"/>
    <xf numFmtId="0" fontId="7" fillId="2" borderId="0" xfId="0" applyFont="1" applyFill="1" applyAlignment="1" applyProtection="1">
      <alignment horizontal="center" vertical="center"/>
    </xf>
    <xf numFmtId="0" fontId="22" fillId="3" borderId="2" xfId="3" applyFont="1" applyFill="1" applyBorder="1" applyAlignment="1" applyProtection="1">
      <alignment horizontal="center" vertical="center"/>
    </xf>
    <xf numFmtId="0" fontId="22" fillId="3" borderId="2" xfId="3" applyFont="1" applyFill="1" applyBorder="1" applyAlignment="1" applyProtection="1">
      <alignment vertical="center"/>
    </xf>
    <xf numFmtId="0" fontId="23" fillId="0" borderId="1" xfId="3" applyFont="1" applyFill="1" applyBorder="1" applyAlignment="1" applyProtection="1">
      <alignment horizontal="center"/>
    </xf>
    <xf numFmtId="0" fontId="23" fillId="0" borderId="1" xfId="3" applyFont="1" applyFill="1" applyBorder="1" applyProtection="1"/>
    <xf numFmtId="2" fontId="23" fillId="0" borderId="1" xfId="3" applyNumberFormat="1" applyFont="1" applyBorder="1" applyAlignment="1" applyProtection="1">
      <alignment horizontal="center"/>
    </xf>
    <xf numFmtId="0" fontId="6" fillId="0" borderId="0" xfId="0" applyFont="1" applyProtection="1"/>
    <xf numFmtId="2" fontId="22" fillId="3" borderId="1" xfId="3" applyNumberFormat="1" applyFont="1" applyFill="1" applyBorder="1" applyAlignment="1" applyProtection="1">
      <alignment horizontal="center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13" xfId="0" applyFill="1" applyBorder="1" applyAlignment="1"/>
    <xf numFmtId="0" fontId="26" fillId="6" borderId="14" xfId="0" applyFont="1" applyFill="1" applyBorder="1" applyAlignment="1">
      <alignment horizontal="left"/>
    </xf>
    <xf numFmtId="0" fontId="26" fillId="6" borderId="12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13" xfId="0" applyFont="1" applyFill="1" applyBorder="1" applyAlignment="1">
      <alignment horizontal="left"/>
    </xf>
    <xf numFmtId="0" fontId="29" fillId="6" borderId="12" xfId="0" applyFont="1" applyFill="1" applyBorder="1" applyAlignment="1">
      <alignment horizontal="right"/>
    </xf>
    <xf numFmtId="0" fontId="29" fillId="6" borderId="14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31" fillId="0" borderId="0" xfId="12" applyFont="1"/>
    <xf numFmtId="0" fontId="31" fillId="0" borderId="0" xfId="12" applyFont="1" applyFill="1"/>
    <xf numFmtId="0" fontId="32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 applyProtection="1">
      <alignment horizontal="center"/>
    </xf>
    <xf numFmtId="0" fontId="22" fillId="3" borderId="4" xfId="3" applyFont="1" applyFill="1" applyBorder="1" applyAlignment="1" applyProtection="1">
      <alignment horizontal="center"/>
    </xf>
    <xf numFmtId="0" fontId="22" fillId="3" borderId="5" xfId="3" applyFont="1" applyFill="1" applyBorder="1" applyAlignment="1" applyProtection="1">
      <alignment horizontal="center"/>
    </xf>
    <xf numFmtId="0" fontId="22" fillId="3" borderId="1" xfId="3" applyFont="1" applyFill="1" applyBorder="1" applyAlignment="1" applyProtection="1">
      <alignment horizontal="center" vertical="center" wrapText="1"/>
    </xf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M" refreshedDate="43640.781841782409" createdVersion="6" refreshedVersion="6" minRefreshableVersion="3" recordCount="3" xr:uid="{8AD4C191-16C0-457C-A318-8C60DF97AFF5}">
  <cacheSource type="scenario"/>
  <cacheFields count="3">
    <cacheField name="$C$6:$C$9" numFmtId="0">
      <sharedItems containsNonDate="0" count="3">
        <s v="Najgorszy przypadek"/>
        <s v="Pośredni wariant"/>
        <s v="Najgorszy wariant"/>
      </sharedItems>
    </cacheField>
    <cacheField name="$C$6:$C$9 przez" numFmtId="0">
      <sharedItems containsNonDate="0" count="2">
        <s v="WSB"/>
        <s v="AUM"/>
      </sharedItems>
    </cacheField>
    <cacheField name="wyn. $C$11" numFmtId="0">
      <sharedItems containsSemiMixedTypes="0" containsNonDate="0" containsString="0" containsNumber="1" containsInteger="1" minValue="1215" maxValue="1398" count="3">
        <n v="1398"/>
        <n v="1285"/>
        <n v="12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EA77F-608F-48CF-9F12-FED25FEAE33F}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0"/>
        <item x="2"/>
        <item x="1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C$1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tabColor rgb="FF00B050"/>
  </sheetPr>
  <dimension ref="B1:K57"/>
  <sheetViews>
    <sheetView workbookViewId="0">
      <pane ySplit="2" topLeftCell="A3" activePane="bottomLeft" state="frozen"/>
      <selection pane="bottomLeft" activeCell="F11" sqref="F11"/>
    </sheetView>
  </sheetViews>
  <sheetFormatPr defaultRowHeight="13.8"/>
  <cols>
    <col min="1" max="1" width="2.8984375" customWidth="1"/>
    <col min="2" max="2" width="11.5" customWidth="1"/>
    <col min="3" max="3" width="11.69921875" customWidth="1"/>
    <col min="4" max="4" width="5" style="4" bestFit="1" customWidth="1"/>
    <col min="5" max="5" width="11" style="1" bestFit="1" customWidth="1"/>
    <col min="6" max="6" width="12" bestFit="1" customWidth="1"/>
    <col min="7" max="7" width="5.59765625" customWidth="1"/>
    <col min="8" max="8" width="16.19921875" bestFit="1" customWidth="1"/>
    <col min="9" max="9" width="11" bestFit="1" customWidth="1"/>
    <col min="12" max="12" width="15.5" bestFit="1" customWidth="1"/>
    <col min="13" max="13" width="5.69921875" bestFit="1" customWidth="1"/>
  </cols>
  <sheetData>
    <row r="1" spans="2:11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VLOOKUP(C3,$H$7:$I$17,2,FALSE)</f>
        <v>1499</v>
      </c>
      <c r="F3" s="56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>VLOOKUP(C4,$H$7:$I$17,2,FALSE)</f>
        <v>3500</v>
      </c>
      <c r="F4" s="56">
        <f t="shared" ref="F4:F57" si="0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ref="E5:E57" si="1">VLOOKUP(C5,$H$7:$I$17,2,FALSE)</f>
        <v>2500</v>
      </c>
      <c r="F5" s="56">
        <f t="shared" si="0"/>
        <v>20000</v>
      </c>
    </row>
    <row r="6" spans="2:11">
      <c r="B6" s="1" t="s">
        <v>145</v>
      </c>
      <c r="C6" t="s">
        <v>153</v>
      </c>
      <c r="D6" s="4">
        <v>1</v>
      </c>
      <c r="E6" s="2">
        <f t="shared" si="1"/>
        <v>1300</v>
      </c>
      <c r="F6" s="56">
        <f t="shared" si="0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1"/>
        <v>2500</v>
      </c>
      <c r="F7" s="56">
        <f t="shared" si="0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1"/>
        <v>3000</v>
      </c>
      <c r="F8" s="56">
        <f t="shared" si="0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1"/>
        <v>3500</v>
      </c>
      <c r="F9" s="56">
        <f t="shared" si="0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1"/>
        <v>3999</v>
      </c>
      <c r="F10" s="56">
        <f t="shared" si="0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1"/>
        <v>2500</v>
      </c>
      <c r="F11" s="56">
        <f t="shared" si="0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1"/>
        <v>1000</v>
      </c>
      <c r="F12" s="56">
        <f t="shared" si="0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1"/>
        <v>2500</v>
      </c>
      <c r="F13" s="56">
        <f t="shared" si="0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1"/>
        <v>1499</v>
      </c>
      <c r="F14" s="56">
        <f t="shared" si="0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1"/>
        <v>1300</v>
      </c>
      <c r="F15" s="56">
        <f t="shared" si="0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1"/>
        <v>2500</v>
      </c>
      <c r="F16" s="56">
        <f t="shared" si="0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1"/>
        <v>3500</v>
      </c>
      <c r="F17" s="56">
        <f t="shared" si="0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1"/>
        <v>1000</v>
      </c>
      <c r="F18" s="56">
        <f t="shared" si="0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1"/>
        <v>3500</v>
      </c>
      <c r="F19" s="56">
        <f t="shared" si="0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1"/>
        <v>1300</v>
      </c>
      <c r="F20" s="56">
        <f t="shared" si="0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1"/>
        <v>1000</v>
      </c>
      <c r="F21" s="56">
        <f t="shared" si="0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1"/>
        <v>2500</v>
      </c>
      <c r="F22" s="56">
        <f t="shared" si="0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1"/>
        <v>1000</v>
      </c>
      <c r="F23" s="56">
        <f t="shared" si="0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1"/>
        <v>1499</v>
      </c>
      <c r="F24" s="56">
        <f t="shared" si="0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1"/>
        <v>1000</v>
      </c>
      <c r="F25" s="56">
        <f t="shared" si="0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1"/>
        <v>1000</v>
      </c>
      <c r="F26" s="56">
        <f t="shared" si="0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1"/>
        <v>3500</v>
      </c>
      <c r="F27" s="56">
        <f t="shared" si="0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1"/>
        <v>2500</v>
      </c>
      <c r="F28" s="56">
        <f t="shared" si="0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1"/>
        <v>1200</v>
      </c>
      <c r="F29" s="56">
        <f t="shared" si="0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1"/>
        <v>2500</v>
      </c>
      <c r="F30" s="56">
        <f t="shared" si="0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1"/>
        <v>3999</v>
      </c>
      <c r="F31" s="56">
        <f t="shared" si="0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1"/>
        <v>3500</v>
      </c>
      <c r="F32" s="56">
        <f t="shared" si="0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1"/>
        <v>1000</v>
      </c>
      <c r="F33" s="56">
        <f t="shared" si="0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1"/>
        <v>1200</v>
      </c>
      <c r="F34" s="56">
        <f t="shared" si="0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1"/>
        <v>1200</v>
      </c>
      <c r="F35" s="56">
        <f t="shared" si="0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1"/>
        <v>1000</v>
      </c>
      <c r="F36" s="56">
        <f t="shared" si="0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1"/>
        <v>3999</v>
      </c>
      <c r="F37" s="56">
        <f t="shared" si="0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1"/>
        <v>3500</v>
      </c>
      <c r="F38" s="56">
        <f t="shared" si="0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1"/>
        <v>1000</v>
      </c>
      <c r="F39" s="56">
        <f t="shared" si="0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1"/>
        <v>3000</v>
      </c>
      <c r="F40" s="56">
        <f t="shared" si="0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1"/>
        <v>1499</v>
      </c>
      <c r="F41" s="56">
        <f t="shared" si="0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1"/>
        <v>3000</v>
      </c>
      <c r="F42" s="56">
        <f t="shared" si="0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1"/>
        <v>2500</v>
      </c>
      <c r="F43" s="56">
        <f t="shared" si="0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1"/>
        <v>3500</v>
      </c>
      <c r="F44" s="56">
        <f t="shared" si="0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1"/>
        <v>1200</v>
      </c>
      <c r="F45" s="56">
        <f t="shared" si="0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1"/>
        <v>1000</v>
      </c>
      <c r="F46" s="56">
        <f t="shared" si="0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1"/>
        <v>3000</v>
      </c>
      <c r="F47" s="56">
        <f t="shared" si="0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1"/>
        <v>2500</v>
      </c>
      <c r="F48" s="56">
        <f t="shared" si="0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1"/>
        <v>1499</v>
      </c>
      <c r="F49" s="56">
        <f t="shared" si="0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1"/>
        <v>3999</v>
      </c>
      <c r="F50" s="56">
        <f t="shared" si="0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1"/>
        <v>3000</v>
      </c>
      <c r="F51" s="56">
        <f t="shared" si="0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1"/>
        <v>1300</v>
      </c>
      <c r="F52" s="56">
        <f t="shared" si="0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1"/>
        <v>1300</v>
      </c>
      <c r="F53" s="56">
        <f t="shared" si="0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1"/>
        <v>3999</v>
      </c>
      <c r="F54" s="56">
        <f t="shared" si="0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1"/>
        <v>3500</v>
      </c>
      <c r="F55" s="56">
        <f t="shared" si="0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1"/>
        <v>1200</v>
      </c>
      <c r="F56" s="56">
        <f t="shared" si="0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1"/>
        <v>3500</v>
      </c>
      <c r="F57" s="56">
        <f t="shared" si="0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8EB-2194-45AB-AA2B-463F7DD3A697}">
  <sheetPr codeName="Arkusz10"/>
  <dimension ref="A1:B6"/>
  <sheetViews>
    <sheetView workbookViewId="0">
      <selection activeCell="B16" sqref="B16"/>
    </sheetView>
  </sheetViews>
  <sheetFormatPr defaultRowHeight="13.8"/>
  <cols>
    <col min="1" max="1" width="17.69921875" bestFit="1" customWidth="1"/>
    <col min="2" max="2" width="11.69921875" bestFit="1" customWidth="1"/>
  </cols>
  <sheetData>
    <row r="1" spans="1:2">
      <c r="A1" s="91" t="s">
        <v>467</v>
      </c>
      <c r="B1" s="48" t="s">
        <v>468</v>
      </c>
    </row>
    <row r="3" spans="1:2">
      <c r="A3" s="91" t="s">
        <v>466</v>
      </c>
      <c r="B3" t="s">
        <v>453</v>
      </c>
    </row>
    <row r="4" spans="1:2">
      <c r="A4" s="64" t="s">
        <v>454</v>
      </c>
      <c r="B4" s="92">
        <v>1398</v>
      </c>
    </row>
    <row r="5" spans="1:2">
      <c r="A5" s="64" t="s">
        <v>458</v>
      </c>
      <c r="B5" s="92">
        <v>1215</v>
      </c>
    </row>
    <row r="6" spans="1:2">
      <c r="A6" s="64" t="s">
        <v>456</v>
      </c>
      <c r="B6" s="92">
        <v>1285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11">
    <tabColor rgb="FF00B050"/>
  </sheetPr>
  <dimension ref="A1:J89"/>
  <sheetViews>
    <sheetView workbookViewId="0">
      <pane ySplit="1" topLeftCell="A2" activePane="bottomLeft" state="frozen"/>
      <selection pane="bottomLeft" activeCell="F52" sqref="F52"/>
    </sheetView>
  </sheetViews>
  <sheetFormatPr defaultRowHeight="13.8" outlineLevelRow="3"/>
  <cols>
    <col min="1" max="1" width="10.59765625" bestFit="1" customWidth="1"/>
    <col min="2" max="2" width="8" bestFit="1" customWidth="1"/>
    <col min="3" max="3" width="13.8984375" bestFit="1" customWidth="1"/>
    <col min="4" max="4" width="12.09765625" bestFit="1" customWidth="1"/>
    <col min="5" max="5" width="9.796875" bestFit="1" customWidth="1"/>
    <col min="6" max="6" width="13" bestFit="1" customWidth="1"/>
    <col min="7" max="7" width="10.3984375" bestFit="1" customWidth="1"/>
  </cols>
  <sheetData>
    <row r="1" spans="1:10" ht="26.4">
      <c r="A1" s="54" t="s">
        <v>415</v>
      </c>
      <c r="B1" s="54" t="s">
        <v>416</v>
      </c>
      <c r="C1" s="54" t="s">
        <v>439</v>
      </c>
      <c r="D1" s="55" t="s">
        <v>440</v>
      </c>
      <c r="E1" s="54" t="s">
        <v>417</v>
      </c>
      <c r="F1" s="55" t="s">
        <v>413</v>
      </c>
      <c r="G1" s="54" t="s">
        <v>192</v>
      </c>
      <c r="J1" s="28" t="s">
        <v>437</v>
      </c>
    </row>
    <row r="2" spans="1:10" hidden="1" outlineLevel="3">
      <c r="A2" s="49" t="s">
        <v>432</v>
      </c>
      <c r="B2" s="53">
        <v>2013</v>
      </c>
      <c r="C2" s="49" t="s">
        <v>419</v>
      </c>
      <c r="D2" s="49" t="s">
        <v>420</v>
      </c>
      <c r="E2" s="49">
        <v>5563</v>
      </c>
      <c r="F2" s="51">
        <v>768600</v>
      </c>
      <c r="G2" s="50" t="s">
        <v>193</v>
      </c>
    </row>
    <row r="3" spans="1:10" hidden="1" outlineLevel="3">
      <c r="A3" s="49" t="s">
        <v>418</v>
      </c>
      <c r="B3" s="53">
        <v>2012</v>
      </c>
      <c r="C3" s="49" t="s">
        <v>419</v>
      </c>
      <c r="D3" s="49" t="s">
        <v>420</v>
      </c>
      <c r="E3" s="49">
        <v>2790</v>
      </c>
      <c r="F3" s="51">
        <v>118300</v>
      </c>
      <c r="G3" s="50" t="s">
        <v>424</v>
      </c>
    </row>
    <row r="4" spans="1:10" hidden="1" outlineLevel="3">
      <c r="A4" s="49" t="s">
        <v>429</v>
      </c>
      <c r="B4" s="53">
        <v>2013</v>
      </c>
      <c r="C4" s="49" t="s">
        <v>422</v>
      </c>
      <c r="D4" s="49" t="s">
        <v>420</v>
      </c>
      <c r="E4" s="49">
        <v>9342</v>
      </c>
      <c r="F4" s="51">
        <v>145000</v>
      </c>
      <c r="G4" s="50" t="s">
        <v>424</v>
      </c>
    </row>
    <row r="5" spans="1:10" hidden="1" outlineLevel="3">
      <c r="A5" s="49" t="s">
        <v>433</v>
      </c>
      <c r="B5" s="53">
        <v>2012</v>
      </c>
      <c r="C5" s="49" t="s">
        <v>419</v>
      </c>
      <c r="D5" s="49" t="s">
        <v>420</v>
      </c>
      <c r="E5" s="49">
        <v>3656</v>
      </c>
      <c r="F5" s="51">
        <v>761200</v>
      </c>
      <c r="G5" s="50" t="s">
        <v>194</v>
      </c>
    </row>
    <row r="6" spans="1:10" hidden="1" outlineLevel="3">
      <c r="A6" s="49" t="s">
        <v>418</v>
      </c>
      <c r="B6" s="53">
        <v>2013</v>
      </c>
      <c r="C6" s="49" t="s">
        <v>419</v>
      </c>
      <c r="D6" s="49" t="s">
        <v>420</v>
      </c>
      <c r="E6" s="49">
        <v>2021</v>
      </c>
      <c r="F6" s="51">
        <v>913600</v>
      </c>
      <c r="G6" s="50" t="s">
        <v>424</v>
      </c>
    </row>
    <row r="7" spans="1:10" hidden="1" outlineLevel="3">
      <c r="A7" s="49" t="s">
        <v>429</v>
      </c>
      <c r="B7" s="53">
        <v>2012</v>
      </c>
      <c r="C7" s="49" t="s">
        <v>422</v>
      </c>
      <c r="D7" s="49" t="s">
        <v>420</v>
      </c>
      <c r="E7" s="49">
        <v>3701</v>
      </c>
      <c r="F7" s="51">
        <v>961400</v>
      </c>
      <c r="G7" s="50" t="s">
        <v>424</v>
      </c>
    </row>
    <row r="8" spans="1:10" hidden="1" outlineLevel="3">
      <c r="A8" s="49" t="s">
        <v>421</v>
      </c>
      <c r="B8" s="53">
        <v>2013</v>
      </c>
      <c r="C8" s="49" t="s">
        <v>422</v>
      </c>
      <c r="D8" s="49" t="s">
        <v>420</v>
      </c>
      <c r="E8" s="49">
        <v>4811</v>
      </c>
      <c r="F8" s="51">
        <v>357100</v>
      </c>
      <c r="G8" s="50" t="s">
        <v>424</v>
      </c>
    </row>
    <row r="9" spans="1:10" hidden="1" outlineLevel="3">
      <c r="A9" s="49" t="s">
        <v>429</v>
      </c>
      <c r="B9" s="53">
        <v>2013</v>
      </c>
      <c r="C9" s="49" t="s">
        <v>426</v>
      </c>
      <c r="D9" s="49" t="s">
        <v>420</v>
      </c>
      <c r="E9" s="49">
        <v>7406</v>
      </c>
      <c r="F9" s="51">
        <v>956600</v>
      </c>
      <c r="G9" s="50" t="s">
        <v>194</v>
      </c>
    </row>
    <row r="10" spans="1:10" hidden="1" outlineLevel="3">
      <c r="A10" s="49" t="s">
        <v>430</v>
      </c>
      <c r="B10" s="53">
        <v>2012</v>
      </c>
      <c r="C10" s="49" t="s">
        <v>422</v>
      </c>
      <c r="D10" s="49" t="s">
        <v>420</v>
      </c>
      <c r="E10" s="49">
        <v>1824</v>
      </c>
      <c r="F10" s="51">
        <v>136100</v>
      </c>
      <c r="G10" s="50" t="s">
        <v>193</v>
      </c>
    </row>
    <row r="11" spans="1:10" hidden="1" outlineLevel="3">
      <c r="A11" s="49" t="s">
        <v>431</v>
      </c>
      <c r="B11" s="53">
        <v>2012</v>
      </c>
      <c r="C11" s="49" t="s">
        <v>422</v>
      </c>
      <c r="D11" s="49" t="s">
        <v>420</v>
      </c>
      <c r="E11" s="49">
        <v>9888</v>
      </c>
      <c r="F11" s="51">
        <v>704700</v>
      </c>
      <c r="G11" s="50" t="s">
        <v>424</v>
      </c>
    </row>
    <row r="12" spans="1:10" hidden="1" outlineLevel="3">
      <c r="A12" s="49" t="s">
        <v>425</v>
      </c>
      <c r="B12" s="53">
        <v>2012</v>
      </c>
      <c r="C12" s="49" t="s">
        <v>426</v>
      </c>
      <c r="D12" s="49" t="s">
        <v>420</v>
      </c>
      <c r="E12" s="49">
        <v>3868</v>
      </c>
      <c r="F12" s="51">
        <v>79700</v>
      </c>
      <c r="G12" s="50" t="s">
        <v>193</v>
      </c>
    </row>
    <row r="13" spans="1:10" hidden="1" outlineLevel="3">
      <c r="A13" s="49" t="s">
        <v>427</v>
      </c>
      <c r="B13" s="53">
        <v>2013</v>
      </c>
      <c r="C13" s="49" t="s">
        <v>422</v>
      </c>
      <c r="D13" s="49" t="s">
        <v>420</v>
      </c>
      <c r="E13" s="49">
        <v>1242</v>
      </c>
      <c r="F13" s="51">
        <v>645000</v>
      </c>
      <c r="G13" s="50" t="s">
        <v>424</v>
      </c>
    </row>
    <row r="14" spans="1:10" s="48" customFormat="1" hidden="1" outlineLevel="3">
      <c r="A14" s="49" t="s">
        <v>431</v>
      </c>
      <c r="B14" s="53">
        <v>2013</v>
      </c>
      <c r="C14" s="49" t="s">
        <v>426</v>
      </c>
      <c r="D14" s="49" t="s">
        <v>420</v>
      </c>
      <c r="E14" s="49">
        <v>8722</v>
      </c>
      <c r="F14" s="51">
        <v>695500</v>
      </c>
      <c r="G14" s="50" t="s">
        <v>428</v>
      </c>
    </row>
    <row r="15" spans="1:10" s="48" customFormat="1" outlineLevel="2" collapsed="1">
      <c r="A15" s="49"/>
      <c r="B15" s="53"/>
      <c r="C15" s="49"/>
      <c r="D15" s="93" t="s">
        <v>473</v>
      </c>
      <c r="E15" s="49"/>
      <c r="F15" s="51">
        <f>SUBTOTAL(1,F2:F14)</f>
        <v>557138.4615384615</v>
      </c>
      <c r="G15" s="50"/>
    </row>
    <row r="16" spans="1:10" s="48" customFormat="1" outlineLevel="1">
      <c r="A16" s="49"/>
      <c r="B16" s="53"/>
      <c r="C16" s="49"/>
      <c r="D16" s="93" t="s">
        <v>470</v>
      </c>
      <c r="E16" s="49"/>
      <c r="F16" s="51">
        <f>SUBTOTAL(9,F2:F14)</f>
        <v>7242800</v>
      </c>
      <c r="G16" s="50"/>
    </row>
    <row r="17" spans="1:7" hidden="1" outlineLevel="3">
      <c r="A17" s="49" t="s">
        <v>418</v>
      </c>
      <c r="B17" s="53">
        <v>2012</v>
      </c>
      <c r="C17" s="49" t="s">
        <v>426</v>
      </c>
      <c r="D17" s="49" t="s">
        <v>438</v>
      </c>
      <c r="E17" s="49">
        <v>6290</v>
      </c>
      <c r="F17" s="51">
        <v>274100</v>
      </c>
      <c r="G17" s="50" t="s">
        <v>193</v>
      </c>
    </row>
    <row r="18" spans="1:7" hidden="1" outlineLevel="3">
      <c r="A18" s="52" t="s">
        <v>433</v>
      </c>
      <c r="B18" s="53">
        <v>2013</v>
      </c>
      <c r="C18" s="49" t="s">
        <v>419</v>
      </c>
      <c r="D18" s="49" t="s">
        <v>438</v>
      </c>
      <c r="E18" s="49">
        <v>1695</v>
      </c>
      <c r="F18" s="51">
        <v>333800</v>
      </c>
      <c r="G18" s="50" t="s">
        <v>424</v>
      </c>
    </row>
    <row r="19" spans="1:7" hidden="1" outlineLevel="3">
      <c r="A19" s="49" t="s">
        <v>427</v>
      </c>
      <c r="B19" s="53">
        <v>2013</v>
      </c>
      <c r="C19" s="49" t="s">
        <v>426</v>
      </c>
      <c r="D19" s="49" t="s">
        <v>438</v>
      </c>
      <c r="E19" s="49">
        <v>5889</v>
      </c>
      <c r="F19" s="51">
        <v>495300</v>
      </c>
      <c r="G19" s="50" t="s">
        <v>193</v>
      </c>
    </row>
    <row r="20" spans="1:7" hidden="1" outlineLevel="3">
      <c r="A20" s="49" t="s">
        <v>431</v>
      </c>
      <c r="B20" s="53">
        <v>2013</v>
      </c>
      <c r="C20" s="49" t="s">
        <v>422</v>
      </c>
      <c r="D20" s="49" t="s">
        <v>438</v>
      </c>
      <c r="E20" s="49">
        <v>9672</v>
      </c>
      <c r="F20" s="51">
        <v>966200</v>
      </c>
      <c r="G20" s="50" t="s">
        <v>194</v>
      </c>
    </row>
    <row r="21" spans="1:7" hidden="1" outlineLevel="3">
      <c r="A21" s="49" t="s">
        <v>430</v>
      </c>
      <c r="B21" s="53">
        <v>2012</v>
      </c>
      <c r="C21" s="49" t="s">
        <v>422</v>
      </c>
      <c r="D21" s="49" t="s">
        <v>438</v>
      </c>
      <c r="E21" s="49">
        <v>2445</v>
      </c>
      <c r="F21" s="51">
        <v>501000</v>
      </c>
      <c r="G21" s="50" t="s">
        <v>193</v>
      </c>
    </row>
    <row r="22" spans="1:7" hidden="1" outlineLevel="3">
      <c r="A22" s="49" t="s">
        <v>421</v>
      </c>
      <c r="B22" s="53">
        <v>2012</v>
      </c>
      <c r="C22" s="49" t="s">
        <v>419</v>
      </c>
      <c r="D22" s="49" t="s">
        <v>438</v>
      </c>
      <c r="E22" s="49">
        <v>8056</v>
      </c>
      <c r="F22" s="51">
        <v>844700</v>
      </c>
      <c r="G22" s="50" t="s">
        <v>428</v>
      </c>
    </row>
    <row r="23" spans="1:7" s="48" customFormat="1" outlineLevel="2" collapsed="1">
      <c r="A23" s="49"/>
      <c r="B23" s="53"/>
      <c r="C23" s="49"/>
      <c r="D23" s="93" t="s">
        <v>474</v>
      </c>
      <c r="E23" s="49"/>
      <c r="F23" s="51">
        <f>SUBTOTAL(1,F17:F22)</f>
        <v>569183.33333333337</v>
      </c>
      <c r="G23" s="50"/>
    </row>
    <row r="24" spans="1:7" s="48" customFormat="1" outlineLevel="1">
      <c r="A24" s="49"/>
      <c r="B24" s="53"/>
      <c r="C24" s="49"/>
      <c r="D24" s="93" t="s">
        <v>472</v>
      </c>
      <c r="E24" s="49"/>
      <c r="F24" s="51">
        <f>SUBTOTAL(9,F17:F22)</f>
        <v>3415100</v>
      </c>
      <c r="G24" s="50"/>
    </row>
    <row r="25" spans="1:7" hidden="1" outlineLevel="3">
      <c r="A25" s="49" t="s">
        <v>421</v>
      </c>
      <c r="B25" s="53">
        <v>2013</v>
      </c>
      <c r="C25" s="49" t="s">
        <v>422</v>
      </c>
      <c r="D25" s="49" t="s">
        <v>423</v>
      </c>
      <c r="E25" s="49">
        <v>9970</v>
      </c>
      <c r="F25" s="51">
        <v>557500</v>
      </c>
      <c r="G25" s="50" t="s">
        <v>428</v>
      </c>
    </row>
    <row r="26" spans="1:7" hidden="1" outlineLevel="3">
      <c r="A26" s="49" t="s">
        <v>436</v>
      </c>
      <c r="B26" s="53">
        <v>2012</v>
      </c>
      <c r="C26" s="49" t="s">
        <v>422</v>
      </c>
      <c r="D26" s="49" t="s">
        <v>423</v>
      </c>
      <c r="E26" s="49">
        <v>8966</v>
      </c>
      <c r="F26" s="51">
        <v>908200</v>
      </c>
      <c r="G26" s="50" t="s">
        <v>193</v>
      </c>
    </row>
    <row r="27" spans="1:7" hidden="1" outlineLevel="3">
      <c r="A27" s="49" t="s">
        <v>418</v>
      </c>
      <c r="B27" s="53">
        <v>2012</v>
      </c>
      <c r="C27" s="49" t="s">
        <v>426</v>
      </c>
      <c r="D27" s="49" t="s">
        <v>423</v>
      </c>
      <c r="E27" s="49">
        <v>3833</v>
      </c>
      <c r="F27" s="51">
        <v>444800</v>
      </c>
      <c r="G27" s="50" t="s">
        <v>193</v>
      </c>
    </row>
    <row r="28" spans="1:7" hidden="1" outlineLevel="3">
      <c r="A28" s="49" t="s">
        <v>434</v>
      </c>
      <c r="B28" s="53">
        <v>2012</v>
      </c>
      <c r="C28" s="49" t="s">
        <v>422</v>
      </c>
      <c r="D28" s="49" t="s">
        <v>423</v>
      </c>
      <c r="E28" s="49">
        <v>3216</v>
      </c>
      <c r="F28" s="51">
        <v>7500</v>
      </c>
      <c r="G28" s="50" t="s">
        <v>428</v>
      </c>
    </row>
    <row r="29" spans="1:7" s="48" customFormat="1" hidden="1" outlineLevel="3">
      <c r="A29" s="49" t="s">
        <v>433</v>
      </c>
      <c r="B29" s="53">
        <v>2013</v>
      </c>
      <c r="C29" s="49" t="s">
        <v>419</v>
      </c>
      <c r="D29" s="47" t="s">
        <v>423</v>
      </c>
      <c r="E29" s="49">
        <v>5178</v>
      </c>
      <c r="F29" s="51">
        <v>357100</v>
      </c>
      <c r="G29" s="50" t="s">
        <v>428</v>
      </c>
    </row>
    <row r="30" spans="1:7" hidden="1" outlineLevel="3">
      <c r="A30" s="49" t="s">
        <v>418</v>
      </c>
      <c r="B30" s="53">
        <v>2013</v>
      </c>
      <c r="C30" s="49" t="s">
        <v>426</v>
      </c>
      <c r="D30" s="49" t="s">
        <v>423</v>
      </c>
      <c r="E30" s="49">
        <v>9521</v>
      </c>
      <c r="F30" s="51">
        <v>908200</v>
      </c>
      <c r="G30" s="50" t="s">
        <v>193</v>
      </c>
    </row>
    <row r="31" spans="1:7" hidden="1" outlineLevel="3">
      <c r="A31" s="49" t="s">
        <v>427</v>
      </c>
      <c r="B31" s="53">
        <v>2012</v>
      </c>
      <c r="C31" s="49" t="s">
        <v>419</v>
      </c>
      <c r="D31" s="49" t="s">
        <v>423</v>
      </c>
      <c r="E31" s="49">
        <v>9685</v>
      </c>
      <c r="F31" s="51">
        <v>544700</v>
      </c>
      <c r="G31" s="50" t="s">
        <v>428</v>
      </c>
    </row>
    <row r="32" spans="1:7" hidden="1" outlineLevel="3">
      <c r="A32" s="49" t="s">
        <v>431</v>
      </c>
      <c r="B32" s="53">
        <v>2012</v>
      </c>
      <c r="C32" s="49" t="s">
        <v>422</v>
      </c>
      <c r="D32" s="49" t="s">
        <v>423</v>
      </c>
      <c r="E32" s="49">
        <v>9441</v>
      </c>
      <c r="F32" s="51">
        <v>966200</v>
      </c>
      <c r="G32" s="50" t="s">
        <v>193</v>
      </c>
    </row>
    <row r="33" spans="1:7" hidden="1" outlineLevel="3">
      <c r="A33" s="49" t="s">
        <v>430</v>
      </c>
      <c r="B33" s="53">
        <v>2013</v>
      </c>
      <c r="C33" s="49" t="s">
        <v>419</v>
      </c>
      <c r="D33" s="49" t="s">
        <v>423</v>
      </c>
      <c r="E33" s="49">
        <v>9265</v>
      </c>
      <c r="F33" s="51">
        <v>45000</v>
      </c>
      <c r="G33" s="50" t="s">
        <v>428</v>
      </c>
    </row>
    <row r="34" spans="1:7" hidden="1" outlineLevel="3">
      <c r="A34" s="49" t="s">
        <v>429</v>
      </c>
      <c r="B34" s="53">
        <v>2013</v>
      </c>
      <c r="C34" s="49" t="s">
        <v>422</v>
      </c>
      <c r="D34" s="47" t="s">
        <v>423</v>
      </c>
      <c r="E34" s="49">
        <v>983</v>
      </c>
      <c r="F34" s="51">
        <v>816500</v>
      </c>
      <c r="G34" s="50" t="s">
        <v>194</v>
      </c>
    </row>
    <row r="35" spans="1:7" hidden="1" outlineLevel="3">
      <c r="A35" s="49" t="s">
        <v>425</v>
      </c>
      <c r="B35" s="53">
        <v>2013</v>
      </c>
      <c r="C35" s="49" t="s">
        <v>422</v>
      </c>
      <c r="D35" s="49" t="s">
        <v>423</v>
      </c>
      <c r="E35" s="49">
        <v>5163</v>
      </c>
      <c r="F35" s="51">
        <v>221100</v>
      </c>
      <c r="G35" s="50" t="s">
        <v>428</v>
      </c>
    </row>
    <row r="36" spans="1:7" hidden="1" outlineLevel="3">
      <c r="A36" s="49" t="s">
        <v>425</v>
      </c>
      <c r="B36" s="53">
        <v>2012</v>
      </c>
      <c r="C36" s="49" t="s">
        <v>426</v>
      </c>
      <c r="D36" s="49" t="s">
        <v>423</v>
      </c>
      <c r="E36" s="49">
        <v>2891</v>
      </c>
      <c r="F36" s="51">
        <v>867000</v>
      </c>
      <c r="G36" s="50" t="s">
        <v>194</v>
      </c>
    </row>
    <row r="37" spans="1:7" s="48" customFormat="1" hidden="1" outlineLevel="3">
      <c r="A37" s="49" t="s">
        <v>435</v>
      </c>
      <c r="B37" s="53">
        <v>2012</v>
      </c>
      <c r="C37" s="49" t="s">
        <v>419</v>
      </c>
      <c r="D37" s="47" t="s">
        <v>423</v>
      </c>
      <c r="E37" s="49">
        <v>9628</v>
      </c>
      <c r="F37" s="51">
        <v>693000</v>
      </c>
      <c r="G37" s="50" t="s">
        <v>424</v>
      </c>
    </row>
    <row r="38" spans="1:7" s="48" customFormat="1" outlineLevel="2" collapsed="1">
      <c r="A38" s="49"/>
      <c r="B38" s="53"/>
      <c r="C38" s="49"/>
      <c r="D38" s="94" t="s">
        <v>475</v>
      </c>
      <c r="E38" s="49"/>
      <c r="F38" s="51">
        <f>SUBTOTAL(1,F25:F37)</f>
        <v>564369.23076923075</v>
      </c>
      <c r="G38" s="50"/>
    </row>
    <row r="39" spans="1:7" s="48" customFormat="1" outlineLevel="1">
      <c r="A39" s="49"/>
      <c r="B39" s="53"/>
      <c r="C39" s="49"/>
      <c r="D39" s="94" t="s">
        <v>471</v>
      </c>
      <c r="E39" s="49"/>
      <c r="F39" s="51">
        <f>SUBTOTAL(9,F25:F37)</f>
        <v>7336800</v>
      </c>
      <c r="G39" s="50"/>
    </row>
    <row r="40" spans="1:7" s="48" customFormat="1">
      <c r="A40" s="49"/>
      <c r="B40" s="53"/>
      <c r="C40" s="49"/>
      <c r="D40" s="94" t="s">
        <v>476</v>
      </c>
      <c r="E40" s="49"/>
      <c r="F40" s="51">
        <f>SUBTOTAL(1,F2:F37)</f>
        <v>562334.375</v>
      </c>
      <c r="G40" s="50"/>
    </row>
    <row r="41" spans="1:7" s="48" customFormat="1">
      <c r="A41" s="49"/>
      <c r="B41" s="53"/>
      <c r="C41" s="49"/>
      <c r="D41" s="94" t="s">
        <v>469</v>
      </c>
      <c r="E41" s="49"/>
      <c r="F41" s="51">
        <f>SUBTOTAL(9,F2:F37)</f>
        <v>17994700</v>
      </c>
      <c r="G41" s="50"/>
    </row>
    <row r="42" spans="1:7">
      <c r="A42" s="49"/>
      <c r="B42" s="53"/>
      <c r="C42" s="49"/>
      <c r="D42" s="49"/>
      <c r="E42" s="49"/>
      <c r="F42" s="51"/>
      <c r="G42" s="50"/>
    </row>
    <row r="43" spans="1:7">
      <c r="A43" s="49"/>
      <c r="B43" s="53"/>
      <c r="C43" s="49"/>
      <c r="D43" s="49"/>
      <c r="E43" s="49"/>
      <c r="F43" s="51"/>
      <c r="G43" s="50"/>
    </row>
    <row r="44" spans="1:7">
      <c r="A44" s="49"/>
      <c r="B44" s="53"/>
      <c r="C44" s="49"/>
      <c r="D44" s="49"/>
      <c r="E44" s="49"/>
      <c r="F44" s="51"/>
      <c r="G44" s="50"/>
    </row>
    <row r="45" spans="1:7" s="48" customFormat="1">
      <c r="A45" s="49"/>
      <c r="B45" s="53"/>
      <c r="C45" s="49"/>
      <c r="D45" s="47"/>
      <c r="E45" s="49"/>
      <c r="F45" s="51"/>
      <c r="G45" s="50"/>
    </row>
    <row r="46" spans="1:7">
      <c r="A46" s="49"/>
      <c r="B46" s="53"/>
      <c r="C46" s="49"/>
      <c r="D46" s="49"/>
      <c r="E46" s="49"/>
      <c r="F46" s="51"/>
      <c r="G46" s="50"/>
    </row>
    <row r="47" spans="1:7">
      <c r="A47" s="49"/>
      <c r="B47" s="53"/>
      <c r="C47" s="49"/>
      <c r="D47" s="49"/>
      <c r="E47" s="49"/>
      <c r="F47" s="51"/>
      <c r="G47" s="50"/>
    </row>
    <row r="48" spans="1:7">
      <c r="A48" s="49"/>
      <c r="B48" s="53"/>
      <c r="C48" s="49"/>
      <c r="D48" s="49"/>
      <c r="E48" s="49"/>
      <c r="F48" s="51"/>
      <c r="G48" s="50"/>
    </row>
    <row r="49" spans="1:7" s="48" customFormat="1">
      <c r="A49" s="49"/>
      <c r="B49" s="53"/>
      <c r="C49" s="49"/>
      <c r="D49" s="47"/>
      <c r="E49" s="49"/>
      <c r="F49" s="51"/>
      <c r="G49" s="50"/>
    </row>
    <row r="50" spans="1:7" s="48" customFormat="1">
      <c r="A50" s="49"/>
      <c r="B50" s="53"/>
      <c r="C50" s="49"/>
      <c r="D50" s="47"/>
      <c r="E50" s="49"/>
      <c r="F50" s="51"/>
      <c r="G50" s="50"/>
    </row>
    <row r="51" spans="1:7">
      <c r="A51" s="49"/>
      <c r="B51" s="53"/>
      <c r="C51" s="49"/>
      <c r="D51" s="49"/>
      <c r="E51" s="49"/>
      <c r="F51" s="51"/>
      <c r="G51" s="50"/>
    </row>
    <row r="52" spans="1:7">
      <c r="A52" s="49"/>
      <c r="B52" s="53"/>
      <c r="C52" s="49"/>
      <c r="D52" s="47"/>
      <c r="E52" s="49"/>
      <c r="F52" s="51"/>
      <c r="G52" s="50"/>
    </row>
    <row r="53" spans="1:7">
      <c r="A53" s="49"/>
      <c r="B53" s="53"/>
      <c r="C53" s="49"/>
      <c r="D53" s="49"/>
      <c r="E53" s="49"/>
      <c r="F53" s="51"/>
      <c r="G53" s="50"/>
    </row>
    <row r="54" spans="1:7">
      <c r="A54" s="49"/>
      <c r="B54" s="53"/>
      <c r="C54" s="49"/>
      <c r="D54" s="47"/>
      <c r="E54" s="49"/>
      <c r="F54" s="51"/>
      <c r="G54" s="50"/>
    </row>
    <row r="55" spans="1:7">
      <c r="A55" s="49"/>
      <c r="B55" s="53"/>
      <c r="C55" s="49"/>
      <c r="D55" s="49"/>
      <c r="E55" s="49"/>
      <c r="F55" s="51"/>
      <c r="G55" s="50"/>
    </row>
    <row r="56" spans="1:7">
      <c r="A56" s="49"/>
      <c r="B56" s="53"/>
      <c r="C56" s="49"/>
      <c r="D56" s="47"/>
      <c r="E56" s="49"/>
      <c r="F56" s="51"/>
      <c r="G56" s="50"/>
    </row>
    <row r="57" spans="1:7">
      <c r="A57" s="49"/>
      <c r="B57" s="53"/>
      <c r="C57" s="49"/>
      <c r="D57" s="49"/>
      <c r="E57" s="49"/>
      <c r="F57" s="51"/>
      <c r="G57" s="50"/>
    </row>
    <row r="58" spans="1:7">
      <c r="A58" s="49"/>
      <c r="B58" s="53"/>
      <c r="C58" s="49"/>
      <c r="D58" s="47"/>
      <c r="E58" s="49"/>
      <c r="F58" s="51"/>
      <c r="G58" s="50"/>
    </row>
    <row r="59" spans="1:7" s="48" customFormat="1">
      <c r="A59" s="49"/>
      <c r="B59" s="53"/>
      <c r="C59" s="49"/>
      <c r="D59" s="49"/>
      <c r="E59" s="49"/>
      <c r="F59" s="51"/>
      <c r="G59" s="50"/>
    </row>
    <row r="60" spans="1:7">
      <c r="A60" s="49"/>
      <c r="B60" s="53"/>
      <c r="C60" s="49"/>
      <c r="D60" s="47"/>
      <c r="E60" s="49"/>
      <c r="F60" s="51"/>
      <c r="G60" s="50"/>
    </row>
    <row r="61" spans="1:7" s="48" customFormat="1">
      <c r="A61" s="49"/>
      <c r="B61" s="53"/>
      <c r="C61" s="49"/>
      <c r="D61" s="49"/>
      <c r="E61" s="49"/>
      <c r="F61" s="51"/>
      <c r="G61" s="50"/>
    </row>
    <row r="62" spans="1:7">
      <c r="A62" s="49"/>
      <c r="B62" s="53"/>
      <c r="C62" s="49"/>
      <c r="D62" s="47"/>
      <c r="E62" s="49"/>
      <c r="F62" s="51"/>
      <c r="G62" s="50"/>
    </row>
    <row r="63" spans="1:7" s="48" customFormat="1">
      <c r="A63" s="49"/>
      <c r="B63" s="53"/>
      <c r="C63" s="49"/>
      <c r="D63" s="49"/>
      <c r="E63" s="49"/>
      <c r="F63" s="51"/>
      <c r="G63" s="50"/>
    </row>
    <row r="64" spans="1:7">
      <c r="A64" s="49"/>
      <c r="B64" s="53"/>
      <c r="C64" s="49"/>
      <c r="D64" s="47"/>
      <c r="E64" s="49"/>
      <c r="F64" s="51"/>
      <c r="G64" s="50"/>
    </row>
    <row r="65" spans="1:8" s="48" customFormat="1">
      <c r="A65" s="49"/>
      <c r="B65" s="53"/>
      <c r="C65" s="49"/>
      <c r="D65" s="49"/>
      <c r="E65" s="49"/>
      <c r="F65" s="51"/>
      <c r="G65" s="50"/>
    </row>
    <row r="66" spans="1:8">
      <c r="A66" s="49"/>
      <c r="B66" s="53"/>
      <c r="C66" s="49"/>
      <c r="D66" s="47"/>
      <c r="E66" s="49"/>
      <c r="F66" s="51"/>
      <c r="G66" s="50"/>
    </row>
    <row r="67" spans="1:8" s="48" customFormat="1">
      <c r="A67" s="49"/>
      <c r="B67" s="53"/>
      <c r="C67" s="49"/>
      <c r="D67" s="49"/>
      <c r="E67" s="49"/>
      <c r="F67" s="51"/>
      <c r="G67" s="50"/>
    </row>
    <row r="68" spans="1:8">
      <c r="A68" s="49"/>
      <c r="B68" s="53"/>
      <c r="C68" s="49"/>
      <c r="D68" s="47"/>
      <c r="E68" s="49"/>
      <c r="F68" s="51"/>
      <c r="G68" s="50"/>
    </row>
    <row r="69" spans="1:8" s="48" customFormat="1">
      <c r="A69" s="49"/>
      <c r="B69" s="53"/>
      <c r="C69" s="49"/>
      <c r="D69" s="49"/>
      <c r="E69" s="49"/>
      <c r="F69" s="51"/>
      <c r="G69" s="50"/>
    </row>
    <row r="70" spans="1:8">
      <c r="A70" s="49"/>
      <c r="B70" s="53"/>
      <c r="C70" s="49"/>
      <c r="D70" s="47"/>
      <c r="E70" s="49"/>
      <c r="F70" s="51"/>
      <c r="G70" s="50"/>
    </row>
    <row r="71" spans="1:8" s="48" customFormat="1">
      <c r="A71" s="49"/>
      <c r="B71" s="53"/>
      <c r="C71" s="49"/>
      <c r="D71" s="49"/>
      <c r="E71" s="49"/>
      <c r="F71" s="51"/>
      <c r="G71" s="50"/>
    </row>
    <row r="72" spans="1:8">
      <c r="A72" s="49"/>
      <c r="B72" s="53"/>
      <c r="C72" s="49"/>
      <c r="D72" s="47"/>
      <c r="E72" s="49"/>
      <c r="F72" s="51"/>
      <c r="G72" s="50"/>
    </row>
    <row r="73" spans="1:8">
      <c r="A73" s="49"/>
      <c r="B73" s="53"/>
      <c r="C73" s="49"/>
      <c r="D73" s="49"/>
      <c r="E73" s="49"/>
      <c r="F73" s="51"/>
      <c r="G73" s="50"/>
    </row>
    <row r="74" spans="1:8">
      <c r="A74" s="49"/>
      <c r="B74" s="53"/>
      <c r="C74" s="49"/>
      <c r="D74" s="47"/>
      <c r="E74" s="49"/>
      <c r="F74" s="51"/>
      <c r="G74" s="50"/>
    </row>
    <row r="75" spans="1:8">
      <c r="A75" s="49"/>
      <c r="B75" s="53"/>
      <c r="C75" s="49"/>
      <c r="D75" s="49"/>
      <c r="E75" s="49"/>
      <c r="F75" s="51"/>
      <c r="G75" s="50"/>
    </row>
    <row r="76" spans="1:8">
      <c r="A76" s="49"/>
      <c r="B76" s="53"/>
      <c r="C76" s="49"/>
      <c r="D76" s="47"/>
      <c r="E76" s="49"/>
      <c r="F76" s="51"/>
      <c r="G76" s="50"/>
    </row>
    <row r="77" spans="1:8">
      <c r="A77" s="49"/>
      <c r="B77" s="53"/>
      <c r="C77" s="49"/>
      <c r="D77" s="49"/>
      <c r="E77" s="49"/>
      <c r="F77" s="51"/>
      <c r="G77" s="50"/>
    </row>
    <row r="78" spans="1:8">
      <c r="A78" s="49"/>
      <c r="B78" s="53"/>
      <c r="C78" s="49"/>
      <c r="D78" s="47"/>
      <c r="E78" s="49"/>
      <c r="F78" s="51"/>
      <c r="G78" s="50"/>
    </row>
    <row r="79" spans="1:8">
      <c r="A79" s="49"/>
      <c r="B79" s="53"/>
      <c r="C79" s="49"/>
      <c r="D79" s="49"/>
      <c r="E79" s="49"/>
      <c r="F79" s="51"/>
      <c r="G79" s="50"/>
      <c r="H79" s="48"/>
    </row>
    <row r="80" spans="1:8">
      <c r="A80" s="49"/>
      <c r="B80" s="53"/>
      <c r="C80" s="49"/>
      <c r="D80" s="47"/>
      <c r="E80" s="49"/>
      <c r="F80" s="51"/>
      <c r="G80" s="50"/>
      <c r="H80" s="48"/>
    </row>
    <row r="81" spans="3:8">
      <c r="C81" s="49"/>
      <c r="D81" s="49"/>
      <c r="E81" s="49"/>
      <c r="F81" s="51"/>
      <c r="H81" s="48"/>
    </row>
    <row r="82" spans="3:8">
      <c r="C82" s="49"/>
      <c r="D82" s="47"/>
      <c r="E82" s="49"/>
      <c r="F82" s="51"/>
      <c r="H82" s="48"/>
    </row>
    <row r="83" spans="3:8">
      <c r="C83" s="49"/>
      <c r="D83" s="49"/>
      <c r="E83" s="49"/>
      <c r="F83" s="51"/>
      <c r="H83" s="48"/>
    </row>
    <row r="84" spans="3:8">
      <c r="C84" s="49"/>
      <c r="D84" s="47"/>
      <c r="E84" s="49"/>
      <c r="F84" s="51"/>
      <c r="H84" s="48"/>
    </row>
    <row r="85" spans="3:8">
      <c r="C85" s="49"/>
      <c r="D85" s="49"/>
      <c r="E85" s="49"/>
      <c r="F85" s="51"/>
      <c r="H85" s="48"/>
    </row>
    <row r="86" spans="3:8">
      <c r="C86" s="49"/>
      <c r="D86" s="47"/>
      <c r="E86" s="49"/>
      <c r="F86" s="51"/>
      <c r="H86" s="48"/>
    </row>
    <row r="87" spans="3:8">
      <c r="C87" s="49"/>
      <c r="D87" s="49"/>
      <c r="E87" s="49"/>
      <c r="F87" s="51"/>
      <c r="H87" s="48"/>
    </row>
    <row r="88" spans="3:8">
      <c r="H88" s="48"/>
    </row>
    <row r="89" spans="3:8">
      <c r="H89" s="48"/>
    </row>
  </sheetData>
  <autoFilter ref="A1:G37" xr:uid="{21A88612-4E18-408A-B440-0B6AC86F0AFA}">
    <sortState ref="A2:G37">
      <sortCondition ref="D1:D37"/>
    </sortState>
  </autoFilter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2">
    <tabColor rgb="FF00B050"/>
  </sheetPr>
  <dimension ref="A1"/>
  <sheetViews>
    <sheetView workbookViewId="0">
      <selection activeCell="I19" sqref="I19"/>
    </sheetView>
  </sheetViews>
  <sheetFormatPr defaultRowHeight="13.8"/>
  <sheetData>
    <row r="1" spans="1:1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>
    <tabColor rgb="FF00B050"/>
  </sheetPr>
  <dimension ref="B1:H13"/>
  <sheetViews>
    <sheetView workbookViewId="0">
      <selection activeCell="F23" sqref="F23"/>
    </sheetView>
  </sheetViews>
  <sheetFormatPr defaultColWidth="9" defaultRowHeight="13.2"/>
  <cols>
    <col min="1" max="1" width="5.3984375" style="5" customWidth="1"/>
    <col min="2" max="2" width="17.3984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6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8">
      <c r="B7" s="6"/>
      <c r="H7" s="3" t="s">
        <v>173</v>
      </c>
    </row>
    <row r="8" spans="2:8" ht="39.6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LOOKUP(C9,$C$3:H3,$C$4:$H$4)</f>
        <v>2.5000000000000001E-2</v>
      </c>
      <c r="E9" s="14">
        <f>C9-C9*D9</f>
        <v>2418.4875000000002</v>
      </c>
    </row>
    <row r="10" spans="2:8">
      <c r="B10" s="9" t="s">
        <v>168</v>
      </c>
      <c r="C10" s="13">
        <v>725</v>
      </c>
      <c r="D10" s="15">
        <f ca="1">LOOKUP(C10,$C$3:H4,$C$4:$H$4)</f>
        <v>0</v>
      </c>
      <c r="E10" s="14">
        <f t="shared" ref="E10:E13" ca="1" si="0">C10-C10*D10</f>
        <v>725</v>
      </c>
    </row>
    <row r="11" spans="2:8">
      <c r="B11" s="9" t="s">
        <v>169</v>
      </c>
      <c r="C11" s="13">
        <v>3761.59</v>
      </c>
      <c r="D11" s="15">
        <f ca="1">LOOKUP(C11,$C$3:H5,$C$4:$H$4)</f>
        <v>0.03</v>
      </c>
      <c r="E11" s="14">
        <f t="shared" ca="1" si="0"/>
        <v>3648.7423000000003</v>
      </c>
    </row>
    <row r="12" spans="2:8">
      <c r="B12" s="9" t="s">
        <v>170</v>
      </c>
      <c r="C12" s="13">
        <v>542.1</v>
      </c>
      <c r="D12" s="15">
        <f ca="1">LOOKUP(C12,$C$3:H6,$C$4:$H$4)</f>
        <v>0</v>
      </c>
      <c r="E12" s="14">
        <f t="shared" ca="1" si="0"/>
        <v>542.1</v>
      </c>
    </row>
    <row r="13" spans="2:8">
      <c r="B13" s="9" t="s">
        <v>171</v>
      </c>
      <c r="C13" s="13">
        <v>1657.9</v>
      </c>
      <c r="D13" s="15">
        <f ca="1">LOOKUP(C13,$C$3:H7,$C$4:$H$4)</f>
        <v>0.02</v>
      </c>
      <c r="E13" s="14">
        <f t="shared" ca="1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 filterMode="1">
    <tabColor rgb="FF00B050"/>
  </sheetPr>
  <dimension ref="A1:N152"/>
  <sheetViews>
    <sheetView workbookViewId="0">
      <pane ySplit="5" topLeftCell="A40" activePane="bottomLeft" state="frozen"/>
      <selection pane="bottomLeft" activeCell="E68" sqref="E68"/>
    </sheetView>
  </sheetViews>
  <sheetFormatPr defaultRowHeight="13.8"/>
  <cols>
    <col min="1" max="1" width="16.3984375" bestFit="1" customWidth="1"/>
    <col min="2" max="2" width="9.59765625" bestFit="1" customWidth="1"/>
    <col min="3" max="3" width="7.19921875" bestFit="1" customWidth="1"/>
    <col min="4" max="4" width="15.59765625" bestFit="1" customWidth="1"/>
    <col min="5" max="5" width="12" bestFit="1" customWidth="1"/>
    <col min="6" max="6" width="16.59765625" bestFit="1" customWidth="1"/>
    <col min="7" max="7" width="9.8984375" style="1" customWidth="1"/>
    <col min="8" max="8" width="9.8984375" customWidth="1"/>
    <col min="9" max="9" width="5.5" bestFit="1" customWidth="1"/>
    <col min="10" max="10" width="15" bestFit="1" customWidth="1"/>
    <col min="12" max="12" width="9" bestFit="1" customWidth="1"/>
  </cols>
  <sheetData>
    <row r="1" spans="1:14">
      <c r="A1" s="48"/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</v>
      </c>
    </row>
    <row r="2" spans="1:14">
      <c r="A2" s="48"/>
      <c r="B2" t="str">
        <f>"=Kobieta"</f>
        <v>=Kobieta</v>
      </c>
      <c r="C2" t="s">
        <v>443</v>
      </c>
      <c r="D2" s="48" t="str">
        <f>"=licencjat"</f>
        <v>=licencjat</v>
      </c>
      <c r="G2" s="1" t="s">
        <v>479</v>
      </c>
    </row>
    <row r="3" spans="1:14">
      <c r="A3" s="48"/>
      <c r="B3" s="48" t="str">
        <f>"=Kobieta"</f>
        <v>=Kobieta</v>
      </c>
      <c r="C3" s="48" t="s">
        <v>479</v>
      </c>
      <c r="D3" s="48" t="str">
        <f>"=magister"</f>
        <v>=magister</v>
      </c>
      <c r="G3" s="48" t="s">
        <v>443</v>
      </c>
    </row>
    <row r="4" spans="1:14" s="48" customFormat="1"/>
    <row r="5" spans="1:14">
      <c r="A5" s="37" t="s">
        <v>0</v>
      </c>
      <c r="B5" s="37" t="s">
        <v>1</v>
      </c>
      <c r="C5" s="37" t="s">
        <v>2</v>
      </c>
      <c r="D5" s="37" t="s">
        <v>3</v>
      </c>
      <c r="E5" s="37" t="s">
        <v>4</v>
      </c>
      <c r="F5" s="37" t="s">
        <v>5</v>
      </c>
      <c r="G5" s="2"/>
      <c r="I5" s="3" t="s">
        <v>139</v>
      </c>
    </row>
    <row r="6" spans="1:14" hidden="1">
      <c r="A6" t="s">
        <v>102</v>
      </c>
      <c r="B6" t="s">
        <v>7</v>
      </c>
      <c r="C6">
        <v>21</v>
      </c>
      <c r="D6" t="s">
        <v>137</v>
      </c>
      <c r="E6">
        <v>0</v>
      </c>
      <c r="F6" s="2">
        <v>2945</v>
      </c>
      <c r="G6" s="2"/>
    </row>
    <row r="7" spans="1:14" hidden="1">
      <c r="A7" t="s">
        <v>86</v>
      </c>
      <c r="B7" t="s">
        <v>7</v>
      </c>
      <c r="C7">
        <v>23</v>
      </c>
      <c r="D7" t="s">
        <v>137</v>
      </c>
      <c r="E7">
        <v>2</v>
      </c>
      <c r="F7" s="2">
        <v>3048</v>
      </c>
      <c r="G7" s="2"/>
    </row>
    <row r="8" spans="1:14" hidden="1">
      <c r="A8" t="s">
        <v>33</v>
      </c>
      <c r="B8" t="s">
        <v>7</v>
      </c>
      <c r="C8">
        <v>24</v>
      </c>
      <c r="D8" t="s">
        <v>137</v>
      </c>
      <c r="E8">
        <v>3</v>
      </c>
      <c r="F8" s="2">
        <v>3587</v>
      </c>
      <c r="G8" s="2"/>
    </row>
    <row r="9" spans="1:14" hidden="1">
      <c r="A9" t="s">
        <v>120</v>
      </c>
      <c r="B9" t="s">
        <v>11</v>
      </c>
      <c r="C9">
        <v>28</v>
      </c>
      <c r="D9" t="s">
        <v>137</v>
      </c>
      <c r="E9">
        <v>7</v>
      </c>
      <c r="F9" s="2">
        <v>4018</v>
      </c>
      <c r="G9" s="2"/>
    </row>
    <row r="10" spans="1:14" hidden="1">
      <c r="A10" t="s">
        <v>77</v>
      </c>
      <c r="B10" t="s">
        <v>7</v>
      </c>
      <c r="C10">
        <v>29</v>
      </c>
      <c r="D10" t="s">
        <v>137</v>
      </c>
      <c r="E10">
        <v>8</v>
      </c>
      <c r="F10" s="2">
        <v>4449</v>
      </c>
      <c r="G10" s="2"/>
      <c r="K10" s="1"/>
      <c r="L10" s="1"/>
      <c r="M10" s="1"/>
      <c r="N10" s="1"/>
    </row>
    <row r="11" spans="1:14" hidden="1">
      <c r="A11" t="s">
        <v>22</v>
      </c>
      <c r="B11" t="s">
        <v>11</v>
      </c>
      <c r="C11">
        <v>32</v>
      </c>
      <c r="D11" t="s">
        <v>137</v>
      </c>
      <c r="E11">
        <v>10</v>
      </c>
      <c r="F11" s="2">
        <v>2105</v>
      </c>
      <c r="G11" s="2"/>
      <c r="J11" s="1"/>
      <c r="K11" s="1"/>
      <c r="L11" s="1"/>
      <c r="M11" s="1"/>
      <c r="N11" s="1"/>
    </row>
    <row r="12" spans="1:14" hidden="1">
      <c r="A12" t="s">
        <v>56</v>
      </c>
      <c r="B12" t="s">
        <v>7</v>
      </c>
      <c r="C12">
        <v>32</v>
      </c>
      <c r="D12" t="s">
        <v>137</v>
      </c>
      <c r="E12">
        <v>11</v>
      </c>
      <c r="F12" s="2">
        <v>2878</v>
      </c>
      <c r="G12" s="2"/>
      <c r="J12" s="1"/>
      <c r="K12" s="1"/>
      <c r="L12" s="1"/>
      <c r="M12" s="1"/>
      <c r="N12" s="1"/>
    </row>
    <row r="13" spans="1:14" hidden="1">
      <c r="A13" t="s">
        <v>38</v>
      </c>
      <c r="B13" t="s">
        <v>7</v>
      </c>
      <c r="C13">
        <v>33</v>
      </c>
      <c r="D13" t="s">
        <v>137</v>
      </c>
      <c r="E13">
        <v>12</v>
      </c>
      <c r="F13" s="2">
        <v>1291</v>
      </c>
      <c r="G13" s="2"/>
      <c r="J13" s="1"/>
      <c r="K13" s="1"/>
      <c r="L13" s="1"/>
      <c r="M13" s="1"/>
      <c r="N13" s="1"/>
    </row>
    <row r="14" spans="1:14" hidden="1">
      <c r="A14" t="s">
        <v>129</v>
      </c>
      <c r="B14" t="s">
        <v>11</v>
      </c>
      <c r="C14">
        <v>33</v>
      </c>
      <c r="D14" t="s">
        <v>137</v>
      </c>
      <c r="E14">
        <v>12</v>
      </c>
      <c r="F14" s="2">
        <v>1552</v>
      </c>
      <c r="G14" s="2"/>
      <c r="J14" s="1"/>
      <c r="K14" s="1"/>
      <c r="L14" s="1"/>
      <c r="M14" s="1"/>
      <c r="N14" s="1"/>
    </row>
    <row r="15" spans="1:14" hidden="1">
      <c r="A15" t="s">
        <v>10</v>
      </c>
      <c r="B15" t="s">
        <v>11</v>
      </c>
      <c r="C15">
        <v>34</v>
      </c>
      <c r="D15" t="s">
        <v>137</v>
      </c>
      <c r="E15">
        <v>5</v>
      </c>
      <c r="F15" s="2">
        <v>1379</v>
      </c>
      <c r="G15" s="2"/>
      <c r="J15" s="1"/>
      <c r="K15" s="1"/>
      <c r="L15" s="1"/>
      <c r="M15" s="1"/>
      <c r="N15" s="1"/>
    </row>
    <row r="16" spans="1:14" hidden="1">
      <c r="A16" t="s">
        <v>28</v>
      </c>
      <c r="B16" t="s">
        <v>11</v>
      </c>
      <c r="C16">
        <v>34</v>
      </c>
      <c r="D16" t="s">
        <v>137</v>
      </c>
      <c r="E16">
        <v>13</v>
      </c>
      <c r="F16" s="2">
        <v>2188</v>
      </c>
      <c r="G16" s="2"/>
      <c r="J16" s="1"/>
      <c r="K16" s="1"/>
      <c r="L16" s="1"/>
      <c r="M16" s="1"/>
      <c r="N16" s="1"/>
    </row>
    <row r="17" spans="1:14" hidden="1">
      <c r="A17" t="s">
        <v>99</v>
      </c>
      <c r="B17" t="s">
        <v>11</v>
      </c>
      <c r="C17">
        <v>37</v>
      </c>
      <c r="D17" t="s">
        <v>137</v>
      </c>
      <c r="E17">
        <v>16</v>
      </c>
      <c r="F17" s="2">
        <v>2847</v>
      </c>
      <c r="G17" s="2"/>
      <c r="J17" s="1"/>
      <c r="K17" s="1"/>
      <c r="L17" s="1"/>
      <c r="M17" s="1"/>
      <c r="N17" s="1"/>
    </row>
    <row r="18" spans="1:14" hidden="1">
      <c r="A18" t="s">
        <v>117</v>
      </c>
      <c r="B18" t="s">
        <v>7</v>
      </c>
      <c r="C18">
        <v>42</v>
      </c>
      <c r="D18" t="s">
        <v>137</v>
      </c>
      <c r="E18">
        <v>21</v>
      </c>
      <c r="F18" s="2">
        <v>3593</v>
      </c>
      <c r="G18" s="2"/>
      <c r="J18" s="1"/>
      <c r="K18" s="1"/>
      <c r="L18" s="1"/>
      <c r="M18" s="1"/>
      <c r="N18" s="1"/>
    </row>
    <row r="19" spans="1:14" hidden="1">
      <c r="A19" t="s">
        <v>51</v>
      </c>
      <c r="B19" t="s">
        <v>11</v>
      </c>
      <c r="C19">
        <v>43</v>
      </c>
      <c r="D19" t="s">
        <v>137</v>
      </c>
      <c r="E19">
        <v>22</v>
      </c>
      <c r="F19" s="2">
        <v>2594</v>
      </c>
      <c r="G19" s="2"/>
      <c r="J19" s="1"/>
      <c r="K19" s="1"/>
      <c r="L19" s="1"/>
      <c r="M19" s="1"/>
      <c r="N19" s="1"/>
    </row>
    <row r="20" spans="1:14" hidden="1">
      <c r="A20" t="s">
        <v>35</v>
      </c>
      <c r="B20" t="s">
        <v>11</v>
      </c>
      <c r="C20">
        <v>45</v>
      </c>
      <c r="D20" t="s">
        <v>137</v>
      </c>
      <c r="E20">
        <v>24</v>
      </c>
      <c r="F20" s="2">
        <v>2373</v>
      </c>
      <c r="G20" s="2"/>
      <c r="J20" s="1"/>
      <c r="K20" s="1"/>
      <c r="L20" s="1"/>
      <c r="M20" s="1"/>
      <c r="N20" s="1"/>
    </row>
    <row r="21" spans="1:14" hidden="1">
      <c r="A21" t="s">
        <v>47</v>
      </c>
      <c r="B21" t="s">
        <v>11</v>
      </c>
      <c r="C21">
        <v>46</v>
      </c>
      <c r="D21" t="s">
        <v>137</v>
      </c>
      <c r="E21">
        <v>25</v>
      </c>
      <c r="F21" s="2">
        <v>4248</v>
      </c>
      <c r="G21" s="2"/>
      <c r="J21" s="1"/>
      <c r="K21" s="1"/>
      <c r="L21" s="1"/>
      <c r="M21" s="1"/>
      <c r="N21" s="1"/>
    </row>
    <row r="22" spans="1:14" hidden="1">
      <c r="A22" t="s">
        <v>30</v>
      </c>
      <c r="B22" t="s">
        <v>7</v>
      </c>
      <c r="C22">
        <v>47</v>
      </c>
      <c r="D22" t="s">
        <v>137</v>
      </c>
      <c r="E22">
        <v>26</v>
      </c>
      <c r="F22" s="2">
        <v>4519</v>
      </c>
      <c r="G22" s="2"/>
      <c r="J22" s="1"/>
      <c r="K22" s="1"/>
      <c r="L22" s="1"/>
      <c r="M22" s="1"/>
      <c r="N22" s="1"/>
    </row>
    <row r="23" spans="1:14" hidden="1">
      <c r="A23" t="s">
        <v>39</v>
      </c>
      <c r="B23" t="s">
        <v>7</v>
      </c>
      <c r="C23">
        <v>54</v>
      </c>
      <c r="D23" t="s">
        <v>137</v>
      </c>
      <c r="E23">
        <v>33</v>
      </c>
      <c r="F23" s="2">
        <v>4402</v>
      </c>
      <c r="G23" s="2"/>
      <c r="J23" s="1"/>
      <c r="K23" s="1"/>
      <c r="L23" s="1"/>
      <c r="M23" s="1"/>
      <c r="N23" s="1"/>
    </row>
    <row r="24" spans="1:14" hidden="1">
      <c r="A24" t="s">
        <v>116</v>
      </c>
      <c r="B24" t="s">
        <v>7</v>
      </c>
      <c r="C24">
        <v>57</v>
      </c>
      <c r="D24" t="s">
        <v>137</v>
      </c>
      <c r="E24">
        <v>36</v>
      </c>
      <c r="F24" s="2">
        <v>4624</v>
      </c>
      <c r="G24" s="2"/>
      <c r="J24" s="1"/>
      <c r="K24" s="1"/>
      <c r="L24" s="1"/>
      <c r="M24" s="1"/>
      <c r="N24" s="1"/>
    </row>
    <row r="25" spans="1:14" hidden="1">
      <c r="A25" t="s">
        <v>32</v>
      </c>
      <c r="B25" t="s">
        <v>7</v>
      </c>
      <c r="C25">
        <v>59</v>
      </c>
      <c r="D25" t="s">
        <v>137</v>
      </c>
      <c r="E25">
        <v>38</v>
      </c>
      <c r="F25" s="2">
        <v>1799</v>
      </c>
      <c r="G25" s="2"/>
      <c r="J25" s="1"/>
      <c r="K25" s="1"/>
      <c r="L25" s="1"/>
      <c r="M25" s="1"/>
      <c r="N25" s="1"/>
    </row>
    <row r="26" spans="1:14">
      <c r="A26" t="s">
        <v>63</v>
      </c>
      <c r="B26" t="s">
        <v>7</v>
      </c>
      <c r="C26">
        <v>21</v>
      </c>
      <c r="D26" t="s">
        <v>24</v>
      </c>
      <c r="E26">
        <v>0</v>
      </c>
      <c r="F26" s="2">
        <v>1408</v>
      </c>
      <c r="G26" s="2"/>
      <c r="J26" s="1"/>
      <c r="K26" s="1"/>
      <c r="L26" s="1"/>
      <c r="M26" s="1"/>
      <c r="N26" s="1"/>
    </row>
    <row r="27" spans="1:14">
      <c r="A27" t="s">
        <v>103</v>
      </c>
      <c r="B27" t="s">
        <v>7</v>
      </c>
      <c r="C27">
        <v>21</v>
      </c>
      <c r="D27" t="s">
        <v>24</v>
      </c>
      <c r="E27">
        <v>0</v>
      </c>
      <c r="F27" s="2">
        <v>2835</v>
      </c>
      <c r="G27" s="2"/>
      <c r="J27" s="1"/>
      <c r="K27" s="1"/>
      <c r="L27" s="1"/>
      <c r="M27" s="1"/>
      <c r="N27" s="1"/>
    </row>
    <row r="28" spans="1:14">
      <c r="A28" t="s">
        <v>50</v>
      </c>
      <c r="B28" t="s">
        <v>7</v>
      </c>
      <c r="C28">
        <v>22</v>
      </c>
      <c r="D28" t="s">
        <v>24</v>
      </c>
      <c r="E28">
        <v>1</v>
      </c>
      <c r="F28" s="2">
        <v>2694</v>
      </c>
      <c r="G28" s="2"/>
      <c r="J28" s="1"/>
      <c r="K28" s="1"/>
      <c r="L28" s="1"/>
      <c r="M28" s="1"/>
      <c r="N28" s="1"/>
    </row>
    <row r="29" spans="1:14">
      <c r="A29" t="s">
        <v>127</v>
      </c>
      <c r="B29" t="s">
        <v>7</v>
      </c>
      <c r="C29">
        <v>22</v>
      </c>
      <c r="D29" t="s">
        <v>24</v>
      </c>
      <c r="E29">
        <v>1</v>
      </c>
      <c r="F29" s="2">
        <v>4224</v>
      </c>
      <c r="G29" s="2"/>
    </row>
    <row r="30" spans="1:14" hidden="1">
      <c r="A30" t="s">
        <v>66</v>
      </c>
      <c r="B30" t="s">
        <v>11</v>
      </c>
      <c r="C30">
        <v>23</v>
      </c>
      <c r="D30" t="s">
        <v>24</v>
      </c>
      <c r="E30">
        <v>2</v>
      </c>
      <c r="F30" s="2">
        <v>3547</v>
      </c>
      <c r="G30" s="2"/>
    </row>
    <row r="31" spans="1:14" hidden="1">
      <c r="A31" t="s">
        <v>44</v>
      </c>
      <c r="B31" t="s">
        <v>11</v>
      </c>
      <c r="C31">
        <v>27</v>
      </c>
      <c r="D31" t="s">
        <v>24</v>
      </c>
      <c r="E31">
        <v>6</v>
      </c>
      <c r="F31" s="2">
        <v>3653</v>
      </c>
      <c r="G31" s="2"/>
    </row>
    <row r="32" spans="1:14" hidden="1">
      <c r="A32" t="s">
        <v>84</v>
      </c>
      <c r="B32" t="s">
        <v>11</v>
      </c>
      <c r="C32">
        <v>29</v>
      </c>
      <c r="D32" t="s">
        <v>24</v>
      </c>
      <c r="E32">
        <v>8</v>
      </c>
      <c r="F32" s="2">
        <v>3409</v>
      </c>
      <c r="G32" s="2"/>
    </row>
    <row r="33" spans="1:7">
      <c r="A33" t="s">
        <v>9</v>
      </c>
      <c r="B33" t="s">
        <v>7</v>
      </c>
      <c r="C33">
        <v>28</v>
      </c>
      <c r="D33" t="s">
        <v>136</v>
      </c>
      <c r="E33">
        <v>3</v>
      </c>
      <c r="F33" s="2">
        <v>2280</v>
      </c>
      <c r="G33" s="2"/>
    </row>
    <row r="34" spans="1:7">
      <c r="A34" t="s">
        <v>81</v>
      </c>
      <c r="B34" t="s">
        <v>7</v>
      </c>
      <c r="C34">
        <v>30</v>
      </c>
      <c r="D34" t="s">
        <v>24</v>
      </c>
      <c r="E34">
        <v>9</v>
      </c>
      <c r="F34" s="2">
        <v>2572</v>
      </c>
      <c r="G34" s="2"/>
    </row>
    <row r="35" spans="1:7">
      <c r="A35" t="s">
        <v>89</v>
      </c>
      <c r="B35" t="s">
        <v>7</v>
      </c>
      <c r="C35">
        <v>31</v>
      </c>
      <c r="D35" t="s">
        <v>136</v>
      </c>
      <c r="E35">
        <v>10</v>
      </c>
      <c r="F35" s="2">
        <v>3175</v>
      </c>
      <c r="G35" s="2"/>
    </row>
    <row r="36" spans="1:7">
      <c r="A36" t="s">
        <v>130</v>
      </c>
      <c r="B36" t="s">
        <v>7</v>
      </c>
      <c r="C36">
        <v>32</v>
      </c>
      <c r="D36" t="s">
        <v>24</v>
      </c>
      <c r="E36">
        <v>11</v>
      </c>
      <c r="F36" s="2">
        <v>3707</v>
      </c>
      <c r="G36" s="2"/>
    </row>
    <row r="37" spans="1:7">
      <c r="A37" t="s">
        <v>122</v>
      </c>
      <c r="B37" t="s">
        <v>7</v>
      </c>
      <c r="C37">
        <v>34</v>
      </c>
      <c r="D37" t="s">
        <v>24</v>
      </c>
      <c r="E37">
        <v>13</v>
      </c>
      <c r="F37" s="2">
        <v>3531</v>
      </c>
      <c r="G37" s="2"/>
    </row>
    <row r="38" spans="1:7">
      <c r="A38" t="s">
        <v>124</v>
      </c>
      <c r="B38" t="s">
        <v>7</v>
      </c>
      <c r="C38">
        <v>34</v>
      </c>
      <c r="D38" t="s">
        <v>136</v>
      </c>
      <c r="E38">
        <v>13</v>
      </c>
      <c r="F38" s="2">
        <v>1931</v>
      </c>
      <c r="G38" s="2"/>
    </row>
    <row r="39" spans="1:7" hidden="1">
      <c r="A39" t="s">
        <v>34</v>
      </c>
      <c r="B39" t="s">
        <v>11</v>
      </c>
      <c r="C39">
        <v>37</v>
      </c>
      <c r="D39" t="s">
        <v>24</v>
      </c>
      <c r="E39">
        <v>16</v>
      </c>
      <c r="F39" s="2">
        <v>3206</v>
      </c>
      <c r="G39" s="2"/>
    </row>
    <row r="40" spans="1:7">
      <c r="A40" t="s">
        <v>16</v>
      </c>
      <c r="B40" t="s">
        <v>7</v>
      </c>
      <c r="C40">
        <v>35</v>
      </c>
      <c r="D40" t="s">
        <v>24</v>
      </c>
      <c r="E40">
        <v>7</v>
      </c>
      <c r="F40" s="2">
        <v>2325</v>
      </c>
      <c r="G40" s="2"/>
    </row>
    <row r="41" spans="1:7" hidden="1">
      <c r="A41" t="s">
        <v>111</v>
      </c>
      <c r="B41" t="s">
        <v>11</v>
      </c>
      <c r="C41">
        <v>39</v>
      </c>
      <c r="D41" t="s">
        <v>24</v>
      </c>
      <c r="E41">
        <v>18</v>
      </c>
      <c r="F41" s="2">
        <v>4360</v>
      </c>
      <c r="G41" s="2"/>
    </row>
    <row r="42" spans="1:7" hidden="1">
      <c r="A42" t="s">
        <v>87</v>
      </c>
      <c r="B42" t="s">
        <v>11</v>
      </c>
      <c r="C42">
        <v>49</v>
      </c>
      <c r="D42" t="s">
        <v>24</v>
      </c>
      <c r="E42">
        <v>28</v>
      </c>
      <c r="F42" s="2">
        <v>3509</v>
      </c>
      <c r="G42" s="2"/>
    </row>
    <row r="43" spans="1:7" hidden="1">
      <c r="A43" t="s">
        <v>68</v>
      </c>
      <c r="B43" t="s">
        <v>11</v>
      </c>
      <c r="C43">
        <v>50</v>
      </c>
      <c r="D43" t="s">
        <v>24</v>
      </c>
      <c r="E43">
        <v>29</v>
      </c>
      <c r="F43" s="2">
        <v>4222</v>
      </c>
      <c r="G43" s="2"/>
    </row>
    <row r="44" spans="1:7" hidden="1">
      <c r="A44" t="s">
        <v>31</v>
      </c>
      <c r="B44" t="s">
        <v>11</v>
      </c>
      <c r="C44">
        <v>51</v>
      </c>
      <c r="D44" t="s">
        <v>24</v>
      </c>
      <c r="E44">
        <v>30</v>
      </c>
      <c r="F44" s="2">
        <v>1461</v>
      </c>
      <c r="G44" s="2"/>
    </row>
    <row r="45" spans="1:7" hidden="1">
      <c r="A45" t="s">
        <v>37</v>
      </c>
      <c r="B45" t="s">
        <v>11</v>
      </c>
      <c r="C45">
        <v>51</v>
      </c>
      <c r="D45" t="s">
        <v>24</v>
      </c>
      <c r="E45">
        <v>30</v>
      </c>
      <c r="F45" s="2">
        <v>4309</v>
      </c>
      <c r="G45" s="2"/>
    </row>
    <row r="46" spans="1:7">
      <c r="A46" t="s">
        <v>134</v>
      </c>
      <c r="B46" t="s">
        <v>7</v>
      </c>
      <c r="C46">
        <v>35</v>
      </c>
      <c r="D46" t="s">
        <v>136</v>
      </c>
      <c r="E46">
        <v>14</v>
      </c>
      <c r="F46" s="2">
        <v>3928</v>
      </c>
      <c r="G46" s="2"/>
    </row>
    <row r="47" spans="1:7" hidden="1">
      <c r="A47" t="s">
        <v>90</v>
      </c>
      <c r="B47" t="s">
        <v>11</v>
      </c>
      <c r="C47">
        <v>57</v>
      </c>
      <c r="D47" t="s">
        <v>24</v>
      </c>
      <c r="E47">
        <v>36</v>
      </c>
      <c r="F47" s="2">
        <v>3536</v>
      </c>
      <c r="G47" s="2"/>
    </row>
    <row r="48" spans="1:7" hidden="1">
      <c r="A48" t="s">
        <v>104</v>
      </c>
      <c r="B48" t="s">
        <v>11</v>
      </c>
      <c r="C48">
        <v>57</v>
      </c>
      <c r="D48" t="s">
        <v>24</v>
      </c>
      <c r="E48">
        <v>36</v>
      </c>
      <c r="F48" s="2">
        <v>3624</v>
      </c>
      <c r="G48" s="2"/>
    </row>
    <row r="49" spans="1:7" hidden="1">
      <c r="A49" t="s">
        <v>53</v>
      </c>
      <c r="B49" t="s">
        <v>11</v>
      </c>
      <c r="C49">
        <v>59</v>
      </c>
      <c r="D49" t="s">
        <v>24</v>
      </c>
      <c r="E49">
        <v>38</v>
      </c>
      <c r="F49" s="2">
        <v>2603</v>
      </c>
      <c r="G49" s="2"/>
    </row>
    <row r="50" spans="1:7">
      <c r="A50" t="s">
        <v>95</v>
      </c>
      <c r="B50" t="s">
        <v>7</v>
      </c>
      <c r="C50">
        <v>36</v>
      </c>
      <c r="D50" t="s">
        <v>24</v>
      </c>
      <c r="E50">
        <v>15</v>
      </c>
      <c r="F50" s="2">
        <v>3945</v>
      </c>
      <c r="G50" s="2"/>
    </row>
    <row r="51" spans="1:7" hidden="1">
      <c r="A51" t="s">
        <v>115</v>
      </c>
      <c r="B51" t="s">
        <v>11</v>
      </c>
      <c r="C51">
        <v>23</v>
      </c>
      <c r="D51" t="s">
        <v>136</v>
      </c>
      <c r="E51">
        <v>2</v>
      </c>
      <c r="F51" s="2">
        <v>1714</v>
      </c>
      <c r="G51" s="2"/>
    </row>
    <row r="52" spans="1:7" hidden="1">
      <c r="A52" t="s">
        <v>125</v>
      </c>
      <c r="B52" t="s">
        <v>11</v>
      </c>
      <c r="C52">
        <v>23</v>
      </c>
      <c r="D52" t="s">
        <v>136</v>
      </c>
      <c r="E52">
        <v>2</v>
      </c>
      <c r="F52" s="2">
        <v>3122</v>
      </c>
      <c r="G52" s="2"/>
    </row>
    <row r="53" spans="1:7" hidden="1">
      <c r="A53" t="s">
        <v>131</v>
      </c>
      <c r="B53" t="s">
        <v>11</v>
      </c>
      <c r="C53">
        <v>24</v>
      </c>
      <c r="D53" t="s">
        <v>136</v>
      </c>
      <c r="E53">
        <v>3</v>
      </c>
      <c r="F53" s="2">
        <v>1608</v>
      </c>
      <c r="G53" s="2"/>
    </row>
    <row r="54" spans="1:7">
      <c r="A54" t="s">
        <v>6</v>
      </c>
      <c r="B54" t="s">
        <v>7</v>
      </c>
      <c r="C54">
        <v>37</v>
      </c>
      <c r="D54" t="s">
        <v>24</v>
      </c>
      <c r="E54">
        <v>14</v>
      </c>
      <c r="F54" s="2">
        <v>2450</v>
      </c>
      <c r="G54" s="2"/>
    </row>
    <row r="55" spans="1:7">
      <c r="A55" t="s">
        <v>83</v>
      </c>
      <c r="B55" t="s">
        <v>7</v>
      </c>
      <c r="C55">
        <v>37</v>
      </c>
      <c r="D55" t="s">
        <v>136</v>
      </c>
      <c r="E55">
        <v>16</v>
      </c>
      <c r="F55" s="2">
        <v>3436</v>
      </c>
      <c r="G55" s="2"/>
    </row>
    <row r="56" spans="1:7" hidden="1">
      <c r="A56" t="s">
        <v>54</v>
      </c>
      <c r="B56" t="s">
        <v>11</v>
      </c>
      <c r="C56">
        <v>34</v>
      </c>
      <c r="D56" t="s">
        <v>136</v>
      </c>
      <c r="E56">
        <v>13</v>
      </c>
      <c r="F56" s="2">
        <v>3494</v>
      </c>
      <c r="G56" s="2"/>
    </row>
    <row r="57" spans="1:7">
      <c r="A57" t="s">
        <v>82</v>
      </c>
      <c r="B57" t="s">
        <v>7</v>
      </c>
      <c r="C57">
        <v>39</v>
      </c>
      <c r="D57" t="s">
        <v>24</v>
      </c>
      <c r="E57">
        <v>18</v>
      </c>
      <c r="F57" s="2">
        <v>3384</v>
      </c>
      <c r="G57" s="2"/>
    </row>
    <row r="58" spans="1:7">
      <c r="A58" t="s">
        <v>26</v>
      </c>
      <c r="B58" t="s">
        <v>7</v>
      </c>
      <c r="C58">
        <v>42</v>
      </c>
      <c r="D58" t="s">
        <v>136</v>
      </c>
      <c r="E58">
        <v>21</v>
      </c>
      <c r="F58" s="2">
        <v>2431</v>
      </c>
      <c r="G58" s="2"/>
    </row>
    <row r="59" spans="1:7">
      <c r="A59" t="s">
        <v>43</v>
      </c>
      <c r="B59" t="s">
        <v>7</v>
      </c>
      <c r="C59">
        <v>43</v>
      </c>
      <c r="D59" t="s">
        <v>136</v>
      </c>
      <c r="E59">
        <v>22</v>
      </c>
      <c r="F59" s="2">
        <v>3119</v>
      </c>
      <c r="G59" s="2"/>
    </row>
    <row r="60" spans="1:7" hidden="1">
      <c r="A60" t="s">
        <v>13</v>
      </c>
      <c r="B60" t="s">
        <v>11</v>
      </c>
      <c r="C60">
        <v>41</v>
      </c>
      <c r="D60" t="s">
        <v>136</v>
      </c>
      <c r="E60">
        <v>12</v>
      </c>
      <c r="F60" s="2">
        <v>3570</v>
      </c>
      <c r="G60" s="2"/>
    </row>
    <row r="61" spans="1:7">
      <c r="A61" t="s">
        <v>96</v>
      </c>
      <c r="B61" t="s">
        <v>7</v>
      </c>
      <c r="C61">
        <v>50</v>
      </c>
      <c r="D61" t="s">
        <v>136</v>
      </c>
      <c r="E61">
        <v>29</v>
      </c>
      <c r="F61" s="2">
        <v>3621</v>
      </c>
      <c r="G61" s="2"/>
    </row>
    <row r="62" spans="1:7">
      <c r="A62" t="s">
        <v>92</v>
      </c>
      <c r="B62" t="s">
        <v>7</v>
      </c>
      <c r="C62">
        <v>52</v>
      </c>
      <c r="D62" t="s">
        <v>136</v>
      </c>
      <c r="E62">
        <v>31</v>
      </c>
      <c r="F62" s="2">
        <v>2948</v>
      </c>
      <c r="G62" s="2"/>
    </row>
    <row r="63" spans="1:7" hidden="1">
      <c r="A63" t="s">
        <v>88</v>
      </c>
      <c r="B63" t="s">
        <v>11</v>
      </c>
      <c r="C63">
        <v>44</v>
      </c>
      <c r="D63" t="s">
        <v>136</v>
      </c>
      <c r="E63">
        <v>23</v>
      </c>
      <c r="F63" s="2">
        <v>1792</v>
      </c>
      <c r="G63" s="2"/>
    </row>
    <row r="64" spans="1:7" hidden="1">
      <c r="A64" t="s">
        <v>80</v>
      </c>
      <c r="B64" t="s">
        <v>11</v>
      </c>
      <c r="C64">
        <v>47</v>
      </c>
      <c r="D64" t="s">
        <v>136</v>
      </c>
      <c r="E64">
        <v>26</v>
      </c>
      <c r="F64" s="2">
        <v>3822</v>
      </c>
      <c r="G64" s="2"/>
    </row>
    <row r="65" spans="1:7" hidden="1">
      <c r="A65" t="s">
        <v>41</v>
      </c>
      <c r="B65" t="s">
        <v>11</v>
      </c>
      <c r="C65">
        <v>49</v>
      </c>
      <c r="D65" t="s">
        <v>136</v>
      </c>
      <c r="E65">
        <v>28</v>
      </c>
      <c r="F65" s="2">
        <v>2340</v>
      </c>
      <c r="G65" s="2"/>
    </row>
    <row r="66" spans="1:7" hidden="1">
      <c r="A66" t="s">
        <v>126</v>
      </c>
      <c r="B66" t="s">
        <v>11</v>
      </c>
      <c r="C66">
        <v>49</v>
      </c>
      <c r="D66" t="s">
        <v>136</v>
      </c>
      <c r="E66">
        <v>28</v>
      </c>
      <c r="F66" s="2">
        <v>3761</v>
      </c>
      <c r="G66" s="2"/>
    </row>
    <row r="67" spans="1:7" hidden="1">
      <c r="A67" t="s">
        <v>62</v>
      </c>
      <c r="B67" t="s">
        <v>11</v>
      </c>
      <c r="C67">
        <v>50</v>
      </c>
      <c r="D67" t="s">
        <v>136</v>
      </c>
      <c r="E67">
        <v>29</v>
      </c>
      <c r="F67" s="2">
        <v>1892</v>
      </c>
      <c r="G67" s="2"/>
    </row>
    <row r="68" spans="1:7">
      <c r="A68" t="s">
        <v>79</v>
      </c>
      <c r="B68" t="s">
        <v>7</v>
      </c>
      <c r="C68">
        <v>54</v>
      </c>
      <c r="D68" t="s">
        <v>24</v>
      </c>
      <c r="E68">
        <v>33</v>
      </c>
      <c r="F68" s="2">
        <v>4500</v>
      </c>
      <c r="G68" s="2"/>
    </row>
    <row r="69" spans="1:7" hidden="1">
      <c r="A69" t="s">
        <v>40</v>
      </c>
      <c r="B69" t="s">
        <v>11</v>
      </c>
      <c r="C69">
        <v>52</v>
      </c>
      <c r="D69" t="s">
        <v>136</v>
      </c>
      <c r="E69">
        <v>31</v>
      </c>
      <c r="F69" s="2">
        <v>1715</v>
      </c>
      <c r="G69" s="2"/>
    </row>
    <row r="70" spans="1:7">
      <c r="A70" t="s">
        <v>107</v>
      </c>
      <c r="B70" t="s">
        <v>7</v>
      </c>
      <c r="C70">
        <v>59</v>
      </c>
      <c r="D70" t="s">
        <v>24</v>
      </c>
      <c r="E70">
        <v>38</v>
      </c>
      <c r="F70" s="2">
        <v>3250</v>
      </c>
      <c r="G70" s="2"/>
    </row>
    <row r="71" spans="1:7">
      <c r="A71" t="s">
        <v>119</v>
      </c>
      <c r="B71" t="s">
        <v>7</v>
      </c>
      <c r="C71">
        <v>59</v>
      </c>
      <c r="D71" t="s">
        <v>136</v>
      </c>
      <c r="E71">
        <v>38</v>
      </c>
      <c r="F71" s="2">
        <v>3799</v>
      </c>
      <c r="G71" s="2"/>
    </row>
    <row r="72" spans="1:7" hidden="1">
      <c r="A72" t="s">
        <v>101</v>
      </c>
      <c r="B72" t="s">
        <v>11</v>
      </c>
      <c r="C72">
        <v>24</v>
      </c>
      <c r="D72" t="s">
        <v>25</v>
      </c>
      <c r="E72">
        <v>3</v>
      </c>
      <c r="F72" s="2">
        <v>3703</v>
      </c>
      <c r="G72" s="2"/>
    </row>
    <row r="73" spans="1:7" hidden="1">
      <c r="A73" t="s">
        <v>98</v>
      </c>
      <c r="B73" t="s">
        <v>11</v>
      </c>
      <c r="C73">
        <v>25</v>
      </c>
      <c r="D73" t="s">
        <v>25</v>
      </c>
      <c r="E73">
        <v>4</v>
      </c>
      <c r="F73" s="2">
        <v>3693</v>
      </c>
      <c r="G73" s="2"/>
    </row>
    <row r="74" spans="1:7" hidden="1">
      <c r="A74" t="s">
        <v>73</v>
      </c>
      <c r="B74" t="s">
        <v>7</v>
      </c>
      <c r="C74">
        <v>29</v>
      </c>
      <c r="D74" t="s">
        <v>25</v>
      </c>
      <c r="E74">
        <v>8</v>
      </c>
      <c r="F74" s="2">
        <v>4457</v>
      </c>
      <c r="G74" s="2"/>
    </row>
    <row r="75" spans="1:7" hidden="1">
      <c r="A75" t="s">
        <v>114</v>
      </c>
      <c r="B75" t="s">
        <v>11</v>
      </c>
      <c r="C75">
        <v>29</v>
      </c>
      <c r="D75" t="s">
        <v>25</v>
      </c>
      <c r="E75">
        <v>8</v>
      </c>
      <c r="F75" s="2">
        <v>2156</v>
      </c>
      <c r="G75" s="2"/>
    </row>
    <row r="76" spans="1:7" hidden="1">
      <c r="A76" t="s">
        <v>36</v>
      </c>
      <c r="B76" t="s">
        <v>11</v>
      </c>
      <c r="C76">
        <v>30</v>
      </c>
      <c r="D76" t="s">
        <v>25</v>
      </c>
      <c r="E76">
        <v>9</v>
      </c>
      <c r="F76" s="2">
        <v>3637</v>
      </c>
      <c r="G76" s="2"/>
    </row>
    <row r="77" spans="1:7" hidden="1">
      <c r="A77" t="s">
        <v>113</v>
      </c>
      <c r="B77" t="s">
        <v>11</v>
      </c>
      <c r="C77">
        <v>31</v>
      </c>
      <c r="D77" t="s">
        <v>25</v>
      </c>
      <c r="E77">
        <v>10</v>
      </c>
      <c r="F77" s="2">
        <v>3767</v>
      </c>
      <c r="G77" s="2"/>
    </row>
    <row r="78" spans="1:7" hidden="1">
      <c r="A78" t="s">
        <v>48</v>
      </c>
      <c r="B78" t="s">
        <v>7</v>
      </c>
      <c r="C78">
        <v>33</v>
      </c>
      <c r="D78" t="s">
        <v>25</v>
      </c>
      <c r="E78">
        <v>12</v>
      </c>
      <c r="F78" s="2">
        <v>3793</v>
      </c>
      <c r="G78" s="2"/>
    </row>
    <row r="79" spans="1:7" hidden="1">
      <c r="A79" t="s">
        <v>75</v>
      </c>
      <c r="B79" t="s">
        <v>11</v>
      </c>
      <c r="C79">
        <v>38</v>
      </c>
      <c r="D79" t="s">
        <v>25</v>
      </c>
      <c r="E79">
        <v>17</v>
      </c>
      <c r="F79" s="2">
        <v>1828</v>
      </c>
      <c r="G79" s="2"/>
    </row>
    <row r="80" spans="1:7" hidden="1">
      <c r="A80" t="s">
        <v>42</v>
      </c>
      <c r="B80" t="s">
        <v>7</v>
      </c>
      <c r="C80">
        <v>39</v>
      </c>
      <c r="D80" t="s">
        <v>25</v>
      </c>
      <c r="E80">
        <v>18</v>
      </c>
      <c r="F80" s="2">
        <v>4383</v>
      </c>
      <c r="G80" s="2"/>
    </row>
    <row r="81" spans="1:7" hidden="1">
      <c r="A81" t="s">
        <v>97</v>
      </c>
      <c r="B81" t="s">
        <v>7</v>
      </c>
      <c r="C81">
        <v>43</v>
      </c>
      <c r="D81" t="s">
        <v>25</v>
      </c>
      <c r="E81">
        <v>22</v>
      </c>
      <c r="F81" s="2">
        <v>3571</v>
      </c>
      <c r="G81" s="2"/>
    </row>
    <row r="82" spans="1:7" hidden="1">
      <c r="A82" t="s">
        <v>121</v>
      </c>
      <c r="B82" t="s">
        <v>11</v>
      </c>
      <c r="C82">
        <v>45</v>
      </c>
      <c r="D82" t="s">
        <v>25</v>
      </c>
      <c r="E82">
        <v>24</v>
      </c>
      <c r="F82" s="2">
        <v>2629</v>
      </c>
      <c r="G82" s="2"/>
    </row>
    <row r="83" spans="1:7" hidden="1">
      <c r="A83" t="s">
        <v>69</v>
      </c>
      <c r="B83" t="s">
        <v>11</v>
      </c>
      <c r="C83">
        <v>50</v>
      </c>
      <c r="D83" t="s">
        <v>25</v>
      </c>
      <c r="E83">
        <v>29</v>
      </c>
      <c r="F83" s="2">
        <v>1702</v>
      </c>
      <c r="G83" s="2"/>
    </row>
    <row r="84" spans="1:7" hidden="1">
      <c r="A84" t="s">
        <v>74</v>
      </c>
      <c r="B84" t="s">
        <v>7</v>
      </c>
      <c r="C84">
        <v>50</v>
      </c>
      <c r="D84" t="s">
        <v>25</v>
      </c>
      <c r="E84">
        <v>29</v>
      </c>
      <c r="F84" s="2">
        <v>4569</v>
      </c>
      <c r="G84" s="2"/>
    </row>
    <row r="85" spans="1:7" hidden="1">
      <c r="A85" t="s">
        <v>128</v>
      </c>
      <c r="B85" t="s">
        <v>11</v>
      </c>
      <c r="C85">
        <v>51</v>
      </c>
      <c r="D85" t="s">
        <v>25</v>
      </c>
      <c r="E85">
        <v>30</v>
      </c>
      <c r="F85" s="2">
        <v>3949</v>
      </c>
      <c r="G85" s="2"/>
    </row>
    <row r="86" spans="1:7" hidden="1">
      <c r="A86" t="s">
        <v>100</v>
      </c>
      <c r="B86" t="s">
        <v>11</v>
      </c>
      <c r="C86">
        <v>59</v>
      </c>
      <c r="D86" t="s">
        <v>25</v>
      </c>
      <c r="E86">
        <v>38</v>
      </c>
      <c r="F86" s="2">
        <v>1696</v>
      </c>
      <c r="G86" s="2"/>
    </row>
    <row r="87" spans="1:7" hidden="1">
      <c r="A87" t="s">
        <v>19</v>
      </c>
      <c r="B87" t="s">
        <v>11</v>
      </c>
      <c r="C87">
        <v>60</v>
      </c>
      <c r="D87" t="s">
        <v>25</v>
      </c>
      <c r="E87">
        <v>35</v>
      </c>
      <c r="F87" s="2">
        <v>2560</v>
      </c>
      <c r="G87" s="2"/>
    </row>
    <row r="88" spans="1:7" hidden="1">
      <c r="A88" t="s">
        <v>23</v>
      </c>
      <c r="B88" t="s">
        <v>11</v>
      </c>
      <c r="C88">
        <v>27</v>
      </c>
      <c r="D88" t="s">
        <v>8</v>
      </c>
      <c r="E88">
        <v>1</v>
      </c>
      <c r="F88" s="2">
        <v>2820</v>
      </c>
      <c r="G88" s="2"/>
    </row>
    <row r="89" spans="1:7" hidden="1">
      <c r="A89" t="s">
        <v>108</v>
      </c>
      <c r="B89" t="s">
        <v>11</v>
      </c>
      <c r="C89">
        <v>28</v>
      </c>
      <c r="D89" t="s">
        <v>8</v>
      </c>
      <c r="E89">
        <v>7</v>
      </c>
      <c r="F89" s="2">
        <v>2351</v>
      </c>
      <c r="G89" s="2"/>
    </row>
    <row r="90" spans="1:7" hidden="1">
      <c r="A90" t="s">
        <v>63</v>
      </c>
      <c r="B90" t="s">
        <v>7</v>
      </c>
      <c r="C90">
        <v>30</v>
      </c>
      <c r="D90" t="s">
        <v>8</v>
      </c>
      <c r="E90">
        <v>9</v>
      </c>
      <c r="F90" s="2">
        <v>3183</v>
      </c>
      <c r="G90" s="2"/>
    </row>
    <row r="91" spans="1:7" hidden="1">
      <c r="A91" t="s">
        <v>135</v>
      </c>
      <c r="B91" t="s">
        <v>11</v>
      </c>
      <c r="C91">
        <v>33</v>
      </c>
      <c r="D91" t="s">
        <v>8</v>
      </c>
      <c r="E91">
        <v>12</v>
      </c>
      <c r="F91" s="2">
        <v>2690</v>
      </c>
      <c r="G91" s="2"/>
    </row>
    <row r="92" spans="1:7" hidden="1">
      <c r="A92" t="s">
        <v>133</v>
      </c>
      <c r="B92" t="s">
        <v>11</v>
      </c>
      <c r="C92">
        <v>34</v>
      </c>
      <c r="D92" t="s">
        <v>8</v>
      </c>
      <c r="E92">
        <v>13</v>
      </c>
      <c r="F92" s="2">
        <v>2307</v>
      </c>
      <c r="G92" s="2"/>
    </row>
    <row r="93" spans="1:7" hidden="1">
      <c r="A93" t="s">
        <v>17</v>
      </c>
      <c r="B93" t="s">
        <v>11</v>
      </c>
      <c r="C93">
        <v>37</v>
      </c>
      <c r="D93" t="s">
        <v>8</v>
      </c>
      <c r="E93">
        <v>9</v>
      </c>
      <c r="F93" s="2">
        <v>4759</v>
      </c>
      <c r="G93" s="2"/>
    </row>
    <row r="94" spans="1:7" hidden="1">
      <c r="A94" t="s">
        <v>52</v>
      </c>
      <c r="B94" t="s">
        <v>11</v>
      </c>
      <c r="C94">
        <v>37</v>
      </c>
      <c r="D94" t="s">
        <v>8</v>
      </c>
      <c r="E94">
        <v>16</v>
      </c>
      <c r="F94" s="2">
        <v>1538</v>
      </c>
      <c r="G94" s="2"/>
    </row>
    <row r="95" spans="1:7" hidden="1">
      <c r="A95" t="s">
        <v>94</v>
      </c>
      <c r="B95" t="s">
        <v>11</v>
      </c>
      <c r="C95">
        <v>38</v>
      </c>
      <c r="D95" t="s">
        <v>8</v>
      </c>
      <c r="E95">
        <v>17</v>
      </c>
      <c r="F95" s="2">
        <v>2465</v>
      </c>
      <c r="G95" s="2"/>
    </row>
    <row r="96" spans="1:7" hidden="1">
      <c r="A96" t="s">
        <v>55</v>
      </c>
      <c r="B96" t="s">
        <v>11</v>
      </c>
      <c r="C96">
        <v>39</v>
      </c>
      <c r="D96" t="s">
        <v>8</v>
      </c>
      <c r="E96">
        <v>18</v>
      </c>
      <c r="F96" s="2">
        <v>3630</v>
      </c>
      <c r="G96" s="2"/>
    </row>
    <row r="97" spans="1:7" hidden="1">
      <c r="A97" t="s">
        <v>45</v>
      </c>
      <c r="B97" t="s">
        <v>11</v>
      </c>
      <c r="C97">
        <v>41</v>
      </c>
      <c r="D97" t="s">
        <v>8</v>
      </c>
      <c r="E97">
        <v>20</v>
      </c>
      <c r="F97" s="2">
        <v>4403</v>
      </c>
      <c r="G97" s="2"/>
    </row>
    <row r="98" spans="1:7" hidden="1">
      <c r="A98" t="s">
        <v>49</v>
      </c>
      <c r="B98" t="s">
        <v>11</v>
      </c>
      <c r="C98">
        <v>41</v>
      </c>
      <c r="D98" t="s">
        <v>8</v>
      </c>
      <c r="E98">
        <v>20</v>
      </c>
      <c r="F98" s="2">
        <v>4351</v>
      </c>
      <c r="G98" s="2"/>
    </row>
    <row r="99" spans="1:7" hidden="1">
      <c r="A99" t="s">
        <v>60</v>
      </c>
      <c r="B99" t="s">
        <v>11</v>
      </c>
      <c r="C99">
        <v>43</v>
      </c>
      <c r="D99" t="s">
        <v>8</v>
      </c>
      <c r="E99">
        <v>22</v>
      </c>
      <c r="F99" s="2">
        <v>2826</v>
      </c>
      <c r="G99" s="2"/>
    </row>
    <row r="100" spans="1:7" hidden="1">
      <c r="A100" t="s">
        <v>16</v>
      </c>
      <c r="B100" t="s">
        <v>11</v>
      </c>
      <c r="C100">
        <v>47</v>
      </c>
      <c r="D100" t="s">
        <v>8</v>
      </c>
      <c r="E100">
        <v>26</v>
      </c>
      <c r="F100" s="2">
        <v>3179</v>
      </c>
      <c r="G100" s="2"/>
    </row>
    <row r="101" spans="1:7" hidden="1">
      <c r="A101" t="s">
        <v>46</v>
      </c>
      <c r="B101" t="s">
        <v>7</v>
      </c>
      <c r="C101">
        <v>50</v>
      </c>
      <c r="D101" t="s">
        <v>8</v>
      </c>
      <c r="E101">
        <v>29</v>
      </c>
      <c r="F101" s="2">
        <v>4079</v>
      </c>
      <c r="G101" s="2"/>
    </row>
    <row r="102" spans="1:7" hidden="1">
      <c r="A102" t="s">
        <v>138</v>
      </c>
      <c r="B102" t="s">
        <v>7</v>
      </c>
      <c r="C102">
        <v>51</v>
      </c>
      <c r="D102" t="s">
        <v>8</v>
      </c>
      <c r="E102">
        <v>30</v>
      </c>
      <c r="F102" s="2">
        <v>1540</v>
      </c>
      <c r="G102" s="2"/>
    </row>
    <row r="103" spans="1:7" hidden="1">
      <c r="A103" t="s">
        <v>71</v>
      </c>
      <c r="B103" t="s">
        <v>7</v>
      </c>
      <c r="C103">
        <v>52</v>
      </c>
      <c r="D103" t="s">
        <v>8</v>
      </c>
      <c r="E103">
        <v>31</v>
      </c>
      <c r="F103" s="2">
        <v>1273</v>
      </c>
      <c r="G103" s="2"/>
    </row>
    <row r="104" spans="1:7" hidden="1">
      <c r="A104" t="s">
        <v>72</v>
      </c>
      <c r="B104" t="s">
        <v>7</v>
      </c>
      <c r="C104">
        <v>53</v>
      </c>
      <c r="D104" t="s">
        <v>8</v>
      </c>
      <c r="E104">
        <v>32</v>
      </c>
      <c r="F104" s="2">
        <v>3831</v>
      </c>
      <c r="G104" s="2"/>
    </row>
    <row r="105" spans="1:7" hidden="1">
      <c r="A105" t="s">
        <v>91</v>
      </c>
      <c r="B105" t="s">
        <v>7</v>
      </c>
      <c r="C105">
        <v>60</v>
      </c>
      <c r="D105" t="s">
        <v>8</v>
      </c>
      <c r="E105">
        <v>39</v>
      </c>
      <c r="F105" s="2">
        <v>2340</v>
      </c>
      <c r="G105" s="2"/>
    </row>
    <row r="106" spans="1:7" hidden="1">
      <c r="A106" t="s">
        <v>21</v>
      </c>
      <c r="B106" t="s">
        <v>7</v>
      </c>
      <c r="C106">
        <v>21</v>
      </c>
      <c r="D106" t="s">
        <v>12</v>
      </c>
      <c r="E106">
        <v>2</v>
      </c>
      <c r="F106" s="2">
        <v>1058</v>
      </c>
      <c r="G106" s="2"/>
    </row>
    <row r="107" spans="1:7" hidden="1">
      <c r="A107" t="s">
        <v>14</v>
      </c>
      <c r="B107" t="s">
        <v>7</v>
      </c>
      <c r="C107">
        <v>23</v>
      </c>
      <c r="D107" t="s">
        <v>12</v>
      </c>
      <c r="E107">
        <v>2</v>
      </c>
      <c r="F107" s="2">
        <v>1970</v>
      </c>
      <c r="G107" s="2"/>
    </row>
    <row r="108" spans="1:7" hidden="1">
      <c r="A108" t="s">
        <v>18</v>
      </c>
      <c r="B108" t="s">
        <v>11</v>
      </c>
      <c r="C108">
        <v>35</v>
      </c>
      <c r="D108" t="s">
        <v>12</v>
      </c>
      <c r="E108">
        <v>3</v>
      </c>
      <c r="F108" s="2">
        <v>1276</v>
      </c>
      <c r="G108" s="2"/>
    </row>
    <row r="109" spans="1:7" hidden="1">
      <c r="A109" t="s">
        <v>109</v>
      </c>
      <c r="B109" t="s">
        <v>11</v>
      </c>
      <c r="C109">
        <v>35</v>
      </c>
      <c r="D109" t="s">
        <v>12</v>
      </c>
      <c r="E109">
        <v>14</v>
      </c>
      <c r="F109" s="2">
        <v>2827</v>
      </c>
      <c r="G109" s="2"/>
    </row>
    <row r="110" spans="1:7" hidden="1">
      <c r="A110" t="s">
        <v>78</v>
      </c>
      <c r="B110" t="s">
        <v>11</v>
      </c>
      <c r="C110">
        <v>40</v>
      </c>
      <c r="D110" t="s">
        <v>12</v>
      </c>
      <c r="E110">
        <v>19</v>
      </c>
      <c r="F110" s="2">
        <v>4559</v>
      </c>
      <c r="G110" s="2"/>
    </row>
    <row r="111" spans="1:7" hidden="1">
      <c r="A111" t="s">
        <v>112</v>
      </c>
      <c r="B111" t="s">
        <v>7</v>
      </c>
      <c r="C111">
        <v>43</v>
      </c>
      <c r="D111" t="s">
        <v>12</v>
      </c>
      <c r="E111">
        <v>22</v>
      </c>
      <c r="F111" s="2">
        <v>4180</v>
      </c>
      <c r="G111" s="2"/>
    </row>
    <row r="112" spans="1:7" hidden="1">
      <c r="A112" t="s">
        <v>59</v>
      </c>
      <c r="B112" t="s">
        <v>7</v>
      </c>
      <c r="C112">
        <v>45</v>
      </c>
      <c r="D112" t="s">
        <v>12</v>
      </c>
      <c r="E112">
        <v>24</v>
      </c>
      <c r="F112" s="2">
        <v>2705</v>
      </c>
      <c r="G112" s="2"/>
    </row>
    <row r="113" spans="1:7" hidden="1">
      <c r="A113" t="s">
        <v>21</v>
      </c>
      <c r="B113" t="s">
        <v>11</v>
      </c>
      <c r="C113">
        <v>47</v>
      </c>
      <c r="D113" t="s">
        <v>12</v>
      </c>
      <c r="E113">
        <v>17</v>
      </c>
      <c r="F113" s="2">
        <v>1740</v>
      </c>
      <c r="G113" s="2"/>
    </row>
    <row r="114" spans="1:7" hidden="1">
      <c r="A114" t="s">
        <v>85</v>
      </c>
      <c r="B114" t="s">
        <v>7</v>
      </c>
      <c r="C114">
        <v>54</v>
      </c>
      <c r="D114" t="s">
        <v>12</v>
      </c>
      <c r="E114">
        <v>33</v>
      </c>
      <c r="F114" s="2">
        <v>1788</v>
      </c>
      <c r="G114" s="2"/>
    </row>
    <row r="115" spans="1:7" hidden="1">
      <c r="A115" t="s">
        <v>58</v>
      </c>
      <c r="B115" t="s">
        <v>11</v>
      </c>
      <c r="C115">
        <v>55</v>
      </c>
      <c r="D115" t="s">
        <v>12</v>
      </c>
      <c r="E115">
        <v>34</v>
      </c>
      <c r="F115" s="2">
        <v>1728</v>
      </c>
      <c r="G115" s="2"/>
    </row>
    <row r="116" spans="1:7" hidden="1">
      <c r="A116" t="s">
        <v>118</v>
      </c>
      <c r="B116" t="s">
        <v>11</v>
      </c>
      <c r="C116">
        <v>55</v>
      </c>
      <c r="D116" t="s">
        <v>12</v>
      </c>
      <c r="E116">
        <v>34</v>
      </c>
      <c r="F116" s="2">
        <v>1652</v>
      </c>
      <c r="G116" s="2"/>
    </row>
    <row r="117" spans="1:7" hidden="1">
      <c r="A117" t="s">
        <v>105</v>
      </c>
      <c r="B117" t="s">
        <v>7</v>
      </c>
      <c r="C117">
        <v>58</v>
      </c>
      <c r="D117" t="s">
        <v>12</v>
      </c>
      <c r="E117">
        <v>37</v>
      </c>
      <c r="F117" s="2">
        <v>1525</v>
      </c>
      <c r="G117" s="2"/>
    </row>
    <row r="118" spans="1:7" hidden="1">
      <c r="A118" t="s">
        <v>57</v>
      </c>
      <c r="B118" t="s">
        <v>7</v>
      </c>
      <c r="C118">
        <v>59</v>
      </c>
      <c r="D118" t="s">
        <v>12</v>
      </c>
      <c r="E118">
        <v>38</v>
      </c>
      <c r="F118" s="2">
        <v>3033</v>
      </c>
      <c r="G118" s="2"/>
    </row>
    <row r="119" spans="1:7" hidden="1">
      <c r="A119" t="s">
        <v>132</v>
      </c>
      <c r="B119" t="s">
        <v>11</v>
      </c>
      <c r="C119">
        <v>21</v>
      </c>
      <c r="D119" t="s">
        <v>15</v>
      </c>
      <c r="E119">
        <v>1</v>
      </c>
      <c r="F119" s="2">
        <v>3615</v>
      </c>
      <c r="G119" s="2"/>
    </row>
    <row r="120" spans="1:7" hidden="1">
      <c r="A120" t="s">
        <v>39</v>
      </c>
      <c r="B120" t="s">
        <v>7</v>
      </c>
      <c r="C120">
        <v>22</v>
      </c>
      <c r="D120" t="s">
        <v>15</v>
      </c>
      <c r="E120">
        <v>1</v>
      </c>
      <c r="F120" s="2">
        <v>2713</v>
      </c>
      <c r="G120" s="2"/>
    </row>
    <row r="121" spans="1:7" hidden="1">
      <c r="A121" t="s">
        <v>110</v>
      </c>
      <c r="B121" t="s">
        <v>7</v>
      </c>
      <c r="C121">
        <v>22</v>
      </c>
      <c r="D121" t="s">
        <v>15</v>
      </c>
      <c r="E121">
        <v>1</v>
      </c>
      <c r="F121" s="2">
        <v>3530</v>
      </c>
      <c r="G121" s="2"/>
    </row>
    <row r="122" spans="1:7" hidden="1">
      <c r="A122" t="s">
        <v>76</v>
      </c>
      <c r="B122" t="s">
        <v>11</v>
      </c>
      <c r="C122">
        <v>23</v>
      </c>
      <c r="D122" t="s">
        <v>15</v>
      </c>
      <c r="E122">
        <v>2</v>
      </c>
      <c r="F122" s="2">
        <v>4436</v>
      </c>
      <c r="G122" s="2"/>
    </row>
    <row r="123" spans="1:7" hidden="1">
      <c r="A123" t="s">
        <v>67</v>
      </c>
      <c r="B123" t="s">
        <v>7</v>
      </c>
      <c r="C123">
        <v>25</v>
      </c>
      <c r="D123" t="s">
        <v>15</v>
      </c>
      <c r="E123">
        <v>4</v>
      </c>
      <c r="F123" s="2">
        <v>4647</v>
      </c>
      <c r="G123" s="2"/>
    </row>
    <row r="124" spans="1:7" hidden="1">
      <c r="A124" t="s">
        <v>20</v>
      </c>
      <c r="B124" t="s">
        <v>7</v>
      </c>
      <c r="C124">
        <v>28</v>
      </c>
      <c r="D124" t="s">
        <v>15</v>
      </c>
      <c r="E124">
        <v>1</v>
      </c>
      <c r="F124" s="2">
        <v>3430</v>
      </c>
      <c r="G124" s="2"/>
    </row>
    <row r="125" spans="1:7" hidden="1">
      <c r="A125" t="s">
        <v>64</v>
      </c>
      <c r="B125" t="s">
        <v>11</v>
      </c>
      <c r="C125">
        <v>28</v>
      </c>
      <c r="D125" t="s">
        <v>15</v>
      </c>
      <c r="E125">
        <v>7</v>
      </c>
      <c r="F125" s="2">
        <v>4082</v>
      </c>
      <c r="G125" s="2"/>
    </row>
    <row r="126" spans="1:7" hidden="1">
      <c r="A126" t="s">
        <v>93</v>
      </c>
      <c r="B126" t="s">
        <v>11</v>
      </c>
      <c r="C126">
        <v>28</v>
      </c>
      <c r="D126" t="s">
        <v>15</v>
      </c>
      <c r="E126">
        <v>7</v>
      </c>
      <c r="F126" s="2">
        <v>1276</v>
      </c>
      <c r="G126" s="2"/>
    </row>
    <row r="127" spans="1:7" hidden="1">
      <c r="A127" t="s">
        <v>27</v>
      </c>
      <c r="B127" t="s">
        <v>11</v>
      </c>
      <c r="C127">
        <v>32</v>
      </c>
      <c r="D127" t="s">
        <v>15</v>
      </c>
      <c r="E127">
        <v>11</v>
      </c>
      <c r="F127" s="2">
        <v>3471</v>
      </c>
      <c r="G127" s="2"/>
    </row>
    <row r="128" spans="1:7" hidden="1">
      <c r="A128" t="s">
        <v>123</v>
      </c>
      <c r="B128" t="s">
        <v>11</v>
      </c>
      <c r="C128">
        <v>43</v>
      </c>
      <c r="D128" t="s">
        <v>15</v>
      </c>
      <c r="E128">
        <v>22</v>
      </c>
      <c r="F128" s="2">
        <v>2066</v>
      </c>
      <c r="G128" s="2"/>
    </row>
    <row r="129" spans="1:7" hidden="1">
      <c r="A129" t="s">
        <v>106</v>
      </c>
      <c r="B129" t="s">
        <v>11</v>
      </c>
      <c r="C129">
        <v>53</v>
      </c>
      <c r="D129" t="s">
        <v>15</v>
      </c>
      <c r="E129">
        <v>32</v>
      </c>
      <c r="F129" s="2">
        <v>3901</v>
      </c>
      <c r="G129" s="2"/>
    </row>
    <row r="130" spans="1:7" hidden="1">
      <c r="A130" t="s">
        <v>29</v>
      </c>
      <c r="B130" t="s">
        <v>7</v>
      </c>
      <c r="C130">
        <v>54</v>
      </c>
      <c r="D130" t="s">
        <v>15</v>
      </c>
      <c r="E130">
        <v>33</v>
      </c>
      <c r="F130" s="2">
        <v>4579</v>
      </c>
      <c r="G130" s="2"/>
    </row>
    <row r="131" spans="1:7" hidden="1">
      <c r="A131" t="s">
        <v>61</v>
      </c>
      <c r="B131" t="s">
        <v>7</v>
      </c>
      <c r="C131">
        <v>55</v>
      </c>
      <c r="D131" t="s">
        <v>15</v>
      </c>
      <c r="E131">
        <v>34</v>
      </c>
      <c r="F131" s="2">
        <v>3293</v>
      </c>
      <c r="G131" s="2"/>
    </row>
    <row r="132" spans="1:7" hidden="1">
      <c r="A132" t="s">
        <v>70</v>
      </c>
      <c r="B132" t="s">
        <v>7</v>
      </c>
      <c r="C132">
        <v>57</v>
      </c>
      <c r="D132" t="s">
        <v>15</v>
      </c>
      <c r="E132">
        <v>36</v>
      </c>
      <c r="F132" s="2">
        <v>2046</v>
      </c>
      <c r="G132" s="2"/>
    </row>
    <row r="133" spans="1:7" hidden="1">
      <c r="A133" t="s">
        <v>65</v>
      </c>
      <c r="B133" t="s">
        <v>7</v>
      </c>
      <c r="C133">
        <v>58</v>
      </c>
      <c r="D133" t="s">
        <v>15</v>
      </c>
      <c r="E133">
        <v>37</v>
      </c>
      <c r="F133" s="2">
        <v>3079</v>
      </c>
      <c r="G133" s="2"/>
    </row>
    <row r="147" spans="1:2" ht="14.4" thickBot="1"/>
    <row r="148" spans="1:2">
      <c r="A148" s="57" t="s">
        <v>444</v>
      </c>
      <c r="B148" s="58">
        <f>DAVERAGE(_xlnm.Database,"Staż pracy",B1:G3)</f>
        <v>17.25</v>
      </c>
    </row>
    <row r="149" spans="1:2">
      <c r="A149" s="59" t="s">
        <v>445</v>
      </c>
      <c r="B149" s="60">
        <f>DMAX(_xlnm.Database,"Wiek",B1:G3)</f>
        <v>54</v>
      </c>
    </row>
    <row r="150" spans="1:2">
      <c r="A150" s="59" t="s">
        <v>446</v>
      </c>
      <c r="B150" s="60">
        <f>DMIN(_xlnm.Database,"Wiek",B1:G3)</f>
        <v>30</v>
      </c>
    </row>
    <row r="151" spans="1:2">
      <c r="A151" s="59" t="s">
        <v>447</v>
      </c>
      <c r="B151" s="60">
        <f>DSUM(_xlnm.Database,"Wynagrodzenie",B1:G3)</f>
        <v>51003</v>
      </c>
    </row>
    <row r="152" spans="1:2" ht="14.4" thickBot="1">
      <c r="A152" s="61" t="s">
        <v>448</v>
      </c>
      <c r="B152" s="62">
        <f>DCOUNTA(_xlnm.Database,"wiek",B1:G3)</f>
        <v>16</v>
      </c>
    </row>
  </sheetData>
  <autoFilter ref="A5:F133" xr:uid="{647BAEB6-D47F-4E58-85B1-DD599F25199D}">
    <filterColumn colId="1">
      <filters>
        <filter val="Kobieta"/>
      </filters>
    </filterColumn>
    <filterColumn colId="3">
      <filters>
        <filter val="licencjat"/>
        <filter val="magister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>
    <tabColor rgb="FF00B050"/>
  </sheetPr>
  <dimension ref="B1:E9"/>
  <sheetViews>
    <sheetView tabSelected="1" workbookViewId="0">
      <selection activeCell="C18" sqref="C18"/>
    </sheetView>
  </sheetViews>
  <sheetFormatPr defaultColWidth="9" defaultRowHeight="13.8"/>
  <cols>
    <col min="1" max="1" width="3" style="1" customWidth="1"/>
    <col min="2" max="2" width="33" style="1" customWidth="1"/>
    <col min="3" max="3" width="15.59765625" style="1" bestFit="1" customWidth="1"/>
    <col min="4" max="4" width="15.69921875" style="1" bestFit="1" customWidth="1"/>
    <col min="5" max="5" width="14.5" style="1" bestFit="1" customWidth="1"/>
    <col min="6" max="6" width="9" style="1"/>
    <col min="7" max="7" width="11.69921875" style="1" bestFit="1" customWidth="1"/>
    <col min="8" max="16384" width="9" style="1"/>
  </cols>
  <sheetData>
    <row r="1" spans="2:5" ht="15.6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  <c r="D4" s="95" t="s">
        <v>477</v>
      </c>
    </row>
    <row r="5" spans="2:5" ht="24" customHeight="1">
      <c r="B5" s="16" t="s">
        <v>179</v>
      </c>
      <c r="C5" s="16">
        <v>5</v>
      </c>
      <c r="D5" s="95" t="s">
        <v>478</v>
      </c>
    </row>
    <row r="6" spans="2:5" ht="24" customHeight="1">
      <c r="B6" s="16" t="s">
        <v>175</v>
      </c>
      <c r="C6" s="34">
        <f>FV(C4,C5,,-C3)</f>
        <v>1159274.0742999997</v>
      </c>
    </row>
    <row r="9" spans="2:5">
      <c r="C9" s="6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>
    <tabColor rgb="FF00B050"/>
  </sheetPr>
  <dimension ref="A1:H22"/>
  <sheetViews>
    <sheetView workbookViewId="0">
      <selection activeCell="F4" sqref="F4"/>
    </sheetView>
  </sheetViews>
  <sheetFormatPr defaultColWidth="9" defaultRowHeight="13.8"/>
  <cols>
    <col min="1" max="1" width="25" style="1" customWidth="1"/>
    <col min="2" max="2" width="8.5" style="1" customWidth="1"/>
    <col min="3" max="3" width="21.69921875" style="1" bestFit="1" customWidth="1"/>
    <col min="4" max="4" width="11.19921875" style="1" customWidth="1"/>
    <col min="5" max="5" width="14.19921875" style="1" customWidth="1"/>
    <col min="6" max="6" width="13.19921875" style="4" customWidth="1"/>
    <col min="7" max="16384" width="9" style="1"/>
  </cols>
  <sheetData>
    <row r="1" spans="1:8" ht="17.399999999999999">
      <c r="A1" s="30" t="s">
        <v>197</v>
      </c>
      <c r="E1" s="25" t="s">
        <v>196</v>
      </c>
      <c r="F1" s="26">
        <f ca="1">TODAY()</f>
        <v>43642</v>
      </c>
      <c r="H1" s="28" t="s">
        <v>199</v>
      </c>
    </row>
    <row r="2" spans="1:8" ht="21">
      <c r="A2" s="22"/>
      <c r="E2" s="23"/>
      <c r="F2" s="24"/>
    </row>
    <row r="3" spans="1:8" ht="41.4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65" t="str">
        <f>TRIM(A4)</f>
        <v>SZZ Szczecin</v>
      </c>
      <c r="D4" s="4" t="str">
        <f>LEFT(C4,3)</f>
        <v>SZZ</v>
      </c>
      <c r="E4" s="21">
        <v>412000</v>
      </c>
      <c r="F4" s="4">
        <f>_xlfn.RANK.EQ(E4,$E$4:$E$18,1)</f>
        <v>7</v>
      </c>
    </row>
    <row r="5" spans="1:8">
      <c r="A5" s="1" t="s">
        <v>188</v>
      </c>
      <c r="B5" s="1" t="s">
        <v>194</v>
      </c>
      <c r="C5" s="65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_xlfn.RANK.EQ(E5,$E$4:$E$18,1)</f>
        <v>2</v>
      </c>
    </row>
    <row r="6" spans="1:8">
      <c r="A6" s="1" t="s">
        <v>181</v>
      </c>
      <c r="B6" s="1" t="s">
        <v>194</v>
      </c>
      <c r="C6" s="65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14</v>
      </c>
    </row>
    <row r="7" spans="1:8">
      <c r="A7" s="1" t="s">
        <v>191</v>
      </c>
      <c r="B7" s="1" t="s">
        <v>193</v>
      </c>
      <c r="C7" s="65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11</v>
      </c>
    </row>
    <row r="8" spans="1:8">
      <c r="A8" s="1" t="s">
        <v>184</v>
      </c>
      <c r="B8" s="1" t="s">
        <v>193</v>
      </c>
      <c r="C8" s="65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9</v>
      </c>
    </row>
    <row r="9" spans="1:8">
      <c r="A9" s="1" t="s">
        <v>186</v>
      </c>
      <c r="B9" s="1" t="s">
        <v>194</v>
      </c>
      <c r="C9" s="65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5</v>
      </c>
    </row>
    <row r="10" spans="1:8">
      <c r="A10" s="1" t="s">
        <v>203</v>
      </c>
      <c r="B10" s="1" t="s">
        <v>194</v>
      </c>
      <c r="C10" s="65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65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3</v>
      </c>
    </row>
    <row r="12" spans="1:8">
      <c r="A12" s="1" t="s">
        <v>182</v>
      </c>
      <c r="B12" s="1" t="s">
        <v>194</v>
      </c>
      <c r="C12" s="65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12</v>
      </c>
    </row>
    <row r="13" spans="1:8">
      <c r="A13" s="1" t="s">
        <v>189</v>
      </c>
      <c r="B13" s="1" t="s">
        <v>193</v>
      </c>
      <c r="C13" s="65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</v>
      </c>
    </row>
    <row r="14" spans="1:8">
      <c r="A14" s="1" t="s">
        <v>183</v>
      </c>
      <c r="B14" s="1" t="s">
        <v>194</v>
      </c>
      <c r="C14" s="65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10</v>
      </c>
    </row>
    <row r="15" spans="1:8">
      <c r="A15" s="1" t="s">
        <v>205</v>
      </c>
      <c r="B15" s="1" t="s">
        <v>193</v>
      </c>
      <c r="C15" s="65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6</v>
      </c>
    </row>
    <row r="16" spans="1:8">
      <c r="A16" s="1" t="s">
        <v>187</v>
      </c>
      <c r="B16" s="1" t="s">
        <v>194</v>
      </c>
      <c r="C16" s="65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4</v>
      </c>
    </row>
    <row r="17" spans="1:6">
      <c r="A17" s="1" t="s">
        <v>206</v>
      </c>
      <c r="B17" s="1" t="s">
        <v>193</v>
      </c>
      <c r="C17" s="65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13</v>
      </c>
    </row>
    <row r="18" spans="1:6">
      <c r="A18" s="1" t="s">
        <v>207</v>
      </c>
      <c r="B18" s="1" t="s">
        <v>193</v>
      </c>
      <c r="C18" s="65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15</v>
      </c>
    </row>
    <row r="19" spans="1:6">
      <c r="D19" s="4"/>
      <c r="E19" s="29"/>
    </row>
    <row r="20" spans="1:6" ht="18.75" customHeight="1">
      <c r="C20" s="96" t="s">
        <v>200</v>
      </c>
      <c r="D20" s="96"/>
      <c r="E20" s="27">
        <f>SUM(E4:E18)</f>
        <v>30598455</v>
      </c>
    </row>
    <row r="21" spans="1:6" ht="18.75" customHeight="1">
      <c r="C21" s="96" t="s">
        <v>201</v>
      </c>
      <c r="D21" s="96"/>
      <c r="E21" s="27">
        <f ca="1">SUMIF(B4:E18,"Północ",E4:E18)</f>
        <v>19788713</v>
      </c>
    </row>
    <row r="22" spans="1:6" ht="18.75" customHeight="1">
      <c r="C22" s="96" t="s">
        <v>202</v>
      </c>
      <c r="D22" s="96"/>
      <c r="E22" s="27">
        <f ca="1">SUMIF(B4:E18,"Południe",E4:E18)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>
    <tabColor rgb="FF00B050"/>
  </sheetPr>
  <dimension ref="A1:G193"/>
  <sheetViews>
    <sheetView zoomScaleNormal="100" workbookViewId="0">
      <pane ySplit="1" topLeftCell="A2" activePane="bottomLeft" state="frozen"/>
      <selection pane="bottomLeft" activeCell="D7" sqref="D7"/>
    </sheetView>
  </sheetViews>
  <sheetFormatPr defaultRowHeight="13.8"/>
  <cols>
    <col min="1" max="1" width="14.8984375" bestFit="1" customWidth="1"/>
    <col min="2" max="2" width="15.8984375" bestFit="1" customWidth="1"/>
    <col min="3" max="3" width="24" style="1" bestFit="1" customWidth="1"/>
    <col min="4" max="4" width="14.3984375" style="4" bestFit="1" customWidth="1"/>
    <col min="5" max="5" width="14.8984375" style="4" customWidth="1"/>
    <col min="6" max="6" width="15.19921875" bestFit="1" customWidth="1"/>
  </cols>
  <sheetData>
    <row r="1" spans="1:7" s="1" customFormat="1" ht="17.399999999999999">
      <c r="A1" s="30" t="s">
        <v>402</v>
      </c>
      <c r="C1" s="25" t="s">
        <v>405</v>
      </c>
      <c r="D1" s="97">
        <f ca="1">NOW()</f>
        <v>43642.560715162035</v>
      </c>
      <c r="E1" s="98"/>
      <c r="G1" s="28" t="s">
        <v>404</v>
      </c>
    </row>
    <row r="2" spans="1:7" s="1" customFormat="1">
      <c r="D2" s="4"/>
      <c r="E2" s="4"/>
    </row>
    <row r="3" spans="1:7" ht="18.75" customHeight="1">
      <c r="A3" s="44" t="s">
        <v>0</v>
      </c>
      <c r="B3" s="44" t="s">
        <v>208</v>
      </c>
      <c r="C3" s="44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_xlfn.TEXTJOIN(" ",,A4,B4)</f>
        <v>Górski Jan</v>
      </c>
      <c r="D4" s="43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_xlfn.TEXTJOIN(" ",,A5,B5)</f>
        <v>Roszak Dariusz</v>
      </c>
      <c r="D5" s="43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Cebula Paweł</v>
      </c>
      <c r="D6" s="43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Terlecki Aleksander</v>
      </c>
      <c r="D7" s="43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Wojtkowski Zbigniew</v>
      </c>
      <c r="D8" s="43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Rębek Grzegorz</v>
      </c>
      <c r="D9" s="43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Sławecki Roman</v>
      </c>
      <c r="D10" s="43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Deptuła Jarosław</v>
      </c>
      <c r="D11" s="43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Szczerba Józef</v>
      </c>
      <c r="D12" s="43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Karski Krzysztof</v>
      </c>
      <c r="D13" s="43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Rusiecki Krzysztof</v>
      </c>
      <c r="D14" s="43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Pisalski Jan</v>
      </c>
      <c r="D15" s="43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Wrona Grzegorz</v>
      </c>
      <c r="D16" s="43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Ross Jarosław</v>
      </c>
      <c r="D17" s="43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Dąbrowska Joanna</v>
      </c>
      <c r="D18" s="43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Ćwierz Stanisław</v>
      </c>
      <c r="D19" s="43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Karpiński Jerzy</v>
      </c>
      <c r="D20" s="43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Sławiak Zdzisława</v>
      </c>
      <c r="D21" s="43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Adamczyk Stefan</v>
      </c>
      <c r="D22" s="43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Kosecki Grzegorz</v>
      </c>
      <c r="D23" s="43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Zuba Lena</v>
      </c>
      <c r="D24" s="43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Babalski Wojciech</v>
      </c>
      <c r="D25" s="43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Hibner Teresa</v>
      </c>
      <c r="D26" s="43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Janowska Bożena</v>
      </c>
      <c r="D27" s="43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Okła-Drewnowicz Krystyna</v>
      </c>
      <c r="D28" s="43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Pierzchała Gabriela</v>
      </c>
      <c r="D29" s="43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Baranowska Ewa</v>
      </c>
      <c r="D30" s="43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Sikora Elżbieta</v>
      </c>
      <c r="D31" s="43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Rakoczy Jan</v>
      </c>
      <c r="D32" s="43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Ołdakowski Andrzej</v>
      </c>
      <c r="D33" s="43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Jaros Jacek</v>
      </c>
      <c r="D34" s="43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Baranowska Urszula</v>
      </c>
      <c r="D35" s="43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Masłowska Mirosława</v>
      </c>
      <c r="D36" s="43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Fabisiak Magdalena</v>
      </c>
      <c r="D37" s="43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Buła Michał</v>
      </c>
      <c r="D38" s="43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Wargocka Elżbieta</v>
      </c>
      <c r="D39" s="43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Krupa Marek</v>
      </c>
      <c r="D40" s="43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Kwitek Jacek</v>
      </c>
      <c r="D41" s="43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Szarama Zbigniew</v>
      </c>
      <c r="D42" s="43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Skorupa Waldemar</v>
      </c>
      <c r="D43" s="43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Janik Marek</v>
      </c>
      <c r="D44" s="43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Halicki Norbert</v>
      </c>
      <c r="D45" s="43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Ryszka Grzegorz</v>
      </c>
      <c r="D46" s="43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Brejza Adam</v>
      </c>
      <c r="D47" s="43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Zakrzewska Bożena</v>
      </c>
      <c r="D48" s="43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Czuma Leszek</v>
      </c>
      <c r="D49" s="43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Guzowska Maria</v>
      </c>
      <c r="D50" s="43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Raba Tadeusz</v>
      </c>
      <c r="D51" s="43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Kierzkowska Stanisława</v>
      </c>
      <c r="D52" s="43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Polak Stanisław</v>
      </c>
      <c r="D53" s="43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Racki Artur</v>
      </c>
      <c r="D54" s="43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Olechowska Elżbieta</v>
      </c>
      <c r="D55" s="43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Adamczyk Artur</v>
      </c>
      <c r="D56" s="43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Wolak Maria</v>
      </c>
      <c r="D57" s="43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Waśko Czesław</v>
      </c>
      <c r="D58" s="43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Żelichowski Bogusław</v>
      </c>
      <c r="D59" s="43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Lipiec Tadeusz</v>
      </c>
      <c r="D60" s="43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Drab Elżbieta</v>
      </c>
      <c r="D61" s="43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Kowalski Andrzej</v>
      </c>
      <c r="D62" s="43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Kuriata Andrzej</v>
      </c>
      <c r="D63" s="43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Gwiazdowski Krzysztof</v>
      </c>
      <c r="D64" s="43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Wielichowska Ewa</v>
      </c>
      <c r="D65" s="43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Witek Ewa</v>
      </c>
      <c r="D66" s="43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Suski Adam</v>
      </c>
      <c r="D67" s="43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Osuch Aleksander</v>
      </c>
      <c r="D68" s="43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3" si="2">_xlfn.TEXTJOIN(" ",,A69,B69)</f>
        <v>Młyńczak Joanna</v>
      </c>
      <c r="D69" s="43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Kaczanowski Andrzej</v>
      </c>
      <c r="D70" s="43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Krzyśków Paweł</v>
      </c>
      <c r="D71" s="43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Katulski Piotr</v>
      </c>
      <c r="D72" s="43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Streker-Dembińska Jolanta</v>
      </c>
      <c r="D73" s="43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Chłopek Ryszard</v>
      </c>
      <c r="D74" s="43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Kaźmierczak Piotr</v>
      </c>
      <c r="D75" s="43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Nowak Agnieszka</v>
      </c>
      <c r="D76" s="43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Tyszkiewicz Kazimierz</v>
      </c>
      <c r="D77" s="43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Bętkowski Karol</v>
      </c>
      <c r="D78" s="43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Czechyra Andrzej</v>
      </c>
      <c r="D79" s="43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Feler Izabela</v>
      </c>
      <c r="D80" s="43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Jasińska Barbara</v>
      </c>
      <c r="D81" s="43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Ciechowska Monika</v>
      </c>
      <c r="D82" s="43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Mikołajczyk Grażyna</v>
      </c>
      <c r="D83" s="43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Siedlecki Daniel</v>
      </c>
      <c r="D84" s="43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Wolej Aneta</v>
      </c>
      <c r="D85" s="43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Zach Karolina</v>
      </c>
      <c r="D86" s="43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Baranowska Melisa</v>
      </c>
      <c r="D87" s="43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Miejska Ewelina</v>
      </c>
      <c r="D88" s="43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Szafrańska Zofia</v>
      </c>
      <c r="D89" s="43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Dziwulski Juliusz</v>
      </c>
      <c r="D90" s="43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Dudek Izabela</v>
      </c>
      <c r="D91" s="43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Hardy Benedykt</v>
      </c>
      <c r="D92" s="43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Pieńkowski Dariusz</v>
      </c>
      <c r="D93" s="43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Lechowicz Stanisław</v>
      </c>
      <c r="D94" s="43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Jasińska Janina</v>
      </c>
      <c r="D95" s="43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Zambrowicz Romuald</v>
      </c>
      <c r="D96" s="43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Rosiewicz Olgierd</v>
      </c>
      <c r="D97" s="43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Siennicki Mikołaj</v>
      </c>
      <c r="D98" s="43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Anioł Grzegorz</v>
      </c>
      <c r="D99" s="43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Lichwiarz Janusz</v>
      </c>
      <c r="D100" s="43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Boroński Jerzy</v>
      </c>
      <c r="D101" s="43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Sękocińska Elwira</v>
      </c>
      <c r="D102" s="43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Kadej Michał</v>
      </c>
      <c r="D103" s="43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Górski Aleksander</v>
      </c>
      <c r="D104" s="43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Kacprzak Krzysztof</v>
      </c>
      <c r="D105" s="43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Kopernik Wiesław</v>
      </c>
      <c r="D106" s="43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>Sobiecka  Renata</v>
      </c>
      <c r="D107" s="43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Nowak Marek</v>
      </c>
      <c r="D108" s="43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Kłosiński Cezary</v>
      </c>
      <c r="D109" s="43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Tkaczyk Zygmunt</v>
      </c>
      <c r="D110" s="43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Fedoruk Dorota</v>
      </c>
      <c r="D111" s="43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Śliwińska Zuzanna</v>
      </c>
      <c r="D112" s="43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Leszczyńska Maryla</v>
      </c>
      <c r="D113" s="43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Baranowska Melisa</v>
      </c>
      <c r="D114" s="43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Zalesiak Mieczysław</v>
      </c>
      <c r="D115" s="43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Pszczoła Stefan</v>
      </c>
      <c r="D116" s="43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Żukowski Joe</v>
      </c>
      <c r="D117" s="43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Lubaszka Krzysztof</v>
      </c>
      <c r="D118" s="43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>Piwoński  Robert</v>
      </c>
      <c r="D119" s="43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>Galaszewska  Anna</v>
      </c>
      <c r="D120" s="43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Rogowska Irena</v>
      </c>
      <c r="D121" s="43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>Graczyński  Jan</v>
      </c>
      <c r="D122" s="43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>Murawska  Urszula</v>
      </c>
      <c r="D123" s="43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Andrychowicz Felicja</v>
      </c>
      <c r="D124" s="43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Wachowicz Janusz</v>
      </c>
      <c r="D125" s="43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Koszewska Amanda</v>
      </c>
      <c r="D126" s="43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Czerwiński Robert</v>
      </c>
      <c r="D127" s="43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Linus Maciej</v>
      </c>
      <c r="D128" s="43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Baranowska Danuta</v>
      </c>
      <c r="D129" s="43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Filipowicz Jolanta</v>
      </c>
      <c r="D130" s="43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Melnik Jan</v>
      </c>
      <c r="D131" s="43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Soplica Edward</v>
      </c>
      <c r="D132" s="43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si="2"/>
        <v>Jasiewicz Czesław</v>
      </c>
      <c r="D133" s="43">
        <v>33701</v>
      </c>
      <c r="E133" s="4">
        <f t="shared" ref="E133:E193" si="4">YEAR(D133)</f>
        <v>1992</v>
      </c>
    </row>
    <row r="134" spans="1:5">
      <c r="A134" s="40" t="s">
        <v>73</v>
      </c>
      <c r="B134" s="40" t="s">
        <v>359</v>
      </c>
      <c r="C134" s="39" t="str">
        <f t="shared" ref="C134:C193" si="5">_xlfn.TEXTJOIN(" ",,A134,B134)</f>
        <v>Kozikowska Wiesława</v>
      </c>
      <c r="D134" s="43">
        <v>34229</v>
      </c>
      <c r="E134" s="4">
        <f t="shared" si="4"/>
        <v>1993</v>
      </c>
    </row>
    <row r="135" spans="1:5">
      <c r="A135" s="40" t="s">
        <v>133</v>
      </c>
      <c r="B135" s="40" t="s">
        <v>269</v>
      </c>
      <c r="C135" s="39" t="str">
        <f t="shared" si="5"/>
        <v>Załuski Marek</v>
      </c>
      <c r="D135" s="43">
        <v>35819</v>
      </c>
      <c r="E135" s="4">
        <f t="shared" si="4"/>
        <v>1998</v>
      </c>
    </row>
    <row r="136" spans="1:5">
      <c r="A136" s="40" t="s">
        <v>114</v>
      </c>
      <c r="B136" s="40" t="s">
        <v>312</v>
      </c>
      <c r="C136" s="39" t="str">
        <f t="shared" si="5"/>
        <v>Słomczyński Piotr</v>
      </c>
      <c r="D136" s="43">
        <v>34889</v>
      </c>
      <c r="E136" s="4">
        <f t="shared" si="4"/>
        <v>1995</v>
      </c>
    </row>
    <row r="137" spans="1:5">
      <c r="A137" s="40" t="s">
        <v>109</v>
      </c>
      <c r="B137" s="40" t="s">
        <v>345</v>
      </c>
      <c r="C137" s="39" t="str">
        <f t="shared" si="5"/>
        <v>Semeniuk  Zygmunt</v>
      </c>
      <c r="D137" s="43">
        <v>34367</v>
      </c>
      <c r="E137" s="4">
        <f t="shared" si="4"/>
        <v>1994</v>
      </c>
    </row>
    <row r="138" spans="1:5">
      <c r="A138" s="40" t="s">
        <v>122</v>
      </c>
      <c r="B138" s="40" t="s">
        <v>360</v>
      </c>
      <c r="C138" s="39" t="str">
        <f t="shared" si="5"/>
        <v>Urbańczyk Helena</v>
      </c>
      <c r="D138" s="43">
        <v>33179</v>
      </c>
      <c r="E138" s="4">
        <f t="shared" si="4"/>
        <v>1990</v>
      </c>
    </row>
    <row r="139" spans="1:5">
      <c r="A139" s="40" t="s">
        <v>54</v>
      </c>
      <c r="B139" s="40" t="s">
        <v>213</v>
      </c>
      <c r="C139" s="39" t="str">
        <f t="shared" si="5"/>
        <v>Grabowski Paweł</v>
      </c>
      <c r="D139" s="43">
        <v>35783</v>
      </c>
      <c r="E139" s="4">
        <f t="shared" si="4"/>
        <v>1997</v>
      </c>
    </row>
    <row r="140" spans="1:5">
      <c r="A140" s="40" t="s">
        <v>127</v>
      </c>
      <c r="B140" s="40" t="s">
        <v>244</v>
      </c>
      <c r="C140" s="39" t="str">
        <f t="shared" si="5"/>
        <v>Wojtyra Wojciech</v>
      </c>
      <c r="D140" s="43">
        <v>33961</v>
      </c>
      <c r="E140" s="4">
        <f t="shared" si="4"/>
        <v>1992</v>
      </c>
    </row>
    <row r="141" spans="1:5">
      <c r="A141" s="40" t="s">
        <v>99</v>
      </c>
      <c r="B141" s="40" t="s">
        <v>361</v>
      </c>
      <c r="C141" s="39" t="str">
        <f t="shared" si="5"/>
        <v>Persiński Antoni</v>
      </c>
      <c r="D141" s="43">
        <v>35261</v>
      </c>
      <c r="E141" s="4">
        <f t="shared" si="4"/>
        <v>1996</v>
      </c>
    </row>
    <row r="142" spans="1:5">
      <c r="A142" s="40" t="s">
        <v>91</v>
      </c>
      <c r="B142" s="40" t="s">
        <v>362</v>
      </c>
      <c r="C142" s="39" t="str">
        <f t="shared" si="5"/>
        <v>Nadwiślańska Łucja</v>
      </c>
      <c r="D142" s="43">
        <v>33485</v>
      </c>
      <c r="E142" s="4">
        <f t="shared" si="4"/>
        <v>1991</v>
      </c>
    </row>
    <row r="143" spans="1:5">
      <c r="A143" s="40" t="s">
        <v>83</v>
      </c>
      <c r="B143" s="40" t="s">
        <v>363</v>
      </c>
      <c r="C143" s="39" t="str">
        <f t="shared" si="5"/>
        <v>Mączyńska Olga</v>
      </c>
      <c r="D143" s="43">
        <v>34387</v>
      </c>
      <c r="E143" s="4">
        <f t="shared" si="4"/>
        <v>1994</v>
      </c>
    </row>
    <row r="144" spans="1:5">
      <c r="A144" s="40" t="s">
        <v>80</v>
      </c>
      <c r="B144" s="40" t="s">
        <v>353</v>
      </c>
      <c r="C144" s="39" t="str">
        <f t="shared" si="5"/>
        <v>Lubańska  Irena</v>
      </c>
      <c r="D144" s="43">
        <v>34924</v>
      </c>
      <c r="E144" s="4">
        <f t="shared" si="4"/>
        <v>1995</v>
      </c>
    </row>
    <row r="145" spans="1:5">
      <c r="A145" s="40" t="s">
        <v>75</v>
      </c>
      <c r="B145" s="40" t="s">
        <v>345</v>
      </c>
      <c r="C145" s="39" t="str">
        <f t="shared" si="5"/>
        <v>Krawczyk Zygmunt</v>
      </c>
      <c r="D145" s="43">
        <v>36572</v>
      </c>
      <c r="E145" s="4">
        <f t="shared" si="4"/>
        <v>2000</v>
      </c>
    </row>
    <row r="146" spans="1:5">
      <c r="A146" s="40" t="s">
        <v>60</v>
      </c>
      <c r="B146" s="40" t="s">
        <v>269</v>
      </c>
      <c r="C146" s="39" t="str">
        <f t="shared" si="5"/>
        <v>Hubertus Marek</v>
      </c>
      <c r="D146" s="43">
        <v>35199</v>
      </c>
      <c r="E146" s="4">
        <f t="shared" si="4"/>
        <v>1996</v>
      </c>
    </row>
    <row r="147" spans="1:5">
      <c r="A147" s="40" t="s">
        <v>82</v>
      </c>
      <c r="B147" s="40" t="s">
        <v>364</v>
      </c>
      <c r="C147" s="39" t="str">
        <f t="shared" si="5"/>
        <v>Mazowiecka Dagmara</v>
      </c>
      <c r="D147" s="43">
        <v>34566</v>
      </c>
      <c r="E147" s="4">
        <f t="shared" si="4"/>
        <v>1994</v>
      </c>
    </row>
    <row r="148" spans="1:5">
      <c r="A148" s="40" t="s">
        <v>95</v>
      </c>
      <c r="B148" s="40" t="s">
        <v>352</v>
      </c>
      <c r="C148" s="39" t="str">
        <f t="shared" si="5"/>
        <v>Ochocka Anna</v>
      </c>
      <c r="D148" s="43">
        <v>35995</v>
      </c>
      <c r="E148" s="4">
        <f t="shared" si="4"/>
        <v>1998</v>
      </c>
    </row>
    <row r="149" spans="1:5">
      <c r="A149" s="40" t="s">
        <v>93</v>
      </c>
      <c r="B149" s="40" t="s">
        <v>225</v>
      </c>
      <c r="C149" s="39" t="str">
        <f t="shared" si="5"/>
        <v>Niewęgłowski Krzysztof</v>
      </c>
      <c r="D149" s="43">
        <v>36092</v>
      </c>
      <c r="E149" s="4">
        <f t="shared" si="4"/>
        <v>1998</v>
      </c>
    </row>
    <row r="150" spans="1:5">
      <c r="A150" s="40" t="s">
        <v>64</v>
      </c>
      <c r="B150" s="40" t="s">
        <v>365</v>
      </c>
      <c r="C150" s="39" t="str">
        <f t="shared" si="5"/>
        <v>Jędruszczak Konrad</v>
      </c>
      <c r="D150" s="43">
        <v>34827</v>
      </c>
      <c r="E150" s="4">
        <f t="shared" si="4"/>
        <v>1995</v>
      </c>
    </row>
    <row r="151" spans="1:5">
      <c r="A151" s="40" t="s">
        <v>48</v>
      </c>
      <c r="B151" s="40" t="s">
        <v>366</v>
      </c>
      <c r="C151" s="39" t="str">
        <f t="shared" si="5"/>
        <v>Figura Izolda</v>
      </c>
      <c r="D151" s="43">
        <v>34641</v>
      </c>
      <c r="E151" s="4">
        <f t="shared" si="4"/>
        <v>1994</v>
      </c>
    </row>
    <row r="152" spans="1:5">
      <c r="A152" s="40" t="s">
        <v>120</v>
      </c>
      <c r="B152" s="40" t="s">
        <v>367</v>
      </c>
      <c r="C152" s="39" t="str">
        <f t="shared" si="5"/>
        <v>Terlecki Oktawian</v>
      </c>
      <c r="D152" s="43">
        <v>36695</v>
      </c>
      <c r="E152" s="4">
        <f t="shared" si="4"/>
        <v>2000</v>
      </c>
    </row>
    <row r="153" spans="1:5">
      <c r="A153" s="40" t="s">
        <v>132</v>
      </c>
      <c r="B153" s="40" t="s">
        <v>368</v>
      </c>
      <c r="C153" s="39" t="str">
        <f t="shared" si="5"/>
        <v>Zalewski Augustyn</v>
      </c>
      <c r="D153" s="43">
        <v>34676</v>
      </c>
      <c r="E153" s="4">
        <f t="shared" si="4"/>
        <v>1994</v>
      </c>
    </row>
    <row r="154" spans="1:5">
      <c r="A154" s="40" t="s">
        <v>112</v>
      </c>
      <c r="B154" s="40" t="s">
        <v>257</v>
      </c>
      <c r="C154" s="39" t="str">
        <f t="shared" si="5"/>
        <v>Sienkiewicz Andrzej</v>
      </c>
      <c r="D154" s="43">
        <v>36809</v>
      </c>
      <c r="E154" s="4">
        <f t="shared" si="4"/>
        <v>2000</v>
      </c>
    </row>
    <row r="155" spans="1:5">
      <c r="A155" s="40" t="s">
        <v>92</v>
      </c>
      <c r="B155" s="40" t="s">
        <v>326</v>
      </c>
      <c r="C155" s="39" t="str">
        <f t="shared" si="5"/>
        <v>Naparstek Monika</v>
      </c>
      <c r="D155" s="43">
        <v>36736</v>
      </c>
      <c r="E155" s="4">
        <f t="shared" si="4"/>
        <v>2000</v>
      </c>
    </row>
    <row r="156" spans="1:5">
      <c r="A156" s="40" t="s">
        <v>56</v>
      </c>
      <c r="B156" s="40" t="s">
        <v>369</v>
      </c>
      <c r="C156" s="39" t="str">
        <f t="shared" si="5"/>
        <v>Graniecka Małgorzata</v>
      </c>
      <c r="D156" s="43">
        <v>35916</v>
      </c>
      <c r="E156" s="4">
        <f t="shared" si="4"/>
        <v>1998</v>
      </c>
    </row>
    <row r="157" spans="1:5">
      <c r="A157" s="40" t="s">
        <v>74</v>
      </c>
      <c r="B157" s="40" t="s">
        <v>327</v>
      </c>
      <c r="C157" s="39" t="str">
        <f t="shared" si="5"/>
        <v>Krasiczyńska Grażyna</v>
      </c>
      <c r="D157" s="43">
        <v>33195</v>
      </c>
      <c r="E157" s="4">
        <f t="shared" si="4"/>
        <v>1990</v>
      </c>
    </row>
    <row r="158" spans="1:5">
      <c r="A158" s="40" t="s">
        <v>30</v>
      </c>
      <c r="B158" s="40" t="s">
        <v>246</v>
      </c>
      <c r="C158" s="39" t="str">
        <f t="shared" si="5"/>
        <v>Baranowska Teresa</v>
      </c>
      <c r="D158" s="43">
        <v>33234</v>
      </c>
      <c r="E158" s="4">
        <f t="shared" si="4"/>
        <v>1990</v>
      </c>
    </row>
    <row r="159" spans="1:5">
      <c r="A159" s="40" t="s">
        <v>57</v>
      </c>
      <c r="B159" s="40" t="s">
        <v>333</v>
      </c>
      <c r="C159" s="39" t="str">
        <f t="shared" si="5"/>
        <v>Gregoruk Zofia</v>
      </c>
      <c r="D159" s="43">
        <v>36013</v>
      </c>
      <c r="E159" s="4">
        <f t="shared" si="4"/>
        <v>1998</v>
      </c>
    </row>
    <row r="160" spans="1:5">
      <c r="A160" s="40" t="s">
        <v>106</v>
      </c>
      <c r="B160" s="40" t="s">
        <v>357</v>
      </c>
      <c r="C160" s="39" t="str">
        <f t="shared" si="5"/>
        <v>Rosiak Danuta</v>
      </c>
      <c r="D160" s="43">
        <v>33810</v>
      </c>
      <c r="E160" s="4">
        <f t="shared" si="4"/>
        <v>1992</v>
      </c>
    </row>
    <row r="161" spans="1:5">
      <c r="A161" s="41" t="s">
        <v>370</v>
      </c>
      <c r="B161" s="40" t="s">
        <v>371</v>
      </c>
      <c r="C161" s="39" t="str">
        <f t="shared" si="5"/>
        <v>Beklamasz Franciszek</v>
      </c>
      <c r="D161" s="43">
        <v>36035</v>
      </c>
      <c r="E161" s="4">
        <f t="shared" si="4"/>
        <v>1998</v>
      </c>
    </row>
    <row r="162" spans="1:5">
      <c r="A162" s="40" t="s">
        <v>52</v>
      </c>
      <c r="B162" s="40" t="s">
        <v>372</v>
      </c>
      <c r="C162" s="39" t="str">
        <f t="shared" si="5"/>
        <v>Górecki Henryk</v>
      </c>
      <c r="D162" s="43">
        <v>35101</v>
      </c>
      <c r="E162" s="4">
        <f t="shared" si="4"/>
        <v>1996</v>
      </c>
    </row>
    <row r="163" spans="1:5">
      <c r="A163" s="40" t="s">
        <v>87</v>
      </c>
      <c r="B163" s="40" t="s">
        <v>231</v>
      </c>
      <c r="C163" s="39" t="str">
        <f t="shared" si="5"/>
        <v>Miękus Joanna</v>
      </c>
      <c r="D163" s="43">
        <v>33541</v>
      </c>
      <c r="E163" s="4">
        <f t="shared" si="4"/>
        <v>1991</v>
      </c>
    </row>
    <row r="164" spans="1:5">
      <c r="A164" s="40" t="s">
        <v>98</v>
      </c>
      <c r="B164" s="40" t="s">
        <v>373</v>
      </c>
      <c r="C164" s="39" t="str">
        <f t="shared" si="5"/>
        <v>Pankiewicz Iza</v>
      </c>
      <c r="D164" s="43">
        <v>34515</v>
      </c>
      <c r="E164" s="4">
        <f t="shared" si="4"/>
        <v>1994</v>
      </c>
    </row>
    <row r="165" spans="1:5">
      <c r="A165" s="40" t="s">
        <v>40</v>
      </c>
      <c r="B165" s="40" t="s">
        <v>284</v>
      </c>
      <c r="C165" s="39" t="str">
        <f t="shared" si="5"/>
        <v>Cieślak Maria</v>
      </c>
      <c r="D165" s="43">
        <v>34025</v>
      </c>
      <c r="E165" s="4">
        <f t="shared" si="4"/>
        <v>1993</v>
      </c>
    </row>
    <row r="166" spans="1:5">
      <c r="A166" s="40" t="s">
        <v>72</v>
      </c>
      <c r="B166" s="40" t="s">
        <v>360</v>
      </c>
      <c r="C166" s="39" t="str">
        <f t="shared" si="5"/>
        <v>Kowalska Helena</v>
      </c>
      <c r="D166" s="43">
        <v>36540</v>
      </c>
      <c r="E166" s="4">
        <f t="shared" si="4"/>
        <v>2000</v>
      </c>
    </row>
    <row r="167" spans="1:5">
      <c r="A167" s="40" t="s">
        <v>124</v>
      </c>
      <c r="B167" s="40" t="s">
        <v>374</v>
      </c>
      <c r="C167" s="39" t="str">
        <f t="shared" si="5"/>
        <v>Wanad Teodor</v>
      </c>
      <c r="D167" s="43">
        <v>33306</v>
      </c>
      <c r="E167" s="4">
        <f t="shared" si="4"/>
        <v>1991</v>
      </c>
    </row>
    <row r="168" spans="1:5">
      <c r="A168" s="40" t="s">
        <v>39</v>
      </c>
      <c r="B168" s="40" t="s">
        <v>375</v>
      </c>
      <c r="C168" s="39" t="str">
        <f t="shared" si="5"/>
        <v>Ciechowska Natalia</v>
      </c>
      <c r="D168" s="43">
        <v>34954</v>
      </c>
      <c r="E168" s="4">
        <f t="shared" si="4"/>
        <v>1995</v>
      </c>
    </row>
    <row r="169" spans="1:5">
      <c r="A169" s="40" t="s">
        <v>125</v>
      </c>
      <c r="B169" s="40" t="s">
        <v>376</v>
      </c>
      <c r="C169" s="39" t="str">
        <f t="shared" si="5"/>
        <v>Weiss Róża</v>
      </c>
      <c r="D169" s="43">
        <v>33781</v>
      </c>
      <c r="E169" s="4">
        <f t="shared" si="4"/>
        <v>1992</v>
      </c>
    </row>
    <row r="170" spans="1:5">
      <c r="A170" s="40" t="s">
        <v>33</v>
      </c>
      <c r="B170" s="40" t="s">
        <v>286</v>
      </c>
      <c r="C170" s="39" t="str">
        <f t="shared" si="5"/>
        <v>Bielak Tadeusz</v>
      </c>
      <c r="D170" s="43">
        <v>33973</v>
      </c>
      <c r="E170" s="4">
        <f t="shared" si="4"/>
        <v>1993</v>
      </c>
    </row>
    <row r="171" spans="1:5">
      <c r="A171" s="40" t="s">
        <v>103</v>
      </c>
      <c r="B171" s="40" t="s">
        <v>257</v>
      </c>
      <c r="C171" s="39" t="str">
        <f t="shared" si="5"/>
        <v>Pyza Andrzej</v>
      </c>
      <c r="D171" s="43">
        <v>34062</v>
      </c>
      <c r="E171" s="4">
        <f t="shared" si="4"/>
        <v>1993</v>
      </c>
    </row>
    <row r="172" spans="1:5">
      <c r="A172" s="40" t="s">
        <v>36</v>
      </c>
      <c r="B172" s="40" t="s">
        <v>235</v>
      </c>
      <c r="C172" s="39" t="str">
        <f t="shared" si="5"/>
        <v>Celejewski Jerzy</v>
      </c>
      <c r="D172" s="43">
        <v>36497</v>
      </c>
      <c r="E172" s="4">
        <f t="shared" si="4"/>
        <v>1999</v>
      </c>
    </row>
    <row r="173" spans="1:5">
      <c r="A173" s="40" t="s">
        <v>108</v>
      </c>
      <c r="B173" s="40" t="s">
        <v>211</v>
      </c>
      <c r="C173" s="39" t="str">
        <f t="shared" si="5"/>
        <v>Salezy Dariusz</v>
      </c>
      <c r="D173" s="43">
        <v>35233</v>
      </c>
      <c r="E173" s="4">
        <f t="shared" si="4"/>
        <v>1996</v>
      </c>
    </row>
    <row r="174" spans="1:5">
      <c r="A174" s="40" t="s">
        <v>49</v>
      </c>
      <c r="B174" s="40" t="s">
        <v>377</v>
      </c>
      <c r="C174" s="39" t="str">
        <f t="shared" si="5"/>
        <v>Filipek Bogdan</v>
      </c>
      <c r="D174" s="43">
        <v>34086</v>
      </c>
      <c r="E174" s="4">
        <f t="shared" si="4"/>
        <v>1993</v>
      </c>
    </row>
    <row r="175" spans="1:5">
      <c r="A175" s="40" t="s">
        <v>89</v>
      </c>
      <c r="B175" s="40" t="s">
        <v>252</v>
      </c>
      <c r="C175" s="39" t="str">
        <f t="shared" si="5"/>
        <v>Milewska Ewa</v>
      </c>
      <c r="D175" s="43">
        <v>34878</v>
      </c>
      <c r="E175" s="4">
        <f t="shared" si="4"/>
        <v>1995</v>
      </c>
    </row>
    <row r="176" spans="1:5">
      <c r="A176" s="40" t="s">
        <v>30</v>
      </c>
      <c r="B176" s="40" t="s">
        <v>331</v>
      </c>
      <c r="C176" s="39" t="str">
        <f t="shared" si="5"/>
        <v>Baranowska Melisa</v>
      </c>
      <c r="D176" s="43">
        <v>36348</v>
      </c>
      <c r="E176" s="4">
        <f t="shared" si="4"/>
        <v>1999</v>
      </c>
    </row>
    <row r="177" spans="1:5">
      <c r="A177" s="40" t="s">
        <v>43</v>
      </c>
      <c r="B177" s="40" t="s">
        <v>378</v>
      </c>
      <c r="C177" s="39" t="str">
        <f t="shared" si="5"/>
        <v>Duszczyk Sławomir</v>
      </c>
      <c r="D177" s="43">
        <v>33586</v>
      </c>
      <c r="E177" s="4">
        <f t="shared" si="4"/>
        <v>1991</v>
      </c>
    </row>
    <row r="178" spans="1:5">
      <c r="A178" s="40" t="s">
        <v>68</v>
      </c>
      <c r="B178" s="40" t="s">
        <v>312</v>
      </c>
      <c r="C178" s="39" t="str">
        <f t="shared" si="5"/>
        <v>Kieślowski Piotr</v>
      </c>
      <c r="D178" s="43">
        <v>33606</v>
      </c>
      <c r="E178" s="4">
        <f t="shared" si="4"/>
        <v>1992</v>
      </c>
    </row>
    <row r="179" spans="1:5">
      <c r="A179" s="40" t="s">
        <v>238</v>
      </c>
      <c r="B179" s="40" t="s">
        <v>279</v>
      </c>
      <c r="C179" s="39" t="str">
        <f t="shared" si="5"/>
        <v>Adamczyk Adam</v>
      </c>
      <c r="D179" s="43">
        <v>33406</v>
      </c>
      <c r="E179" s="4">
        <f t="shared" si="4"/>
        <v>1991</v>
      </c>
    </row>
    <row r="180" spans="1:5">
      <c r="A180" s="40" t="s">
        <v>129</v>
      </c>
      <c r="B180" s="40" t="s">
        <v>213</v>
      </c>
      <c r="C180" s="39" t="str">
        <f t="shared" si="5"/>
        <v>Wolski Paweł</v>
      </c>
      <c r="D180" s="43">
        <v>35900</v>
      </c>
      <c r="E180" s="4">
        <f t="shared" si="4"/>
        <v>1998</v>
      </c>
    </row>
    <row r="181" spans="1:5">
      <c r="A181" s="40" t="s">
        <v>44</v>
      </c>
      <c r="B181" s="40" t="s">
        <v>246</v>
      </c>
      <c r="C181" s="39" t="str">
        <f t="shared" si="5"/>
        <v>Dykiel Teresa</v>
      </c>
      <c r="D181" s="43">
        <v>33670</v>
      </c>
      <c r="E181" s="4">
        <f t="shared" si="4"/>
        <v>1992</v>
      </c>
    </row>
    <row r="182" spans="1:5">
      <c r="A182" s="40" t="s">
        <v>67</v>
      </c>
      <c r="B182" s="40" t="s">
        <v>318</v>
      </c>
      <c r="C182" s="39" t="str">
        <f t="shared" si="5"/>
        <v>Kałuża Agnieszka</v>
      </c>
      <c r="D182" s="43">
        <v>33186</v>
      </c>
      <c r="E182" s="4">
        <f t="shared" si="4"/>
        <v>1990</v>
      </c>
    </row>
    <row r="183" spans="1:5">
      <c r="A183" s="40" t="s">
        <v>238</v>
      </c>
      <c r="B183" s="40" t="s">
        <v>379</v>
      </c>
      <c r="C183" s="39" t="str">
        <f t="shared" si="5"/>
        <v>Adamczyk Marcin</v>
      </c>
      <c r="D183" s="43">
        <v>35733</v>
      </c>
      <c r="E183" s="4">
        <f t="shared" si="4"/>
        <v>1997</v>
      </c>
    </row>
    <row r="184" spans="1:5">
      <c r="A184" s="40" t="s">
        <v>96</v>
      </c>
      <c r="B184" s="40" t="s">
        <v>325</v>
      </c>
      <c r="C184" s="39" t="str">
        <f t="shared" si="5"/>
        <v>Ostrowska Barbara</v>
      </c>
      <c r="D184" s="43">
        <v>36871</v>
      </c>
      <c r="E184" s="4">
        <f t="shared" si="4"/>
        <v>2000</v>
      </c>
    </row>
    <row r="185" spans="1:5">
      <c r="A185" s="40" t="s">
        <v>97</v>
      </c>
      <c r="B185" s="40" t="s">
        <v>380</v>
      </c>
      <c r="C185" s="39" t="str">
        <f t="shared" si="5"/>
        <v>Pacuła Katarzyna</v>
      </c>
      <c r="D185" s="43">
        <v>33180</v>
      </c>
      <c r="E185" s="4">
        <f t="shared" si="4"/>
        <v>1990</v>
      </c>
    </row>
    <row r="186" spans="1:5">
      <c r="A186" s="40" t="s">
        <v>104</v>
      </c>
      <c r="B186" s="40" t="s">
        <v>351</v>
      </c>
      <c r="C186" s="39" t="str">
        <f t="shared" si="5"/>
        <v>Reszczyński Robert</v>
      </c>
      <c r="D186" s="43">
        <v>34643</v>
      </c>
      <c r="E186" s="4">
        <f t="shared" si="4"/>
        <v>1994</v>
      </c>
    </row>
    <row r="187" spans="1:5">
      <c r="A187" s="40" t="s">
        <v>126</v>
      </c>
      <c r="B187" s="40" t="s">
        <v>325</v>
      </c>
      <c r="C187" s="39" t="str">
        <f t="shared" si="5"/>
        <v>Węgier Barbara</v>
      </c>
      <c r="D187" s="43">
        <v>35543</v>
      </c>
      <c r="E187" s="4">
        <f t="shared" si="4"/>
        <v>1997</v>
      </c>
    </row>
    <row r="188" spans="1:5">
      <c r="A188" s="40" t="s">
        <v>58</v>
      </c>
      <c r="B188" s="40" t="s">
        <v>244</v>
      </c>
      <c r="C188" s="39" t="str">
        <f t="shared" si="5"/>
        <v>Grzeszczak Wojciech</v>
      </c>
      <c r="D188" s="43">
        <v>34802</v>
      </c>
      <c r="E188" s="4">
        <f t="shared" si="4"/>
        <v>1995</v>
      </c>
    </row>
    <row r="189" spans="1:5">
      <c r="A189" s="40" t="s">
        <v>61</v>
      </c>
      <c r="B189" s="40" t="s">
        <v>325</v>
      </c>
      <c r="C189" s="39" t="str">
        <f t="shared" si="5"/>
        <v>Janiszewska Barbara</v>
      </c>
      <c r="D189" s="43">
        <v>34960</v>
      </c>
      <c r="E189" s="4">
        <f t="shared" si="4"/>
        <v>1995</v>
      </c>
    </row>
    <row r="190" spans="1:5">
      <c r="A190" s="40" t="s">
        <v>32</v>
      </c>
      <c r="B190" s="40" t="s">
        <v>312</v>
      </c>
      <c r="C190" s="39" t="str">
        <f t="shared" si="5"/>
        <v>Beneka Piotr</v>
      </c>
      <c r="D190" s="43">
        <v>34431</v>
      </c>
      <c r="E190" s="4">
        <f t="shared" si="4"/>
        <v>1994</v>
      </c>
    </row>
    <row r="191" spans="1:5">
      <c r="A191" s="40" t="s">
        <v>118</v>
      </c>
      <c r="B191" s="40" t="s">
        <v>381</v>
      </c>
      <c r="C191" s="39" t="str">
        <f t="shared" si="5"/>
        <v>Szelest Mieczysława</v>
      </c>
      <c r="D191" s="43">
        <v>35939</v>
      </c>
      <c r="E191" s="4">
        <f t="shared" si="4"/>
        <v>1998</v>
      </c>
    </row>
    <row r="192" spans="1:5">
      <c r="A192" s="40" t="s">
        <v>37</v>
      </c>
      <c r="B192" s="40" t="s">
        <v>382</v>
      </c>
      <c r="C192" s="39" t="str">
        <f t="shared" si="5"/>
        <v>Chojnacki Lesław</v>
      </c>
      <c r="D192" s="43">
        <v>33543</v>
      </c>
      <c r="E192" s="4">
        <f t="shared" si="4"/>
        <v>1991</v>
      </c>
    </row>
    <row r="193" spans="1:5">
      <c r="A193" s="40" t="s">
        <v>85</v>
      </c>
      <c r="B193" s="40" t="s">
        <v>383</v>
      </c>
      <c r="C193" s="39" t="str">
        <f t="shared" si="5"/>
        <v>Mianowska Wanda</v>
      </c>
      <c r="D193" s="43">
        <v>36809</v>
      </c>
      <c r="E193" s="4">
        <f t="shared" si="4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>
    <tabColor rgb="FF00B050"/>
  </sheetPr>
  <dimension ref="A1:S15"/>
  <sheetViews>
    <sheetView workbookViewId="0">
      <selection activeCell="F22" sqref="F22"/>
    </sheetView>
  </sheetViews>
  <sheetFormatPr defaultRowHeight="13.8"/>
  <cols>
    <col min="1" max="1" width="5.19921875" style="67" customWidth="1"/>
    <col min="2" max="3" width="10.19921875" style="67" customWidth="1"/>
    <col min="4" max="16" width="4" style="67" customWidth="1"/>
    <col min="17" max="18" width="11.69921875" style="67" customWidth="1"/>
    <col min="19" max="16384" width="8.796875" style="67"/>
  </cols>
  <sheetData>
    <row r="1" spans="1:19" ht="17.399999999999999">
      <c r="A1" s="66" t="s">
        <v>399</v>
      </c>
      <c r="S1" s="68" t="s">
        <v>442</v>
      </c>
    </row>
    <row r="3" spans="1:19">
      <c r="A3" s="69" t="s">
        <v>384</v>
      </c>
      <c r="B3" s="70" t="s">
        <v>208</v>
      </c>
      <c r="C3" s="70" t="s">
        <v>0</v>
      </c>
      <c r="D3" s="102" t="s">
        <v>386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69" t="s">
        <v>385</v>
      </c>
    </row>
    <row r="4" spans="1:19">
      <c r="A4" s="71">
        <v>1</v>
      </c>
      <c r="B4" s="72" t="s">
        <v>209</v>
      </c>
      <c r="C4" s="72" t="s">
        <v>387</v>
      </c>
      <c r="D4" s="76">
        <v>3</v>
      </c>
      <c r="E4" s="76">
        <v>5</v>
      </c>
      <c r="F4" s="76">
        <v>3</v>
      </c>
      <c r="G4" s="76">
        <v>3</v>
      </c>
      <c r="H4" s="76">
        <v>4</v>
      </c>
      <c r="I4" s="76">
        <v>3</v>
      </c>
      <c r="J4" s="76">
        <v>4</v>
      </c>
      <c r="K4" s="76">
        <v>4</v>
      </c>
      <c r="L4" s="76">
        <v>5</v>
      </c>
      <c r="M4" s="76">
        <v>5</v>
      </c>
      <c r="N4" s="77"/>
      <c r="O4" s="77"/>
      <c r="P4" s="77"/>
      <c r="Q4" s="73">
        <f>AVERAGE(D4:P4)</f>
        <v>3.9</v>
      </c>
    </row>
    <row r="5" spans="1:19">
      <c r="A5" s="71">
        <v>2</v>
      </c>
      <c r="B5" s="72" t="s">
        <v>352</v>
      </c>
      <c r="C5" s="72" t="s">
        <v>388</v>
      </c>
      <c r="D5" s="76">
        <v>4</v>
      </c>
      <c r="E5" s="76">
        <v>4</v>
      </c>
      <c r="F5" s="76">
        <v>4</v>
      </c>
      <c r="G5" s="76">
        <v>2</v>
      </c>
      <c r="H5" s="76">
        <v>4</v>
      </c>
      <c r="I5" s="76">
        <v>4</v>
      </c>
      <c r="J5" s="76">
        <v>5</v>
      </c>
      <c r="K5" s="76">
        <v>3</v>
      </c>
      <c r="L5" s="76"/>
      <c r="M5" s="76"/>
      <c r="N5" s="77"/>
      <c r="O5" s="77"/>
      <c r="P5" s="77"/>
      <c r="Q5" s="73">
        <f t="shared" ref="Q5:Q13" si="0">AVERAGE(D5:P5)</f>
        <v>3.75</v>
      </c>
    </row>
    <row r="6" spans="1:19">
      <c r="A6" s="71">
        <v>3</v>
      </c>
      <c r="B6" s="72" t="s">
        <v>389</v>
      </c>
      <c r="C6" s="72" t="s">
        <v>390</v>
      </c>
      <c r="D6" s="76">
        <v>5</v>
      </c>
      <c r="E6" s="76">
        <v>3</v>
      </c>
      <c r="F6" s="76">
        <v>3</v>
      </c>
      <c r="G6" s="76">
        <v>3</v>
      </c>
      <c r="H6" s="76">
        <v>4</v>
      </c>
      <c r="I6" s="76">
        <v>5</v>
      </c>
      <c r="J6" s="76">
        <v>4</v>
      </c>
      <c r="K6" s="76">
        <v>3</v>
      </c>
      <c r="L6" s="76">
        <v>3</v>
      </c>
      <c r="M6" s="76"/>
      <c r="N6" s="77"/>
      <c r="O6" s="77"/>
      <c r="P6" s="77"/>
      <c r="Q6" s="73">
        <f t="shared" si="0"/>
        <v>3.6666666666666665</v>
      </c>
    </row>
    <row r="7" spans="1:19">
      <c r="A7" s="71">
        <v>4</v>
      </c>
      <c r="B7" s="72" t="s">
        <v>391</v>
      </c>
      <c r="C7" s="72" t="s">
        <v>392</v>
      </c>
      <c r="D7" s="76">
        <v>4</v>
      </c>
      <c r="E7" s="76">
        <v>4</v>
      </c>
      <c r="F7" s="76">
        <v>6</v>
      </c>
      <c r="G7" s="76">
        <v>4</v>
      </c>
      <c r="H7" s="76">
        <v>5</v>
      </c>
      <c r="I7" s="76">
        <v>5</v>
      </c>
      <c r="J7" s="76">
        <v>3</v>
      </c>
      <c r="K7" s="76">
        <v>4</v>
      </c>
      <c r="L7" s="76">
        <v>4</v>
      </c>
      <c r="M7" s="76">
        <v>4</v>
      </c>
      <c r="N7" s="77"/>
      <c r="O7" s="77"/>
      <c r="P7" s="77"/>
      <c r="Q7" s="73">
        <f t="shared" si="0"/>
        <v>4.3</v>
      </c>
    </row>
    <row r="8" spans="1:19">
      <c r="A8" s="71">
        <v>5</v>
      </c>
      <c r="B8" s="72" t="s">
        <v>391</v>
      </c>
      <c r="C8" s="72" t="s">
        <v>393</v>
      </c>
      <c r="D8" s="76">
        <v>3</v>
      </c>
      <c r="E8" s="76">
        <v>3</v>
      </c>
      <c r="F8" s="76">
        <v>3</v>
      </c>
      <c r="G8" s="76">
        <v>3</v>
      </c>
      <c r="H8" s="76">
        <v>5</v>
      </c>
      <c r="I8" s="76">
        <v>5</v>
      </c>
      <c r="J8" s="76">
        <v>4</v>
      </c>
      <c r="K8" s="76"/>
      <c r="L8" s="76"/>
      <c r="M8" s="76"/>
      <c r="N8" s="77"/>
      <c r="O8" s="77"/>
      <c r="P8" s="77"/>
      <c r="Q8" s="73">
        <f t="shared" si="0"/>
        <v>3.7142857142857144</v>
      </c>
    </row>
    <row r="9" spans="1:19">
      <c r="A9" s="71">
        <v>6</v>
      </c>
      <c r="B9" s="72" t="s">
        <v>340</v>
      </c>
      <c r="C9" s="72" t="s">
        <v>394</v>
      </c>
      <c r="D9" s="76">
        <v>4</v>
      </c>
      <c r="E9" s="76">
        <v>4</v>
      </c>
      <c r="F9" s="76">
        <v>4</v>
      </c>
      <c r="G9" s="76">
        <v>4</v>
      </c>
      <c r="H9" s="76">
        <v>5</v>
      </c>
      <c r="I9" s="76">
        <v>5</v>
      </c>
      <c r="J9" s="76">
        <v>2</v>
      </c>
      <c r="K9" s="76">
        <v>4</v>
      </c>
      <c r="L9" s="76">
        <v>4</v>
      </c>
      <c r="M9" s="76">
        <v>5</v>
      </c>
      <c r="N9" s="77"/>
      <c r="O9" s="77"/>
      <c r="P9" s="77"/>
      <c r="Q9" s="73">
        <f t="shared" si="0"/>
        <v>4.0999999999999996</v>
      </c>
    </row>
    <row r="10" spans="1:19">
      <c r="A10" s="71">
        <v>7</v>
      </c>
      <c r="B10" s="72" t="s">
        <v>336</v>
      </c>
      <c r="C10" s="72" t="s">
        <v>395</v>
      </c>
      <c r="D10" s="76">
        <v>4</v>
      </c>
      <c r="E10" s="76">
        <v>6</v>
      </c>
      <c r="F10" s="76"/>
      <c r="G10" s="76"/>
      <c r="H10" s="76"/>
      <c r="I10" s="76"/>
      <c r="J10" s="76"/>
      <c r="K10" s="76"/>
      <c r="L10" s="76"/>
      <c r="M10" s="76"/>
      <c r="N10" s="77"/>
      <c r="O10" s="77"/>
      <c r="P10" s="77"/>
      <c r="Q10" s="73">
        <f t="shared" si="0"/>
        <v>5</v>
      </c>
    </row>
    <row r="11" spans="1:19">
      <c r="A11" s="71">
        <v>8</v>
      </c>
      <c r="B11" s="72" t="s">
        <v>352</v>
      </c>
      <c r="C11" s="72" t="s">
        <v>395</v>
      </c>
      <c r="D11" s="76">
        <v>4</v>
      </c>
      <c r="E11" s="76">
        <v>4</v>
      </c>
      <c r="F11" s="76">
        <v>6</v>
      </c>
      <c r="G11" s="76">
        <v>3</v>
      </c>
      <c r="H11" s="76">
        <v>6</v>
      </c>
      <c r="I11" s="76">
        <v>4</v>
      </c>
      <c r="J11" s="76">
        <v>3</v>
      </c>
      <c r="K11" s="76">
        <v>4</v>
      </c>
      <c r="L11" s="76">
        <v>4</v>
      </c>
      <c r="M11" s="76">
        <v>5</v>
      </c>
      <c r="N11" s="77"/>
      <c r="O11" s="77"/>
      <c r="P11" s="77"/>
      <c r="Q11" s="73">
        <f t="shared" si="0"/>
        <v>4.3</v>
      </c>
    </row>
    <row r="12" spans="1:19">
      <c r="A12" s="71">
        <v>9</v>
      </c>
      <c r="B12" s="72" t="s">
        <v>380</v>
      </c>
      <c r="C12" s="72" t="s">
        <v>396</v>
      </c>
      <c r="D12" s="76">
        <v>5</v>
      </c>
      <c r="E12" s="76">
        <v>3</v>
      </c>
      <c r="F12" s="78">
        <v>6</v>
      </c>
      <c r="G12" s="76">
        <v>3</v>
      </c>
      <c r="H12" s="76">
        <v>2</v>
      </c>
      <c r="I12" s="76">
        <v>4</v>
      </c>
      <c r="J12" s="76">
        <v>2</v>
      </c>
      <c r="K12" s="76">
        <v>3</v>
      </c>
      <c r="L12" s="76">
        <v>3</v>
      </c>
      <c r="M12" s="76"/>
      <c r="N12" s="77"/>
      <c r="O12" s="77"/>
      <c r="P12" s="77"/>
      <c r="Q12" s="73">
        <f t="shared" si="0"/>
        <v>3.4444444444444446</v>
      </c>
    </row>
    <row r="13" spans="1:19">
      <c r="A13" s="71">
        <v>10</v>
      </c>
      <c r="B13" s="72" t="s">
        <v>397</v>
      </c>
      <c r="C13" s="72" t="s">
        <v>396</v>
      </c>
      <c r="D13" s="76">
        <v>4</v>
      </c>
      <c r="E13" s="76">
        <v>2</v>
      </c>
      <c r="F13" s="76">
        <v>6</v>
      </c>
      <c r="G13" s="76">
        <v>2</v>
      </c>
      <c r="H13" s="76">
        <v>2</v>
      </c>
      <c r="I13" s="76">
        <v>4</v>
      </c>
      <c r="J13" s="76">
        <v>3</v>
      </c>
      <c r="K13" s="76"/>
      <c r="L13" s="76"/>
      <c r="M13" s="76"/>
      <c r="N13" s="77"/>
      <c r="O13" s="77"/>
      <c r="P13" s="77"/>
      <c r="Q13" s="73">
        <f t="shared" si="0"/>
        <v>3.2857142857142856</v>
      </c>
    </row>
    <row r="14" spans="1:19">
      <c r="A14" s="74"/>
      <c r="B14" s="74"/>
      <c r="C14" s="74"/>
      <c r="D14" s="74"/>
      <c r="E14" s="74"/>
      <c r="F14" s="74"/>
      <c r="G14" s="74"/>
      <c r="H14" s="74"/>
      <c r="I14" s="74"/>
      <c r="J14" s="74"/>
      <c r="M14" s="99" t="s">
        <v>398</v>
      </c>
      <c r="N14" s="100"/>
      <c r="O14" s="100"/>
      <c r="P14" s="101"/>
      <c r="Q14" s="75">
        <f>AVERAGE(Q4:Q13)</f>
        <v>3.9461111111111107</v>
      </c>
    </row>
    <row r="15" spans="1:19">
      <c r="A15" s="74"/>
      <c r="B15" s="74"/>
      <c r="C15" s="74"/>
      <c r="D15" s="74"/>
      <c r="E15" s="74"/>
      <c r="F15" s="74"/>
      <c r="G15" s="74"/>
    </row>
  </sheetData>
  <sheetProtection algorithmName="SHA-512" hashValue="PA6YyEUxYAqPO4Rlaqt7QyMMpk/CxtxB/5p2+GBnlo3/93Ad2eBPFhNFlylA39j7+sKQvJiGJR9JnLWanMup+g==" saltValue="Yl69FS7UyaWJCXLl6bZa7A==" spinCount="100000" sheet="1" objects="1" scenarios="1"/>
  <mergeCells count="2">
    <mergeCell ref="M14:P14"/>
    <mergeCell ref="D3:P3"/>
  </mergeCells>
  <dataValidations count="1">
    <dataValidation type="whole" allowBlank="1" showInputMessage="1" showErrorMessage="1" sqref="D4:P13" xr:uid="{92DA33D4-FE6D-4FD1-A366-7CF51C1580D4}">
      <formula1>1</formula1>
      <formula2>6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>
    <tabColor rgb="FF00B050"/>
  </sheetPr>
  <dimension ref="B1:M23"/>
  <sheetViews>
    <sheetView workbookViewId="0">
      <selection activeCell="F20" sqref="F20"/>
    </sheetView>
  </sheetViews>
  <sheetFormatPr defaultRowHeight="13.8"/>
  <cols>
    <col min="1" max="1" width="6.3984375" customWidth="1"/>
    <col min="3" max="3" width="19.69921875" customWidth="1"/>
  </cols>
  <sheetData>
    <row r="1" spans="2:13">
      <c r="H1" s="28" t="s">
        <v>414</v>
      </c>
    </row>
    <row r="2" spans="2:13">
      <c r="B2" s="45" t="s">
        <v>412</v>
      </c>
    </row>
    <row r="3" spans="2:13">
      <c r="B3" s="45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>
      <c r="C5" s="46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>
      <c r="B11" t="s">
        <v>162</v>
      </c>
      <c r="C11" s="45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0" show="0" sqref="C11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  <scenario name="Pośredni wariant" locked="1" count="4" user="AUM" comment="Autor: AUM dn. 24.06.2019">
      <inputCells r="C6" val="285"/>
      <inputCells r="C7" val="270"/>
      <inputCells r="C8" val="370"/>
      <inputCells r="C9" val="360"/>
    </scenario>
    <scenario name="Najgorszy wariant" locked="1" count="4" user="AUM" comment="Autor: AUM dn. 24.06.2019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4D73-B95B-44F9-8A8B-229DC11F87E5}">
  <sheetPr codeName="Arkusz9">
    <outlinePr summaryBelow="0"/>
  </sheetPr>
  <dimension ref="B1:G14"/>
  <sheetViews>
    <sheetView showGridLines="0" workbookViewId="0">
      <selection activeCell="D7" sqref="D7"/>
    </sheetView>
  </sheetViews>
  <sheetFormatPr defaultRowHeight="13.8" outlineLevelRow="1" outlineLevelCol="1"/>
  <cols>
    <col min="3" max="3" width="6.19921875" bestFit="1" customWidth="1"/>
    <col min="4" max="7" width="16.296875" bestFit="1" customWidth="1" outlineLevel="1"/>
  </cols>
  <sheetData>
    <row r="1" spans="2:7" ht="14.4" thickBot="1"/>
    <row r="2" spans="2:7" ht="15.6">
      <c r="B2" s="82" t="s">
        <v>459</v>
      </c>
      <c r="C2" s="82"/>
      <c r="D2" s="87"/>
      <c r="E2" s="87"/>
      <c r="F2" s="87"/>
      <c r="G2" s="87"/>
    </row>
    <row r="3" spans="2:7" ht="15.6" collapsed="1">
      <c r="B3" s="81"/>
      <c r="C3" s="81"/>
      <c r="D3" s="88" t="s">
        <v>461</v>
      </c>
      <c r="E3" s="88" t="s">
        <v>454</v>
      </c>
      <c r="F3" s="88" t="s">
        <v>456</v>
      </c>
      <c r="G3" s="88" t="s">
        <v>458</v>
      </c>
    </row>
    <row r="4" spans="2:7" ht="30.6" hidden="1" outlineLevel="1">
      <c r="B4" s="84"/>
      <c r="C4" s="84"/>
      <c r="D4" s="79"/>
      <c r="E4" s="90" t="s">
        <v>455</v>
      </c>
      <c r="F4" s="90" t="s">
        <v>457</v>
      </c>
      <c r="G4" s="90" t="s">
        <v>457</v>
      </c>
    </row>
    <row r="5" spans="2:7">
      <c r="B5" s="85" t="s">
        <v>460</v>
      </c>
      <c r="C5" s="85"/>
      <c r="D5" s="83"/>
      <c r="E5" s="83"/>
      <c r="F5" s="83"/>
      <c r="G5" s="83"/>
    </row>
    <row r="6" spans="2:7" outlineLevel="1">
      <c r="B6" s="84"/>
      <c r="C6" s="84" t="s">
        <v>449</v>
      </c>
      <c r="D6" s="79">
        <v>300</v>
      </c>
      <c r="E6" s="89">
        <v>300</v>
      </c>
      <c r="F6" s="89">
        <v>285</v>
      </c>
      <c r="G6" s="89">
        <v>270</v>
      </c>
    </row>
    <row r="7" spans="2:7" outlineLevel="1">
      <c r="B7" s="84"/>
      <c r="C7" s="84" t="s">
        <v>450</v>
      </c>
      <c r="D7" s="79">
        <v>310</v>
      </c>
      <c r="E7" s="89">
        <v>310</v>
      </c>
      <c r="F7" s="89">
        <v>270</v>
      </c>
      <c r="G7" s="89">
        <v>260</v>
      </c>
    </row>
    <row r="8" spans="2:7" outlineLevel="1">
      <c r="B8" s="84"/>
      <c r="C8" s="84" t="s">
        <v>451</v>
      </c>
      <c r="D8" s="79">
        <v>413</v>
      </c>
      <c r="E8" s="89">
        <v>413</v>
      </c>
      <c r="F8" s="89">
        <v>370</v>
      </c>
      <c r="G8" s="89">
        <v>340</v>
      </c>
    </row>
    <row r="9" spans="2:7" outlineLevel="1">
      <c r="B9" s="84"/>
      <c r="C9" s="84" t="s">
        <v>452</v>
      </c>
      <c r="D9" s="79">
        <v>375</v>
      </c>
      <c r="E9" s="89">
        <v>375</v>
      </c>
      <c r="F9" s="89">
        <v>360</v>
      </c>
      <c r="G9" s="89">
        <v>345</v>
      </c>
    </row>
    <row r="10" spans="2:7">
      <c r="B10" s="85" t="s">
        <v>462</v>
      </c>
      <c r="C10" s="85"/>
      <c r="D10" s="83"/>
      <c r="E10" s="83"/>
      <c r="F10" s="83"/>
      <c r="G10" s="83"/>
    </row>
    <row r="11" spans="2:7" ht="14.4" outlineLevel="1" thickBot="1">
      <c r="B11" s="86"/>
      <c r="C11" s="86" t="s">
        <v>453</v>
      </c>
      <c r="D11" s="80">
        <v>1398</v>
      </c>
      <c r="E11" s="80">
        <v>1398</v>
      </c>
      <c r="F11" s="80">
        <v>1285</v>
      </c>
      <c r="G11" s="80">
        <v>1215</v>
      </c>
    </row>
    <row r="12" spans="2:7">
      <c r="B12" t="s">
        <v>463</v>
      </c>
    </row>
    <row r="13" spans="2:7">
      <c r="B13" t="s">
        <v>464</v>
      </c>
    </row>
    <row r="14" spans="2:7">
      <c r="B14" t="s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2</vt:i4>
      </vt:variant>
    </vt:vector>
  </HeadingPairs>
  <TitlesOfParts>
    <vt:vector size="14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Tabela przestawna scenariuszy</vt:lpstr>
      <vt:lpstr>z9</vt:lpstr>
      <vt:lpstr>z10</vt:lpstr>
      <vt:lpstr>Baza_danych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AUM</cp:lastModifiedBy>
  <dcterms:created xsi:type="dcterms:W3CDTF">2012-12-12T04:46:21Z</dcterms:created>
  <dcterms:modified xsi:type="dcterms:W3CDTF">2019-06-26T11:27:29Z</dcterms:modified>
</cp:coreProperties>
</file>