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OI dashboard/"/>
    </mc:Choice>
  </mc:AlternateContent>
  <xr:revisionPtr revIDLastSave="3211" documentId="8_{543F146D-8B6D-4B2D-84D6-190DF3807F30}" xr6:coauthVersionLast="47" xr6:coauthVersionMax="47" xr10:uidLastSave="{4B1687FD-05FB-41D3-9230-BF793223AA63}"/>
  <bookViews>
    <workbookView xWindow="28770" yWindow="-270" windowWidth="29040" windowHeight="16440" firstSheet="7" activeTab="8" xr2:uid="{A8EF2C8C-1559-45F1-9D12-0607A0E48967}"/>
  </bookViews>
  <sheets>
    <sheet name="SR3" sheetId="38" r:id="rId1"/>
    <sheet name="FF" sheetId="40" r:id="rId2"/>
    <sheet name="treasuries" sheetId="41" r:id="rId3"/>
    <sheet name="ER" sheetId="37" r:id="rId4"/>
    <sheet name="SONIA" sheetId="39" r:id="rId5"/>
    <sheet name="Brazil" sheetId="35" r:id="rId6"/>
    <sheet name="CORRA" sheetId="43" r:id="rId7"/>
    <sheet name="VIX" sheetId="57" r:id="rId8"/>
    <sheet name="VOXX" sheetId="58" r:id="rId9"/>
    <sheet name="SR3_0" sheetId="2" r:id="rId10"/>
    <sheet name="SONIA_0" sheetId="17" r:id="rId11"/>
    <sheet name="Brazil_0" sheetId="32" r:id="rId12"/>
    <sheet name="ER_0" sheetId="7" r:id="rId13"/>
    <sheet name="FF_0" sheetId="24" r:id="rId14"/>
    <sheet name="treasuries_0" sheetId="25" r:id="rId15"/>
    <sheet name="CORRA_0" sheetId="42" r:id="rId16"/>
    <sheet name="cont list_0" sheetId="34" r:id="rId17"/>
    <sheet name="SOFR3mo PX_0" sheetId="47" r:id="rId18"/>
    <sheet name="SOFR3mo PX_vol_0" sheetId="49" r:id="rId19"/>
    <sheet name="SR3_volume_0" sheetId="54" r:id="rId20"/>
    <sheet name="SR3_prices_0" sheetId="53" r:id="rId21"/>
    <sheet name="VIX_0" sheetId="56" r:id="rId22"/>
  </sheets>
  <externalReferences>
    <externalReference r:id="rId23"/>
  </externalReferences>
  <definedNames>
    <definedName name="_xlcn.WorksheetConnection_OIY5AE231" hidden="1">[1]OI!$AA$5:$AG$23</definedName>
    <definedName name="ExternalData_1" localSheetId="11" hidden="1">Brazil_0!$A$1:$CW$48</definedName>
    <definedName name="ExternalData_1" localSheetId="16" hidden="1">'cont list_0'!$A$1:$A$45</definedName>
    <definedName name="ExternalData_1" localSheetId="12" hidden="1">ER_0!$A$1:$BR$26</definedName>
    <definedName name="ExternalData_1" localSheetId="13" hidden="1">FF_0!$A$1:$DQ$38</definedName>
    <definedName name="ExternalData_1" localSheetId="17" hidden="1">'SOFR3mo PX_0'!$A$1:$BN$37</definedName>
    <definedName name="ExternalData_1" localSheetId="18" hidden="1">'SOFR3mo PX_vol_0'!$A$1:$CGX$133</definedName>
    <definedName name="ExternalData_1" localSheetId="10" hidden="1">SONIA_0!$A$1:$BR$26</definedName>
    <definedName name="ExternalData_1" localSheetId="9" hidden="1">SR3_0!$A$1:$CM$34</definedName>
    <definedName name="ExternalData_1" localSheetId="14" hidden="1">treasuries_0!$A$1:$CP$43</definedName>
    <definedName name="ExternalData_1" localSheetId="21" hidden="1">VIX_0!$A$1:$DCL$20</definedName>
    <definedName name="ExternalData_2" localSheetId="15" hidden="1">CORRA_0!$A$1:$CX$16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9" i="34" l="1"/>
  <c r="V190" i="34"/>
  <c r="V191" i="34"/>
  <c r="V192" i="34"/>
  <c r="V193" i="34"/>
  <c r="V194" i="34"/>
  <c r="V195" i="34"/>
  <c r="V196" i="34"/>
  <c r="V197" i="34"/>
  <c r="V198" i="34"/>
  <c r="V199" i="34"/>
  <c r="V200" i="34"/>
  <c r="V201" i="34"/>
  <c r="V202" i="34"/>
  <c r="V203" i="34"/>
  <c r="V204" i="34"/>
  <c r="V205" i="34"/>
  <c r="V206" i="34"/>
  <c r="V207" i="34"/>
  <c r="V208" i="34"/>
  <c r="V209" i="34"/>
  <c r="V210" i="34"/>
  <c r="V211" i="34"/>
  <c r="V212" i="34"/>
  <c r="V213" i="34"/>
  <c r="V214" i="34"/>
  <c r="V215" i="34"/>
  <c r="V216" i="34"/>
  <c r="V217" i="34"/>
  <c r="V218" i="34"/>
  <c r="V219" i="34"/>
  <c r="V220" i="34"/>
  <c r="V221" i="34"/>
  <c r="V222" i="34"/>
  <c r="V223" i="34"/>
  <c r="V224" i="34"/>
  <c r="V225" i="34"/>
  <c r="V226" i="34"/>
  <c r="V227" i="34"/>
  <c r="V228" i="34"/>
  <c r="V229" i="34"/>
  <c r="V230" i="34"/>
  <c r="V231" i="34"/>
  <c r="V232" i="34"/>
  <c r="V233" i="34"/>
  <c r="V234" i="34"/>
  <c r="V235" i="34"/>
  <c r="V236" i="34"/>
  <c r="V237" i="34"/>
  <c r="V238" i="34"/>
  <c r="V239" i="34"/>
  <c r="V240" i="34"/>
  <c r="V241" i="34"/>
  <c r="V242" i="34"/>
  <c r="V243" i="34"/>
  <c r="V244" i="34"/>
  <c r="V245" i="34"/>
  <c r="V246" i="34"/>
  <c r="V247" i="34"/>
  <c r="V248" i="34"/>
  <c r="V249" i="34"/>
  <c r="V250" i="34"/>
  <c r="V251" i="34"/>
  <c r="V252" i="34"/>
  <c r="V253" i="34"/>
  <c r="V254" i="34"/>
  <c r="V255" i="34"/>
  <c r="V256" i="34"/>
  <c r="V257" i="34"/>
  <c r="O7" i="34"/>
  <c r="O8" i="34"/>
  <c r="O9" i="34"/>
  <c r="O10" i="34"/>
  <c r="O11" i="34"/>
  <c r="O12" i="34"/>
  <c r="O13" i="34"/>
  <c r="P13" i="34" s="1"/>
  <c r="Q13" i="34" s="1"/>
  <c r="R13" i="34" s="1"/>
  <c r="S14" i="34" s="1"/>
  <c r="O14" i="34"/>
  <c r="P14" i="34" s="1"/>
  <c r="Q14" i="34" s="1"/>
  <c r="R14" i="34" s="1"/>
  <c r="S15" i="34" s="1"/>
  <c r="O15" i="34"/>
  <c r="P15" i="34" s="1"/>
  <c r="Q15" i="34" s="1"/>
  <c r="R15" i="34" s="1"/>
  <c r="S16" i="34" s="1"/>
  <c r="O16" i="34"/>
  <c r="O17" i="34"/>
  <c r="O18" i="34"/>
  <c r="O19" i="34"/>
  <c r="O20" i="34"/>
  <c r="O21" i="34"/>
  <c r="O22" i="34"/>
  <c r="O23" i="34"/>
  <c r="O24" i="34"/>
  <c r="P24" i="34" s="1"/>
  <c r="Q24" i="34" s="1"/>
  <c r="R24" i="34" s="1"/>
  <c r="S25" i="34" s="1"/>
  <c r="O25" i="34"/>
  <c r="P25" i="34" s="1"/>
  <c r="Q25" i="34" s="1"/>
  <c r="R25" i="34" s="1"/>
  <c r="S26" i="34" s="1"/>
  <c r="O26" i="34"/>
  <c r="O27" i="34"/>
  <c r="P27" i="34" s="1"/>
  <c r="Q27" i="34" s="1"/>
  <c r="R27" i="34" s="1"/>
  <c r="S28" i="34" s="1"/>
  <c r="O28" i="34"/>
  <c r="P28" i="34" s="1"/>
  <c r="Q28" i="34" s="1"/>
  <c r="R28" i="34" s="1"/>
  <c r="S29" i="34" s="1"/>
  <c r="O29" i="34"/>
  <c r="P29" i="34" s="1"/>
  <c r="Q29" i="34" s="1"/>
  <c r="R29" i="34" s="1"/>
  <c r="S30" i="34" s="1"/>
  <c r="O30" i="34"/>
  <c r="P30" i="34" s="1"/>
  <c r="Q30" i="34" s="1"/>
  <c r="R30" i="34" s="1"/>
  <c r="S31" i="34" s="1"/>
  <c r="O31" i="34"/>
  <c r="P31" i="34" s="1"/>
  <c r="Q31" i="34" s="1"/>
  <c r="R31" i="34" s="1"/>
  <c r="S32" i="34" s="1"/>
  <c r="O32" i="34"/>
  <c r="O33" i="34"/>
  <c r="P33" i="34" s="1"/>
  <c r="Q33" i="34" s="1"/>
  <c r="R33" i="34" s="1"/>
  <c r="S34" i="34" s="1"/>
  <c r="O34" i="34"/>
  <c r="P34" i="34" s="1"/>
  <c r="Q34" i="34" s="1"/>
  <c r="R34" i="34" s="1"/>
  <c r="S35" i="34" s="1"/>
  <c r="O35" i="34"/>
  <c r="O36" i="34"/>
  <c r="O37" i="34"/>
  <c r="O38" i="34"/>
  <c r="O39" i="34"/>
  <c r="O40" i="34"/>
  <c r="O41" i="34"/>
  <c r="P41" i="34" s="1"/>
  <c r="Q41" i="34" s="1"/>
  <c r="R41" i="34" s="1"/>
  <c r="S42" i="34" s="1"/>
  <c r="O42" i="34"/>
  <c r="O43" i="34"/>
  <c r="O44" i="34"/>
  <c r="O45" i="34"/>
  <c r="P45" i="34" s="1"/>
  <c r="Q45" i="34" s="1"/>
  <c r="R45" i="34" s="1"/>
  <c r="S46" i="34" s="1"/>
  <c r="O46" i="34"/>
  <c r="P46" i="34" s="1"/>
  <c r="Q46" i="34" s="1"/>
  <c r="R46" i="34" s="1"/>
  <c r="S47" i="34" s="1"/>
  <c r="O47" i="34"/>
  <c r="O48" i="34"/>
  <c r="P48" i="34" s="1"/>
  <c r="Q48" i="34" s="1"/>
  <c r="R48" i="34" s="1"/>
  <c r="S49" i="34" s="1"/>
  <c r="O49" i="34"/>
  <c r="O50" i="34"/>
  <c r="O51" i="34"/>
  <c r="O52" i="34"/>
  <c r="O53" i="34"/>
  <c r="O54" i="34"/>
  <c r="O55" i="34"/>
  <c r="P55" i="34" s="1"/>
  <c r="Q55" i="34" s="1"/>
  <c r="R55" i="34" s="1"/>
  <c r="S56" i="34" s="1"/>
  <c r="O56" i="34"/>
  <c r="P56" i="34" s="1"/>
  <c r="Q56" i="34" s="1"/>
  <c r="R56" i="34" s="1"/>
  <c r="S57" i="34" s="1"/>
  <c r="O57" i="34"/>
  <c r="P57" i="34" s="1"/>
  <c r="Q57" i="34" s="1"/>
  <c r="R57" i="34" s="1"/>
  <c r="S58" i="34" s="1"/>
  <c r="O58" i="34"/>
  <c r="P58" i="34" s="1"/>
  <c r="Q58" i="34" s="1"/>
  <c r="R58" i="34" s="1"/>
  <c r="S59" i="34" s="1"/>
  <c r="O59" i="34"/>
  <c r="P59" i="34" s="1"/>
  <c r="Q59" i="34" s="1"/>
  <c r="R59" i="34" s="1"/>
  <c r="S60" i="34" s="1"/>
  <c r="O60" i="34"/>
  <c r="P60" i="34" s="1"/>
  <c r="Q60" i="34" s="1"/>
  <c r="R60" i="34" s="1"/>
  <c r="S61" i="34" s="1"/>
  <c r="O61" i="34"/>
  <c r="P61" i="34" s="1"/>
  <c r="Q61" i="34" s="1"/>
  <c r="R61" i="34" s="1"/>
  <c r="S62" i="34" s="1"/>
  <c r="O62" i="34"/>
  <c r="P62" i="34" s="1"/>
  <c r="Q62" i="34" s="1"/>
  <c r="R62" i="34" s="1"/>
  <c r="S63" i="34" s="1"/>
  <c r="O63" i="34"/>
  <c r="O64" i="34"/>
  <c r="O65" i="34"/>
  <c r="O66" i="34"/>
  <c r="O67" i="34"/>
  <c r="O68" i="34"/>
  <c r="O69" i="34"/>
  <c r="O70" i="34"/>
  <c r="O71" i="34"/>
  <c r="O72" i="34"/>
  <c r="O73" i="34"/>
  <c r="O74" i="34"/>
  <c r="P74" i="34" s="1"/>
  <c r="Q74" i="34" s="1"/>
  <c r="R74" i="34" s="1"/>
  <c r="S75" i="34" s="1"/>
  <c r="O75" i="34"/>
  <c r="O76" i="34"/>
  <c r="O77" i="34"/>
  <c r="O78" i="34"/>
  <c r="O79" i="34"/>
  <c r="O80" i="34"/>
  <c r="P80" i="34" s="1"/>
  <c r="Q80" i="34" s="1"/>
  <c r="R80" i="34" s="1"/>
  <c r="S81" i="34" s="1"/>
  <c r="O81" i="34"/>
  <c r="P81" i="34" s="1"/>
  <c r="Q81" i="34" s="1"/>
  <c r="R81" i="34" s="1"/>
  <c r="S82" i="34" s="1"/>
  <c r="O82" i="34"/>
  <c r="P82" i="34" s="1"/>
  <c r="Q82" i="34" s="1"/>
  <c r="R82" i="34" s="1"/>
  <c r="S83" i="34" s="1"/>
  <c r="O83" i="34"/>
  <c r="P83" i="34" s="1"/>
  <c r="Q83" i="34" s="1"/>
  <c r="R83" i="34" s="1"/>
  <c r="S84" i="34" s="1"/>
  <c r="O84" i="34"/>
  <c r="O85" i="34"/>
  <c r="O86" i="34"/>
  <c r="O87" i="34"/>
  <c r="P87" i="34" s="1"/>
  <c r="Q87" i="34" s="1"/>
  <c r="R87" i="34" s="1"/>
  <c r="S88" i="34" s="1"/>
  <c r="O88" i="34"/>
  <c r="P88" i="34" s="1"/>
  <c r="Q88" i="34" s="1"/>
  <c r="R88" i="34" s="1"/>
  <c r="S89" i="34" s="1"/>
  <c r="O89" i="34"/>
  <c r="P89" i="34" s="1"/>
  <c r="Q89" i="34" s="1"/>
  <c r="R89" i="34" s="1"/>
  <c r="S90" i="34" s="1"/>
  <c r="O90" i="34"/>
  <c r="P90" i="34" s="1"/>
  <c r="Q90" i="34" s="1"/>
  <c r="R90" i="34" s="1"/>
  <c r="S91" i="34" s="1"/>
  <c r="O91" i="34"/>
  <c r="O92" i="34"/>
  <c r="O93" i="34"/>
  <c r="O94" i="34"/>
  <c r="O95" i="34"/>
  <c r="O96" i="34"/>
  <c r="P96" i="34" s="1"/>
  <c r="Q96" i="34" s="1"/>
  <c r="R96" i="34" s="1"/>
  <c r="S97" i="34" s="1"/>
  <c r="O97" i="34"/>
  <c r="P97" i="34" s="1"/>
  <c r="Q97" i="34" s="1"/>
  <c r="R97" i="34" s="1"/>
  <c r="S98" i="34" s="1"/>
  <c r="O98" i="34"/>
  <c r="P98" i="34" s="1"/>
  <c r="Q98" i="34" s="1"/>
  <c r="R98" i="34" s="1"/>
  <c r="S99" i="34" s="1"/>
  <c r="O99" i="34"/>
  <c r="O100" i="34"/>
  <c r="O101" i="34"/>
  <c r="O102" i="34"/>
  <c r="O103" i="34"/>
  <c r="O104" i="34"/>
  <c r="O105" i="34"/>
  <c r="P105" i="34" s="1"/>
  <c r="Q105" i="34" s="1"/>
  <c r="R105" i="34" s="1"/>
  <c r="S106" i="34" s="1"/>
  <c r="O106" i="34"/>
  <c r="O107" i="34"/>
  <c r="O108" i="34"/>
  <c r="P108" i="34" s="1"/>
  <c r="Q108" i="34" s="1"/>
  <c r="R108" i="34" s="1"/>
  <c r="S109" i="34" s="1"/>
  <c r="O109" i="34"/>
  <c r="O110" i="34"/>
  <c r="P110" i="34" s="1"/>
  <c r="Q110" i="34" s="1"/>
  <c r="R110" i="34" s="1"/>
  <c r="S111" i="34" s="1"/>
  <c r="O111" i="34"/>
  <c r="P111" i="34" s="1"/>
  <c r="Q111" i="34" s="1"/>
  <c r="R111" i="34" s="1"/>
  <c r="S112" i="34" s="1"/>
  <c r="O112" i="34"/>
  <c r="P112" i="34" s="1"/>
  <c r="Q112" i="34" s="1"/>
  <c r="R112" i="34" s="1"/>
  <c r="S113" i="34" s="1"/>
  <c r="O113" i="34"/>
  <c r="P113" i="34" s="1"/>
  <c r="Q113" i="34" s="1"/>
  <c r="R113" i="34" s="1"/>
  <c r="S114" i="34" s="1"/>
  <c r="O114" i="34"/>
  <c r="P114" i="34" s="1"/>
  <c r="Q114" i="34" s="1"/>
  <c r="R114" i="34" s="1"/>
  <c r="S115" i="34" s="1"/>
  <c r="O115" i="34"/>
  <c r="O116" i="34"/>
  <c r="P116" i="34" s="1"/>
  <c r="Q116" i="34" s="1"/>
  <c r="R116" i="34" s="1"/>
  <c r="S117" i="34" s="1"/>
  <c r="O117" i="34"/>
  <c r="P117" i="34" s="1"/>
  <c r="Q117" i="34" s="1"/>
  <c r="R117" i="34" s="1"/>
  <c r="S118" i="34" s="1"/>
  <c r="O118" i="34"/>
  <c r="P118" i="34" s="1"/>
  <c r="Q118" i="34" s="1"/>
  <c r="R118" i="34" s="1"/>
  <c r="S119" i="34" s="1"/>
  <c r="O119" i="34"/>
  <c r="O120" i="34"/>
  <c r="O121" i="34"/>
  <c r="O122" i="34"/>
  <c r="O123" i="34"/>
  <c r="O124" i="34"/>
  <c r="O125" i="34"/>
  <c r="P125" i="34" s="1"/>
  <c r="Q125" i="34" s="1"/>
  <c r="R125" i="34" s="1"/>
  <c r="S126" i="34" s="1"/>
  <c r="O126" i="34"/>
  <c r="O127" i="34"/>
  <c r="O128" i="34"/>
  <c r="P128" i="34" s="1"/>
  <c r="Q128" i="34" s="1"/>
  <c r="R128" i="34" s="1"/>
  <c r="S129" i="34" s="1"/>
  <c r="O129" i="34"/>
  <c r="P129" i="34" s="1"/>
  <c r="Q129" i="34" s="1"/>
  <c r="R129" i="34" s="1"/>
  <c r="S130" i="34" s="1"/>
  <c r="O130" i="34"/>
  <c r="P130" i="34" s="1"/>
  <c r="Q130" i="34" s="1"/>
  <c r="R130" i="34" s="1"/>
  <c r="S131" i="34" s="1"/>
  <c r="O131" i="34"/>
  <c r="O132" i="34"/>
  <c r="O133" i="34"/>
  <c r="O134" i="34"/>
  <c r="O135" i="34"/>
  <c r="O136" i="34"/>
  <c r="O137" i="34"/>
  <c r="O138" i="34"/>
  <c r="P138" i="34" s="1"/>
  <c r="Q138" i="34" s="1"/>
  <c r="R138" i="34" s="1"/>
  <c r="S139" i="34" s="1"/>
  <c r="O139" i="34"/>
  <c r="P139" i="34" s="1"/>
  <c r="Q139" i="34" s="1"/>
  <c r="R139" i="34" s="1"/>
  <c r="S140" i="34" s="1"/>
  <c r="O140" i="34"/>
  <c r="P140" i="34" s="1"/>
  <c r="Q140" i="34" s="1"/>
  <c r="R140" i="34" s="1"/>
  <c r="S141" i="34" s="1"/>
  <c r="O141" i="34"/>
  <c r="P141" i="34" s="1"/>
  <c r="Q141" i="34" s="1"/>
  <c r="R141" i="34" s="1"/>
  <c r="S142" i="34" s="1"/>
  <c r="O142" i="34"/>
  <c r="P142" i="34" s="1"/>
  <c r="Q142" i="34" s="1"/>
  <c r="R142" i="34" s="1"/>
  <c r="S143" i="34" s="1"/>
  <c r="O143" i="34"/>
  <c r="P143" i="34" s="1"/>
  <c r="Q143" i="34" s="1"/>
  <c r="R143" i="34" s="1"/>
  <c r="S144" i="34" s="1"/>
  <c r="O144" i="34"/>
  <c r="P144" i="34" s="1"/>
  <c r="Q144" i="34" s="1"/>
  <c r="R144" i="34" s="1"/>
  <c r="S145" i="34" s="1"/>
  <c r="O145" i="34"/>
  <c r="P145" i="34" s="1"/>
  <c r="Q145" i="34" s="1"/>
  <c r="R145" i="34" s="1"/>
  <c r="S146" i="34" s="1"/>
  <c r="O146" i="34"/>
  <c r="P146" i="34" s="1"/>
  <c r="Q146" i="34" s="1"/>
  <c r="R146" i="34" s="1"/>
  <c r="S147" i="34" s="1"/>
  <c r="O147" i="34"/>
  <c r="O148" i="34"/>
  <c r="O149" i="34"/>
  <c r="O150" i="34"/>
  <c r="O151" i="34"/>
  <c r="O152" i="34"/>
  <c r="O153" i="34"/>
  <c r="O154" i="34"/>
  <c r="O155" i="34"/>
  <c r="O156" i="34"/>
  <c r="P156" i="34" s="1"/>
  <c r="Q156" i="34" s="1"/>
  <c r="R156" i="34" s="1"/>
  <c r="S157" i="34" s="1"/>
  <c r="O157" i="34"/>
  <c r="P157" i="34" s="1"/>
  <c r="Q157" i="34" s="1"/>
  <c r="R157" i="34" s="1"/>
  <c r="S158" i="34" s="1"/>
  <c r="O158" i="34"/>
  <c r="P158" i="34" s="1"/>
  <c r="Q158" i="34" s="1"/>
  <c r="R158" i="34" s="1"/>
  <c r="S159" i="34" s="1"/>
  <c r="O159" i="34"/>
  <c r="O160" i="34"/>
  <c r="O161" i="34"/>
  <c r="P161" i="34" s="1"/>
  <c r="Q161" i="34" s="1"/>
  <c r="R161" i="34" s="1"/>
  <c r="S162" i="34" s="1"/>
  <c r="O162" i="34"/>
  <c r="O163" i="34"/>
  <c r="O164" i="34"/>
  <c r="P164" i="34" s="1"/>
  <c r="Q164" i="34" s="1"/>
  <c r="R164" i="34" s="1"/>
  <c r="S165" i="34" s="1"/>
  <c r="O165" i="34"/>
  <c r="P165" i="34" s="1"/>
  <c r="Q165" i="34" s="1"/>
  <c r="R165" i="34" s="1"/>
  <c r="S166" i="34" s="1"/>
  <c r="O166" i="34"/>
  <c r="P166" i="34" s="1"/>
  <c r="Q166" i="34" s="1"/>
  <c r="R166" i="34" s="1"/>
  <c r="S167" i="34" s="1"/>
  <c r="O167" i="34"/>
  <c r="O168" i="34"/>
  <c r="O169" i="34"/>
  <c r="O170" i="34"/>
  <c r="P170" i="34" s="1"/>
  <c r="Q170" i="34" s="1"/>
  <c r="R170" i="34" s="1"/>
  <c r="S171" i="34" s="1"/>
  <c r="O171" i="34"/>
  <c r="P171" i="34" s="1"/>
  <c r="Q171" i="34" s="1"/>
  <c r="R171" i="34" s="1"/>
  <c r="S172" i="34" s="1"/>
  <c r="O172" i="34"/>
  <c r="P172" i="34" s="1"/>
  <c r="Q172" i="34" s="1"/>
  <c r="R172" i="34" s="1"/>
  <c r="S173" i="34" s="1"/>
  <c r="O173" i="34"/>
  <c r="P173" i="34" s="1"/>
  <c r="Q173" i="34" s="1"/>
  <c r="R173" i="34" s="1"/>
  <c r="S174" i="34" s="1"/>
  <c r="O174" i="34"/>
  <c r="P174" i="34" s="1"/>
  <c r="Q174" i="34" s="1"/>
  <c r="R174" i="34" s="1"/>
  <c r="S175" i="34" s="1"/>
  <c r="O175" i="34"/>
  <c r="O176" i="34"/>
  <c r="O177" i="34"/>
  <c r="O178" i="34"/>
  <c r="O179" i="34"/>
  <c r="O180" i="34"/>
  <c r="O181" i="34"/>
  <c r="P181" i="34" s="1"/>
  <c r="Q181" i="34" s="1"/>
  <c r="R181" i="34" s="1"/>
  <c r="S182" i="34" s="1"/>
  <c r="O182" i="34"/>
  <c r="P182" i="34" s="1"/>
  <c r="Q182" i="34" s="1"/>
  <c r="R182" i="34" s="1"/>
  <c r="S183" i="34" s="1"/>
  <c r="O183" i="34"/>
  <c r="P183" i="34" s="1"/>
  <c r="Q183" i="34" s="1"/>
  <c r="R183" i="34" s="1"/>
  <c r="S184" i="34" s="1"/>
  <c r="O184" i="34"/>
  <c r="O185" i="34"/>
  <c r="O186" i="34"/>
  <c r="O187" i="34"/>
  <c r="O188" i="34"/>
  <c r="O189" i="34"/>
  <c r="P189" i="34" s="1"/>
  <c r="Q189" i="34" s="1"/>
  <c r="R189" i="34" s="1"/>
  <c r="S190" i="34" s="1"/>
  <c r="O190" i="34"/>
  <c r="O191" i="34"/>
  <c r="O192" i="34"/>
  <c r="O193" i="34"/>
  <c r="P193" i="34" s="1"/>
  <c r="Q193" i="34" s="1"/>
  <c r="R193" i="34" s="1"/>
  <c r="S194" i="34" s="1"/>
  <c r="O194" i="34"/>
  <c r="P194" i="34" s="1"/>
  <c r="Q194" i="34" s="1"/>
  <c r="R194" i="34" s="1"/>
  <c r="S195" i="34" s="1"/>
  <c r="O195" i="34"/>
  <c r="P195" i="34" s="1"/>
  <c r="Q195" i="34" s="1"/>
  <c r="R195" i="34" s="1"/>
  <c r="S196" i="34" s="1"/>
  <c r="O196" i="34"/>
  <c r="P196" i="34" s="1"/>
  <c r="Q196" i="34" s="1"/>
  <c r="R196" i="34" s="1"/>
  <c r="S197" i="34" s="1"/>
  <c r="O197" i="34"/>
  <c r="O198" i="34"/>
  <c r="O199" i="34"/>
  <c r="P199" i="34" s="1"/>
  <c r="Q199" i="34" s="1"/>
  <c r="R199" i="34" s="1"/>
  <c r="S200" i="34" s="1"/>
  <c r="O200" i="34"/>
  <c r="P200" i="34" s="1"/>
  <c r="Q200" i="34" s="1"/>
  <c r="R200" i="34" s="1"/>
  <c r="S201" i="34" s="1"/>
  <c r="O201" i="34"/>
  <c r="P201" i="34" s="1"/>
  <c r="Q201" i="34" s="1"/>
  <c r="R201" i="34" s="1"/>
  <c r="S202" i="34" s="1"/>
  <c r="O202" i="34"/>
  <c r="P202" i="34" s="1"/>
  <c r="Q202" i="34" s="1"/>
  <c r="R202" i="34" s="1"/>
  <c r="S203" i="34" s="1"/>
  <c r="O203" i="34"/>
  <c r="O204" i="34"/>
  <c r="O205" i="34"/>
  <c r="O206" i="34"/>
  <c r="O207" i="34"/>
  <c r="O208" i="34"/>
  <c r="P208" i="34" s="1"/>
  <c r="Q208" i="34" s="1"/>
  <c r="R208" i="34" s="1"/>
  <c r="S209" i="34" s="1"/>
  <c r="O209" i="34"/>
  <c r="O210" i="34"/>
  <c r="O211" i="34"/>
  <c r="O212" i="34"/>
  <c r="O213" i="34"/>
  <c r="P213" i="34" s="1"/>
  <c r="Q213" i="34" s="1"/>
  <c r="R213" i="34" s="1"/>
  <c r="S214" i="34" s="1"/>
  <c r="O214" i="34"/>
  <c r="P214" i="34" s="1"/>
  <c r="Q214" i="34" s="1"/>
  <c r="R214" i="34" s="1"/>
  <c r="S215" i="34" s="1"/>
  <c r="O215" i="34"/>
  <c r="O216" i="34"/>
  <c r="O217" i="34"/>
  <c r="P217" i="34" s="1"/>
  <c r="Q217" i="34" s="1"/>
  <c r="R217" i="34" s="1"/>
  <c r="S218" i="34" s="1"/>
  <c r="O218" i="34"/>
  <c r="O219" i="34"/>
  <c r="P219" i="34" s="1"/>
  <c r="Q219" i="34" s="1"/>
  <c r="R219" i="34" s="1"/>
  <c r="S220" i="34" s="1"/>
  <c r="O220" i="34"/>
  <c r="P220" i="34" s="1"/>
  <c r="Q220" i="34" s="1"/>
  <c r="R220" i="34" s="1"/>
  <c r="S221" i="34" s="1"/>
  <c r="O221" i="34"/>
  <c r="P221" i="34" s="1"/>
  <c r="Q221" i="34" s="1"/>
  <c r="R221" i="34" s="1"/>
  <c r="S222" i="34" s="1"/>
  <c r="O222" i="34"/>
  <c r="O223" i="34"/>
  <c r="O224" i="34"/>
  <c r="O225" i="34"/>
  <c r="P225" i="34" s="1"/>
  <c r="Q225" i="34" s="1"/>
  <c r="R225" i="34" s="1"/>
  <c r="S226" i="34" s="1"/>
  <c r="O226" i="34"/>
  <c r="P226" i="34" s="1"/>
  <c r="Q226" i="34" s="1"/>
  <c r="R226" i="34" s="1"/>
  <c r="S227" i="34" s="1"/>
  <c r="O227" i="34"/>
  <c r="P227" i="34" s="1"/>
  <c r="Q227" i="34" s="1"/>
  <c r="R227" i="34" s="1"/>
  <c r="S228" i="34" s="1"/>
  <c r="O228" i="34"/>
  <c r="P228" i="34" s="1"/>
  <c r="Q228" i="34" s="1"/>
  <c r="R228" i="34" s="1"/>
  <c r="S229" i="34" s="1"/>
  <c r="O229" i="34"/>
  <c r="P229" i="34" s="1"/>
  <c r="Q229" i="34" s="1"/>
  <c r="R229" i="34" s="1"/>
  <c r="S230" i="34" s="1"/>
  <c r="O230" i="34"/>
  <c r="P230" i="34" s="1"/>
  <c r="Q230" i="34" s="1"/>
  <c r="R230" i="34" s="1"/>
  <c r="S231" i="34" s="1"/>
  <c r="O231" i="34"/>
  <c r="O232" i="34"/>
  <c r="O233" i="34"/>
  <c r="O234" i="34"/>
  <c r="O235" i="34"/>
  <c r="O236" i="34"/>
  <c r="O237" i="34"/>
  <c r="O238" i="34"/>
  <c r="P238" i="34" s="1"/>
  <c r="Q238" i="34" s="1"/>
  <c r="R238" i="34" s="1"/>
  <c r="S239" i="34" s="1"/>
  <c r="O239" i="34"/>
  <c r="P239" i="34" s="1"/>
  <c r="Q239" i="34" s="1"/>
  <c r="R239" i="34" s="1"/>
  <c r="S240" i="34" s="1"/>
  <c r="O240" i="34"/>
  <c r="P240" i="34" s="1"/>
  <c r="Q240" i="34" s="1"/>
  <c r="R240" i="34" s="1"/>
  <c r="S241" i="34" s="1"/>
  <c r="O241" i="34"/>
  <c r="O242" i="34"/>
  <c r="P242" i="34" s="1"/>
  <c r="Q242" i="34" s="1"/>
  <c r="R242" i="34" s="1"/>
  <c r="S243" i="34" s="1"/>
  <c r="O243" i="34"/>
  <c r="O244" i="34"/>
  <c r="P244" i="34" s="1"/>
  <c r="Q244" i="34" s="1"/>
  <c r="R244" i="34" s="1"/>
  <c r="S245" i="34" s="1"/>
  <c r="O245" i="34"/>
  <c r="P245" i="34" s="1"/>
  <c r="Q245" i="34" s="1"/>
  <c r="R245" i="34" s="1"/>
  <c r="S246" i="34" s="1"/>
  <c r="O246" i="34"/>
  <c r="P246" i="34" s="1"/>
  <c r="Q246" i="34" s="1"/>
  <c r="R246" i="34" s="1"/>
  <c r="S247" i="34" s="1"/>
  <c r="O247" i="34"/>
  <c r="O248" i="34"/>
  <c r="O249" i="34"/>
  <c r="O250" i="34"/>
  <c r="P250" i="34" s="1"/>
  <c r="Q250" i="34" s="1"/>
  <c r="R250" i="34" s="1"/>
  <c r="S251" i="34" s="1"/>
  <c r="O251" i="34"/>
  <c r="P251" i="34" s="1"/>
  <c r="Q251" i="34" s="1"/>
  <c r="R251" i="34" s="1"/>
  <c r="S252" i="34" s="1"/>
  <c r="O252" i="34"/>
  <c r="P252" i="34" s="1"/>
  <c r="Q252" i="34" s="1"/>
  <c r="R252" i="34" s="1"/>
  <c r="S253" i="34" s="1"/>
  <c r="O253" i="34"/>
  <c r="P253" i="34" s="1"/>
  <c r="Q253" i="34" s="1"/>
  <c r="R253" i="34" s="1"/>
  <c r="S254" i="34" s="1"/>
  <c r="O254" i="34"/>
  <c r="P254" i="34" s="1"/>
  <c r="Q254" i="34" s="1"/>
  <c r="R254" i="34" s="1"/>
  <c r="S255" i="34" s="1"/>
  <c r="O255" i="34"/>
  <c r="P255" i="34" s="1"/>
  <c r="Q255" i="34" s="1"/>
  <c r="R255" i="34" s="1"/>
  <c r="S256" i="34" s="1"/>
  <c r="O256" i="34"/>
  <c r="P256" i="34" s="1"/>
  <c r="Q256" i="34" s="1"/>
  <c r="R256" i="34" s="1"/>
  <c r="S257" i="34" s="1"/>
  <c r="O257" i="34"/>
  <c r="P257" i="34" s="1"/>
  <c r="Q257" i="34" s="1"/>
  <c r="R257" i="34" s="1"/>
  <c r="O6" i="34"/>
  <c r="P249" i="34"/>
  <c r="Q249" i="34" s="1"/>
  <c r="R249" i="34" s="1"/>
  <c r="S250" i="34" s="1"/>
  <c r="P248" i="34"/>
  <c r="Q248" i="34" s="1"/>
  <c r="R248" i="34" s="1"/>
  <c r="S249" i="34" s="1"/>
  <c r="Q247" i="34"/>
  <c r="R247" i="34" s="1"/>
  <c r="S248" i="34" s="1"/>
  <c r="P247" i="34"/>
  <c r="P243" i="34"/>
  <c r="Q243" i="34" s="1"/>
  <c r="R243" i="34" s="1"/>
  <c r="S244" i="34" s="1"/>
  <c r="P241" i="34"/>
  <c r="Q241" i="34" s="1"/>
  <c r="R241" i="34" s="1"/>
  <c r="S242" i="34" s="1"/>
  <c r="P237" i="34"/>
  <c r="Q237" i="34" s="1"/>
  <c r="R237" i="34" s="1"/>
  <c r="S238" i="34" s="1"/>
  <c r="P236" i="34"/>
  <c r="Q236" i="34" s="1"/>
  <c r="R236" i="34" s="1"/>
  <c r="S237" i="34" s="1"/>
  <c r="P235" i="34"/>
  <c r="Q235" i="34" s="1"/>
  <c r="R235" i="34" s="1"/>
  <c r="S236" i="34" s="1"/>
  <c r="P234" i="34"/>
  <c r="Q234" i="34" s="1"/>
  <c r="R234" i="34" s="1"/>
  <c r="S235" i="34" s="1"/>
  <c r="P233" i="34"/>
  <c r="Q233" i="34" s="1"/>
  <c r="R233" i="34" s="1"/>
  <c r="S234" i="34" s="1"/>
  <c r="P232" i="34"/>
  <c r="Q232" i="34" s="1"/>
  <c r="R232" i="34" s="1"/>
  <c r="S233" i="34" s="1"/>
  <c r="P231" i="34"/>
  <c r="Q231" i="34" s="1"/>
  <c r="R231" i="34" s="1"/>
  <c r="S232" i="34" s="1"/>
  <c r="P224" i="34"/>
  <c r="Q224" i="34" s="1"/>
  <c r="R224" i="34" s="1"/>
  <c r="S225" i="34" s="1"/>
  <c r="P223" i="34"/>
  <c r="Q223" i="34" s="1"/>
  <c r="R223" i="34" s="1"/>
  <c r="S224" i="34" s="1"/>
  <c r="P222" i="34"/>
  <c r="Q222" i="34" s="1"/>
  <c r="R222" i="34" s="1"/>
  <c r="S223" i="34" s="1"/>
  <c r="P218" i="34"/>
  <c r="Q218" i="34" s="1"/>
  <c r="R218" i="34" s="1"/>
  <c r="S219" i="34" s="1"/>
  <c r="P216" i="34"/>
  <c r="Q216" i="34" s="1"/>
  <c r="R216" i="34" s="1"/>
  <c r="S217" i="34" s="1"/>
  <c r="P215" i="34"/>
  <c r="Q215" i="34" s="1"/>
  <c r="R215" i="34" s="1"/>
  <c r="S216" i="34" s="1"/>
  <c r="P212" i="34"/>
  <c r="Q212" i="34" s="1"/>
  <c r="R212" i="34" s="1"/>
  <c r="S213" i="34" s="1"/>
  <c r="P211" i="34"/>
  <c r="Q211" i="34" s="1"/>
  <c r="R211" i="34" s="1"/>
  <c r="S212" i="34" s="1"/>
  <c r="P210" i="34"/>
  <c r="Q210" i="34" s="1"/>
  <c r="R210" i="34" s="1"/>
  <c r="S211" i="34" s="1"/>
  <c r="P209" i="34"/>
  <c r="Q209" i="34" s="1"/>
  <c r="R209" i="34" s="1"/>
  <c r="S210" i="34" s="1"/>
  <c r="P207" i="34"/>
  <c r="Q207" i="34" s="1"/>
  <c r="R207" i="34" s="1"/>
  <c r="S208" i="34" s="1"/>
  <c r="P206" i="34"/>
  <c r="Q206" i="34" s="1"/>
  <c r="R206" i="34" s="1"/>
  <c r="S207" i="34" s="1"/>
  <c r="P205" i="34"/>
  <c r="Q205" i="34" s="1"/>
  <c r="R205" i="34" s="1"/>
  <c r="S206" i="34" s="1"/>
  <c r="P204" i="34"/>
  <c r="Q204" i="34" s="1"/>
  <c r="R204" i="34" s="1"/>
  <c r="S205" i="34" s="1"/>
  <c r="P203" i="34"/>
  <c r="Q203" i="34" s="1"/>
  <c r="R203" i="34" s="1"/>
  <c r="S204" i="34" s="1"/>
  <c r="P198" i="34"/>
  <c r="Q198" i="34" s="1"/>
  <c r="R198" i="34" s="1"/>
  <c r="S199" i="34" s="1"/>
  <c r="P197" i="34"/>
  <c r="Q197" i="34" s="1"/>
  <c r="R197" i="34" s="1"/>
  <c r="S198" i="34" s="1"/>
  <c r="P192" i="34"/>
  <c r="Q192" i="34" s="1"/>
  <c r="R192" i="34" s="1"/>
  <c r="S193" i="34" s="1"/>
  <c r="P191" i="34"/>
  <c r="Q191" i="34" s="1"/>
  <c r="R191" i="34" s="1"/>
  <c r="S192" i="34" s="1"/>
  <c r="P190" i="34"/>
  <c r="Q190" i="34" s="1"/>
  <c r="R190" i="34" s="1"/>
  <c r="S191" i="34" s="1"/>
  <c r="P188" i="34"/>
  <c r="Q188" i="34" s="1"/>
  <c r="R188" i="34" s="1"/>
  <c r="S189" i="34" s="1"/>
  <c r="P187" i="34"/>
  <c r="Q187" i="34" s="1"/>
  <c r="R187" i="34" s="1"/>
  <c r="S188" i="34" s="1"/>
  <c r="P186" i="34"/>
  <c r="Q186" i="34" s="1"/>
  <c r="R186" i="34" s="1"/>
  <c r="S187" i="34" s="1"/>
  <c r="P185" i="34"/>
  <c r="Q185" i="34" s="1"/>
  <c r="R185" i="34" s="1"/>
  <c r="S186" i="34" s="1"/>
  <c r="P184" i="34"/>
  <c r="Q184" i="34" s="1"/>
  <c r="R184" i="34" s="1"/>
  <c r="S185" i="34" s="1"/>
  <c r="P180" i="34"/>
  <c r="Q180" i="34" s="1"/>
  <c r="R180" i="34" s="1"/>
  <c r="S181" i="34" s="1"/>
  <c r="P179" i="34"/>
  <c r="Q179" i="34" s="1"/>
  <c r="R179" i="34" s="1"/>
  <c r="S180" i="34" s="1"/>
  <c r="P178" i="34"/>
  <c r="Q178" i="34" s="1"/>
  <c r="R178" i="34" s="1"/>
  <c r="S179" i="34" s="1"/>
  <c r="P177" i="34"/>
  <c r="Q177" i="34" s="1"/>
  <c r="R177" i="34" s="1"/>
  <c r="S178" i="34" s="1"/>
  <c r="P176" i="34"/>
  <c r="Q176" i="34" s="1"/>
  <c r="R176" i="34" s="1"/>
  <c r="S177" i="34" s="1"/>
  <c r="P175" i="34"/>
  <c r="Q175" i="34" s="1"/>
  <c r="R175" i="34" s="1"/>
  <c r="S176" i="34" s="1"/>
  <c r="P169" i="34"/>
  <c r="Q169" i="34" s="1"/>
  <c r="R169" i="34" s="1"/>
  <c r="S170" i="34" s="1"/>
  <c r="P168" i="34"/>
  <c r="Q168" i="34" s="1"/>
  <c r="R168" i="34" s="1"/>
  <c r="S169" i="34" s="1"/>
  <c r="P167" i="34"/>
  <c r="Q167" i="34" s="1"/>
  <c r="R167" i="34" s="1"/>
  <c r="S168" i="34" s="1"/>
  <c r="P163" i="34"/>
  <c r="Q163" i="34" s="1"/>
  <c r="R163" i="34" s="1"/>
  <c r="S164" i="34" s="1"/>
  <c r="P162" i="34"/>
  <c r="Q162" i="34" s="1"/>
  <c r="R162" i="34" s="1"/>
  <c r="S163" i="34" s="1"/>
  <c r="P160" i="34"/>
  <c r="Q160" i="34" s="1"/>
  <c r="R160" i="34" s="1"/>
  <c r="S161" i="34" s="1"/>
  <c r="Q159" i="34"/>
  <c r="R159" i="34" s="1"/>
  <c r="S160" i="34" s="1"/>
  <c r="P159" i="34"/>
  <c r="P155" i="34"/>
  <c r="Q155" i="34" s="1"/>
  <c r="R155" i="34" s="1"/>
  <c r="S156" i="34" s="1"/>
  <c r="P154" i="34"/>
  <c r="Q154" i="34" s="1"/>
  <c r="R154" i="34" s="1"/>
  <c r="S155" i="34" s="1"/>
  <c r="P153" i="34"/>
  <c r="Q153" i="34" s="1"/>
  <c r="R153" i="34" s="1"/>
  <c r="S154" i="34" s="1"/>
  <c r="P152" i="34"/>
  <c r="Q152" i="34" s="1"/>
  <c r="R152" i="34" s="1"/>
  <c r="S153" i="34" s="1"/>
  <c r="P151" i="34"/>
  <c r="Q151" i="34" s="1"/>
  <c r="R151" i="34" s="1"/>
  <c r="S152" i="34" s="1"/>
  <c r="P150" i="34"/>
  <c r="Q150" i="34" s="1"/>
  <c r="R150" i="34" s="1"/>
  <c r="S151" i="34" s="1"/>
  <c r="P149" i="34"/>
  <c r="Q149" i="34" s="1"/>
  <c r="R149" i="34" s="1"/>
  <c r="S150" i="34" s="1"/>
  <c r="P148" i="34"/>
  <c r="Q148" i="34" s="1"/>
  <c r="R148" i="34" s="1"/>
  <c r="S149" i="34" s="1"/>
  <c r="P147" i="34"/>
  <c r="Q147" i="34" s="1"/>
  <c r="R147" i="34" s="1"/>
  <c r="S148" i="34" s="1"/>
  <c r="P137" i="34"/>
  <c r="Q137" i="34" s="1"/>
  <c r="R137" i="34" s="1"/>
  <c r="S138" i="34" s="1"/>
  <c r="P136" i="34"/>
  <c r="Q136" i="34" s="1"/>
  <c r="R136" i="34" s="1"/>
  <c r="S137" i="34" s="1"/>
  <c r="P135" i="34"/>
  <c r="Q135" i="34" s="1"/>
  <c r="R135" i="34" s="1"/>
  <c r="S136" i="34" s="1"/>
  <c r="P134" i="34"/>
  <c r="Q134" i="34" s="1"/>
  <c r="R134" i="34" s="1"/>
  <c r="S135" i="34" s="1"/>
  <c r="P133" i="34"/>
  <c r="Q133" i="34" s="1"/>
  <c r="R133" i="34" s="1"/>
  <c r="S134" i="34" s="1"/>
  <c r="P132" i="34"/>
  <c r="Q132" i="34" s="1"/>
  <c r="R132" i="34" s="1"/>
  <c r="S133" i="34" s="1"/>
  <c r="Q131" i="34"/>
  <c r="R131" i="34" s="1"/>
  <c r="S132" i="34" s="1"/>
  <c r="P131" i="34"/>
  <c r="P127" i="34"/>
  <c r="Q127" i="34" s="1"/>
  <c r="R127" i="34" s="1"/>
  <c r="S128" i="34" s="1"/>
  <c r="P126" i="34"/>
  <c r="Q126" i="34" s="1"/>
  <c r="R126" i="34" s="1"/>
  <c r="S127" i="34" s="1"/>
  <c r="S125" i="34"/>
  <c r="P124" i="34"/>
  <c r="Q124" i="34" s="1"/>
  <c r="R124" i="34" s="1"/>
  <c r="S123" i="34"/>
  <c r="P123" i="34"/>
  <c r="Q123" i="34" s="1"/>
  <c r="R123" i="34" s="1"/>
  <c r="S124" i="34" s="1"/>
  <c r="P122" i="34"/>
  <c r="Q122" i="34" s="1"/>
  <c r="R122" i="34" s="1"/>
  <c r="P121" i="34"/>
  <c r="Q121" i="34" s="1"/>
  <c r="R121" i="34" s="1"/>
  <c r="S122" i="34" s="1"/>
  <c r="P120" i="34"/>
  <c r="Q120" i="34" s="1"/>
  <c r="R120" i="34" s="1"/>
  <c r="S121" i="34" s="1"/>
  <c r="P119" i="34"/>
  <c r="Q119" i="34" s="1"/>
  <c r="R119" i="34" s="1"/>
  <c r="S120" i="34" s="1"/>
  <c r="P115" i="34"/>
  <c r="Q115" i="34" s="1"/>
  <c r="R115" i="34" s="1"/>
  <c r="S116" i="34" s="1"/>
  <c r="P109" i="34"/>
  <c r="Q109" i="34" s="1"/>
  <c r="R109" i="34" s="1"/>
  <c r="S110" i="34" s="1"/>
  <c r="P107" i="34"/>
  <c r="Q107" i="34" s="1"/>
  <c r="R107" i="34" s="1"/>
  <c r="S108" i="34" s="1"/>
  <c r="P106" i="34"/>
  <c r="Q106" i="34" s="1"/>
  <c r="R106" i="34" s="1"/>
  <c r="S107" i="34" s="1"/>
  <c r="P104" i="34"/>
  <c r="Q104" i="34" s="1"/>
  <c r="R104" i="34" s="1"/>
  <c r="S105" i="34" s="1"/>
  <c r="P103" i="34"/>
  <c r="Q103" i="34" s="1"/>
  <c r="R103" i="34" s="1"/>
  <c r="S104" i="34" s="1"/>
  <c r="P102" i="34"/>
  <c r="Q102" i="34" s="1"/>
  <c r="R102" i="34" s="1"/>
  <c r="S103" i="34" s="1"/>
  <c r="P101" i="34"/>
  <c r="Q101" i="34" s="1"/>
  <c r="R101" i="34" s="1"/>
  <c r="S102" i="34" s="1"/>
  <c r="P100" i="34"/>
  <c r="Q100" i="34" s="1"/>
  <c r="R100" i="34" s="1"/>
  <c r="S101" i="34" s="1"/>
  <c r="P99" i="34"/>
  <c r="Q99" i="34" s="1"/>
  <c r="R99" i="34" s="1"/>
  <c r="S100" i="34" s="1"/>
  <c r="P95" i="34"/>
  <c r="Q95" i="34" s="1"/>
  <c r="R95" i="34" s="1"/>
  <c r="S96" i="34" s="1"/>
  <c r="P94" i="34"/>
  <c r="Q94" i="34" s="1"/>
  <c r="R94" i="34" s="1"/>
  <c r="S95" i="34" s="1"/>
  <c r="P93" i="34"/>
  <c r="Q93" i="34" s="1"/>
  <c r="R93" i="34" s="1"/>
  <c r="S94" i="34" s="1"/>
  <c r="Q92" i="34"/>
  <c r="R92" i="34" s="1"/>
  <c r="S93" i="34" s="1"/>
  <c r="P92" i="34"/>
  <c r="P91" i="34"/>
  <c r="Q91" i="34" s="1"/>
  <c r="R91" i="34" s="1"/>
  <c r="S92" i="34" s="1"/>
  <c r="P86" i="34"/>
  <c r="Q86" i="34" s="1"/>
  <c r="R86" i="34" s="1"/>
  <c r="S87" i="34" s="1"/>
  <c r="P85" i="34"/>
  <c r="Q85" i="34" s="1"/>
  <c r="R85" i="34" s="1"/>
  <c r="S86" i="34" s="1"/>
  <c r="P84" i="34"/>
  <c r="Q84" i="34" s="1"/>
  <c r="R84" i="34" s="1"/>
  <c r="S85" i="34" s="1"/>
  <c r="P79" i="34"/>
  <c r="Q79" i="34" s="1"/>
  <c r="R79" i="34" s="1"/>
  <c r="S80" i="34" s="1"/>
  <c r="P78" i="34"/>
  <c r="Q78" i="34" s="1"/>
  <c r="R78" i="34" s="1"/>
  <c r="S79" i="34" s="1"/>
  <c r="P77" i="34"/>
  <c r="Q77" i="34" s="1"/>
  <c r="R77" i="34" s="1"/>
  <c r="S78" i="34" s="1"/>
  <c r="S76" i="34"/>
  <c r="P76" i="34"/>
  <c r="Q76" i="34" s="1"/>
  <c r="R76" i="34" s="1"/>
  <c r="S77" i="34" s="1"/>
  <c r="P75" i="34"/>
  <c r="Q75" i="34" s="1"/>
  <c r="R75" i="34" s="1"/>
  <c r="P73" i="34"/>
  <c r="Q73" i="34" s="1"/>
  <c r="R73" i="34" s="1"/>
  <c r="S74" i="34" s="1"/>
  <c r="P72" i="34"/>
  <c r="Q72" i="34" s="1"/>
  <c r="R72" i="34" s="1"/>
  <c r="S73" i="34" s="1"/>
  <c r="P71" i="34"/>
  <c r="Q71" i="34" s="1"/>
  <c r="R71" i="34" s="1"/>
  <c r="S72" i="34" s="1"/>
  <c r="P70" i="34"/>
  <c r="Q70" i="34" s="1"/>
  <c r="R70" i="34" s="1"/>
  <c r="S71" i="34" s="1"/>
  <c r="P69" i="34"/>
  <c r="Q69" i="34" s="1"/>
  <c r="R69" i="34" s="1"/>
  <c r="S70" i="34" s="1"/>
  <c r="P68" i="34"/>
  <c r="Q68" i="34" s="1"/>
  <c r="R68" i="34" s="1"/>
  <c r="S69" i="34" s="1"/>
  <c r="P67" i="34"/>
  <c r="Q67" i="34" s="1"/>
  <c r="R67" i="34" s="1"/>
  <c r="S68" i="34" s="1"/>
  <c r="P66" i="34"/>
  <c r="Q66" i="34" s="1"/>
  <c r="R66" i="34" s="1"/>
  <c r="S67" i="34" s="1"/>
  <c r="P65" i="34"/>
  <c r="Q65" i="34" s="1"/>
  <c r="R65" i="34" s="1"/>
  <c r="S66" i="34" s="1"/>
  <c r="P64" i="34"/>
  <c r="Q64" i="34" s="1"/>
  <c r="R64" i="34" s="1"/>
  <c r="S65" i="34" s="1"/>
  <c r="P63" i="34"/>
  <c r="Q63" i="34" s="1"/>
  <c r="R63" i="34" s="1"/>
  <c r="S64" i="34" s="1"/>
  <c r="P54" i="34"/>
  <c r="Q54" i="34" s="1"/>
  <c r="R54" i="34" s="1"/>
  <c r="S55" i="34" s="1"/>
  <c r="P53" i="34"/>
  <c r="Q53" i="34" s="1"/>
  <c r="R53" i="34" s="1"/>
  <c r="S54" i="34" s="1"/>
  <c r="P52" i="34"/>
  <c r="Q52" i="34" s="1"/>
  <c r="R52" i="34" s="1"/>
  <c r="S53" i="34" s="1"/>
  <c r="P51" i="34"/>
  <c r="Q51" i="34" s="1"/>
  <c r="R51" i="34" s="1"/>
  <c r="S52" i="34" s="1"/>
  <c r="P50" i="34"/>
  <c r="Q50" i="34" s="1"/>
  <c r="R50" i="34" s="1"/>
  <c r="S51" i="34" s="1"/>
  <c r="P49" i="34"/>
  <c r="Q49" i="34" s="1"/>
  <c r="R49" i="34" s="1"/>
  <c r="S50" i="34" s="1"/>
  <c r="P47" i="34"/>
  <c r="Q47" i="34" s="1"/>
  <c r="R47" i="34" s="1"/>
  <c r="S48" i="34" s="1"/>
  <c r="P44" i="34"/>
  <c r="Q44" i="34" s="1"/>
  <c r="R44" i="34" s="1"/>
  <c r="S45" i="34" s="1"/>
  <c r="Q43" i="34"/>
  <c r="R43" i="34" s="1"/>
  <c r="S44" i="34" s="1"/>
  <c r="P43" i="34"/>
  <c r="P42" i="34"/>
  <c r="Q42" i="34" s="1"/>
  <c r="R42" i="34" s="1"/>
  <c r="S43" i="34" s="1"/>
  <c r="P40" i="34"/>
  <c r="Q40" i="34" s="1"/>
  <c r="R40" i="34" s="1"/>
  <c r="S41" i="34" s="1"/>
  <c r="P39" i="34"/>
  <c r="Q39" i="34" s="1"/>
  <c r="R39" i="34" s="1"/>
  <c r="S40" i="34" s="1"/>
  <c r="P38" i="34"/>
  <c r="Q38" i="34" s="1"/>
  <c r="R38" i="34" s="1"/>
  <c r="S39" i="34" s="1"/>
  <c r="P37" i="34"/>
  <c r="Q37" i="34" s="1"/>
  <c r="R37" i="34" s="1"/>
  <c r="S38" i="34" s="1"/>
  <c r="P36" i="34"/>
  <c r="Q36" i="34" s="1"/>
  <c r="R36" i="34" s="1"/>
  <c r="S37" i="34" s="1"/>
  <c r="P35" i="34"/>
  <c r="Q35" i="34" s="1"/>
  <c r="R35" i="34" s="1"/>
  <c r="S36" i="34" s="1"/>
  <c r="P32" i="34"/>
  <c r="Q32" i="34" s="1"/>
  <c r="R32" i="34" s="1"/>
  <c r="S33" i="34" s="1"/>
  <c r="P26" i="34"/>
  <c r="Q26" i="34" s="1"/>
  <c r="R26" i="34" s="1"/>
  <c r="S27" i="34" s="1"/>
  <c r="P23" i="34"/>
  <c r="Q23" i="34" s="1"/>
  <c r="R23" i="34" s="1"/>
  <c r="S24" i="34" s="1"/>
  <c r="P22" i="34"/>
  <c r="Q22" i="34" s="1"/>
  <c r="R22" i="34" s="1"/>
  <c r="S23" i="34" s="1"/>
  <c r="P21" i="34"/>
  <c r="Q21" i="34" s="1"/>
  <c r="R21" i="34" s="1"/>
  <c r="S22" i="34" s="1"/>
  <c r="P20" i="34"/>
  <c r="Q20" i="34" s="1"/>
  <c r="R20" i="34" s="1"/>
  <c r="S21" i="34" s="1"/>
  <c r="P19" i="34"/>
  <c r="Q19" i="34" s="1"/>
  <c r="R19" i="34" s="1"/>
  <c r="S20" i="34" s="1"/>
  <c r="P18" i="34"/>
  <c r="Q18" i="34" s="1"/>
  <c r="R18" i="34" s="1"/>
  <c r="S19" i="34" s="1"/>
  <c r="P17" i="34"/>
  <c r="Q17" i="34" s="1"/>
  <c r="R17" i="34" s="1"/>
  <c r="S18" i="34" s="1"/>
  <c r="P16" i="34"/>
  <c r="Q16" i="34" s="1"/>
  <c r="R16" i="34" s="1"/>
  <c r="S17" i="34" s="1"/>
  <c r="P12" i="34"/>
  <c r="Q12" i="34" s="1"/>
  <c r="R12" i="34" s="1"/>
  <c r="S13" i="34" s="1"/>
  <c r="P11" i="34"/>
  <c r="Q11" i="34" s="1"/>
  <c r="R11" i="34" s="1"/>
  <c r="S12" i="34" s="1"/>
  <c r="P10" i="34"/>
  <c r="Q10" i="34" s="1"/>
  <c r="R10" i="34" s="1"/>
  <c r="S11" i="34" s="1"/>
  <c r="P9" i="34"/>
  <c r="Q9" i="34" s="1"/>
  <c r="R9" i="34" s="1"/>
  <c r="S10" i="34" s="1"/>
  <c r="P8" i="34"/>
  <c r="Q8" i="34" s="1"/>
  <c r="R8" i="34" s="1"/>
  <c r="S9" i="34" s="1"/>
  <c r="P7" i="34"/>
  <c r="Q7" i="34" s="1"/>
  <c r="S6" i="34"/>
  <c r="P6" i="34"/>
  <c r="Q6" i="34" s="1"/>
  <c r="R6" i="34" s="1"/>
  <c r="S7" i="34" s="1"/>
  <c r="O2" i="34"/>
  <c r="Q2" i="34" s="1"/>
  <c r="S2" i="34" s="1"/>
  <c r="U6" i="34" s="1" a="1"/>
  <c r="U6" i="34" s="1"/>
  <c r="V6" i="34" s="1"/>
  <c r="A3" i="57" s="1"/>
  <c r="K6" i="34"/>
  <c r="K2" i="34"/>
  <c r="C2" i="58"/>
  <c r="D2" i="58"/>
  <c r="E2" i="58"/>
  <c r="F2" i="58"/>
  <c r="G2" i="58"/>
  <c r="H2" i="58"/>
  <c r="I2" i="58"/>
  <c r="J2" i="58"/>
  <c r="K2" i="58"/>
  <c r="L2" i="58"/>
  <c r="M2" i="58"/>
  <c r="N2" i="58"/>
  <c r="O2" i="58"/>
  <c r="P2" i="58"/>
  <c r="Q2" i="58"/>
  <c r="R2" i="58"/>
  <c r="S2" i="58"/>
  <c r="T2" i="58"/>
  <c r="U2" i="58"/>
  <c r="V2" i="58"/>
  <c r="W2" i="58"/>
  <c r="X2" i="58"/>
  <c r="Y2" i="58"/>
  <c r="Z2" i="58"/>
  <c r="AA2" i="58"/>
  <c r="AB2" i="58"/>
  <c r="AC2" i="58"/>
  <c r="AD2" i="58"/>
  <c r="AE2" i="58"/>
  <c r="AF2" i="58"/>
  <c r="AG2" i="58"/>
  <c r="AH2" i="58"/>
  <c r="AI2" i="58"/>
  <c r="AJ2" i="58"/>
  <c r="AK2" i="58"/>
  <c r="AL2" i="58"/>
  <c r="AM2" i="58"/>
  <c r="AN2" i="58"/>
  <c r="AO2" i="58"/>
  <c r="AP2" i="58"/>
  <c r="AQ2" i="58"/>
  <c r="AR2" i="58"/>
  <c r="AS2" i="58"/>
  <c r="AT2" i="58"/>
  <c r="AU2" i="58"/>
  <c r="AV2" i="58"/>
  <c r="AW2" i="58"/>
  <c r="AX2" i="58"/>
  <c r="AY2" i="58"/>
  <c r="AZ2" i="58"/>
  <c r="BA2" i="58"/>
  <c r="BB2" i="58"/>
  <c r="BC2" i="58"/>
  <c r="BD2" i="58"/>
  <c r="BE2" i="58"/>
  <c r="BF2" i="58"/>
  <c r="BG2" i="58"/>
  <c r="BH2" i="58"/>
  <c r="BI2" i="58"/>
  <c r="BJ2" i="58"/>
  <c r="BK2" i="58"/>
  <c r="BL2" i="58"/>
  <c r="BM2" i="58"/>
  <c r="BN2" i="58"/>
  <c r="BO2" i="58"/>
  <c r="BP2" i="58"/>
  <c r="BQ2" i="58"/>
  <c r="BR2" i="58"/>
  <c r="BS2" i="58"/>
  <c r="BT2" i="58"/>
  <c r="BU2" i="58"/>
  <c r="BV2" i="58"/>
  <c r="BW2" i="58"/>
  <c r="BX2" i="58"/>
  <c r="BY2" i="58"/>
  <c r="BZ2" i="58"/>
  <c r="CA2" i="58"/>
  <c r="CB2" i="58"/>
  <c r="CC2" i="58"/>
  <c r="CD2" i="58"/>
  <c r="CE2" i="58"/>
  <c r="CF2" i="58"/>
  <c r="CG2" i="58"/>
  <c r="CH2" i="58"/>
  <c r="CI2" i="58"/>
  <c r="CJ2" i="58"/>
  <c r="CK2" i="58"/>
  <c r="CL2" i="58"/>
  <c r="CM2" i="58"/>
  <c r="CN2" i="58"/>
  <c r="CO2" i="58"/>
  <c r="CP2" i="58"/>
  <c r="CQ2" i="58"/>
  <c r="CR2" i="58"/>
  <c r="CS2" i="58"/>
  <c r="CT2" i="58"/>
  <c r="CU2" i="58"/>
  <c r="CV2" i="58"/>
  <c r="CW2" i="58"/>
  <c r="CX2" i="58"/>
  <c r="CY2" i="58"/>
  <c r="CZ2" i="58"/>
  <c r="C3" i="58"/>
  <c r="D3" i="58"/>
  <c r="E3" i="58"/>
  <c r="F3" i="58"/>
  <c r="G3" i="58"/>
  <c r="H3" i="58"/>
  <c r="I3" i="58"/>
  <c r="J3" i="58"/>
  <c r="K3" i="58"/>
  <c r="L3" i="58"/>
  <c r="M3" i="58"/>
  <c r="N3" i="58"/>
  <c r="O3" i="58"/>
  <c r="P3" i="58"/>
  <c r="Q3" i="58"/>
  <c r="R3" i="58"/>
  <c r="S3" i="58"/>
  <c r="T3" i="58"/>
  <c r="U3" i="58"/>
  <c r="V3" i="58"/>
  <c r="W3" i="58"/>
  <c r="X3" i="58"/>
  <c r="Y3" i="58"/>
  <c r="Z3" i="58"/>
  <c r="AA3" i="58"/>
  <c r="AB3" i="58"/>
  <c r="AC3" i="58"/>
  <c r="AD3" i="58"/>
  <c r="AE3" i="58"/>
  <c r="AF3" i="58"/>
  <c r="AG3" i="58"/>
  <c r="AH3" i="58"/>
  <c r="AI3" i="58"/>
  <c r="AJ3" i="58"/>
  <c r="AK3" i="58"/>
  <c r="AL3" i="58"/>
  <c r="AM3" i="58"/>
  <c r="AN3" i="58"/>
  <c r="AO3" i="58"/>
  <c r="AP3" i="58"/>
  <c r="AQ3" i="58"/>
  <c r="AR3" i="58"/>
  <c r="AS3" i="58"/>
  <c r="AT3" i="58"/>
  <c r="AU3" i="58"/>
  <c r="AV3" i="58"/>
  <c r="AW3" i="58"/>
  <c r="AX3" i="58"/>
  <c r="AY3" i="58"/>
  <c r="AZ3" i="58"/>
  <c r="BA3" i="58"/>
  <c r="BB3" i="58"/>
  <c r="BC3" i="58"/>
  <c r="BD3" i="58"/>
  <c r="BE3" i="58"/>
  <c r="BF3" i="58"/>
  <c r="BG3" i="58"/>
  <c r="BH3" i="58"/>
  <c r="BI3" i="58"/>
  <c r="BJ3" i="58"/>
  <c r="BK3" i="58"/>
  <c r="BL3" i="58"/>
  <c r="BM3" i="58"/>
  <c r="BN3" i="58"/>
  <c r="BO3" i="58"/>
  <c r="BP3" i="58"/>
  <c r="BQ3" i="58"/>
  <c r="BR3" i="58"/>
  <c r="BS3" i="58"/>
  <c r="BT3" i="58"/>
  <c r="BU3" i="58"/>
  <c r="BV3" i="58"/>
  <c r="BW3" i="58"/>
  <c r="BX3" i="58"/>
  <c r="BY3" i="58"/>
  <c r="BZ3" i="58"/>
  <c r="CA3" i="58"/>
  <c r="CB3" i="58"/>
  <c r="CC3" i="58"/>
  <c r="CD3" i="58"/>
  <c r="CE3" i="58"/>
  <c r="CF3" i="58"/>
  <c r="CG3" i="58"/>
  <c r="CH3" i="58"/>
  <c r="CI3" i="58"/>
  <c r="CJ3" i="58"/>
  <c r="CK3" i="58"/>
  <c r="CL3" i="58"/>
  <c r="CM3" i="58"/>
  <c r="CN3" i="58"/>
  <c r="CO3" i="58"/>
  <c r="CP3" i="58"/>
  <c r="CQ3" i="58"/>
  <c r="CR3" i="58"/>
  <c r="CS3" i="58"/>
  <c r="CT3" i="58"/>
  <c r="CU3" i="58"/>
  <c r="CV3" i="58"/>
  <c r="CW3" i="58"/>
  <c r="CX3" i="58"/>
  <c r="CY3" i="58"/>
  <c r="CZ3" i="58"/>
  <c r="C4" i="58"/>
  <c r="D4" i="58"/>
  <c r="E4" i="58"/>
  <c r="F4" i="58"/>
  <c r="G4" i="58"/>
  <c r="H4" i="58"/>
  <c r="I4" i="58"/>
  <c r="J4" i="58"/>
  <c r="K4" i="58"/>
  <c r="L4" i="58"/>
  <c r="M4" i="58"/>
  <c r="N4" i="58"/>
  <c r="O4" i="58"/>
  <c r="P4" i="58"/>
  <c r="Q4" i="58"/>
  <c r="R4" i="58"/>
  <c r="S4" i="58"/>
  <c r="T4" i="58"/>
  <c r="U4" i="58"/>
  <c r="V4" i="58"/>
  <c r="W4" i="58"/>
  <c r="X4" i="58"/>
  <c r="Y4" i="58"/>
  <c r="Z4" i="58"/>
  <c r="AA4" i="58"/>
  <c r="AB4" i="58"/>
  <c r="AC4" i="58"/>
  <c r="AD4" i="58"/>
  <c r="AE4" i="58"/>
  <c r="AF4" i="58"/>
  <c r="AG4" i="58"/>
  <c r="AH4" i="58"/>
  <c r="AI4" i="58"/>
  <c r="AJ4" i="58"/>
  <c r="AK4" i="58"/>
  <c r="AL4" i="58"/>
  <c r="AM4" i="58"/>
  <c r="AN4" i="58"/>
  <c r="AO4" i="58"/>
  <c r="AP4" i="58"/>
  <c r="AQ4" i="58"/>
  <c r="AR4" i="58"/>
  <c r="AS4" i="58"/>
  <c r="AT4" i="58"/>
  <c r="AU4" i="58"/>
  <c r="AV4" i="58"/>
  <c r="AW4" i="58"/>
  <c r="AX4" i="58"/>
  <c r="AY4" i="58"/>
  <c r="AZ4" i="58"/>
  <c r="BA4" i="58"/>
  <c r="BB4" i="58"/>
  <c r="BC4" i="58"/>
  <c r="BD4" i="58"/>
  <c r="BE4" i="58"/>
  <c r="BF4" i="58"/>
  <c r="BG4" i="58"/>
  <c r="BH4" i="58"/>
  <c r="BI4" i="58"/>
  <c r="BJ4" i="58"/>
  <c r="BK4" i="58"/>
  <c r="BL4" i="58"/>
  <c r="BM4" i="58"/>
  <c r="BN4" i="58"/>
  <c r="BO4" i="58"/>
  <c r="BP4" i="58"/>
  <c r="BQ4" i="58"/>
  <c r="BR4" i="58"/>
  <c r="BS4" i="58"/>
  <c r="BT4" i="58"/>
  <c r="BU4" i="58"/>
  <c r="BV4" i="58"/>
  <c r="BW4" i="58"/>
  <c r="BX4" i="58"/>
  <c r="BY4" i="58"/>
  <c r="BZ4" i="58"/>
  <c r="CA4" i="58"/>
  <c r="CB4" i="58"/>
  <c r="CC4" i="58"/>
  <c r="CD4" i="58"/>
  <c r="CE4" i="58"/>
  <c r="CF4" i="58"/>
  <c r="CG4" i="58"/>
  <c r="CH4" i="58"/>
  <c r="CI4" i="58"/>
  <c r="CJ4" i="58"/>
  <c r="CK4" i="58"/>
  <c r="CL4" i="58"/>
  <c r="CM4" i="58"/>
  <c r="CN4" i="58"/>
  <c r="CO4" i="58"/>
  <c r="CP4" i="58"/>
  <c r="CQ4" i="58"/>
  <c r="CR4" i="58"/>
  <c r="CS4" i="58"/>
  <c r="CT4" i="58"/>
  <c r="CU4" i="58"/>
  <c r="CV4" i="58"/>
  <c r="CW4" i="58"/>
  <c r="CX4" i="58"/>
  <c r="CY4" i="58"/>
  <c r="CZ4" i="58"/>
  <c r="C5" i="58"/>
  <c r="D5" i="58"/>
  <c r="E5" i="58"/>
  <c r="F5" i="58"/>
  <c r="G5" i="58"/>
  <c r="H5" i="58"/>
  <c r="I5" i="58"/>
  <c r="J5" i="58"/>
  <c r="K5" i="58"/>
  <c r="L5" i="58"/>
  <c r="M5" i="58"/>
  <c r="N5" i="58"/>
  <c r="O5" i="58"/>
  <c r="P5" i="58"/>
  <c r="Q5" i="58"/>
  <c r="R5" i="58"/>
  <c r="S5" i="58"/>
  <c r="T5" i="58"/>
  <c r="U5" i="58"/>
  <c r="V5" i="58"/>
  <c r="W5" i="58"/>
  <c r="X5" i="58"/>
  <c r="Y5" i="58"/>
  <c r="Z5" i="58"/>
  <c r="AA5" i="58"/>
  <c r="AB5" i="58"/>
  <c r="AC5" i="58"/>
  <c r="AD5" i="58"/>
  <c r="AE5" i="58"/>
  <c r="AF5" i="58"/>
  <c r="AG5" i="58"/>
  <c r="AH5" i="58"/>
  <c r="AI5" i="58"/>
  <c r="AJ5" i="58"/>
  <c r="AK5" i="58"/>
  <c r="AL5" i="58"/>
  <c r="AM5" i="58"/>
  <c r="AN5" i="58"/>
  <c r="AO5" i="58"/>
  <c r="AP5" i="58"/>
  <c r="AQ5" i="58"/>
  <c r="AR5" i="58"/>
  <c r="AS5" i="58"/>
  <c r="AT5" i="58"/>
  <c r="AU5" i="58"/>
  <c r="AV5" i="58"/>
  <c r="AW5" i="58"/>
  <c r="AX5" i="58"/>
  <c r="AY5" i="58"/>
  <c r="AZ5" i="58"/>
  <c r="BA5" i="58"/>
  <c r="BB5" i="58"/>
  <c r="BC5" i="58"/>
  <c r="BD5" i="58"/>
  <c r="BE5" i="58"/>
  <c r="BF5" i="58"/>
  <c r="BG5" i="58"/>
  <c r="BH5" i="58"/>
  <c r="BI5" i="58"/>
  <c r="BJ5" i="58"/>
  <c r="BK5" i="58"/>
  <c r="BL5" i="58"/>
  <c r="BM5" i="58"/>
  <c r="BN5" i="58"/>
  <c r="BO5" i="58"/>
  <c r="BP5" i="58"/>
  <c r="BQ5" i="58"/>
  <c r="BR5" i="58"/>
  <c r="BS5" i="58"/>
  <c r="BT5" i="58"/>
  <c r="BU5" i="58"/>
  <c r="BV5" i="58"/>
  <c r="BW5" i="58"/>
  <c r="BX5" i="58"/>
  <c r="BY5" i="58"/>
  <c r="BZ5" i="58"/>
  <c r="CA5" i="58"/>
  <c r="CB5" i="58"/>
  <c r="CC5" i="58"/>
  <c r="CD5" i="58"/>
  <c r="CE5" i="58"/>
  <c r="CF5" i="58"/>
  <c r="CG5" i="58"/>
  <c r="CH5" i="58"/>
  <c r="CI5" i="58"/>
  <c r="CJ5" i="58"/>
  <c r="CK5" i="58"/>
  <c r="CL5" i="58"/>
  <c r="CM5" i="58"/>
  <c r="CN5" i="58"/>
  <c r="CO5" i="58"/>
  <c r="CP5" i="58"/>
  <c r="CQ5" i="58"/>
  <c r="CR5" i="58"/>
  <c r="CS5" i="58"/>
  <c r="CT5" i="58"/>
  <c r="CU5" i="58"/>
  <c r="CV5" i="58"/>
  <c r="CW5" i="58"/>
  <c r="CX5" i="58"/>
  <c r="CY5" i="58"/>
  <c r="CZ5" i="58"/>
  <c r="C6" i="58"/>
  <c r="D6" i="58"/>
  <c r="E6" i="58"/>
  <c r="F6" i="58"/>
  <c r="G6" i="58"/>
  <c r="H6" i="58"/>
  <c r="I6" i="58"/>
  <c r="J6" i="58"/>
  <c r="K6" i="58"/>
  <c r="L6" i="58"/>
  <c r="M6" i="58"/>
  <c r="N6" i="58"/>
  <c r="O6" i="58"/>
  <c r="P6" i="58"/>
  <c r="Q6" i="58"/>
  <c r="R6" i="58"/>
  <c r="S6" i="58"/>
  <c r="T6" i="58"/>
  <c r="U6" i="58"/>
  <c r="V6" i="58"/>
  <c r="W6" i="58"/>
  <c r="X6" i="58"/>
  <c r="Y6" i="58"/>
  <c r="Z6" i="58"/>
  <c r="AA6" i="58"/>
  <c r="AB6" i="58"/>
  <c r="AC6" i="58"/>
  <c r="AD6" i="58"/>
  <c r="AE6" i="58"/>
  <c r="AF6" i="58"/>
  <c r="AG6" i="58"/>
  <c r="AH6" i="58"/>
  <c r="AI6" i="58"/>
  <c r="AJ6" i="58"/>
  <c r="AK6" i="58"/>
  <c r="AL6" i="58"/>
  <c r="AM6" i="58"/>
  <c r="AN6" i="58"/>
  <c r="AO6" i="58"/>
  <c r="AP6" i="58"/>
  <c r="AQ6" i="58"/>
  <c r="AR6" i="58"/>
  <c r="AS6" i="58"/>
  <c r="AT6" i="58"/>
  <c r="AU6" i="58"/>
  <c r="AV6" i="58"/>
  <c r="AW6" i="58"/>
  <c r="AX6" i="58"/>
  <c r="AY6" i="58"/>
  <c r="AZ6" i="58"/>
  <c r="BA6" i="58"/>
  <c r="BB6" i="58"/>
  <c r="BC6" i="58"/>
  <c r="BD6" i="58"/>
  <c r="BE6" i="58"/>
  <c r="BF6" i="58"/>
  <c r="BG6" i="58"/>
  <c r="BH6" i="58"/>
  <c r="BI6" i="58"/>
  <c r="BJ6" i="58"/>
  <c r="BK6" i="58"/>
  <c r="BL6" i="58"/>
  <c r="BM6" i="58"/>
  <c r="BN6" i="58"/>
  <c r="BO6" i="58"/>
  <c r="BP6" i="58"/>
  <c r="BQ6" i="58"/>
  <c r="BR6" i="58"/>
  <c r="BS6" i="58"/>
  <c r="BT6" i="58"/>
  <c r="BU6" i="58"/>
  <c r="BV6" i="58"/>
  <c r="BW6" i="58"/>
  <c r="BX6" i="58"/>
  <c r="BY6" i="58"/>
  <c r="BZ6" i="58"/>
  <c r="CA6" i="58"/>
  <c r="CB6" i="58"/>
  <c r="CC6" i="58"/>
  <c r="CD6" i="58"/>
  <c r="CE6" i="58"/>
  <c r="CF6" i="58"/>
  <c r="CG6" i="58"/>
  <c r="CH6" i="58"/>
  <c r="CI6" i="58"/>
  <c r="CJ6" i="58"/>
  <c r="CK6" i="58"/>
  <c r="CL6" i="58"/>
  <c r="CM6" i="58"/>
  <c r="CN6" i="58"/>
  <c r="CO6" i="58"/>
  <c r="CP6" i="58"/>
  <c r="CQ6" i="58"/>
  <c r="CR6" i="58"/>
  <c r="CS6" i="58"/>
  <c r="CT6" i="58"/>
  <c r="CU6" i="58"/>
  <c r="CV6" i="58"/>
  <c r="CW6" i="58"/>
  <c r="CX6" i="58"/>
  <c r="CY6" i="58"/>
  <c r="CZ6" i="58"/>
  <c r="C7" i="58"/>
  <c r="D7" i="58"/>
  <c r="E7" i="58"/>
  <c r="F7" i="58"/>
  <c r="G7" i="58"/>
  <c r="H7" i="58"/>
  <c r="I7" i="58"/>
  <c r="J7" i="58"/>
  <c r="K7" i="58"/>
  <c r="L7" i="58"/>
  <c r="M7" i="58"/>
  <c r="N7" i="58"/>
  <c r="O7" i="58"/>
  <c r="P7" i="58"/>
  <c r="Q7" i="58"/>
  <c r="R7" i="58"/>
  <c r="S7" i="58"/>
  <c r="T7" i="58"/>
  <c r="U7" i="58"/>
  <c r="V7" i="58"/>
  <c r="W7" i="58"/>
  <c r="X7" i="58"/>
  <c r="Y7" i="58"/>
  <c r="Z7" i="58"/>
  <c r="AA7" i="58"/>
  <c r="AB7" i="58"/>
  <c r="AC7" i="58"/>
  <c r="AD7" i="58"/>
  <c r="AE7" i="58"/>
  <c r="AF7" i="58"/>
  <c r="AG7" i="58"/>
  <c r="AH7" i="58"/>
  <c r="AI7" i="58"/>
  <c r="AJ7" i="58"/>
  <c r="AK7" i="58"/>
  <c r="AL7" i="58"/>
  <c r="AM7" i="58"/>
  <c r="AN7" i="58"/>
  <c r="AO7" i="58"/>
  <c r="AP7" i="58"/>
  <c r="AQ7" i="58"/>
  <c r="AR7" i="58"/>
  <c r="AS7" i="58"/>
  <c r="AT7" i="58"/>
  <c r="AU7" i="58"/>
  <c r="AV7" i="58"/>
  <c r="AW7" i="58"/>
  <c r="AX7" i="58"/>
  <c r="AY7" i="58"/>
  <c r="AZ7" i="58"/>
  <c r="BA7" i="58"/>
  <c r="BB7" i="58"/>
  <c r="BC7" i="58"/>
  <c r="BD7" i="58"/>
  <c r="BE7" i="58"/>
  <c r="BF7" i="58"/>
  <c r="BG7" i="58"/>
  <c r="BH7" i="58"/>
  <c r="BI7" i="58"/>
  <c r="BJ7" i="58"/>
  <c r="BK7" i="58"/>
  <c r="BL7" i="58"/>
  <c r="BM7" i="58"/>
  <c r="BN7" i="58"/>
  <c r="BO7" i="58"/>
  <c r="BP7" i="58"/>
  <c r="BQ7" i="58"/>
  <c r="BR7" i="58"/>
  <c r="BS7" i="58"/>
  <c r="BT7" i="58"/>
  <c r="BU7" i="58"/>
  <c r="BV7" i="58"/>
  <c r="BW7" i="58"/>
  <c r="BX7" i="58"/>
  <c r="BY7" i="58"/>
  <c r="BZ7" i="58"/>
  <c r="CA7" i="58"/>
  <c r="CB7" i="58"/>
  <c r="CC7" i="58"/>
  <c r="CD7" i="58"/>
  <c r="CE7" i="58"/>
  <c r="CF7" i="58"/>
  <c r="CG7" i="58"/>
  <c r="CH7" i="58"/>
  <c r="CI7" i="58"/>
  <c r="CJ7" i="58"/>
  <c r="CK7" i="58"/>
  <c r="CL7" i="58"/>
  <c r="CM7" i="58"/>
  <c r="CN7" i="58"/>
  <c r="CO7" i="58"/>
  <c r="CP7" i="58"/>
  <c r="CQ7" i="58"/>
  <c r="CR7" i="58"/>
  <c r="CS7" i="58"/>
  <c r="CT7" i="58"/>
  <c r="CU7" i="58"/>
  <c r="CV7" i="58"/>
  <c r="CW7" i="58"/>
  <c r="CX7" i="58"/>
  <c r="CY7" i="58"/>
  <c r="CZ7" i="58"/>
  <c r="C8" i="58"/>
  <c r="D8" i="58"/>
  <c r="E8" i="58"/>
  <c r="F8" i="58"/>
  <c r="G8" i="58"/>
  <c r="H8" i="58"/>
  <c r="I8" i="58"/>
  <c r="J8" i="58"/>
  <c r="K8" i="58"/>
  <c r="L8" i="58"/>
  <c r="M8" i="58"/>
  <c r="N8" i="58"/>
  <c r="O8" i="58"/>
  <c r="P8" i="58"/>
  <c r="Q8" i="58"/>
  <c r="R8" i="58"/>
  <c r="S8" i="58"/>
  <c r="T8" i="58"/>
  <c r="U8" i="58"/>
  <c r="V8" i="58"/>
  <c r="W8" i="58"/>
  <c r="X8" i="58"/>
  <c r="Y8" i="58"/>
  <c r="Z8" i="58"/>
  <c r="AA8" i="58"/>
  <c r="AB8" i="58"/>
  <c r="AC8" i="58"/>
  <c r="AD8" i="58"/>
  <c r="AE8" i="58"/>
  <c r="AF8" i="58"/>
  <c r="AG8" i="58"/>
  <c r="AH8" i="58"/>
  <c r="AI8" i="58"/>
  <c r="AJ8" i="58"/>
  <c r="AK8" i="58"/>
  <c r="AL8" i="58"/>
  <c r="AM8" i="58"/>
  <c r="AN8" i="58"/>
  <c r="AO8" i="58"/>
  <c r="AP8" i="58"/>
  <c r="AQ8" i="58"/>
  <c r="AR8" i="58"/>
  <c r="AS8" i="58"/>
  <c r="AT8" i="58"/>
  <c r="AU8" i="58"/>
  <c r="AV8" i="58"/>
  <c r="AW8" i="58"/>
  <c r="AX8" i="58"/>
  <c r="AY8" i="58"/>
  <c r="AZ8" i="58"/>
  <c r="BA8" i="58"/>
  <c r="BB8" i="58"/>
  <c r="BC8" i="58"/>
  <c r="BD8" i="58"/>
  <c r="BE8" i="58"/>
  <c r="BF8" i="58"/>
  <c r="BG8" i="58"/>
  <c r="BH8" i="58"/>
  <c r="BI8" i="58"/>
  <c r="BJ8" i="58"/>
  <c r="BK8" i="58"/>
  <c r="BL8" i="58"/>
  <c r="BM8" i="58"/>
  <c r="BN8" i="58"/>
  <c r="BO8" i="58"/>
  <c r="BP8" i="58"/>
  <c r="BQ8" i="58"/>
  <c r="BR8" i="58"/>
  <c r="BS8" i="58"/>
  <c r="BT8" i="58"/>
  <c r="BU8" i="58"/>
  <c r="BV8" i="58"/>
  <c r="BW8" i="58"/>
  <c r="BX8" i="58"/>
  <c r="BY8" i="58"/>
  <c r="BZ8" i="58"/>
  <c r="CA8" i="58"/>
  <c r="CB8" i="58"/>
  <c r="CC8" i="58"/>
  <c r="CD8" i="58"/>
  <c r="CE8" i="58"/>
  <c r="CF8" i="58"/>
  <c r="CG8" i="58"/>
  <c r="CH8" i="58"/>
  <c r="CI8" i="58"/>
  <c r="CJ8" i="58"/>
  <c r="CK8" i="58"/>
  <c r="CL8" i="58"/>
  <c r="CM8" i="58"/>
  <c r="CN8" i="58"/>
  <c r="CO8" i="58"/>
  <c r="CP8" i="58"/>
  <c r="CQ8" i="58"/>
  <c r="CR8" i="58"/>
  <c r="CS8" i="58"/>
  <c r="CT8" i="58"/>
  <c r="CU8" i="58"/>
  <c r="CV8" i="58"/>
  <c r="CW8" i="58"/>
  <c r="CX8" i="58"/>
  <c r="CY8" i="58"/>
  <c r="CZ8" i="58"/>
  <c r="C9" i="58"/>
  <c r="D9" i="58"/>
  <c r="E9" i="58"/>
  <c r="F9" i="58"/>
  <c r="G9" i="58"/>
  <c r="H9" i="58"/>
  <c r="I9" i="58"/>
  <c r="J9" i="58"/>
  <c r="K9" i="58"/>
  <c r="L9" i="58"/>
  <c r="M9" i="58"/>
  <c r="N9" i="58"/>
  <c r="O9" i="58"/>
  <c r="P9" i="58"/>
  <c r="Q9" i="58"/>
  <c r="R9" i="58"/>
  <c r="S9" i="58"/>
  <c r="T9" i="58"/>
  <c r="U9" i="58"/>
  <c r="V9" i="58"/>
  <c r="W9" i="58"/>
  <c r="X9" i="58"/>
  <c r="Y9" i="58"/>
  <c r="Z9" i="58"/>
  <c r="AA9" i="58"/>
  <c r="AB9" i="58"/>
  <c r="AC9" i="58"/>
  <c r="AD9" i="58"/>
  <c r="AE9" i="58"/>
  <c r="AF9" i="58"/>
  <c r="AG9" i="58"/>
  <c r="AH9" i="58"/>
  <c r="AI9" i="58"/>
  <c r="AJ9" i="58"/>
  <c r="AK9" i="58"/>
  <c r="AL9" i="58"/>
  <c r="AM9" i="58"/>
  <c r="AN9" i="58"/>
  <c r="AO9" i="58"/>
  <c r="AP9" i="58"/>
  <c r="AQ9" i="58"/>
  <c r="AR9" i="58"/>
  <c r="AS9" i="58"/>
  <c r="AT9" i="58"/>
  <c r="AU9" i="58"/>
  <c r="AV9" i="58"/>
  <c r="AW9" i="58"/>
  <c r="AX9" i="58"/>
  <c r="AY9" i="58"/>
  <c r="AZ9" i="58"/>
  <c r="BA9" i="58"/>
  <c r="BB9" i="58"/>
  <c r="BC9" i="58"/>
  <c r="BD9" i="58"/>
  <c r="BE9" i="58"/>
  <c r="BF9" i="58"/>
  <c r="BG9" i="58"/>
  <c r="BH9" i="58"/>
  <c r="BI9" i="58"/>
  <c r="BJ9" i="58"/>
  <c r="BK9" i="58"/>
  <c r="BL9" i="58"/>
  <c r="BM9" i="58"/>
  <c r="BN9" i="58"/>
  <c r="BO9" i="58"/>
  <c r="BP9" i="58"/>
  <c r="BQ9" i="58"/>
  <c r="BR9" i="58"/>
  <c r="BS9" i="58"/>
  <c r="BT9" i="58"/>
  <c r="BU9" i="58"/>
  <c r="BV9" i="58"/>
  <c r="BW9" i="58"/>
  <c r="BX9" i="58"/>
  <c r="BY9" i="58"/>
  <c r="BZ9" i="58"/>
  <c r="CA9" i="58"/>
  <c r="CB9" i="58"/>
  <c r="CC9" i="58"/>
  <c r="CD9" i="58"/>
  <c r="CE9" i="58"/>
  <c r="CF9" i="58"/>
  <c r="CG9" i="58"/>
  <c r="CH9" i="58"/>
  <c r="CI9" i="58"/>
  <c r="CJ9" i="58"/>
  <c r="CK9" i="58"/>
  <c r="CL9" i="58"/>
  <c r="CM9" i="58"/>
  <c r="CN9" i="58"/>
  <c r="CO9" i="58"/>
  <c r="CP9" i="58"/>
  <c r="CQ9" i="58"/>
  <c r="CR9" i="58"/>
  <c r="CS9" i="58"/>
  <c r="CT9" i="58"/>
  <c r="CU9" i="58"/>
  <c r="CV9" i="58"/>
  <c r="CW9" i="58"/>
  <c r="CX9" i="58"/>
  <c r="CY9" i="58"/>
  <c r="CZ9" i="58"/>
  <c r="C10" i="58"/>
  <c r="D10" i="58"/>
  <c r="E10" i="58"/>
  <c r="F10" i="58"/>
  <c r="G10" i="58"/>
  <c r="H10" i="58"/>
  <c r="I10" i="58"/>
  <c r="J10" i="58"/>
  <c r="K10" i="58"/>
  <c r="L10" i="58"/>
  <c r="M10" i="58"/>
  <c r="N10" i="58"/>
  <c r="O10" i="58"/>
  <c r="P10" i="58"/>
  <c r="Q10" i="58"/>
  <c r="R10" i="58"/>
  <c r="S10" i="58"/>
  <c r="T10" i="58"/>
  <c r="U10" i="58"/>
  <c r="V10" i="58"/>
  <c r="W10" i="58"/>
  <c r="X10" i="58"/>
  <c r="Y10" i="58"/>
  <c r="Z10" i="58"/>
  <c r="AA10" i="58"/>
  <c r="AB10" i="58"/>
  <c r="AC10" i="58"/>
  <c r="AD10" i="58"/>
  <c r="AE10" i="58"/>
  <c r="AF10" i="58"/>
  <c r="AG10" i="58"/>
  <c r="AH10" i="58"/>
  <c r="AI10" i="58"/>
  <c r="AJ10" i="58"/>
  <c r="AK10" i="58"/>
  <c r="AL10" i="58"/>
  <c r="AM10" i="58"/>
  <c r="AN10" i="58"/>
  <c r="AO10" i="58"/>
  <c r="AP10" i="58"/>
  <c r="AQ10" i="58"/>
  <c r="AR10" i="58"/>
  <c r="AS10" i="58"/>
  <c r="AT10" i="58"/>
  <c r="AU10" i="58"/>
  <c r="AV10" i="58"/>
  <c r="AW10" i="58"/>
  <c r="AX10" i="58"/>
  <c r="AY10" i="58"/>
  <c r="AZ10" i="58"/>
  <c r="BA10" i="58"/>
  <c r="BB10" i="58"/>
  <c r="BC10" i="58"/>
  <c r="BD10" i="58"/>
  <c r="BE10" i="58"/>
  <c r="BF10" i="58"/>
  <c r="BG10" i="58"/>
  <c r="BH10" i="58"/>
  <c r="BI10" i="58"/>
  <c r="BJ10" i="58"/>
  <c r="BK10" i="58"/>
  <c r="BL10" i="58"/>
  <c r="BM10" i="58"/>
  <c r="BN10" i="58"/>
  <c r="BO10" i="58"/>
  <c r="BP10" i="58"/>
  <c r="BQ10" i="58"/>
  <c r="BR10" i="58"/>
  <c r="BS10" i="58"/>
  <c r="BT10" i="58"/>
  <c r="BU10" i="58"/>
  <c r="BV10" i="58"/>
  <c r="BW10" i="58"/>
  <c r="BX10" i="58"/>
  <c r="BY10" i="58"/>
  <c r="BZ10" i="58"/>
  <c r="CA10" i="58"/>
  <c r="CB10" i="58"/>
  <c r="CC10" i="58"/>
  <c r="CD10" i="58"/>
  <c r="CE10" i="58"/>
  <c r="CF10" i="58"/>
  <c r="CG10" i="58"/>
  <c r="CH10" i="58"/>
  <c r="CI10" i="58"/>
  <c r="CJ10" i="58"/>
  <c r="CK10" i="58"/>
  <c r="CL10" i="58"/>
  <c r="CM10" i="58"/>
  <c r="CN10" i="58"/>
  <c r="CO10" i="58"/>
  <c r="CP10" i="58"/>
  <c r="CQ10" i="58"/>
  <c r="CR10" i="58"/>
  <c r="CS10" i="58"/>
  <c r="CT10" i="58"/>
  <c r="CU10" i="58"/>
  <c r="CV10" i="58"/>
  <c r="CW10" i="58"/>
  <c r="CX10" i="58"/>
  <c r="CY10" i="58"/>
  <c r="CZ10" i="58"/>
  <c r="B2" i="58"/>
  <c r="B3" i="58"/>
  <c r="B4" i="58"/>
  <c r="B5" i="58"/>
  <c r="B6" i="58"/>
  <c r="B7" i="58"/>
  <c r="B8" i="58"/>
  <c r="B9" i="58"/>
  <c r="B10" i="58"/>
  <c r="A2" i="58"/>
  <c r="C3" i="57"/>
  <c r="D3" i="57"/>
  <c r="E3" i="57"/>
  <c r="F3" i="57"/>
  <c r="G3" i="57"/>
  <c r="H3" i="57"/>
  <c r="I3" i="57"/>
  <c r="J3" i="57"/>
  <c r="K3" i="57"/>
  <c r="L3" i="57"/>
  <c r="M3" i="57"/>
  <c r="N3" i="57"/>
  <c r="O3" i="57"/>
  <c r="P3" i="57"/>
  <c r="Q3" i="57"/>
  <c r="R3" i="57"/>
  <c r="S3" i="57"/>
  <c r="T3" i="57"/>
  <c r="U3" i="57"/>
  <c r="V3" i="57"/>
  <c r="W3" i="57"/>
  <c r="X3" i="57"/>
  <c r="Y3" i="57"/>
  <c r="Z3" i="57"/>
  <c r="AA3" i="57"/>
  <c r="AB3" i="57"/>
  <c r="AC3" i="57"/>
  <c r="AD3" i="57"/>
  <c r="AE3" i="57"/>
  <c r="AF3" i="57"/>
  <c r="AG3" i="57"/>
  <c r="AH3" i="57"/>
  <c r="AI3" i="57"/>
  <c r="AJ3" i="57"/>
  <c r="AK3" i="57"/>
  <c r="AL3" i="57"/>
  <c r="AM3" i="57"/>
  <c r="AN3" i="57"/>
  <c r="AO3" i="57"/>
  <c r="AP3" i="57"/>
  <c r="AQ3" i="57"/>
  <c r="AR3" i="57"/>
  <c r="AS3" i="57"/>
  <c r="AT3" i="57"/>
  <c r="AU3" i="57"/>
  <c r="AV3" i="57"/>
  <c r="AW3" i="57"/>
  <c r="AX3" i="57"/>
  <c r="AY3" i="57"/>
  <c r="AZ3" i="57"/>
  <c r="BA3" i="57"/>
  <c r="BB3" i="57"/>
  <c r="BC3" i="57"/>
  <c r="BD3" i="57"/>
  <c r="BE3" i="57"/>
  <c r="BF3" i="57"/>
  <c r="BG3" i="57"/>
  <c r="BH3" i="57"/>
  <c r="BI3" i="57"/>
  <c r="BJ3" i="57"/>
  <c r="BK3" i="57"/>
  <c r="BL3" i="57"/>
  <c r="BM3" i="57"/>
  <c r="BN3" i="57"/>
  <c r="BO3" i="57"/>
  <c r="BP3" i="57"/>
  <c r="BQ3" i="57"/>
  <c r="BR3" i="57"/>
  <c r="BS3" i="57"/>
  <c r="BT3" i="57"/>
  <c r="BU3" i="57"/>
  <c r="BV3" i="57"/>
  <c r="BW3" i="57"/>
  <c r="BX3" i="57"/>
  <c r="BY3" i="57"/>
  <c r="BZ3" i="57"/>
  <c r="CA3" i="57"/>
  <c r="CB3" i="57"/>
  <c r="CC3" i="57"/>
  <c r="CD3" i="57"/>
  <c r="CE3" i="57"/>
  <c r="CF3" i="57"/>
  <c r="CG3" i="57"/>
  <c r="CH3" i="57"/>
  <c r="CI3" i="57"/>
  <c r="CJ3" i="57"/>
  <c r="CK3" i="57"/>
  <c r="CL3" i="57"/>
  <c r="C4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AG4" i="57"/>
  <c r="AH4" i="57"/>
  <c r="AI4" i="57"/>
  <c r="AJ4" i="57"/>
  <c r="AK4" i="57"/>
  <c r="AL4" i="57"/>
  <c r="AM4" i="57"/>
  <c r="AN4" i="57"/>
  <c r="AO4" i="57"/>
  <c r="AP4" i="57"/>
  <c r="AQ4" i="57"/>
  <c r="AR4" i="57"/>
  <c r="AS4" i="57"/>
  <c r="AT4" i="57"/>
  <c r="AU4" i="57"/>
  <c r="AV4" i="57"/>
  <c r="AW4" i="57"/>
  <c r="AX4" i="57"/>
  <c r="AY4" i="57"/>
  <c r="AZ4" i="57"/>
  <c r="BA4" i="57"/>
  <c r="BB4" i="57"/>
  <c r="BC4" i="57"/>
  <c r="BD4" i="57"/>
  <c r="BE4" i="57"/>
  <c r="BF4" i="57"/>
  <c r="BG4" i="57"/>
  <c r="BH4" i="57"/>
  <c r="BI4" i="57"/>
  <c r="BJ4" i="57"/>
  <c r="BK4" i="57"/>
  <c r="BL4" i="57"/>
  <c r="BM4" i="57"/>
  <c r="BN4" i="57"/>
  <c r="BO4" i="57"/>
  <c r="BP4" i="57"/>
  <c r="BQ4" i="57"/>
  <c r="BR4" i="57"/>
  <c r="BS4" i="57"/>
  <c r="BT4" i="57"/>
  <c r="BU4" i="57"/>
  <c r="BV4" i="57"/>
  <c r="BW4" i="57"/>
  <c r="BX4" i="57"/>
  <c r="BY4" i="57"/>
  <c r="BZ4" i="57"/>
  <c r="CA4" i="57"/>
  <c r="CB4" i="57"/>
  <c r="CC4" i="57"/>
  <c r="CD4" i="57"/>
  <c r="CE4" i="57"/>
  <c r="CF4" i="57"/>
  <c r="CG4" i="57"/>
  <c r="CH4" i="57"/>
  <c r="CI4" i="57"/>
  <c r="CJ4" i="57"/>
  <c r="CK4" i="57"/>
  <c r="CL4" i="57"/>
  <c r="C5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AG5" i="57"/>
  <c r="AH5" i="57"/>
  <c r="AI5" i="57"/>
  <c r="AJ5" i="57"/>
  <c r="AK5" i="57"/>
  <c r="AL5" i="57"/>
  <c r="AM5" i="57"/>
  <c r="AN5" i="57"/>
  <c r="AO5" i="57"/>
  <c r="AP5" i="57"/>
  <c r="AQ5" i="57"/>
  <c r="AR5" i="57"/>
  <c r="AS5" i="57"/>
  <c r="AT5" i="57"/>
  <c r="AU5" i="57"/>
  <c r="AV5" i="57"/>
  <c r="AW5" i="57"/>
  <c r="AX5" i="57"/>
  <c r="AY5" i="57"/>
  <c r="AZ5" i="57"/>
  <c r="BA5" i="57"/>
  <c r="BB5" i="57"/>
  <c r="BC5" i="57"/>
  <c r="BD5" i="57"/>
  <c r="BE5" i="57"/>
  <c r="BF5" i="57"/>
  <c r="BG5" i="57"/>
  <c r="BH5" i="57"/>
  <c r="BI5" i="57"/>
  <c r="BJ5" i="57"/>
  <c r="BK5" i="57"/>
  <c r="BL5" i="57"/>
  <c r="BM5" i="57"/>
  <c r="BN5" i="57"/>
  <c r="BO5" i="57"/>
  <c r="BP5" i="57"/>
  <c r="BQ5" i="57"/>
  <c r="BR5" i="57"/>
  <c r="BS5" i="57"/>
  <c r="BT5" i="57"/>
  <c r="BU5" i="57"/>
  <c r="BV5" i="57"/>
  <c r="BW5" i="57"/>
  <c r="BX5" i="57"/>
  <c r="BY5" i="57"/>
  <c r="BZ5" i="57"/>
  <c r="CA5" i="57"/>
  <c r="CB5" i="57"/>
  <c r="CC5" i="57"/>
  <c r="CD5" i="57"/>
  <c r="CE5" i="57"/>
  <c r="CF5" i="57"/>
  <c r="CG5" i="57"/>
  <c r="CH5" i="57"/>
  <c r="CI5" i="57"/>
  <c r="CJ5" i="57"/>
  <c r="CK5" i="57"/>
  <c r="CL5" i="57"/>
  <c r="C6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AG6" i="57"/>
  <c r="AH6" i="57"/>
  <c r="AI6" i="57"/>
  <c r="AJ6" i="57"/>
  <c r="AK6" i="57"/>
  <c r="AL6" i="57"/>
  <c r="AM6" i="57"/>
  <c r="AN6" i="57"/>
  <c r="AO6" i="57"/>
  <c r="AP6" i="57"/>
  <c r="AQ6" i="57"/>
  <c r="AR6" i="57"/>
  <c r="AS6" i="57"/>
  <c r="AT6" i="57"/>
  <c r="AU6" i="57"/>
  <c r="AV6" i="57"/>
  <c r="AW6" i="57"/>
  <c r="AX6" i="57"/>
  <c r="AY6" i="57"/>
  <c r="AZ6" i="57"/>
  <c r="BA6" i="57"/>
  <c r="BB6" i="57"/>
  <c r="BC6" i="57"/>
  <c r="BD6" i="57"/>
  <c r="BE6" i="57"/>
  <c r="BF6" i="57"/>
  <c r="BG6" i="57"/>
  <c r="BH6" i="57"/>
  <c r="BI6" i="57"/>
  <c r="BJ6" i="57"/>
  <c r="BK6" i="57"/>
  <c r="BL6" i="57"/>
  <c r="BM6" i="57"/>
  <c r="BN6" i="57"/>
  <c r="BO6" i="57"/>
  <c r="BP6" i="57"/>
  <c r="BQ6" i="57"/>
  <c r="BR6" i="57"/>
  <c r="BS6" i="57"/>
  <c r="BT6" i="57"/>
  <c r="BU6" i="57"/>
  <c r="BV6" i="57"/>
  <c r="BW6" i="57"/>
  <c r="BX6" i="57"/>
  <c r="BY6" i="57"/>
  <c r="BZ6" i="57"/>
  <c r="CA6" i="57"/>
  <c r="CB6" i="57"/>
  <c r="CC6" i="57"/>
  <c r="CD6" i="57"/>
  <c r="CE6" i="57"/>
  <c r="CF6" i="57"/>
  <c r="CG6" i="57"/>
  <c r="CH6" i="57"/>
  <c r="CI6" i="57"/>
  <c r="CJ6" i="57"/>
  <c r="CK6" i="57"/>
  <c r="CL6" i="57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R7" i="57"/>
  <c r="S7" i="57"/>
  <c r="T7" i="57"/>
  <c r="U7" i="57"/>
  <c r="V7" i="57"/>
  <c r="W7" i="57"/>
  <c r="X7" i="57"/>
  <c r="Y7" i="57"/>
  <c r="Z7" i="57"/>
  <c r="AA7" i="57"/>
  <c r="AB7" i="57"/>
  <c r="AC7" i="57"/>
  <c r="AD7" i="57"/>
  <c r="AE7" i="57"/>
  <c r="AF7" i="57"/>
  <c r="AG7" i="57"/>
  <c r="AH7" i="57"/>
  <c r="AI7" i="57"/>
  <c r="AJ7" i="57"/>
  <c r="AK7" i="57"/>
  <c r="AL7" i="57"/>
  <c r="AM7" i="57"/>
  <c r="AN7" i="57"/>
  <c r="AO7" i="57"/>
  <c r="AP7" i="57"/>
  <c r="AQ7" i="57"/>
  <c r="AR7" i="57"/>
  <c r="AS7" i="57"/>
  <c r="AT7" i="57"/>
  <c r="AU7" i="57"/>
  <c r="AV7" i="57"/>
  <c r="AW7" i="57"/>
  <c r="AX7" i="57"/>
  <c r="AY7" i="57"/>
  <c r="AZ7" i="57"/>
  <c r="BA7" i="57"/>
  <c r="BB7" i="57"/>
  <c r="BC7" i="57"/>
  <c r="BD7" i="57"/>
  <c r="BE7" i="57"/>
  <c r="BF7" i="57"/>
  <c r="BG7" i="57"/>
  <c r="BH7" i="57"/>
  <c r="BI7" i="57"/>
  <c r="BJ7" i="57"/>
  <c r="BK7" i="57"/>
  <c r="BL7" i="57"/>
  <c r="BM7" i="57"/>
  <c r="BN7" i="57"/>
  <c r="BO7" i="57"/>
  <c r="BP7" i="57"/>
  <c r="BQ7" i="57"/>
  <c r="BR7" i="57"/>
  <c r="BS7" i="57"/>
  <c r="BT7" i="57"/>
  <c r="BU7" i="57"/>
  <c r="BV7" i="57"/>
  <c r="BW7" i="57"/>
  <c r="BX7" i="57"/>
  <c r="BY7" i="57"/>
  <c r="BZ7" i="57"/>
  <c r="CA7" i="57"/>
  <c r="CB7" i="57"/>
  <c r="CC7" i="57"/>
  <c r="CD7" i="57"/>
  <c r="CE7" i="57"/>
  <c r="CF7" i="57"/>
  <c r="CG7" i="57"/>
  <c r="CH7" i="57"/>
  <c r="CI7" i="57"/>
  <c r="CJ7" i="57"/>
  <c r="CK7" i="57"/>
  <c r="CL7" i="57"/>
  <c r="C8" i="57"/>
  <c r="D8" i="57"/>
  <c r="E8" i="57"/>
  <c r="F8" i="57"/>
  <c r="G8" i="57"/>
  <c r="H8" i="57"/>
  <c r="I8" i="57"/>
  <c r="J8" i="57"/>
  <c r="K8" i="57"/>
  <c r="L8" i="57"/>
  <c r="M8" i="57"/>
  <c r="N8" i="57"/>
  <c r="O8" i="57"/>
  <c r="P8" i="57"/>
  <c r="Q8" i="57"/>
  <c r="R8" i="57"/>
  <c r="S8" i="57"/>
  <c r="T8" i="57"/>
  <c r="U8" i="57"/>
  <c r="V8" i="57"/>
  <c r="W8" i="57"/>
  <c r="X8" i="57"/>
  <c r="Y8" i="57"/>
  <c r="Z8" i="57"/>
  <c r="AA8" i="57"/>
  <c r="AB8" i="57"/>
  <c r="AC8" i="57"/>
  <c r="AD8" i="57"/>
  <c r="AE8" i="57"/>
  <c r="AF8" i="57"/>
  <c r="AG8" i="57"/>
  <c r="AH8" i="57"/>
  <c r="AI8" i="57"/>
  <c r="AJ8" i="57"/>
  <c r="AK8" i="57"/>
  <c r="AL8" i="57"/>
  <c r="AM8" i="57"/>
  <c r="AN8" i="57"/>
  <c r="AO8" i="57"/>
  <c r="AP8" i="57"/>
  <c r="AQ8" i="57"/>
  <c r="AR8" i="57"/>
  <c r="AS8" i="57"/>
  <c r="AT8" i="57"/>
  <c r="AU8" i="57"/>
  <c r="AV8" i="57"/>
  <c r="AW8" i="57"/>
  <c r="AX8" i="57"/>
  <c r="AY8" i="57"/>
  <c r="AZ8" i="57"/>
  <c r="BA8" i="57"/>
  <c r="BB8" i="57"/>
  <c r="BC8" i="57"/>
  <c r="BD8" i="57"/>
  <c r="BE8" i="57"/>
  <c r="BF8" i="57"/>
  <c r="BG8" i="57"/>
  <c r="BH8" i="57"/>
  <c r="BI8" i="57"/>
  <c r="BJ8" i="57"/>
  <c r="BK8" i="57"/>
  <c r="BL8" i="57"/>
  <c r="BM8" i="57"/>
  <c r="BN8" i="57"/>
  <c r="BO8" i="57"/>
  <c r="BP8" i="57"/>
  <c r="BQ8" i="57"/>
  <c r="BR8" i="57"/>
  <c r="BS8" i="57"/>
  <c r="BT8" i="57"/>
  <c r="BU8" i="57"/>
  <c r="BV8" i="57"/>
  <c r="BW8" i="57"/>
  <c r="BX8" i="57"/>
  <c r="BY8" i="57"/>
  <c r="BZ8" i="57"/>
  <c r="CA8" i="57"/>
  <c r="CB8" i="57"/>
  <c r="CC8" i="57"/>
  <c r="CD8" i="57"/>
  <c r="CE8" i="57"/>
  <c r="CF8" i="57"/>
  <c r="CG8" i="57"/>
  <c r="CH8" i="57"/>
  <c r="CI8" i="57"/>
  <c r="CJ8" i="57"/>
  <c r="CK8" i="57"/>
  <c r="CL8" i="57"/>
  <c r="C9" i="57"/>
  <c r="D9" i="57"/>
  <c r="E9" i="57"/>
  <c r="F9" i="57"/>
  <c r="G9" i="57"/>
  <c r="H9" i="57"/>
  <c r="I9" i="57"/>
  <c r="J9" i="57"/>
  <c r="K9" i="57"/>
  <c r="L9" i="57"/>
  <c r="M9" i="57"/>
  <c r="N9" i="57"/>
  <c r="O9" i="57"/>
  <c r="P9" i="57"/>
  <c r="Q9" i="57"/>
  <c r="R9" i="57"/>
  <c r="S9" i="57"/>
  <c r="T9" i="57"/>
  <c r="U9" i="57"/>
  <c r="V9" i="57"/>
  <c r="W9" i="57"/>
  <c r="X9" i="57"/>
  <c r="Y9" i="57"/>
  <c r="Z9" i="57"/>
  <c r="AA9" i="57"/>
  <c r="AB9" i="57"/>
  <c r="AC9" i="57"/>
  <c r="AD9" i="57"/>
  <c r="AE9" i="57"/>
  <c r="AF9" i="57"/>
  <c r="AG9" i="57"/>
  <c r="AH9" i="57"/>
  <c r="AI9" i="57"/>
  <c r="AJ9" i="57"/>
  <c r="AK9" i="57"/>
  <c r="AL9" i="57"/>
  <c r="AM9" i="57"/>
  <c r="AN9" i="57"/>
  <c r="AO9" i="57"/>
  <c r="AP9" i="57"/>
  <c r="AQ9" i="57"/>
  <c r="AR9" i="57"/>
  <c r="AS9" i="57"/>
  <c r="AT9" i="57"/>
  <c r="AU9" i="57"/>
  <c r="AV9" i="57"/>
  <c r="AW9" i="57"/>
  <c r="AX9" i="57"/>
  <c r="AY9" i="57"/>
  <c r="AZ9" i="57"/>
  <c r="BA9" i="57"/>
  <c r="BB9" i="57"/>
  <c r="BC9" i="57"/>
  <c r="BD9" i="57"/>
  <c r="BE9" i="57"/>
  <c r="BF9" i="57"/>
  <c r="BG9" i="57"/>
  <c r="BH9" i="57"/>
  <c r="BI9" i="57"/>
  <c r="BJ9" i="57"/>
  <c r="BK9" i="57"/>
  <c r="BL9" i="57"/>
  <c r="BM9" i="57"/>
  <c r="BN9" i="57"/>
  <c r="BO9" i="57"/>
  <c r="BP9" i="57"/>
  <c r="BQ9" i="57"/>
  <c r="BR9" i="57"/>
  <c r="BS9" i="57"/>
  <c r="BT9" i="57"/>
  <c r="BU9" i="57"/>
  <c r="BV9" i="57"/>
  <c r="BW9" i="57"/>
  <c r="BX9" i="57"/>
  <c r="BY9" i="57"/>
  <c r="BZ9" i="57"/>
  <c r="CA9" i="57"/>
  <c r="CB9" i="57"/>
  <c r="CC9" i="57"/>
  <c r="CD9" i="57"/>
  <c r="CE9" i="57"/>
  <c r="CF9" i="57"/>
  <c r="CG9" i="57"/>
  <c r="CH9" i="57"/>
  <c r="CI9" i="57"/>
  <c r="CJ9" i="57"/>
  <c r="CK9" i="57"/>
  <c r="CL9" i="57"/>
  <c r="C10" i="57"/>
  <c r="D10" i="57"/>
  <c r="E10" i="57"/>
  <c r="F10" i="57"/>
  <c r="G10" i="57"/>
  <c r="H10" i="57"/>
  <c r="I10" i="57"/>
  <c r="J10" i="57"/>
  <c r="K10" i="57"/>
  <c r="L10" i="57"/>
  <c r="M10" i="57"/>
  <c r="N10" i="57"/>
  <c r="O10" i="57"/>
  <c r="P10" i="57"/>
  <c r="Q10" i="57"/>
  <c r="R10" i="57"/>
  <c r="S10" i="57"/>
  <c r="T10" i="57"/>
  <c r="U10" i="57"/>
  <c r="V10" i="57"/>
  <c r="W10" i="57"/>
  <c r="X10" i="57"/>
  <c r="Y10" i="57"/>
  <c r="Z10" i="57"/>
  <c r="AA10" i="57"/>
  <c r="AB10" i="57"/>
  <c r="AC10" i="57"/>
  <c r="AD10" i="57"/>
  <c r="AE10" i="57"/>
  <c r="AF10" i="57"/>
  <c r="AG10" i="57"/>
  <c r="AH10" i="57"/>
  <c r="AI10" i="57"/>
  <c r="AJ10" i="57"/>
  <c r="AK10" i="57"/>
  <c r="AL10" i="57"/>
  <c r="AM10" i="57"/>
  <c r="AN10" i="57"/>
  <c r="AO10" i="57"/>
  <c r="AP10" i="57"/>
  <c r="AQ10" i="57"/>
  <c r="AR10" i="57"/>
  <c r="AS10" i="57"/>
  <c r="AT10" i="57"/>
  <c r="AU10" i="57"/>
  <c r="AV10" i="57"/>
  <c r="AW10" i="57"/>
  <c r="AX10" i="57"/>
  <c r="AY10" i="57"/>
  <c r="AZ10" i="57"/>
  <c r="BA10" i="57"/>
  <c r="BB10" i="57"/>
  <c r="BC10" i="57"/>
  <c r="BD10" i="57"/>
  <c r="BE10" i="57"/>
  <c r="BF10" i="57"/>
  <c r="BG10" i="57"/>
  <c r="BH10" i="57"/>
  <c r="BI10" i="57"/>
  <c r="BJ10" i="57"/>
  <c r="BK10" i="57"/>
  <c r="BL10" i="57"/>
  <c r="BM10" i="57"/>
  <c r="BN10" i="57"/>
  <c r="BO10" i="57"/>
  <c r="BP10" i="57"/>
  <c r="BQ10" i="57"/>
  <c r="BR10" i="57"/>
  <c r="BS10" i="57"/>
  <c r="BT10" i="57"/>
  <c r="BU10" i="57"/>
  <c r="BV10" i="57"/>
  <c r="BW10" i="57"/>
  <c r="BX10" i="57"/>
  <c r="BY10" i="57"/>
  <c r="BZ10" i="57"/>
  <c r="CA10" i="57"/>
  <c r="CB10" i="57"/>
  <c r="CC10" i="57"/>
  <c r="CD10" i="57"/>
  <c r="CE10" i="57"/>
  <c r="CF10" i="57"/>
  <c r="CG10" i="57"/>
  <c r="CH10" i="57"/>
  <c r="CI10" i="57"/>
  <c r="CJ10" i="57"/>
  <c r="CK10" i="57"/>
  <c r="CL10" i="57"/>
  <c r="B3" i="57"/>
  <c r="B4" i="57"/>
  <c r="B5" i="57"/>
  <c r="B6" i="57"/>
  <c r="B7" i="57"/>
  <c r="B8" i="57"/>
  <c r="B9" i="57"/>
  <c r="B10" i="57"/>
  <c r="CD2" i="57"/>
  <c r="CE2" i="57"/>
  <c r="CF2" i="57"/>
  <c r="CG2" i="57"/>
  <c r="CH2" i="57"/>
  <c r="CI2" i="57"/>
  <c r="CJ2" i="57"/>
  <c r="CK2" i="57"/>
  <c r="CL2" i="57"/>
  <c r="B2" i="57"/>
  <c r="C2" i="57"/>
  <c r="D2" i="57"/>
  <c r="E2" i="57"/>
  <c r="F2" i="57"/>
  <c r="G2" i="57"/>
  <c r="H2" i="57"/>
  <c r="I2" i="57"/>
  <c r="J2" i="57"/>
  <c r="K2" i="57"/>
  <c r="L2" i="57"/>
  <c r="M2" i="57"/>
  <c r="N2" i="57"/>
  <c r="O2" i="57"/>
  <c r="P2" i="57"/>
  <c r="Q2" i="57"/>
  <c r="R2" i="57"/>
  <c r="S2" i="57"/>
  <c r="T2" i="57"/>
  <c r="U2" i="57"/>
  <c r="V2" i="57"/>
  <c r="W2" i="57"/>
  <c r="X2" i="57"/>
  <c r="Y2" i="57"/>
  <c r="Z2" i="57"/>
  <c r="AA2" i="57"/>
  <c r="AB2" i="57"/>
  <c r="AC2" i="57"/>
  <c r="AD2" i="57"/>
  <c r="AE2" i="57"/>
  <c r="AF2" i="57"/>
  <c r="AG2" i="57"/>
  <c r="AH2" i="57"/>
  <c r="AI2" i="57"/>
  <c r="AJ2" i="57"/>
  <c r="AK2" i="57"/>
  <c r="AL2" i="57"/>
  <c r="AM2" i="57"/>
  <c r="AN2" i="57"/>
  <c r="AO2" i="57"/>
  <c r="AP2" i="57"/>
  <c r="AQ2" i="57"/>
  <c r="AR2" i="57"/>
  <c r="AS2" i="57"/>
  <c r="AT2" i="57"/>
  <c r="AU2" i="57"/>
  <c r="AV2" i="57"/>
  <c r="AW2" i="57"/>
  <c r="AX2" i="57"/>
  <c r="AY2" i="57"/>
  <c r="AZ2" i="57"/>
  <c r="BA2" i="57"/>
  <c r="BB2" i="57"/>
  <c r="BC2" i="57"/>
  <c r="BD2" i="57"/>
  <c r="BE2" i="57"/>
  <c r="BF2" i="57"/>
  <c r="BG2" i="57"/>
  <c r="BH2" i="57"/>
  <c r="BI2" i="57"/>
  <c r="BJ2" i="57"/>
  <c r="BK2" i="57"/>
  <c r="BL2" i="57"/>
  <c r="BM2" i="57"/>
  <c r="BN2" i="57"/>
  <c r="BO2" i="57"/>
  <c r="BP2" i="57"/>
  <c r="BQ2" i="57"/>
  <c r="BR2" i="57"/>
  <c r="BS2" i="57"/>
  <c r="BT2" i="57"/>
  <c r="BU2" i="57"/>
  <c r="BV2" i="57"/>
  <c r="BW2" i="57"/>
  <c r="BX2" i="57"/>
  <c r="BY2" i="57"/>
  <c r="BZ2" i="57"/>
  <c r="CA2" i="57"/>
  <c r="CB2" i="57"/>
  <c r="CC2" i="57"/>
  <c r="A2" i="57"/>
  <c r="BS2" i="38"/>
  <c r="BT2" i="38"/>
  <c r="BU2" i="38"/>
  <c r="BV2" i="38"/>
  <c r="BW2" i="38"/>
  <c r="BX2" i="38"/>
  <c r="BY2" i="38"/>
  <c r="BZ2" i="38"/>
  <c r="CA2" i="38"/>
  <c r="CB2" i="38"/>
  <c r="CC2" i="38"/>
  <c r="CD2" i="38"/>
  <c r="CE2" i="38"/>
  <c r="CF2" i="38"/>
  <c r="CG2" i="38"/>
  <c r="CH2" i="38"/>
  <c r="CI2" i="38"/>
  <c r="CJ2" i="38"/>
  <c r="CK2" i="38"/>
  <c r="CL2" i="38"/>
  <c r="CM2" i="38"/>
  <c r="BS3" i="38"/>
  <c r="BT3" i="38"/>
  <c r="BU3" i="38"/>
  <c r="BV3" i="38"/>
  <c r="BW3" i="38"/>
  <c r="BX3" i="38"/>
  <c r="BY3" i="38"/>
  <c r="BZ3" i="38"/>
  <c r="CA3" i="38"/>
  <c r="CB3" i="38"/>
  <c r="CC3" i="38"/>
  <c r="CD3" i="38"/>
  <c r="CE3" i="38"/>
  <c r="CF3" i="38"/>
  <c r="CG3" i="38"/>
  <c r="CH3" i="38"/>
  <c r="CI3" i="38"/>
  <c r="CJ3" i="38"/>
  <c r="CK3" i="38"/>
  <c r="CL3" i="38"/>
  <c r="CM3" i="38"/>
  <c r="BS4" i="38"/>
  <c r="BT4" i="38"/>
  <c r="BU4" i="38"/>
  <c r="BV4" i="38"/>
  <c r="BW4" i="38"/>
  <c r="BX4" i="38"/>
  <c r="BY4" i="38"/>
  <c r="BZ4" i="38"/>
  <c r="CA4" i="38"/>
  <c r="CB4" i="38"/>
  <c r="CC4" i="38"/>
  <c r="CD4" i="38"/>
  <c r="CE4" i="38"/>
  <c r="CF4" i="38"/>
  <c r="CG4" i="38"/>
  <c r="CH4" i="38"/>
  <c r="CI4" i="38"/>
  <c r="CJ4" i="38"/>
  <c r="CK4" i="38"/>
  <c r="CL4" i="38"/>
  <c r="CM4" i="38"/>
  <c r="BS5" i="38"/>
  <c r="BT5" i="38"/>
  <c r="BU5" i="38"/>
  <c r="BV5" i="38"/>
  <c r="BW5" i="38"/>
  <c r="BX5" i="38"/>
  <c r="BY5" i="38"/>
  <c r="BZ5" i="38"/>
  <c r="CA5" i="38"/>
  <c r="CB5" i="38"/>
  <c r="CC5" i="38"/>
  <c r="CD5" i="38"/>
  <c r="CE5" i="38"/>
  <c r="CF5" i="38"/>
  <c r="CG5" i="38"/>
  <c r="CH5" i="38"/>
  <c r="CI5" i="38"/>
  <c r="CJ5" i="38"/>
  <c r="CK5" i="38"/>
  <c r="CL5" i="38"/>
  <c r="CM5" i="38"/>
  <c r="BS6" i="38"/>
  <c r="BT6" i="38"/>
  <c r="BU6" i="38"/>
  <c r="BV6" i="38"/>
  <c r="BW6" i="38"/>
  <c r="BX6" i="38"/>
  <c r="BY6" i="38"/>
  <c r="BZ6" i="38"/>
  <c r="CA6" i="38"/>
  <c r="CB6" i="38"/>
  <c r="CC6" i="38"/>
  <c r="CD6" i="38"/>
  <c r="CE6" i="38"/>
  <c r="CF6" i="38"/>
  <c r="CG6" i="38"/>
  <c r="CH6" i="38"/>
  <c r="CI6" i="38"/>
  <c r="CJ6" i="38"/>
  <c r="CK6" i="38"/>
  <c r="CL6" i="38"/>
  <c r="CM6" i="38"/>
  <c r="BS7" i="38"/>
  <c r="BT7" i="38"/>
  <c r="BU7" i="38"/>
  <c r="BV7" i="38"/>
  <c r="BW7" i="38"/>
  <c r="BX7" i="38"/>
  <c r="BY7" i="38"/>
  <c r="BZ7" i="38"/>
  <c r="CA7" i="38"/>
  <c r="CB7" i="38"/>
  <c r="CC7" i="38"/>
  <c r="CD7" i="38"/>
  <c r="CE7" i="38"/>
  <c r="CF7" i="38"/>
  <c r="CG7" i="38"/>
  <c r="CH7" i="38"/>
  <c r="CI7" i="38"/>
  <c r="CJ7" i="38"/>
  <c r="CK7" i="38"/>
  <c r="CL7" i="38"/>
  <c r="CM7" i="38"/>
  <c r="BS8" i="38"/>
  <c r="BT8" i="38"/>
  <c r="BU8" i="38"/>
  <c r="BV8" i="38"/>
  <c r="BW8" i="38"/>
  <c r="BX8" i="38"/>
  <c r="BY8" i="38"/>
  <c r="BZ8" i="38"/>
  <c r="CA8" i="38"/>
  <c r="CB8" i="38"/>
  <c r="CC8" i="38"/>
  <c r="CD8" i="38"/>
  <c r="CE8" i="38"/>
  <c r="CF8" i="38"/>
  <c r="CG8" i="38"/>
  <c r="CH8" i="38"/>
  <c r="CI8" i="38"/>
  <c r="CJ8" i="38"/>
  <c r="CK8" i="38"/>
  <c r="CL8" i="38"/>
  <c r="CM8" i="38"/>
  <c r="BS9" i="38"/>
  <c r="BT9" i="38"/>
  <c r="BU9" i="38"/>
  <c r="BV9" i="38"/>
  <c r="BW9" i="38"/>
  <c r="BX9" i="38"/>
  <c r="BY9" i="38"/>
  <c r="BZ9" i="38"/>
  <c r="CA9" i="38"/>
  <c r="CB9" i="38"/>
  <c r="CC9" i="38"/>
  <c r="CD9" i="38"/>
  <c r="CE9" i="38"/>
  <c r="CF9" i="38"/>
  <c r="CG9" i="38"/>
  <c r="CH9" i="38"/>
  <c r="CI9" i="38"/>
  <c r="CJ9" i="38"/>
  <c r="CK9" i="38"/>
  <c r="CL9" i="38"/>
  <c r="CM9" i="38"/>
  <c r="BS10" i="38"/>
  <c r="BT10" i="38"/>
  <c r="BU10" i="38"/>
  <c r="BV10" i="38"/>
  <c r="BW10" i="38"/>
  <c r="BX10" i="38"/>
  <c r="BY10" i="38"/>
  <c r="BZ10" i="38"/>
  <c r="CA10" i="38"/>
  <c r="CB10" i="38"/>
  <c r="CC10" i="38"/>
  <c r="CD10" i="38"/>
  <c r="CE10" i="38"/>
  <c r="CF10" i="38"/>
  <c r="CG10" i="38"/>
  <c r="CH10" i="38"/>
  <c r="CI10" i="38"/>
  <c r="CJ10" i="38"/>
  <c r="CK10" i="38"/>
  <c r="CL10" i="38"/>
  <c r="CM10" i="38"/>
  <c r="BS11" i="38"/>
  <c r="BT11" i="38"/>
  <c r="BU11" i="38"/>
  <c r="BV11" i="38"/>
  <c r="BW11" i="38"/>
  <c r="BX11" i="38"/>
  <c r="BY11" i="38"/>
  <c r="BZ11" i="38"/>
  <c r="CA11" i="38"/>
  <c r="CB11" i="38"/>
  <c r="CC11" i="38"/>
  <c r="CD11" i="38"/>
  <c r="CE11" i="38"/>
  <c r="CF11" i="38"/>
  <c r="CG11" i="38"/>
  <c r="CH11" i="38"/>
  <c r="CI11" i="38"/>
  <c r="CJ11" i="38"/>
  <c r="CK11" i="38"/>
  <c r="CL11" i="38"/>
  <c r="CM11" i="38"/>
  <c r="BS12" i="38"/>
  <c r="BT12" i="38"/>
  <c r="BU12" i="38"/>
  <c r="BV12" i="38"/>
  <c r="BW12" i="38"/>
  <c r="BX12" i="38"/>
  <c r="BY12" i="38"/>
  <c r="BZ12" i="38"/>
  <c r="CA12" i="38"/>
  <c r="CB12" i="38"/>
  <c r="CC12" i="38"/>
  <c r="CD12" i="38"/>
  <c r="CE12" i="38"/>
  <c r="CF12" i="38"/>
  <c r="CG12" i="38"/>
  <c r="CH12" i="38"/>
  <c r="CI12" i="38"/>
  <c r="CJ12" i="38"/>
  <c r="CK12" i="38"/>
  <c r="CL12" i="38"/>
  <c r="CM12" i="38"/>
  <c r="BS13" i="38"/>
  <c r="BT13" i="38"/>
  <c r="BU13" i="38"/>
  <c r="BV13" i="38"/>
  <c r="BW13" i="38"/>
  <c r="BX13" i="38"/>
  <c r="BY13" i="38"/>
  <c r="BZ13" i="38"/>
  <c r="CA13" i="38"/>
  <c r="CB13" i="38"/>
  <c r="CC13" i="38"/>
  <c r="CD13" i="38"/>
  <c r="CE13" i="38"/>
  <c r="CF13" i="38"/>
  <c r="CG13" i="38"/>
  <c r="CH13" i="38"/>
  <c r="CI13" i="38"/>
  <c r="CJ13" i="38"/>
  <c r="CK13" i="38"/>
  <c r="CL13" i="38"/>
  <c r="CM13" i="38"/>
  <c r="BS14" i="38"/>
  <c r="BT14" i="38"/>
  <c r="BU14" i="38"/>
  <c r="BV14" i="38"/>
  <c r="BW14" i="38"/>
  <c r="BX14" i="38"/>
  <c r="BY14" i="38"/>
  <c r="BZ14" i="38"/>
  <c r="CA14" i="38"/>
  <c r="CB14" i="38"/>
  <c r="CC14" i="38"/>
  <c r="CD14" i="38"/>
  <c r="CE14" i="38"/>
  <c r="CF14" i="38"/>
  <c r="CG14" i="38"/>
  <c r="CH14" i="38"/>
  <c r="CI14" i="38"/>
  <c r="CJ14" i="38"/>
  <c r="CK14" i="38"/>
  <c r="CL14" i="38"/>
  <c r="CM14" i="38"/>
  <c r="BS15" i="38"/>
  <c r="BT15" i="38"/>
  <c r="BU15" i="38"/>
  <c r="BV15" i="38"/>
  <c r="BW15" i="38"/>
  <c r="BX15" i="38"/>
  <c r="BY15" i="38"/>
  <c r="BZ15" i="38"/>
  <c r="CA15" i="38"/>
  <c r="CB15" i="38"/>
  <c r="CC15" i="38"/>
  <c r="CD15" i="38"/>
  <c r="CE15" i="38"/>
  <c r="CF15" i="38"/>
  <c r="CG15" i="38"/>
  <c r="CH15" i="38"/>
  <c r="CI15" i="38"/>
  <c r="CJ15" i="38"/>
  <c r="CK15" i="38"/>
  <c r="CL15" i="38"/>
  <c r="CM15" i="38"/>
  <c r="BS16" i="38"/>
  <c r="BT16" i="38"/>
  <c r="BU16" i="38"/>
  <c r="BV16" i="38"/>
  <c r="BW16" i="38"/>
  <c r="BX16" i="38"/>
  <c r="BY16" i="38"/>
  <c r="BZ16" i="38"/>
  <c r="CA16" i="38"/>
  <c r="CB16" i="38"/>
  <c r="CC16" i="38"/>
  <c r="CD16" i="38"/>
  <c r="CE16" i="38"/>
  <c r="CF16" i="38"/>
  <c r="CG16" i="38"/>
  <c r="CH16" i="38"/>
  <c r="CI16" i="38"/>
  <c r="CJ16" i="38"/>
  <c r="CK16" i="38"/>
  <c r="CL16" i="38"/>
  <c r="CM16" i="38"/>
  <c r="BS17" i="38"/>
  <c r="BT17" i="38"/>
  <c r="BU17" i="38"/>
  <c r="BV17" i="38"/>
  <c r="BW17" i="38"/>
  <c r="BX17" i="38"/>
  <c r="BY17" i="38"/>
  <c r="BZ17" i="38"/>
  <c r="CA17" i="38"/>
  <c r="CB17" i="38"/>
  <c r="CC17" i="38"/>
  <c r="CD17" i="38"/>
  <c r="CE17" i="38"/>
  <c r="CF17" i="38"/>
  <c r="CG17" i="38"/>
  <c r="CH17" i="38"/>
  <c r="CI17" i="38"/>
  <c r="CJ17" i="38"/>
  <c r="CK17" i="38"/>
  <c r="CL17" i="38"/>
  <c r="CM17" i="38"/>
  <c r="BS18" i="38"/>
  <c r="BT18" i="38"/>
  <c r="BU18" i="38"/>
  <c r="BV18" i="38"/>
  <c r="BW18" i="38"/>
  <c r="BX18" i="38"/>
  <c r="BY18" i="38"/>
  <c r="BZ18" i="38"/>
  <c r="CA18" i="38"/>
  <c r="CB18" i="38"/>
  <c r="CC18" i="38"/>
  <c r="CD18" i="38"/>
  <c r="CE18" i="38"/>
  <c r="CF18" i="38"/>
  <c r="CG18" i="38"/>
  <c r="CH18" i="38"/>
  <c r="CI18" i="38"/>
  <c r="CJ18" i="38"/>
  <c r="CK18" i="38"/>
  <c r="CL18" i="38"/>
  <c r="CM18" i="38"/>
  <c r="BS19" i="38"/>
  <c r="BT19" i="38"/>
  <c r="BU19" i="38"/>
  <c r="BV19" i="38"/>
  <c r="BW19" i="38"/>
  <c r="BX19" i="38"/>
  <c r="BY19" i="38"/>
  <c r="BZ19" i="38"/>
  <c r="CA19" i="38"/>
  <c r="CB19" i="38"/>
  <c r="CC19" i="38"/>
  <c r="CD19" i="38"/>
  <c r="CE19" i="38"/>
  <c r="CF19" i="38"/>
  <c r="CG19" i="38"/>
  <c r="CH19" i="38"/>
  <c r="CI19" i="38"/>
  <c r="CJ19" i="38"/>
  <c r="CK19" i="38"/>
  <c r="CL19" i="38"/>
  <c r="CM19" i="38"/>
  <c r="BS20" i="38"/>
  <c r="BT20" i="38"/>
  <c r="BU20" i="38"/>
  <c r="BV20" i="38"/>
  <c r="BW20" i="38"/>
  <c r="BX20" i="38"/>
  <c r="BY20" i="38"/>
  <c r="BZ20" i="38"/>
  <c r="CA20" i="38"/>
  <c r="CB20" i="38"/>
  <c r="CC20" i="38"/>
  <c r="CD20" i="38"/>
  <c r="CE20" i="38"/>
  <c r="CF20" i="38"/>
  <c r="CG20" i="38"/>
  <c r="CH20" i="38"/>
  <c r="CI20" i="38"/>
  <c r="CJ20" i="38"/>
  <c r="CK20" i="38"/>
  <c r="CL20" i="38"/>
  <c r="CM20" i="38"/>
  <c r="BS21" i="38"/>
  <c r="BT21" i="38"/>
  <c r="BU21" i="38"/>
  <c r="BV21" i="38"/>
  <c r="BW21" i="38"/>
  <c r="BX21" i="38"/>
  <c r="BY21" i="38"/>
  <c r="BZ21" i="38"/>
  <c r="CA21" i="38"/>
  <c r="CB21" i="38"/>
  <c r="CC21" i="38"/>
  <c r="CD21" i="38"/>
  <c r="CE21" i="38"/>
  <c r="CF21" i="38"/>
  <c r="CG21" i="38"/>
  <c r="CH21" i="38"/>
  <c r="CI21" i="38"/>
  <c r="CJ21" i="38"/>
  <c r="CK21" i="38"/>
  <c r="CL21" i="38"/>
  <c r="CM21" i="38"/>
  <c r="BS22" i="38"/>
  <c r="BT22" i="38"/>
  <c r="BU22" i="38"/>
  <c r="BV22" i="38"/>
  <c r="BW22" i="38"/>
  <c r="BX22" i="38"/>
  <c r="BY22" i="38"/>
  <c r="BZ22" i="38"/>
  <c r="CA22" i="38"/>
  <c r="CB22" i="38"/>
  <c r="CC22" i="38"/>
  <c r="CD22" i="38"/>
  <c r="CE22" i="38"/>
  <c r="CF22" i="38"/>
  <c r="CG22" i="38"/>
  <c r="CH22" i="38"/>
  <c r="CI22" i="38"/>
  <c r="CJ22" i="38"/>
  <c r="CK22" i="38"/>
  <c r="CL22" i="38"/>
  <c r="CM22" i="38"/>
  <c r="BS23" i="38"/>
  <c r="BT23" i="38"/>
  <c r="BU23" i="38"/>
  <c r="BV23" i="38"/>
  <c r="BW23" i="38"/>
  <c r="BX23" i="38"/>
  <c r="BY23" i="38"/>
  <c r="BZ23" i="38"/>
  <c r="CA23" i="38"/>
  <c r="CB23" i="38"/>
  <c r="CC23" i="38"/>
  <c r="CD23" i="38"/>
  <c r="CE23" i="38"/>
  <c r="CF23" i="38"/>
  <c r="CG23" i="38"/>
  <c r="CH23" i="38"/>
  <c r="CI23" i="38"/>
  <c r="CJ23" i="38"/>
  <c r="CK23" i="38"/>
  <c r="CL23" i="38"/>
  <c r="CM23" i="38"/>
  <c r="BS24" i="38"/>
  <c r="BT24" i="38"/>
  <c r="BU24" i="38"/>
  <c r="BV24" i="38"/>
  <c r="BW24" i="38"/>
  <c r="BX24" i="38"/>
  <c r="BY24" i="38"/>
  <c r="BZ24" i="38"/>
  <c r="CA24" i="38"/>
  <c r="CB24" i="38"/>
  <c r="CC24" i="38"/>
  <c r="CD24" i="38"/>
  <c r="CE24" i="38"/>
  <c r="CF24" i="38"/>
  <c r="CG24" i="38"/>
  <c r="CH24" i="38"/>
  <c r="CI24" i="38"/>
  <c r="CJ24" i="38"/>
  <c r="CK24" i="38"/>
  <c r="CL24" i="38"/>
  <c r="CM24" i="38"/>
  <c r="BS25" i="38"/>
  <c r="BT25" i="38"/>
  <c r="BU25" i="38"/>
  <c r="BV25" i="38"/>
  <c r="BW25" i="38"/>
  <c r="BX25" i="38"/>
  <c r="BY25" i="38"/>
  <c r="BZ25" i="38"/>
  <c r="CA25" i="38"/>
  <c r="CB25" i="38"/>
  <c r="CC25" i="38"/>
  <c r="CD25" i="38"/>
  <c r="CE25" i="38"/>
  <c r="CF25" i="38"/>
  <c r="CG25" i="38"/>
  <c r="CH25" i="38"/>
  <c r="CI25" i="38"/>
  <c r="CJ25" i="38"/>
  <c r="CK25" i="38"/>
  <c r="CL25" i="38"/>
  <c r="CM25" i="38"/>
  <c r="BS26" i="38"/>
  <c r="BT26" i="38"/>
  <c r="BU26" i="38"/>
  <c r="BV26" i="38"/>
  <c r="BW26" i="38"/>
  <c r="BX26" i="38"/>
  <c r="BY26" i="38"/>
  <c r="BZ26" i="38"/>
  <c r="CA26" i="38"/>
  <c r="CB26" i="38"/>
  <c r="CC26" i="38"/>
  <c r="CD26" i="38"/>
  <c r="CE26" i="38"/>
  <c r="CF26" i="38"/>
  <c r="CG26" i="38"/>
  <c r="CH26" i="38"/>
  <c r="CI26" i="38"/>
  <c r="CJ26" i="38"/>
  <c r="CK26" i="38"/>
  <c r="CL26" i="38"/>
  <c r="CM26" i="38"/>
  <c r="BS27" i="38"/>
  <c r="BT27" i="38"/>
  <c r="BU27" i="38"/>
  <c r="BV27" i="38"/>
  <c r="BW27" i="38"/>
  <c r="BX27" i="38"/>
  <c r="BY27" i="38"/>
  <c r="BZ27" i="38"/>
  <c r="CA27" i="38"/>
  <c r="CB27" i="38"/>
  <c r="CC27" i="38"/>
  <c r="CD27" i="38"/>
  <c r="CE27" i="38"/>
  <c r="CF27" i="38"/>
  <c r="CG27" i="38"/>
  <c r="CH27" i="38"/>
  <c r="CI27" i="38"/>
  <c r="CJ27" i="38"/>
  <c r="CK27" i="38"/>
  <c r="CL27" i="38"/>
  <c r="CM27" i="38"/>
  <c r="BS28" i="38"/>
  <c r="BT28" i="38"/>
  <c r="BU28" i="38"/>
  <c r="BV28" i="38"/>
  <c r="BW28" i="38"/>
  <c r="BX28" i="38"/>
  <c r="BY28" i="38"/>
  <c r="BZ28" i="38"/>
  <c r="CA28" i="38"/>
  <c r="CB28" i="38"/>
  <c r="CC28" i="38"/>
  <c r="CD28" i="38"/>
  <c r="CE28" i="38"/>
  <c r="CF28" i="38"/>
  <c r="CG28" i="38"/>
  <c r="CH28" i="38"/>
  <c r="CI28" i="38"/>
  <c r="CJ28" i="38"/>
  <c r="CK28" i="38"/>
  <c r="CL28" i="38"/>
  <c r="CM28" i="38"/>
  <c r="BS29" i="38"/>
  <c r="BT29" i="38"/>
  <c r="BU29" i="38"/>
  <c r="BV29" i="38"/>
  <c r="BW29" i="38"/>
  <c r="BX29" i="38"/>
  <c r="BY29" i="38"/>
  <c r="BZ29" i="38"/>
  <c r="CA29" i="38"/>
  <c r="CB29" i="38"/>
  <c r="CC29" i="38"/>
  <c r="CD29" i="38"/>
  <c r="CE29" i="38"/>
  <c r="CF29" i="38"/>
  <c r="CG29" i="38"/>
  <c r="CH29" i="38"/>
  <c r="CI29" i="38"/>
  <c r="CJ29" i="38"/>
  <c r="CK29" i="38"/>
  <c r="CL29" i="38"/>
  <c r="CM29" i="38"/>
  <c r="BS30" i="38"/>
  <c r="BT30" i="38"/>
  <c r="BU30" i="38"/>
  <c r="BV30" i="38"/>
  <c r="BW30" i="38"/>
  <c r="BX30" i="38"/>
  <c r="BY30" i="38"/>
  <c r="BZ30" i="38"/>
  <c r="CA30" i="38"/>
  <c r="CB30" i="38"/>
  <c r="CC30" i="38"/>
  <c r="CD30" i="38"/>
  <c r="CE30" i="38"/>
  <c r="CF30" i="38"/>
  <c r="CG30" i="38"/>
  <c r="CH30" i="38"/>
  <c r="CI30" i="38"/>
  <c r="CJ30" i="38"/>
  <c r="CK30" i="38"/>
  <c r="CL30" i="38"/>
  <c r="CM30" i="38"/>
  <c r="BS31" i="38"/>
  <c r="BT31" i="38"/>
  <c r="BU31" i="38"/>
  <c r="BV31" i="38"/>
  <c r="BW31" i="38"/>
  <c r="BX31" i="38"/>
  <c r="BY31" i="38"/>
  <c r="BZ31" i="38"/>
  <c r="CA31" i="38"/>
  <c r="CB31" i="38"/>
  <c r="CC31" i="38"/>
  <c r="CD31" i="38"/>
  <c r="CE31" i="38"/>
  <c r="CF31" i="38"/>
  <c r="CG31" i="38"/>
  <c r="CH31" i="38"/>
  <c r="CI31" i="38"/>
  <c r="CJ31" i="38"/>
  <c r="CK31" i="38"/>
  <c r="CL31" i="38"/>
  <c r="CM31" i="38"/>
  <c r="BS32" i="38"/>
  <c r="BT32" i="38"/>
  <c r="BU32" i="38"/>
  <c r="BV32" i="38"/>
  <c r="BW32" i="38"/>
  <c r="BX32" i="38"/>
  <c r="BY32" i="38"/>
  <c r="BZ32" i="38"/>
  <c r="CA32" i="38"/>
  <c r="CB32" i="38"/>
  <c r="CC32" i="38"/>
  <c r="CD32" i="38"/>
  <c r="CE32" i="38"/>
  <c r="CF32" i="38"/>
  <c r="CG32" i="38"/>
  <c r="CH32" i="38"/>
  <c r="CI32" i="38"/>
  <c r="CJ32" i="38"/>
  <c r="CK32" i="38"/>
  <c r="CL32" i="38"/>
  <c r="CM32" i="38"/>
  <c r="BS33" i="38"/>
  <c r="BT33" i="38"/>
  <c r="BU33" i="38"/>
  <c r="BV33" i="38"/>
  <c r="BW33" i="38"/>
  <c r="BX33" i="38"/>
  <c r="BY33" i="38"/>
  <c r="BZ33" i="38"/>
  <c r="CA33" i="38"/>
  <c r="CB33" i="38"/>
  <c r="CC33" i="38"/>
  <c r="CD33" i="38"/>
  <c r="CE33" i="38"/>
  <c r="CF33" i="38"/>
  <c r="CG33" i="38"/>
  <c r="CH33" i="38"/>
  <c r="CI33" i="38"/>
  <c r="CJ33" i="38"/>
  <c r="CK33" i="38"/>
  <c r="CL33" i="38"/>
  <c r="CM33" i="38"/>
  <c r="BS34" i="38"/>
  <c r="BT34" i="38"/>
  <c r="BU34" i="38"/>
  <c r="BV34" i="38"/>
  <c r="BW34" i="38"/>
  <c r="BX34" i="38"/>
  <c r="BY34" i="38"/>
  <c r="BZ34" i="38"/>
  <c r="CA34" i="38"/>
  <c r="CB34" i="38"/>
  <c r="CC34" i="38"/>
  <c r="CD34" i="38"/>
  <c r="CE34" i="38"/>
  <c r="CF34" i="38"/>
  <c r="CG34" i="38"/>
  <c r="CH34" i="38"/>
  <c r="CI34" i="38"/>
  <c r="CJ34" i="38"/>
  <c r="CK34" i="38"/>
  <c r="CL34" i="38"/>
  <c r="CM34" i="38"/>
  <c r="AT2" i="37"/>
  <c r="AU2" i="37"/>
  <c r="AV2" i="37"/>
  <c r="AW2" i="37"/>
  <c r="AX2" i="37"/>
  <c r="AY2" i="37"/>
  <c r="AZ2" i="37"/>
  <c r="BA2" i="37"/>
  <c r="BB2" i="37"/>
  <c r="BC2" i="37"/>
  <c r="BD2" i="37"/>
  <c r="BE2" i="37"/>
  <c r="BF2" i="37"/>
  <c r="BG2" i="37"/>
  <c r="BH2" i="37"/>
  <c r="BI2" i="37"/>
  <c r="BJ2" i="37"/>
  <c r="BK2" i="37"/>
  <c r="BL2" i="37"/>
  <c r="BM2" i="37"/>
  <c r="BN2" i="37"/>
  <c r="BO2" i="37"/>
  <c r="BP2" i="37"/>
  <c r="BQ2" i="37"/>
  <c r="BR2" i="37"/>
  <c r="AT3" i="37"/>
  <c r="AU3" i="37"/>
  <c r="AV3" i="37"/>
  <c r="AW3" i="37"/>
  <c r="AX3" i="37"/>
  <c r="AY3" i="37"/>
  <c r="AZ3" i="37"/>
  <c r="BA3" i="37"/>
  <c r="BB3" i="37"/>
  <c r="BC3" i="37"/>
  <c r="BD3" i="37"/>
  <c r="BE3" i="37"/>
  <c r="BF3" i="37"/>
  <c r="BG3" i="37"/>
  <c r="BH3" i="37"/>
  <c r="BI3" i="37"/>
  <c r="BJ3" i="37"/>
  <c r="BK3" i="37"/>
  <c r="BL3" i="37"/>
  <c r="BM3" i="37"/>
  <c r="BN3" i="37"/>
  <c r="BO3" i="37"/>
  <c r="BP3" i="37"/>
  <c r="BQ3" i="37"/>
  <c r="BR3" i="37"/>
  <c r="AT4" i="37"/>
  <c r="AU4" i="37"/>
  <c r="AV4" i="37"/>
  <c r="AW4" i="37"/>
  <c r="AX4" i="37"/>
  <c r="AY4" i="37"/>
  <c r="AZ4" i="37"/>
  <c r="BA4" i="37"/>
  <c r="BB4" i="37"/>
  <c r="BC4" i="37"/>
  <c r="BD4" i="37"/>
  <c r="BE4" i="37"/>
  <c r="BF4" i="37"/>
  <c r="BG4" i="37"/>
  <c r="BH4" i="37"/>
  <c r="BI4" i="37"/>
  <c r="BJ4" i="37"/>
  <c r="BK4" i="37"/>
  <c r="BL4" i="37"/>
  <c r="BM4" i="37"/>
  <c r="BN4" i="37"/>
  <c r="BO4" i="37"/>
  <c r="BP4" i="37"/>
  <c r="BQ4" i="37"/>
  <c r="BR4" i="37"/>
  <c r="AT5" i="37"/>
  <c r="AU5" i="37"/>
  <c r="AV5" i="37"/>
  <c r="AW5" i="37"/>
  <c r="AX5" i="37"/>
  <c r="AY5" i="37"/>
  <c r="AZ5" i="37"/>
  <c r="BA5" i="37"/>
  <c r="BB5" i="37"/>
  <c r="BC5" i="37"/>
  <c r="BD5" i="37"/>
  <c r="BE5" i="37"/>
  <c r="BF5" i="37"/>
  <c r="BG5" i="37"/>
  <c r="BH5" i="37"/>
  <c r="BI5" i="37"/>
  <c r="BJ5" i="37"/>
  <c r="BK5" i="37"/>
  <c r="BL5" i="37"/>
  <c r="BM5" i="37"/>
  <c r="BN5" i="37"/>
  <c r="BO5" i="37"/>
  <c r="BP5" i="37"/>
  <c r="BQ5" i="37"/>
  <c r="BR5" i="37"/>
  <c r="AT6" i="37"/>
  <c r="AU6" i="37"/>
  <c r="AV6" i="37"/>
  <c r="AW6" i="37"/>
  <c r="AX6" i="37"/>
  <c r="AY6" i="37"/>
  <c r="AZ6" i="37"/>
  <c r="BA6" i="37"/>
  <c r="BB6" i="37"/>
  <c r="BC6" i="37"/>
  <c r="BD6" i="37"/>
  <c r="BE6" i="37"/>
  <c r="BF6" i="37"/>
  <c r="BG6" i="37"/>
  <c r="BH6" i="37"/>
  <c r="BI6" i="37"/>
  <c r="BJ6" i="37"/>
  <c r="BK6" i="37"/>
  <c r="BL6" i="37"/>
  <c r="BM6" i="37"/>
  <c r="BN6" i="37"/>
  <c r="BO6" i="37"/>
  <c r="BP6" i="37"/>
  <c r="BQ6" i="37"/>
  <c r="BR6" i="37"/>
  <c r="AT7" i="37"/>
  <c r="AU7" i="37"/>
  <c r="AV7" i="37"/>
  <c r="AW7" i="37"/>
  <c r="AX7" i="37"/>
  <c r="AY7" i="37"/>
  <c r="AZ7" i="37"/>
  <c r="BA7" i="37"/>
  <c r="BB7" i="37"/>
  <c r="BC7" i="37"/>
  <c r="BD7" i="37"/>
  <c r="BE7" i="37"/>
  <c r="BF7" i="37"/>
  <c r="BG7" i="37"/>
  <c r="BH7" i="37"/>
  <c r="BI7" i="37"/>
  <c r="BJ7" i="37"/>
  <c r="BK7" i="37"/>
  <c r="BL7" i="37"/>
  <c r="BM7" i="37"/>
  <c r="BN7" i="37"/>
  <c r="BO7" i="37"/>
  <c r="BP7" i="37"/>
  <c r="BQ7" i="37"/>
  <c r="BR7" i="37"/>
  <c r="AT8" i="37"/>
  <c r="AU8" i="37"/>
  <c r="AV8" i="37"/>
  <c r="AW8" i="37"/>
  <c r="AX8" i="37"/>
  <c r="AY8" i="37"/>
  <c r="AZ8" i="37"/>
  <c r="BA8" i="37"/>
  <c r="BB8" i="37"/>
  <c r="BC8" i="37"/>
  <c r="BD8" i="37"/>
  <c r="BE8" i="37"/>
  <c r="BF8" i="37"/>
  <c r="BG8" i="37"/>
  <c r="BH8" i="37"/>
  <c r="BI8" i="37"/>
  <c r="BJ8" i="37"/>
  <c r="BK8" i="37"/>
  <c r="BL8" i="37"/>
  <c r="BM8" i="37"/>
  <c r="BN8" i="37"/>
  <c r="BO8" i="37"/>
  <c r="BP8" i="37"/>
  <c r="BQ8" i="37"/>
  <c r="BR8" i="37"/>
  <c r="AT9" i="37"/>
  <c r="AU9" i="37"/>
  <c r="AV9" i="37"/>
  <c r="AW9" i="37"/>
  <c r="AX9" i="37"/>
  <c r="AY9" i="37"/>
  <c r="AZ9" i="37"/>
  <c r="BA9" i="37"/>
  <c r="BB9" i="37"/>
  <c r="BC9" i="37"/>
  <c r="BD9" i="37"/>
  <c r="BE9" i="37"/>
  <c r="BF9" i="37"/>
  <c r="BG9" i="37"/>
  <c r="BH9" i="37"/>
  <c r="BI9" i="37"/>
  <c r="BJ9" i="37"/>
  <c r="BK9" i="37"/>
  <c r="BL9" i="37"/>
  <c r="BM9" i="37"/>
  <c r="BN9" i="37"/>
  <c r="BO9" i="37"/>
  <c r="BP9" i="37"/>
  <c r="BQ9" i="37"/>
  <c r="BR9" i="37"/>
  <c r="AT10" i="37"/>
  <c r="AU10" i="37"/>
  <c r="AV10" i="37"/>
  <c r="AW10" i="37"/>
  <c r="AX10" i="37"/>
  <c r="AY10" i="37"/>
  <c r="AZ10" i="37"/>
  <c r="BA10" i="37"/>
  <c r="BB10" i="37"/>
  <c r="BC10" i="37"/>
  <c r="BD10" i="37"/>
  <c r="BE10" i="37"/>
  <c r="BF10" i="37"/>
  <c r="BG10" i="37"/>
  <c r="BH10" i="37"/>
  <c r="BI10" i="37"/>
  <c r="BJ10" i="37"/>
  <c r="BK10" i="37"/>
  <c r="BL10" i="37"/>
  <c r="BM10" i="37"/>
  <c r="BN10" i="37"/>
  <c r="BO10" i="37"/>
  <c r="BP10" i="37"/>
  <c r="BQ10" i="37"/>
  <c r="BR10" i="37"/>
  <c r="AT11" i="37"/>
  <c r="AU11" i="37"/>
  <c r="AV11" i="37"/>
  <c r="AW11" i="37"/>
  <c r="AX11" i="37"/>
  <c r="AY11" i="37"/>
  <c r="AZ11" i="37"/>
  <c r="BA11" i="37"/>
  <c r="BB11" i="37"/>
  <c r="BC11" i="37"/>
  <c r="BD11" i="37"/>
  <c r="BE11" i="37"/>
  <c r="BF11" i="37"/>
  <c r="BG11" i="37"/>
  <c r="BH11" i="37"/>
  <c r="BI11" i="37"/>
  <c r="BJ11" i="37"/>
  <c r="BK11" i="37"/>
  <c r="BL11" i="37"/>
  <c r="BM11" i="37"/>
  <c r="BN11" i="37"/>
  <c r="BO11" i="37"/>
  <c r="BP11" i="37"/>
  <c r="BQ11" i="37"/>
  <c r="BR11" i="37"/>
  <c r="AT12" i="37"/>
  <c r="AU12" i="37"/>
  <c r="AV12" i="37"/>
  <c r="AW12" i="37"/>
  <c r="AX12" i="37"/>
  <c r="AY12" i="37"/>
  <c r="AZ12" i="37"/>
  <c r="BA12" i="37"/>
  <c r="BB12" i="37"/>
  <c r="BC12" i="37"/>
  <c r="BD12" i="37"/>
  <c r="BE12" i="37"/>
  <c r="BF12" i="37"/>
  <c r="BG12" i="37"/>
  <c r="BH12" i="37"/>
  <c r="BI12" i="37"/>
  <c r="BJ12" i="37"/>
  <c r="BK12" i="37"/>
  <c r="BL12" i="37"/>
  <c r="BM12" i="37"/>
  <c r="BN12" i="37"/>
  <c r="BO12" i="37"/>
  <c r="BP12" i="37"/>
  <c r="BQ12" i="37"/>
  <c r="BR12" i="37"/>
  <c r="AT13" i="37"/>
  <c r="AU13" i="37"/>
  <c r="AV13" i="37"/>
  <c r="AW13" i="37"/>
  <c r="AX13" i="37"/>
  <c r="AY13" i="37"/>
  <c r="AZ13" i="37"/>
  <c r="BA13" i="37"/>
  <c r="BB13" i="37"/>
  <c r="BC13" i="37"/>
  <c r="BD13" i="37"/>
  <c r="BE13" i="37"/>
  <c r="BF13" i="37"/>
  <c r="BG13" i="37"/>
  <c r="BH13" i="37"/>
  <c r="BI13" i="37"/>
  <c r="BJ13" i="37"/>
  <c r="BK13" i="37"/>
  <c r="BL13" i="37"/>
  <c r="BM13" i="37"/>
  <c r="BN13" i="37"/>
  <c r="BO13" i="37"/>
  <c r="BP13" i="37"/>
  <c r="BQ13" i="37"/>
  <c r="BR13" i="37"/>
  <c r="AT14" i="37"/>
  <c r="AU14" i="37"/>
  <c r="AV14" i="37"/>
  <c r="AW14" i="37"/>
  <c r="AX14" i="37"/>
  <c r="AY14" i="37"/>
  <c r="AZ14" i="37"/>
  <c r="BA14" i="37"/>
  <c r="BB14" i="37"/>
  <c r="BC14" i="37"/>
  <c r="BD14" i="37"/>
  <c r="BE14" i="37"/>
  <c r="BF14" i="37"/>
  <c r="BG14" i="37"/>
  <c r="BH14" i="37"/>
  <c r="BI14" i="37"/>
  <c r="BJ14" i="37"/>
  <c r="BK14" i="37"/>
  <c r="BL14" i="37"/>
  <c r="BM14" i="37"/>
  <c r="BN14" i="37"/>
  <c r="BO14" i="37"/>
  <c r="BP14" i="37"/>
  <c r="BQ14" i="37"/>
  <c r="BR14" i="37"/>
  <c r="AT15" i="37"/>
  <c r="AU15" i="37"/>
  <c r="AV15" i="37"/>
  <c r="AW15" i="37"/>
  <c r="AX15" i="37"/>
  <c r="AY15" i="37"/>
  <c r="AZ15" i="37"/>
  <c r="BA15" i="37"/>
  <c r="BB15" i="37"/>
  <c r="BC15" i="37"/>
  <c r="BD15" i="37"/>
  <c r="BE15" i="37"/>
  <c r="BF15" i="37"/>
  <c r="BG15" i="37"/>
  <c r="BH15" i="37"/>
  <c r="BI15" i="37"/>
  <c r="BJ15" i="37"/>
  <c r="BK15" i="37"/>
  <c r="BL15" i="37"/>
  <c r="BM15" i="37"/>
  <c r="BN15" i="37"/>
  <c r="BO15" i="37"/>
  <c r="BP15" i="37"/>
  <c r="BQ15" i="37"/>
  <c r="BR15" i="37"/>
  <c r="AT16" i="37"/>
  <c r="AU16" i="37"/>
  <c r="AV16" i="37"/>
  <c r="AW16" i="37"/>
  <c r="AX16" i="37"/>
  <c r="AY16" i="37"/>
  <c r="AZ16" i="37"/>
  <c r="BA16" i="37"/>
  <c r="BB16" i="37"/>
  <c r="BC16" i="37"/>
  <c r="BD16" i="37"/>
  <c r="BE16" i="37"/>
  <c r="BF16" i="37"/>
  <c r="BG16" i="37"/>
  <c r="BH16" i="37"/>
  <c r="BI16" i="37"/>
  <c r="BJ16" i="37"/>
  <c r="BK16" i="37"/>
  <c r="BL16" i="37"/>
  <c r="BM16" i="37"/>
  <c r="BN16" i="37"/>
  <c r="BO16" i="37"/>
  <c r="BP16" i="37"/>
  <c r="BQ16" i="37"/>
  <c r="BR16" i="37"/>
  <c r="AT17" i="37"/>
  <c r="AU17" i="37"/>
  <c r="AV17" i="37"/>
  <c r="AW17" i="37"/>
  <c r="AX17" i="37"/>
  <c r="AY17" i="37"/>
  <c r="AZ17" i="37"/>
  <c r="BA17" i="37"/>
  <c r="BB17" i="37"/>
  <c r="BC17" i="37"/>
  <c r="BD17" i="37"/>
  <c r="BE17" i="37"/>
  <c r="BF17" i="37"/>
  <c r="BG17" i="37"/>
  <c r="BH17" i="37"/>
  <c r="BI17" i="37"/>
  <c r="BJ17" i="37"/>
  <c r="BK17" i="37"/>
  <c r="BL17" i="37"/>
  <c r="BM17" i="37"/>
  <c r="BN17" i="37"/>
  <c r="BO17" i="37"/>
  <c r="BP17" i="37"/>
  <c r="BQ17" i="37"/>
  <c r="BR17" i="37"/>
  <c r="AT18" i="37"/>
  <c r="AU18" i="37"/>
  <c r="AV18" i="37"/>
  <c r="AW18" i="37"/>
  <c r="AX18" i="37"/>
  <c r="AY18" i="37"/>
  <c r="AZ18" i="37"/>
  <c r="BA18" i="37"/>
  <c r="BB18" i="37"/>
  <c r="BC18" i="37"/>
  <c r="BD18" i="37"/>
  <c r="BE18" i="37"/>
  <c r="BF18" i="37"/>
  <c r="BG18" i="37"/>
  <c r="BH18" i="37"/>
  <c r="BI18" i="37"/>
  <c r="BJ18" i="37"/>
  <c r="BK18" i="37"/>
  <c r="BL18" i="37"/>
  <c r="BM18" i="37"/>
  <c r="BN18" i="37"/>
  <c r="BO18" i="37"/>
  <c r="BP18" i="37"/>
  <c r="BQ18" i="37"/>
  <c r="BR18" i="37"/>
  <c r="AT19" i="37"/>
  <c r="AU19" i="37"/>
  <c r="AV19" i="37"/>
  <c r="AW19" i="37"/>
  <c r="AX19" i="37"/>
  <c r="AY19" i="37"/>
  <c r="AZ19" i="37"/>
  <c r="BA19" i="37"/>
  <c r="BB19" i="37"/>
  <c r="BC19" i="37"/>
  <c r="BD19" i="37"/>
  <c r="BE19" i="37"/>
  <c r="BF19" i="37"/>
  <c r="BG19" i="37"/>
  <c r="BH19" i="37"/>
  <c r="BI19" i="37"/>
  <c r="BJ19" i="37"/>
  <c r="BK19" i="37"/>
  <c r="BL19" i="37"/>
  <c r="BM19" i="37"/>
  <c r="BN19" i="37"/>
  <c r="BO19" i="37"/>
  <c r="BP19" i="37"/>
  <c r="BQ19" i="37"/>
  <c r="BR19" i="37"/>
  <c r="AT20" i="37"/>
  <c r="AU20" i="37"/>
  <c r="AV20" i="37"/>
  <c r="AW20" i="37"/>
  <c r="AX20" i="37"/>
  <c r="AY20" i="37"/>
  <c r="AZ20" i="37"/>
  <c r="BA20" i="37"/>
  <c r="BB20" i="37"/>
  <c r="BC20" i="37"/>
  <c r="BD20" i="37"/>
  <c r="BE20" i="37"/>
  <c r="BF20" i="37"/>
  <c r="BG20" i="37"/>
  <c r="BH20" i="37"/>
  <c r="BI20" i="37"/>
  <c r="BJ20" i="37"/>
  <c r="BK20" i="37"/>
  <c r="BL20" i="37"/>
  <c r="BM20" i="37"/>
  <c r="BN20" i="37"/>
  <c r="BO20" i="37"/>
  <c r="BP20" i="37"/>
  <c r="BQ20" i="37"/>
  <c r="BR20" i="37"/>
  <c r="AT21" i="37"/>
  <c r="AU21" i="37"/>
  <c r="AV21" i="37"/>
  <c r="AW21" i="37"/>
  <c r="AX21" i="37"/>
  <c r="AY21" i="37"/>
  <c r="AZ21" i="37"/>
  <c r="BA21" i="37"/>
  <c r="BB21" i="37"/>
  <c r="BC21" i="37"/>
  <c r="BD21" i="37"/>
  <c r="BE21" i="37"/>
  <c r="BF21" i="37"/>
  <c r="BG21" i="37"/>
  <c r="BH21" i="37"/>
  <c r="BI21" i="37"/>
  <c r="BJ21" i="37"/>
  <c r="BK21" i="37"/>
  <c r="BL21" i="37"/>
  <c r="BM21" i="37"/>
  <c r="BN21" i="37"/>
  <c r="BO21" i="37"/>
  <c r="BP21" i="37"/>
  <c r="BQ21" i="37"/>
  <c r="BR21" i="37"/>
  <c r="AT22" i="37"/>
  <c r="AU22" i="37"/>
  <c r="AV22" i="37"/>
  <c r="AW22" i="37"/>
  <c r="AX22" i="37"/>
  <c r="AY22" i="37"/>
  <c r="AZ22" i="37"/>
  <c r="BA22" i="37"/>
  <c r="BB22" i="37"/>
  <c r="BC22" i="37"/>
  <c r="BD22" i="37"/>
  <c r="BE22" i="37"/>
  <c r="BF22" i="37"/>
  <c r="BG22" i="37"/>
  <c r="BH22" i="37"/>
  <c r="BI22" i="37"/>
  <c r="BJ22" i="37"/>
  <c r="BK22" i="37"/>
  <c r="BL22" i="37"/>
  <c r="BM22" i="37"/>
  <c r="BN22" i="37"/>
  <c r="BO22" i="37"/>
  <c r="BP22" i="37"/>
  <c r="BQ22" i="37"/>
  <c r="BR22" i="37"/>
  <c r="AT23" i="37"/>
  <c r="AU23" i="37"/>
  <c r="AV23" i="37"/>
  <c r="AW23" i="37"/>
  <c r="AX23" i="37"/>
  <c r="AY23" i="37"/>
  <c r="AZ23" i="37"/>
  <c r="BA23" i="37"/>
  <c r="BB23" i="37"/>
  <c r="BC23" i="37"/>
  <c r="BD23" i="37"/>
  <c r="BE23" i="37"/>
  <c r="BF23" i="37"/>
  <c r="BG23" i="37"/>
  <c r="BH23" i="37"/>
  <c r="BI23" i="37"/>
  <c r="BJ23" i="37"/>
  <c r="BK23" i="37"/>
  <c r="BL23" i="37"/>
  <c r="BM23" i="37"/>
  <c r="BN23" i="37"/>
  <c r="BO23" i="37"/>
  <c r="BP23" i="37"/>
  <c r="BQ23" i="37"/>
  <c r="BR23" i="37"/>
  <c r="AT24" i="37"/>
  <c r="AU24" i="37"/>
  <c r="AV24" i="37"/>
  <c r="AW24" i="37"/>
  <c r="AX24" i="37"/>
  <c r="AY24" i="37"/>
  <c r="AZ24" i="37"/>
  <c r="BA24" i="37"/>
  <c r="BB24" i="37"/>
  <c r="BC24" i="37"/>
  <c r="BD24" i="37"/>
  <c r="BE24" i="37"/>
  <c r="BF24" i="37"/>
  <c r="BG24" i="37"/>
  <c r="BH24" i="37"/>
  <c r="BI24" i="37"/>
  <c r="BJ24" i="37"/>
  <c r="BK24" i="37"/>
  <c r="BL24" i="37"/>
  <c r="BM24" i="37"/>
  <c r="BN24" i="37"/>
  <c r="BO24" i="37"/>
  <c r="BP24" i="37"/>
  <c r="BQ24" i="37"/>
  <c r="BR24" i="37"/>
  <c r="AT25" i="37"/>
  <c r="AU25" i="37"/>
  <c r="AV25" i="37"/>
  <c r="AW25" i="37"/>
  <c r="AX25" i="37"/>
  <c r="AY25" i="37"/>
  <c r="AZ25" i="37"/>
  <c r="BA25" i="37"/>
  <c r="BB25" i="37"/>
  <c r="BC25" i="37"/>
  <c r="BD25" i="37"/>
  <c r="BE25" i="37"/>
  <c r="BF25" i="37"/>
  <c r="BG25" i="37"/>
  <c r="BH25" i="37"/>
  <c r="BI25" i="37"/>
  <c r="BJ25" i="37"/>
  <c r="BK25" i="37"/>
  <c r="BL25" i="37"/>
  <c r="BM25" i="37"/>
  <c r="BN25" i="37"/>
  <c r="BO25" i="37"/>
  <c r="BP25" i="37"/>
  <c r="BQ25" i="37"/>
  <c r="BR25" i="37"/>
  <c r="AT26" i="37"/>
  <c r="AU26" i="37"/>
  <c r="AV26" i="37"/>
  <c r="AW26" i="37"/>
  <c r="AX26" i="37"/>
  <c r="AY26" i="37"/>
  <c r="AZ26" i="37"/>
  <c r="BA26" i="37"/>
  <c r="BB26" i="37"/>
  <c r="BC26" i="37"/>
  <c r="BD26" i="37"/>
  <c r="BE26" i="37"/>
  <c r="BF26" i="37"/>
  <c r="BG26" i="37"/>
  <c r="BH26" i="37"/>
  <c r="BI26" i="37"/>
  <c r="BJ26" i="37"/>
  <c r="BK26" i="37"/>
  <c r="BL26" i="37"/>
  <c r="BM26" i="37"/>
  <c r="BN26" i="37"/>
  <c r="BO26" i="37"/>
  <c r="BP26" i="37"/>
  <c r="BQ26" i="37"/>
  <c r="BR26" i="37"/>
  <c r="AS2" i="38"/>
  <c r="AT2" i="38"/>
  <c r="AU2" i="38"/>
  <c r="AV2" i="38"/>
  <c r="AW2" i="38"/>
  <c r="AX2" i="38"/>
  <c r="AY2" i="38"/>
  <c r="AZ2" i="38"/>
  <c r="BA2" i="38"/>
  <c r="BB2" i="38"/>
  <c r="BC2" i="38"/>
  <c r="BD2" i="38"/>
  <c r="BE2" i="38"/>
  <c r="BF2" i="38"/>
  <c r="BG2" i="38"/>
  <c r="BH2" i="38"/>
  <c r="BI2" i="38"/>
  <c r="BJ2" i="38"/>
  <c r="BK2" i="38"/>
  <c r="BL2" i="38"/>
  <c r="BM2" i="38"/>
  <c r="BN2" i="38"/>
  <c r="BO2" i="38"/>
  <c r="BP2" i="38"/>
  <c r="BQ2" i="38"/>
  <c r="BR2" i="38"/>
  <c r="AS3" i="38"/>
  <c r="AT3" i="38"/>
  <c r="AU3" i="38"/>
  <c r="AV3" i="38"/>
  <c r="AW3" i="38"/>
  <c r="AX3" i="38"/>
  <c r="AY3" i="38"/>
  <c r="AZ3" i="38"/>
  <c r="BA3" i="38"/>
  <c r="BB3" i="38"/>
  <c r="BC3" i="38"/>
  <c r="BD3" i="38"/>
  <c r="BE3" i="38"/>
  <c r="BF3" i="38"/>
  <c r="BG3" i="38"/>
  <c r="BH3" i="38"/>
  <c r="BI3" i="38"/>
  <c r="BJ3" i="38"/>
  <c r="BK3" i="38"/>
  <c r="BL3" i="38"/>
  <c r="BM3" i="38"/>
  <c r="BN3" i="38"/>
  <c r="BO3" i="38"/>
  <c r="BP3" i="38"/>
  <c r="BQ3" i="38"/>
  <c r="BR3" i="38"/>
  <c r="AS4" i="38"/>
  <c r="AT4" i="38"/>
  <c r="AU4" i="38"/>
  <c r="AV4" i="38"/>
  <c r="AW4" i="38"/>
  <c r="AX4" i="38"/>
  <c r="AY4" i="38"/>
  <c r="AZ4" i="38"/>
  <c r="BA4" i="38"/>
  <c r="BB4" i="38"/>
  <c r="BC4" i="38"/>
  <c r="BD4" i="38"/>
  <c r="BE4" i="38"/>
  <c r="BF4" i="38"/>
  <c r="BG4" i="38"/>
  <c r="BH4" i="38"/>
  <c r="BI4" i="38"/>
  <c r="BJ4" i="38"/>
  <c r="BK4" i="38"/>
  <c r="BL4" i="38"/>
  <c r="BM4" i="38"/>
  <c r="BN4" i="38"/>
  <c r="BO4" i="38"/>
  <c r="BP4" i="38"/>
  <c r="BQ4" i="38"/>
  <c r="BR4" i="38"/>
  <c r="AS5" i="38"/>
  <c r="AT5" i="38"/>
  <c r="AU5" i="38"/>
  <c r="AV5" i="38"/>
  <c r="AW5" i="38"/>
  <c r="AX5" i="38"/>
  <c r="AY5" i="38"/>
  <c r="AZ5" i="38"/>
  <c r="BA5" i="38"/>
  <c r="BB5" i="38"/>
  <c r="BC5" i="38"/>
  <c r="BD5" i="38"/>
  <c r="BE5" i="38"/>
  <c r="BF5" i="38"/>
  <c r="BG5" i="38"/>
  <c r="BH5" i="38"/>
  <c r="BI5" i="38"/>
  <c r="BJ5" i="38"/>
  <c r="BK5" i="38"/>
  <c r="BL5" i="38"/>
  <c r="BM5" i="38"/>
  <c r="BN5" i="38"/>
  <c r="BO5" i="38"/>
  <c r="BP5" i="38"/>
  <c r="BQ5" i="38"/>
  <c r="BR5" i="38"/>
  <c r="AS6" i="38"/>
  <c r="AT6" i="38"/>
  <c r="AU6" i="38"/>
  <c r="AV6" i="38"/>
  <c r="AW6" i="38"/>
  <c r="AX6" i="38"/>
  <c r="AY6" i="38"/>
  <c r="AZ6" i="38"/>
  <c r="BA6" i="38"/>
  <c r="BB6" i="38"/>
  <c r="BC6" i="38"/>
  <c r="BD6" i="38"/>
  <c r="BE6" i="38"/>
  <c r="BF6" i="38"/>
  <c r="BG6" i="38"/>
  <c r="BH6" i="38"/>
  <c r="BI6" i="38"/>
  <c r="BJ6" i="38"/>
  <c r="BK6" i="38"/>
  <c r="BL6" i="38"/>
  <c r="BM6" i="38"/>
  <c r="BN6" i="38"/>
  <c r="BO6" i="38"/>
  <c r="BP6" i="38"/>
  <c r="BQ6" i="38"/>
  <c r="BR6" i="38"/>
  <c r="AS7" i="38"/>
  <c r="AT7" i="38"/>
  <c r="AU7" i="38"/>
  <c r="AV7" i="38"/>
  <c r="AW7" i="38"/>
  <c r="AX7" i="38"/>
  <c r="AY7" i="38"/>
  <c r="AZ7" i="38"/>
  <c r="BA7" i="38"/>
  <c r="BB7" i="38"/>
  <c r="BC7" i="38"/>
  <c r="BD7" i="38"/>
  <c r="BE7" i="38"/>
  <c r="BF7" i="38"/>
  <c r="BG7" i="38"/>
  <c r="BH7" i="38"/>
  <c r="BI7" i="38"/>
  <c r="BJ7" i="38"/>
  <c r="BK7" i="38"/>
  <c r="BL7" i="38"/>
  <c r="BM7" i="38"/>
  <c r="BN7" i="38"/>
  <c r="BO7" i="38"/>
  <c r="BP7" i="38"/>
  <c r="BQ7" i="38"/>
  <c r="BR7" i="38"/>
  <c r="AS8" i="38"/>
  <c r="AT8" i="38"/>
  <c r="AU8" i="38"/>
  <c r="AV8" i="38"/>
  <c r="AW8" i="38"/>
  <c r="AX8" i="38"/>
  <c r="AY8" i="38"/>
  <c r="AZ8" i="38"/>
  <c r="BA8" i="38"/>
  <c r="BB8" i="38"/>
  <c r="BC8" i="38"/>
  <c r="BD8" i="38"/>
  <c r="BE8" i="38"/>
  <c r="BF8" i="38"/>
  <c r="BG8" i="38"/>
  <c r="BH8" i="38"/>
  <c r="BI8" i="38"/>
  <c r="BJ8" i="38"/>
  <c r="BK8" i="38"/>
  <c r="BL8" i="38"/>
  <c r="BM8" i="38"/>
  <c r="BN8" i="38"/>
  <c r="BO8" i="38"/>
  <c r="BP8" i="38"/>
  <c r="BQ8" i="38"/>
  <c r="BR8" i="38"/>
  <c r="AS9" i="38"/>
  <c r="AT9" i="38"/>
  <c r="AU9" i="38"/>
  <c r="AV9" i="38"/>
  <c r="AW9" i="38"/>
  <c r="AX9" i="38"/>
  <c r="AY9" i="38"/>
  <c r="AZ9" i="38"/>
  <c r="BA9" i="38"/>
  <c r="BB9" i="38"/>
  <c r="BC9" i="38"/>
  <c r="BD9" i="38"/>
  <c r="BE9" i="38"/>
  <c r="BF9" i="38"/>
  <c r="BG9" i="38"/>
  <c r="BH9" i="38"/>
  <c r="BI9" i="38"/>
  <c r="BJ9" i="38"/>
  <c r="BK9" i="38"/>
  <c r="BL9" i="38"/>
  <c r="BM9" i="38"/>
  <c r="BN9" i="38"/>
  <c r="BO9" i="38"/>
  <c r="BP9" i="38"/>
  <c r="BQ9" i="38"/>
  <c r="BR9" i="38"/>
  <c r="AS10" i="38"/>
  <c r="AT10" i="38"/>
  <c r="AU10" i="38"/>
  <c r="AV10" i="38"/>
  <c r="AW10" i="38"/>
  <c r="AX10" i="38"/>
  <c r="AY10" i="38"/>
  <c r="AZ10" i="38"/>
  <c r="BA10" i="38"/>
  <c r="BB10" i="38"/>
  <c r="BC10" i="38"/>
  <c r="BD10" i="38"/>
  <c r="BE10" i="38"/>
  <c r="BF10" i="38"/>
  <c r="BG10" i="38"/>
  <c r="BH10" i="38"/>
  <c r="BI10" i="38"/>
  <c r="BJ10" i="38"/>
  <c r="BK10" i="38"/>
  <c r="BL10" i="38"/>
  <c r="BM10" i="38"/>
  <c r="BN10" i="38"/>
  <c r="BO10" i="38"/>
  <c r="BP10" i="38"/>
  <c r="BQ10" i="38"/>
  <c r="BR10" i="38"/>
  <c r="AS11" i="38"/>
  <c r="AT11" i="38"/>
  <c r="AU11" i="38"/>
  <c r="AV11" i="38"/>
  <c r="AW11" i="38"/>
  <c r="AX11" i="38"/>
  <c r="AY11" i="38"/>
  <c r="AZ11" i="38"/>
  <c r="BA11" i="38"/>
  <c r="BB11" i="38"/>
  <c r="BC11" i="38"/>
  <c r="BD11" i="38"/>
  <c r="BE11" i="38"/>
  <c r="BF11" i="38"/>
  <c r="BG11" i="38"/>
  <c r="BH11" i="38"/>
  <c r="BI11" i="38"/>
  <c r="BJ11" i="38"/>
  <c r="BK11" i="38"/>
  <c r="BL11" i="38"/>
  <c r="BM11" i="38"/>
  <c r="BN11" i="38"/>
  <c r="BO11" i="38"/>
  <c r="BP11" i="38"/>
  <c r="BQ11" i="38"/>
  <c r="BR11" i="38"/>
  <c r="AS12" i="38"/>
  <c r="AT12" i="38"/>
  <c r="AU12" i="38"/>
  <c r="AV12" i="38"/>
  <c r="AW12" i="38"/>
  <c r="AX12" i="38"/>
  <c r="AY12" i="38"/>
  <c r="AZ12" i="38"/>
  <c r="BA12" i="38"/>
  <c r="BB12" i="38"/>
  <c r="BC12" i="38"/>
  <c r="BD12" i="38"/>
  <c r="BE12" i="38"/>
  <c r="BF12" i="38"/>
  <c r="BG12" i="38"/>
  <c r="BH12" i="38"/>
  <c r="BI12" i="38"/>
  <c r="BJ12" i="38"/>
  <c r="BK12" i="38"/>
  <c r="BL12" i="38"/>
  <c r="BM12" i="38"/>
  <c r="BN12" i="38"/>
  <c r="BO12" i="38"/>
  <c r="BP12" i="38"/>
  <c r="BQ12" i="38"/>
  <c r="BR12" i="38"/>
  <c r="AS13" i="38"/>
  <c r="AT13" i="38"/>
  <c r="AU13" i="38"/>
  <c r="AV13" i="38"/>
  <c r="AW13" i="38"/>
  <c r="AX13" i="38"/>
  <c r="AY13" i="38"/>
  <c r="AZ13" i="38"/>
  <c r="BA13" i="38"/>
  <c r="BB13" i="38"/>
  <c r="BC13" i="38"/>
  <c r="BD13" i="38"/>
  <c r="BE13" i="38"/>
  <c r="BF13" i="38"/>
  <c r="BG13" i="38"/>
  <c r="BH13" i="38"/>
  <c r="BI13" i="38"/>
  <c r="BJ13" i="38"/>
  <c r="BK13" i="38"/>
  <c r="BL13" i="38"/>
  <c r="BM13" i="38"/>
  <c r="BN13" i="38"/>
  <c r="BO13" i="38"/>
  <c r="BP13" i="38"/>
  <c r="BQ13" i="38"/>
  <c r="BR13" i="38"/>
  <c r="AS14" i="38"/>
  <c r="AT14" i="38"/>
  <c r="AU14" i="38"/>
  <c r="AV14" i="38"/>
  <c r="AW14" i="38"/>
  <c r="AX14" i="38"/>
  <c r="AY14" i="38"/>
  <c r="AZ14" i="38"/>
  <c r="BA14" i="38"/>
  <c r="BB14" i="38"/>
  <c r="BC14" i="38"/>
  <c r="BD14" i="38"/>
  <c r="BE14" i="38"/>
  <c r="BF14" i="38"/>
  <c r="BG14" i="38"/>
  <c r="BH14" i="38"/>
  <c r="BI14" i="38"/>
  <c r="BJ14" i="38"/>
  <c r="BK14" i="38"/>
  <c r="BL14" i="38"/>
  <c r="BM14" i="38"/>
  <c r="BN14" i="38"/>
  <c r="BO14" i="38"/>
  <c r="BP14" i="38"/>
  <c r="BQ14" i="38"/>
  <c r="BR14" i="38"/>
  <c r="AS15" i="38"/>
  <c r="AT15" i="38"/>
  <c r="AU15" i="38"/>
  <c r="AV15" i="38"/>
  <c r="AW15" i="38"/>
  <c r="AX15" i="38"/>
  <c r="AY15" i="38"/>
  <c r="AZ15" i="38"/>
  <c r="BA15" i="38"/>
  <c r="BB15" i="38"/>
  <c r="BC15" i="38"/>
  <c r="BD15" i="38"/>
  <c r="BE15" i="38"/>
  <c r="BF15" i="38"/>
  <c r="BG15" i="38"/>
  <c r="BH15" i="38"/>
  <c r="BI15" i="38"/>
  <c r="BJ15" i="38"/>
  <c r="BK15" i="38"/>
  <c r="BL15" i="38"/>
  <c r="BM15" i="38"/>
  <c r="BN15" i="38"/>
  <c r="BO15" i="38"/>
  <c r="BP15" i="38"/>
  <c r="BQ15" i="38"/>
  <c r="BR15" i="38"/>
  <c r="AS16" i="38"/>
  <c r="AT16" i="38"/>
  <c r="AU16" i="38"/>
  <c r="AV16" i="38"/>
  <c r="AW16" i="38"/>
  <c r="AX16" i="38"/>
  <c r="AY16" i="38"/>
  <c r="AZ16" i="38"/>
  <c r="BA16" i="38"/>
  <c r="BB16" i="38"/>
  <c r="BC16" i="38"/>
  <c r="BD16" i="38"/>
  <c r="BE16" i="38"/>
  <c r="BF16" i="38"/>
  <c r="BG16" i="38"/>
  <c r="BH16" i="38"/>
  <c r="BI16" i="38"/>
  <c r="BJ16" i="38"/>
  <c r="BK16" i="38"/>
  <c r="BL16" i="38"/>
  <c r="BM16" i="38"/>
  <c r="BN16" i="38"/>
  <c r="BO16" i="38"/>
  <c r="BP16" i="38"/>
  <c r="BQ16" i="38"/>
  <c r="BR16" i="38"/>
  <c r="AS17" i="38"/>
  <c r="AT17" i="38"/>
  <c r="AU17" i="38"/>
  <c r="AV17" i="38"/>
  <c r="AW17" i="38"/>
  <c r="AX17" i="38"/>
  <c r="AY17" i="38"/>
  <c r="AZ17" i="38"/>
  <c r="BA17" i="38"/>
  <c r="BB17" i="38"/>
  <c r="BC17" i="38"/>
  <c r="BD17" i="38"/>
  <c r="BE17" i="38"/>
  <c r="BF17" i="38"/>
  <c r="BG17" i="38"/>
  <c r="BH17" i="38"/>
  <c r="BI17" i="38"/>
  <c r="BJ17" i="38"/>
  <c r="BK17" i="38"/>
  <c r="BL17" i="38"/>
  <c r="BM17" i="38"/>
  <c r="BN17" i="38"/>
  <c r="BO17" i="38"/>
  <c r="BP17" i="38"/>
  <c r="BQ17" i="38"/>
  <c r="BR17" i="38"/>
  <c r="AS18" i="38"/>
  <c r="AT18" i="38"/>
  <c r="AU18" i="38"/>
  <c r="AV18" i="38"/>
  <c r="AW18" i="38"/>
  <c r="AX18" i="38"/>
  <c r="AY18" i="38"/>
  <c r="AZ18" i="38"/>
  <c r="BA18" i="38"/>
  <c r="BB18" i="38"/>
  <c r="BC18" i="38"/>
  <c r="BD18" i="38"/>
  <c r="BE18" i="38"/>
  <c r="BF18" i="38"/>
  <c r="BG18" i="38"/>
  <c r="BH18" i="38"/>
  <c r="BI18" i="38"/>
  <c r="BJ18" i="38"/>
  <c r="BK18" i="38"/>
  <c r="BL18" i="38"/>
  <c r="BM18" i="38"/>
  <c r="BN18" i="38"/>
  <c r="BO18" i="38"/>
  <c r="BP18" i="38"/>
  <c r="BQ18" i="38"/>
  <c r="BR18" i="38"/>
  <c r="AS19" i="38"/>
  <c r="AT19" i="38"/>
  <c r="AU19" i="38"/>
  <c r="AV19" i="38"/>
  <c r="AW19" i="38"/>
  <c r="AX19" i="38"/>
  <c r="AY19" i="38"/>
  <c r="AZ19" i="38"/>
  <c r="BA19" i="38"/>
  <c r="BB19" i="38"/>
  <c r="BC19" i="38"/>
  <c r="BD19" i="38"/>
  <c r="BE19" i="38"/>
  <c r="BF19" i="38"/>
  <c r="BG19" i="38"/>
  <c r="BH19" i="38"/>
  <c r="BI19" i="38"/>
  <c r="BJ19" i="38"/>
  <c r="BK19" i="38"/>
  <c r="BL19" i="38"/>
  <c r="BM19" i="38"/>
  <c r="BN19" i="38"/>
  <c r="BO19" i="38"/>
  <c r="BP19" i="38"/>
  <c r="BQ19" i="38"/>
  <c r="BR19" i="38"/>
  <c r="AS20" i="38"/>
  <c r="AT20" i="38"/>
  <c r="AU20" i="38"/>
  <c r="AV20" i="38"/>
  <c r="AW20" i="38"/>
  <c r="AX20" i="38"/>
  <c r="AY20" i="38"/>
  <c r="AZ20" i="38"/>
  <c r="BA20" i="38"/>
  <c r="BB20" i="38"/>
  <c r="BC20" i="38"/>
  <c r="BD20" i="38"/>
  <c r="BE20" i="38"/>
  <c r="BF20" i="38"/>
  <c r="BG20" i="38"/>
  <c r="BH20" i="38"/>
  <c r="BI20" i="38"/>
  <c r="BJ20" i="38"/>
  <c r="BK20" i="38"/>
  <c r="BL20" i="38"/>
  <c r="BM20" i="38"/>
  <c r="BN20" i="38"/>
  <c r="BO20" i="38"/>
  <c r="BP20" i="38"/>
  <c r="BQ20" i="38"/>
  <c r="BR20" i="38"/>
  <c r="AS21" i="38"/>
  <c r="AT21" i="38"/>
  <c r="AU21" i="38"/>
  <c r="AV21" i="38"/>
  <c r="AW21" i="38"/>
  <c r="AX21" i="38"/>
  <c r="AY21" i="38"/>
  <c r="AZ21" i="38"/>
  <c r="BA21" i="38"/>
  <c r="BB21" i="38"/>
  <c r="BC21" i="38"/>
  <c r="BD21" i="38"/>
  <c r="BE21" i="38"/>
  <c r="BF21" i="38"/>
  <c r="BG21" i="38"/>
  <c r="BH21" i="38"/>
  <c r="BI21" i="38"/>
  <c r="BJ21" i="38"/>
  <c r="BK21" i="38"/>
  <c r="BL21" i="38"/>
  <c r="BM21" i="38"/>
  <c r="BN21" i="38"/>
  <c r="BO21" i="38"/>
  <c r="BP21" i="38"/>
  <c r="BQ21" i="38"/>
  <c r="BR21" i="38"/>
  <c r="AS22" i="38"/>
  <c r="AT22" i="38"/>
  <c r="AU22" i="38"/>
  <c r="AV22" i="38"/>
  <c r="AW22" i="38"/>
  <c r="AX22" i="38"/>
  <c r="AY22" i="38"/>
  <c r="AZ22" i="38"/>
  <c r="BA22" i="38"/>
  <c r="BB22" i="38"/>
  <c r="BC22" i="38"/>
  <c r="BD22" i="38"/>
  <c r="BE22" i="38"/>
  <c r="BF22" i="38"/>
  <c r="BG22" i="38"/>
  <c r="BH22" i="38"/>
  <c r="BI22" i="38"/>
  <c r="BJ22" i="38"/>
  <c r="BK22" i="38"/>
  <c r="BL22" i="38"/>
  <c r="BM22" i="38"/>
  <c r="BN22" i="38"/>
  <c r="BO22" i="38"/>
  <c r="BP22" i="38"/>
  <c r="BQ22" i="38"/>
  <c r="BR22" i="38"/>
  <c r="AS23" i="38"/>
  <c r="AT23" i="38"/>
  <c r="AU23" i="38"/>
  <c r="AV23" i="38"/>
  <c r="AW23" i="38"/>
  <c r="AX23" i="38"/>
  <c r="AY23" i="38"/>
  <c r="AZ23" i="38"/>
  <c r="BA23" i="38"/>
  <c r="BB23" i="38"/>
  <c r="BC23" i="38"/>
  <c r="BD23" i="38"/>
  <c r="BE23" i="38"/>
  <c r="BF23" i="38"/>
  <c r="BG23" i="38"/>
  <c r="BH23" i="38"/>
  <c r="BI23" i="38"/>
  <c r="BJ23" i="38"/>
  <c r="BK23" i="38"/>
  <c r="BL23" i="38"/>
  <c r="BM23" i="38"/>
  <c r="BN23" i="38"/>
  <c r="BO23" i="38"/>
  <c r="BP23" i="38"/>
  <c r="BQ23" i="38"/>
  <c r="BR23" i="38"/>
  <c r="AS24" i="38"/>
  <c r="AT24" i="38"/>
  <c r="AU24" i="38"/>
  <c r="AV24" i="38"/>
  <c r="AW24" i="38"/>
  <c r="AX24" i="38"/>
  <c r="AY24" i="38"/>
  <c r="AZ24" i="38"/>
  <c r="BA24" i="38"/>
  <c r="BB24" i="38"/>
  <c r="BC24" i="38"/>
  <c r="BD24" i="38"/>
  <c r="BE24" i="38"/>
  <c r="BF24" i="38"/>
  <c r="BG24" i="38"/>
  <c r="BH24" i="38"/>
  <c r="BI24" i="38"/>
  <c r="BJ24" i="38"/>
  <c r="BK24" i="38"/>
  <c r="BL24" i="38"/>
  <c r="BM24" i="38"/>
  <c r="BN24" i="38"/>
  <c r="BO24" i="38"/>
  <c r="BP24" i="38"/>
  <c r="BQ24" i="38"/>
  <c r="BR24" i="38"/>
  <c r="AS25" i="38"/>
  <c r="AT25" i="38"/>
  <c r="AU25" i="38"/>
  <c r="AV25" i="38"/>
  <c r="AW25" i="38"/>
  <c r="AX25" i="38"/>
  <c r="AY25" i="38"/>
  <c r="AZ25" i="38"/>
  <c r="BA25" i="38"/>
  <c r="BB25" i="38"/>
  <c r="BC25" i="38"/>
  <c r="BD25" i="38"/>
  <c r="BE25" i="38"/>
  <c r="BF25" i="38"/>
  <c r="BG25" i="38"/>
  <c r="BH25" i="38"/>
  <c r="BI25" i="38"/>
  <c r="BJ25" i="38"/>
  <c r="BK25" i="38"/>
  <c r="BL25" i="38"/>
  <c r="BM25" i="38"/>
  <c r="BN25" i="38"/>
  <c r="BO25" i="38"/>
  <c r="BP25" i="38"/>
  <c r="BQ25" i="38"/>
  <c r="BR25" i="38"/>
  <c r="AS26" i="38"/>
  <c r="AT26" i="38"/>
  <c r="AU26" i="38"/>
  <c r="AV26" i="38"/>
  <c r="AW26" i="38"/>
  <c r="AX26" i="38"/>
  <c r="AY26" i="38"/>
  <c r="AZ26" i="38"/>
  <c r="BA26" i="38"/>
  <c r="BB26" i="38"/>
  <c r="BC26" i="38"/>
  <c r="BD26" i="38"/>
  <c r="BE26" i="38"/>
  <c r="BF26" i="38"/>
  <c r="BG26" i="38"/>
  <c r="BH26" i="38"/>
  <c r="BI26" i="38"/>
  <c r="BJ26" i="38"/>
  <c r="BK26" i="38"/>
  <c r="BL26" i="38"/>
  <c r="BM26" i="38"/>
  <c r="BN26" i="38"/>
  <c r="BO26" i="38"/>
  <c r="BP26" i="38"/>
  <c r="BQ26" i="38"/>
  <c r="BR26" i="38"/>
  <c r="AS27" i="38"/>
  <c r="AT27" i="38"/>
  <c r="AU27" i="38"/>
  <c r="AV27" i="38"/>
  <c r="AW27" i="38"/>
  <c r="AX27" i="38"/>
  <c r="AY27" i="38"/>
  <c r="AZ27" i="38"/>
  <c r="BA27" i="38"/>
  <c r="BB27" i="38"/>
  <c r="BC27" i="38"/>
  <c r="BD27" i="38"/>
  <c r="BE27" i="38"/>
  <c r="BF27" i="38"/>
  <c r="BG27" i="38"/>
  <c r="BH27" i="38"/>
  <c r="BI27" i="38"/>
  <c r="BJ27" i="38"/>
  <c r="BK27" i="38"/>
  <c r="BL27" i="38"/>
  <c r="BM27" i="38"/>
  <c r="BN27" i="38"/>
  <c r="BO27" i="38"/>
  <c r="BP27" i="38"/>
  <c r="BQ27" i="38"/>
  <c r="BR27" i="38"/>
  <c r="AS28" i="38"/>
  <c r="AT28" i="38"/>
  <c r="AU28" i="38"/>
  <c r="AV28" i="38"/>
  <c r="AW28" i="38"/>
  <c r="AX28" i="38"/>
  <c r="AY28" i="38"/>
  <c r="AZ28" i="38"/>
  <c r="BA28" i="38"/>
  <c r="BB28" i="38"/>
  <c r="BC28" i="38"/>
  <c r="BD28" i="38"/>
  <c r="BE28" i="38"/>
  <c r="BF28" i="38"/>
  <c r="BG28" i="38"/>
  <c r="BH28" i="38"/>
  <c r="BI28" i="38"/>
  <c r="BJ28" i="38"/>
  <c r="BK28" i="38"/>
  <c r="BL28" i="38"/>
  <c r="BM28" i="38"/>
  <c r="BN28" i="38"/>
  <c r="BO28" i="38"/>
  <c r="BP28" i="38"/>
  <c r="BQ28" i="38"/>
  <c r="BR28" i="38"/>
  <c r="AS29" i="38"/>
  <c r="AT29" i="38"/>
  <c r="AU29" i="38"/>
  <c r="AV29" i="38"/>
  <c r="AW29" i="38"/>
  <c r="AX29" i="38"/>
  <c r="AY29" i="38"/>
  <c r="AZ29" i="38"/>
  <c r="BA29" i="38"/>
  <c r="BB29" i="38"/>
  <c r="BC29" i="38"/>
  <c r="BD29" i="38"/>
  <c r="BE29" i="38"/>
  <c r="BF29" i="38"/>
  <c r="BG29" i="38"/>
  <c r="BH29" i="38"/>
  <c r="BI29" i="38"/>
  <c r="BJ29" i="38"/>
  <c r="BK29" i="38"/>
  <c r="BL29" i="38"/>
  <c r="BM29" i="38"/>
  <c r="BN29" i="38"/>
  <c r="BO29" i="38"/>
  <c r="BP29" i="38"/>
  <c r="BQ29" i="38"/>
  <c r="BR29" i="38"/>
  <c r="AS30" i="38"/>
  <c r="AT30" i="38"/>
  <c r="AU30" i="38"/>
  <c r="AV30" i="38"/>
  <c r="AW30" i="38"/>
  <c r="AX30" i="38"/>
  <c r="AY30" i="38"/>
  <c r="AZ30" i="38"/>
  <c r="BA30" i="38"/>
  <c r="BB30" i="38"/>
  <c r="BC30" i="38"/>
  <c r="BD30" i="38"/>
  <c r="BE30" i="38"/>
  <c r="BF30" i="38"/>
  <c r="BG30" i="38"/>
  <c r="BH30" i="38"/>
  <c r="BI30" i="38"/>
  <c r="BJ30" i="38"/>
  <c r="BK30" i="38"/>
  <c r="BL30" i="38"/>
  <c r="BM30" i="38"/>
  <c r="BN30" i="38"/>
  <c r="BO30" i="38"/>
  <c r="BP30" i="38"/>
  <c r="BQ30" i="38"/>
  <c r="BR30" i="38"/>
  <c r="AS31" i="38"/>
  <c r="AT31" i="38"/>
  <c r="AU31" i="38"/>
  <c r="AV31" i="38"/>
  <c r="AW31" i="38"/>
  <c r="AX31" i="38"/>
  <c r="AY31" i="38"/>
  <c r="AZ31" i="38"/>
  <c r="BA31" i="38"/>
  <c r="BB31" i="38"/>
  <c r="BC31" i="38"/>
  <c r="BD31" i="38"/>
  <c r="BE31" i="38"/>
  <c r="BF31" i="38"/>
  <c r="BG31" i="38"/>
  <c r="BH31" i="38"/>
  <c r="BI31" i="38"/>
  <c r="BJ31" i="38"/>
  <c r="BK31" i="38"/>
  <c r="BL31" i="38"/>
  <c r="BM31" i="38"/>
  <c r="BN31" i="38"/>
  <c r="BO31" i="38"/>
  <c r="BP31" i="38"/>
  <c r="BQ31" i="38"/>
  <c r="BR31" i="38"/>
  <c r="AS32" i="38"/>
  <c r="AT32" i="38"/>
  <c r="AU32" i="38"/>
  <c r="AV32" i="38"/>
  <c r="AW32" i="38"/>
  <c r="AX32" i="38"/>
  <c r="AY32" i="38"/>
  <c r="AZ32" i="38"/>
  <c r="BA32" i="38"/>
  <c r="BB32" i="38"/>
  <c r="BC32" i="38"/>
  <c r="BD32" i="38"/>
  <c r="BE32" i="38"/>
  <c r="BF32" i="38"/>
  <c r="BG32" i="38"/>
  <c r="BH32" i="38"/>
  <c r="BI32" i="38"/>
  <c r="BJ32" i="38"/>
  <c r="BK32" i="38"/>
  <c r="BL32" i="38"/>
  <c r="BM32" i="38"/>
  <c r="BN32" i="38"/>
  <c r="BO32" i="38"/>
  <c r="BP32" i="38"/>
  <c r="BQ32" i="38"/>
  <c r="BR32" i="38"/>
  <c r="AS33" i="38"/>
  <c r="AT33" i="38"/>
  <c r="AU33" i="38"/>
  <c r="AV33" i="38"/>
  <c r="AW33" i="38"/>
  <c r="AX33" i="38"/>
  <c r="AY33" i="38"/>
  <c r="AZ33" i="38"/>
  <c r="BA33" i="38"/>
  <c r="BB33" i="38"/>
  <c r="BC33" i="38"/>
  <c r="BD33" i="38"/>
  <c r="BE33" i="38"/>
  <c r="BF33" i="38"/>
  <c r="BG33" i="38"/>
  <c r="BH33" i="38"/>
  <c r="BI33" i="38"/>
  <c r="BJ33" i="38"/>
  <c r="BK33" i="38"/>
  <c r="BL33" i="38"/>
  <c r="BM33" i="38"/>
  <c r="BN33" i="38"/>
  <c r="BO33" i="38"/>
  <c r="BP33" i="38"/>
  <c r="BQ33" i="38"/>
  <c r="BR33" i="38"/>
  <c r="AS34" i="38"/>
  <c r="AT34" i="38"/>
  <c r="AU34" i="38"/>
  <c r="AV34" i="38"/>
  <c r="AW34" i="38"/>
  <c r="AX34" i="38"/>
  <c r="AY34" i="38"/>
  <c r="AZ34" i="38"/>
  <c r="BA34" i="38"/>
  <c r="BB34" i="38"/>
  <c r="BC34" i="38"/>
  <c r="BD34" i="38"/>
  <c r="BE34" i="38"/>
  <c r="BF34" i="38"/>
  <c r="BG34" i="38"/>
  <c r="BH34" i="38"/>
  <c r="BI34" i="38"/>
  <c r="BJ34" i="38"/>
  <c r="BK34" i="38"/>
  <c r="BL34" i="38"/>
  <c r="BM34" i="38"/>
  <c r="BN34" i="38"/>
  <c r="BO34" i="38"/>
  <c r="BP34" i="38"/>
  <c r="BQ34" i="38"/>
  <c r="BR34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B3" i="54"/>
  <c r="C3" i="54"/>
  <c r="D3" i="54"/>
  <c r="E3" i="54"/>
  <c r="F3" i="54"/>
  <c r="G3" i="54"/>
  <c r="H3" i="54"/>
  <c r="I3" i="54"/>
  <c r="J3" i="54"/>
  <c r="K3" i="54"/>
  <c r="L3" i="54"/>
  <c r="M3" i="54"/>
  <c r="N3" i="54"/>
  <c r="O3" i="54"/>
  <c r="P3" i="54"/>
  <c r="Q3" i="54"/>
  <c r="R3" i="54"/>
  <c r="S3" i="54"/>
  <c r="T3" i="54"/>
  <c r="U3" i="54"/>
  <c r="V3" i="54"/>
  <c r="W3" i="54"/>
  <c r="X3" i="54"/>
  <c r="B4" i="54"/>
  <c r="C4" i="54"/>
  <c r="D4" i="54"/>
  <c r="E4" i="54"/>
  <c r="F4" i="54"/>
  <c r="G4" i="54"/>
  <c r="H4" i="54"/>
  <c r="I4" i="54"/>
  <c r="J4" i="54"/>
  <c r="K4" i="54"/>
  <c r="L4" i="54"/>
  <c r="M4" i="54"/>
  <c r="N4" i="54"/>
  <c r="O4" i="54"/>
  <c r="P4" i="54"/>
  <c r="Q4" i="54"/>
  <c r="R4" i="54"/>
  <c r="S4" i="54"/>
  <c r="T4" i="54"/>
  <c r="U4" i="54"/>
  <c r="V4" i="54"/>
  <c r="W4" i="54"/>
  <c r="X4" i="54"/>
  <c r="B5" i="54"/>
  <c r="C5" i="54"/>
  <c r="D5" i="54"/>
  <c r="E5" i="54"/>
  <c r="F5" i="54"/>
  <c r="G5" i="54"/>
  <c r="H5" i="54"/>
  <c r="I5" i="54"/>
  <c r="J5" i="54"/>
  <c r="K5" i="54"/>
  <c r="L5" i="54"/>
  <c r="M5" i="54"/>
  <c r="N5" i="54"/>
  <c r="O5" i="54"/>
  <c r="P5" i="54"/>
  <c r="Q5" i="54"/>
  <c r="R5" i="54"/>
  <c r="S5" i="54"/>
  <c r="T5" i="54"/>
  <c r="U5" i="54"/>
  <c r="V5" i="54"/>
  <c r="W5" i="54"/>
  <c r="X5" i="54"/>
  <c r="B6" i="54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B7" i="54"/>
  <c r="C7" i="54"/>
  <c r="D7" i="54"/>
  <c r="E7" i="54"/>
  <c r="F7" i="54"/>
  <c r="G7" i="54"/>
  <c r="H7" i="54"/>
  <c r="I7" i="54"/>
  <c r="J7" i="54"/>
  <c r="K7" i="54"/>
  <c r="L7" i="54"/>
  <c r="M7" i="54"/>
  <c r="N7" i="54"/>
  <c r="O7" i="54"/>
  <c r="P7" i="54"/>
  <c r="Q7" i="54"/>
  <c r="R7" i="54"/>
  <c r="S7" i="54"/>
  <c r="T7" i="54"/>
  <c r="U7" i="54"/>
  <c r="V7" i="54"/>
  <c r="W7" i="54"/>
  <c r="X7" i="54"/>
  <c r="B8" i="54"/>
  <c r="C8" i="54"/>
  <c r="D8" i="54"/>
  <c r="E8" i="54"/>
  <c r="F8" i="54"/>
  <c r="G8" i="54"/>
  <c r="H8" i="54"/>
  <c r="I8" i="54"/>
  <c r="J8" i="54"/>
  <c r="K8" i="54"/>
  <c r="L8" i="54"/>
  <c r="M8" i="54"/>
  <c r="N8" i="54"/>
  <c r="O8" i="54"/>
  <c r="P8" i="54"/>
  <c r="Q8" i="54"/>
  <c r="R8" i="54"/>
  <c r="S8" i="54"/>
  <c r="T8" i="54"/>
  <c r="U8" i="54"/>
  <c r="V8" i="54"/>
  <c r="W8" i="54"/>
  <c r="X8" i="54"/>
  <c r="B9" i="54"/>
  <c r="C9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Q9" i="54"/>
  <c r="R9" i="54"/>
  <c r="S9" i="54"/>
  <c r="T9" i="54"/>
  <c r="U9" i="54"/>
  <c r="V9" i="54"/>
  <c r="W9" i="54"/>
  <c r="X9" i="54"/>
  <c r="B10" i="54"/>
  <c r="C10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Q10" i="54"/>
  <c r="R10" i="54"/>
  <c r="S10" i="54"/>
  <c r="T10" i="54"/>
  <c r="U10" i="54"/>
  <c r="V10" i="54"/>
  <c r="W10" i="54"/>
  <c r="X10" i="54"/>
  <c r="B11" i="54"/>
  <c r="C11" i="54"/>
  <c r="D11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B12" i="54"/>
  <c r="C12" i="54"/>
  <c r="D12" i="54"/>
  <c r="E12" i="54"/>
  <c r="F12" i="54"/>
  <c r="G12" i="54"/>
  <c r="H12" i="54"/>
  <c r="I12" i="54"/>
  <c r="J12" i="54"/>
  <c r="K12" i="54"/>
  <c r="L12" i="54"/>
  <c r="M12" i="54"/>
  <c r="N12" i="54"/>
  <c r="O12" i="54"/>
  <c r="P12" i="54"/>
  <c r="Q12" i="54"/>
  <c r="R12" i="54"/>
  <c r="S12" i="54"/>
  <c r="T12" i="54"/>
  <c r="U12" i="54"/>
  <c r="V12" i="54"/>
  <c r="W12" i="54"/>
  <c r="X12" i="54"/>
  <c r="B13" i="54"/>
  <c r="C13" i="54"/>
  <c r="D13" i="54"/>
  <c r="E13" i="54"/>
  <c r="F13" i="54"/>
  <c r="G13" i="54"/>
  <c r="H13" i="54"/>
  <c r="I13" i="54"/>
  <c r="J13" i="54"/>
  <c r="K13" i="54"/>
  <c r="L13" i="54"/>
  <c r="M13" i="54"/>
  <c r="N13" i="54"/>
  <c r="O13" i="54"/>
  <c r="P13" i="54"/>
  <c r="Q13" i="54"/>
  <c r="R13" i="54"/>
  <c r="S13" i="54"/>
  <c r="T13" i="54"/>
  <c r="U13" i="54"/>
  <c r="V13" i="54"/>
  <c r="W13" i="54"/>
  <c r="X13" i="54"/>
  <c r="B14" i="54"/>
  <c r="C14" i="54"/>
  <c r="D14" i="54"/>
  <c r="E14" i="54"/>
  <c r="F14" i="54"/>
  <c r="G14" i="54"/>
  <c r="H14" i="54"/>
  <c r="I14" i="54"/>
  <c r="J14" i="54"/>
  <c r="K14" i="54"/>
  <c r="L14" i="54"/>
  <c r="M14" i="54"/>
  <c r="N14" i="54"/>
  <c r="O14" i="54"/>
  <c r="P14" i="54"/>
  <c r="Q14" i="54"/>
  <c r="R14" i="54"/>
  <c r="S14" i="54"/>
  <c r="T14" i="54"/>
  <c r="U14" i="54"/>
  <c r="V14" i="54"/>
  <c r="W14" i="54"/>
  <c r="X14" i="54"/>
  <c r="B15" i="54"/>
  <c r="C15" i="54"/>
  <c r="D15" i="54"/>
  <c r="E15" i="54"/>
  <c r="F15" i="54"/>
  <c r="G15" i="54"/>
  <c r="H15" i="54"/>
  <c r="I15" i="54"/>
  <c r="J15" i="54"/>
  <c r="K15" i="54"/>
  <c r="L15" i="54"/>
  <c r="M15" i="54"/>
  <c r="N15" i="54"/>
  <c r="O15" i="54"/>
  <c r="P15" i="54"/>
  <c r="Q15" i="54"/>
  <c r="R15" i="54"/>
  <c r="S15" i="54"/>
  <c r="T15" i="54"/>
  <c r="U15" i="54"/>
  <c r="V15" i="54"/>
  <c r="W15" i="54"/>
  <c r="X15" i="54"/>
  <c r="B16" i="54"/>
  <c r="C16" i="54"/>
  <c r="D16" i="54"/>
  <c r="E16" i="54"/>
  <c r="F16" i="54"/>
  <c r="G16" i="54"/>
  <c r="H16" i="54"/>
  <c r="I16" i="54"/>
  <c r="J16" i="54"/>
  <c r="K16" i="54"/>
  <c r="L16" i="54"/>
  <c r="M16" i="54"/>
  <c r="N16" i="54"/>
  <c r="O16" i="54"/>
  <c r="P16" i="54"/>
  <c r="Q16" i="54"/>
  <c r="R16" i="54"/>
  <c r="S16" i="54"/>
  <c r="T16" i="54"/>
  <c r="U16" i="54"/>
  <c r="V16" i="54"/>
  <c r="W16" i="54"/>
  <c r="X16" i="54"/>
  <c r="B17" i="54"/>
  <c r="C17" i="54"/>
  <c r="D17" i="54"/>
  <c r="E17" i="54"/>
  <c r="F17" i="54"/>
  <c r="G17" i="54"/>
  <c r="H17" i="54"/>
  <c r="I17" i="54"/>
  <c r="J17" i="54"/>
  <c r="K17" i="54"/>
  <c r="L17" i="54"/>
  <c r="M17" i="54"/>
  <c r="N17" i="54"/>
  <c r="O17" i="54"/>
  <c r="P17" i="54"/>
  <c r="Q17" i="54"/>
  <c r="R17" i="54"/>
  <c r="S17" i="54"/>
  <c r="T17" i="54"/>
  <c r="U17" i="54"/>
  <c r="V17" i="54"/>
  <c r="W17" i="54"/>
  <c r="X17" i="54"/>
  <c r="B18" i="54"/>
  <c r="C18" i="54"/>
  <c r="D18" i="54"/>
  <c r="E18" i="54"/>
  <c r="F18" i="54"/>
  <c r="G18" i="54"/>
  <c r="H18" i="54"/>
  <c r="I18" i="54"/>
  <c r="J18" i="54"/>
  <c r="K18" i="54"/>
  <c r="L18" i="54"/>
  <c r="M18" i="54"/>
  <c r="N18" i="54"/>
  <c r="O18" i="54"/>
  <c r="P18" i="54"/>
  <c r="Q18" i="54"/>
  <c r="R18" i="54"/>
  <c r="S18" i="54"/>
  <c r="T18" i="54"/>
  <c r="U18" i="54"/>
  <c r="V18" i="54"/>
  <c r="W18" i="54"/>
  <c r="X18" i="54"/>
  <c r="B19" i="54"/>
  <c r="C19" i="54"/>
  <c r="D19" i="54"/>
  <c r="E19" i="54"/>
  <c r="F19" i="54"/>
  <c r="G19" i="54"/>
  <c r="H19" i="54"/>
  <c r="I19" i="54"/>
  <c r="J19" i="54"/>
  <c r="K19" i="54"/>
  <c r="L19" i="54"/>
  <c r="M19" i="54"/>
  <c r="N19" i="54"/>
  <c r="O19" i="54"/>
  <c r="P19" i="54"/>
  <c r="Q19" i="54"/>
  <c r="R19" i="54"/>
  <c r="S19" i="54"/>
  <c r="T19" i="54"/>
  <c r="U19" i="54"/>
  <c r="V19" i="54"/>
  <c r="W19" i="54"/>
  <c r="X19" i="54"/>
  <c r="B20" i="54"/>
  <c r="C20" i="54"/>
  <c r="D20" i="54"/>
  <c r="E20" i="54"/>
  <c r="F20" i="54"/>
  <c r="G20" i="54"/>
  <c r="H20" i="54"/>
  <c r="I20" i="54"/>
  <c r="J20" i="54"/>
  <c r="K20" i="54"/>
  <c r="L20" i="54"/>
  <c r="M20" i="54"/>
  <c r="N20" i="54"/>
  <c r="O20" i="54"/>
  <c r="P20" i="54"/>
  <c r="Q20" i="54"/>
  <c r="R20" i="54"/>
  <c r="S20" i="54"/>
  <c r="T20" i="54"/>
  <c r="U20" i="54"/>
  <c r="V20" i="54"/>
  <c r="W20" i="54"/>
  <c r="X20" i="54"/>
  <c r="B2" i="54"/>
  <c r="C2" i="54"/>
  <c r="D2" i="54"/>
  <c r="E2" i="54"/>
  <c r="F2" i="54"/>
  <c r="G2" i="54"/>
  <c r="H2" i="54"/>
  <c r="I2" i="54"/>
  <c r="J2" i="54"/>
  <c r="K2" i="54"/>
  <c r="L2" i="54"/>
  <c r="M2" i="54"/>
  <c r="N2" i="54"/>
  <c r="O2" i="54"/>
  <c r="P2" i="54"/>
  <c r="Q2" i="54"/>
  <c r="R2" i="54"/>
  <c r="S2" i="54"/>
  <c r="T2" i="54"/>
  <c r="U2" i="54"/>
  <c r="V2" i="54"/>
  <c r="W2" i="54"/>
  <c r="X2" i="54"/>
  <c r="A2" i="54"/>
  <c r="BK2" i="53"/>
  <c r="BL2" i="53"/>
  <c r="BM2" i="53"/>
  <c r="BN2" i="53"/>
  <c r="BK3" i="53"/>
  <c r="BL3" i="53"/>
  <c r="BM3" i="53"/>
  <c r="BN3" i="53"/>
  <c r="BK4" i="53"/>
  <c r="BL4" i="53"/>
  <c r="BM4" i="53"/>
  <c r="BN4" i="53"/>
  <c r="BK5" i="53"/>
  <c r="BL5" i="53"/>
  <c r="BM5" i="53"/>
  <c r="BN5" i="53"/>
  <c r="BK6" i="53"/>
  <c r="BL6" i="53"/>
  <c r="BM6" i="53"/>
  <c r="BN6" i="53"/>
  <c r="BK7" i="53"/>
  <c r="BL7" i="53"/>
  <c r="BM7" i="53"/>
  <c r="BN7" i="53"/>
  <c r="BK8" i="53"/>
  <c r="BL8" i="53"/>
  <c r="BM8" i="53"/>
  <c r="BN8" i="53"/>
  <c r="BK9" i="53"/>
  <c r="BL9" i="53"/>
  <c r="BM9" i="53"/>
  <c r="BN9" i="53"/>
  <c r="BK10" i="53"/>
  <c r="BL10" i="53"/>
  <c r="BM10" i="53"/>
  <c r="BN10" i="53"/>
  <c r="BK11" i="53"/>
  <c r="BL11" i="53"/>
  <c r="BM11" i="53"/>
  <c r="BN11" i="53"/>
  <c r="BK12" i="53"/>
  <c r="BL12" i="53"/>
  <c r="BM12" i="53"/>
  <c r="BN12" i="53"/>
  <c r="BK13" i="53"/>
  <c r="BL13" i="53"/>
  <c r="BM13" i="53"/>
  <c r="BN13" i="53"/>
  <c r="BK14" i="53"/>
  <c r="BL14" i="53"/>
  <c r="BM14" i="53"/>
  <c r="BN14" i="53"/>
  <c r="BK15" i="53"/>
  <c r="BL15" i="53"/>
  <c r="BM15" i="53"/>
  <c r="BN15" i="53"/>
  <c r="BK16" i="53"/>
  <c r="BL16" i="53"/>
  <c r="BM16" i="53"/>
  <c r="BN16" i="53"/>
  <c r="BK17" i="53"/>
  <c r="BL17" i="53"/>
  <c r="BM17" i="53"/>
  <c r="BN17" i="53"/>
  <c r="BK18" i="53"/>
  <c r="BL18" i="53"/>
  <c r="BM18" i="53"/>
  <c r="BN18" i="53"/>
  <c r="BK19" i="53"/>
  <c r="BL19" i="53"/>
  <c r="BM19" i="53"/>
  <c r="BN19" i="53"/>
  <c r="BK20" i="53"/>
  <c r="BL20" i="53"/>
  <c r="BM20" i="53"/>
  <c r="BN20" i="53"/>
  <c r="BK21" i="53"/>
  <c r="BL21" i="53"/>
  <c r="BM21" i="53"/>
  <c r="BN21" i="53"/>
  <c r="BK22" i="53"/>
  <c r="BL22" i="53"/>
  <c r="BM22" i="53"/>
  <c r="BN22" i="53"/>
  <c r="BK23" i="53"/>
  <c r="BL23" i="53"/>
  <c r="BM23" i="53"/>
  <c r="BN23" i="53"/>
  <c r="BK24" i="53"/>
  <c r="BL24" i="53"/>
  <c r="BM24" i="53"/>
  <c r="BN24" i="53"/>
  <c r="BK25" i="53"/>
  <c r="BL25" i="53"/>
  <c r="BM25" i="53"/>
  <c r="BN25" i="53"/>
  <c r="BK26" i="53"/>
  <c r="BL26" i="53"/>
  <c r="BM26" i="53"/>
  <c r="BN26" i="53"/>
  <c r="BK27" i="53"/>
  <c r="BL27" i="53"/>
  <c r="BM27" i="53"/>
  <c r="BN27" i="53"/>
  <c r="BK28" i="53"/>
  <c r="BL28" i="53"/>
  <c r="BM28" i="53"/>
  <c r="BN28" i="53"/>
  <c r="BK29" i="53"/>
  <c r="BL29" i="53"/>
  <c r="BM29" i="53"/>
  <c r="BN29" i="53"/>
  <c r="BK30" i="53"/>
  <c r="BL30" i="53"/>
  <c r="BM30" i="53"/>
  <c r="BN30" i="53"/>
  <c r="BK31" i="53"/>
  <c r="BL31" i="53"/>
  <c r="BM31" i="53"/>
  <c r="BN31" i="53"/>
  <c r="BK32" i="53"/>
  <c r="BL32" i="53"/>
  <c r="BM32" i="53"/>
  <c r="BN32" i="53"/>
  <c r="BK33" i="53"/>
  <c r="BL33" i="53"/>
  <c r="BM33" i="53"/>
  <c r="BN33" i="53"/>
  <c r="BK34" i="53"/>
  <c r="BL34" i="53"/>
  <c r="BM34" i="53"/>
  <c r="BN34" i="53"/>
  <c r="BK35" i="53"/>
  <c r="BL35" i="53"/>
  <c r="BM35" i="53"/>
  <c r="BN35" i="53"/>
  <c r="BK36" i="53"/>
  <c r="BL36" i="53"/>
  <c r="BM36" i="53"/>
  <c r="BN36" i="53"/>
  <c r="BK37" i="53"/>
  <c r="BL37" i="53"/>
  <c r="BM37" i="53"/>
  <c r="BN37" i="53"/>
  <c r="Z2" i="53"/>
  <c r="AA2" i="53"/>
  <c r="AB2" i="53"/>
  <c r="AC2" i="53"/>
  <c r="AD2" i="53"/>
  <c r="AE2" i="53"/>
  <c r="AF2" i="53"/>
  <c r="AG2" i="53"/>
  <c r="AH2" i="53"/>
  <c r="AI2" i="53"/>
  <c r="AJ2" i="53"/>
  <c r="AK2" i="53"/>
  <c r="AL2" i="53"/>
  <c r="AM2" i="53"/>
  <c r="AN2" i="53"/>
  <c r="AO2" i="53"/>
  <c r="AP2" i="53"/>
  <c r="AQ2" i="53"/>
  <c r="AR2" i="53"/>
  <c r="AS2" i="53"/>
  <c r="AT2" i="53"/>
  <c r="AU2" i="53"/>
  <c r="AV2" i="53"/>
  <c r="AW2" i="53"/>
  <c r="AX2" i="53"/>
  <c r="AY2" i="53"/>
  <c r="AZ2" i="53"/>
  <c r="BA2" i="53"/>
  <c r="BB2" i="53"/>
  <c r="BC2" i="53"/>
  <c r="BD2" i="53"/>
  <c r="BE2" i="53"/>
  <c r="BF2" i="53"/>
  <c r="BG2" i="53"/>
  <c r="BH2" i="53"/>
  <c r="BI2" i="53"/>
  <c r="BJ2" i="53"/>
  <c r="Z3" i="53"/>
  <c r="AA3" i="53"/>
  <c r="AB3" i="53"/>
  <c r="AC3" i="53"/>
  <c r="AD3" i="53"/>
  <c r="AE3" i="53"/>
  <c r="AF3" i="53"/>
  <c r="AG3" i="53"/>
  <c r="AH3" i="53"/>
  <c r="AI3" i="53"/>
  <c r="AJ3" i="53"/>
  <c r="AK3" i="53"/>
  <c r="AL3" i="53"/>
  <c r="AM3" i="53"/>
  <c r="AN3" i="53"/>
  <c r="AO3" i="53"/>
  <c r="AP3" i="53"/>
  <c r="AQ3" i="53"/>
  <c r="AR3" i="53"/>
  <c r="AS3" i="53"/>
  <c r="AT3" i="53"/>
  <c r="AU3" i="53"/>
  <c r="AV3" i="53"/>
  <c r="AW3" i="53"/>
  <c r="AX3" i="53"/>
  <c r="AY3" i="53"/>
  <c r="AZ3" i="53"/>
  <c r="BA3" i="53"/>
  <c r="BB3" i="53"/>
  <c r="BC3" i="53"/>
  <c r="BD3" i="53"/>
  <c r="BE3" i="53"/>
  <c r="BF3" i="53"/>
  <c r="BG3" i="53"/>
  <c r="BH3" i="53"/>
  <c r="BI3" i="53"/>
  <c r="BJ3" i="53"/>
  <c r="Z4" i="53"/>
  <c r="AA4" i="53"/>
  <c r="AB4" i="53"/>
  <c r="AC4" i="53"/>
  <c r="AD4" i="53"/>
  <c r="AE4" i="53"/>
  <c r="AF4" i="53"/>
  <c r="AG4" i="53"/>
  <c r="AH4" i="53"/>
  <c r="AI4" i="53"/>
  <c r="AJ4" i="53"/>
  <c r="AK4" i="53"/>
  <c r="AL4" i="53"/>
  <c r="AM4" i="53"/>
  <c r="AN4" i="53"/>
  <c r="AO4" i="53"/>
  <c r="AP4" i="53"/>
  <c r="AQ4" i="53"/>
  <c r="AR4" i="53"/>
  <c r="AS4" i="53"/>
  <c r="AT4" i="53"/>
  <c r="AU4" i="53"/>
  <c r="AV4" i="53"/>
  <c r="AW4" i="53"/>
  <c r="AX4" i="53"/>
  <c r="AY4" i="53"/>
  <c r="AZ4" i="53"/>
  <c r="BA4" i="53"/>
  <c r="BB4" i="53"/>
  <c r="BC4" i="53"/>
  <c r="BD4" i="53"/>
  <c r="BE4" i="53"/>
  <c r="BF4" i="53"/>
  <c r="BG4" i="53"/>
  <c r="BH4" i="53"/>
  <c r="BI4" i="53"/>
  <c r="BJ4" i="53"/>
  <c r="Z5" i="53"/>
  <c r="AA5" i="53"/>
  <c r="AB5" i="53"/>
  <c r="AC5" i="53"/>
  <c r="AD5" i="53"/>
  <c r="AE5" i="53"/>
  <c r="AF5" i="53"/>
  <c r="AG5" i="53"/>
  <c r="AH5" i="53"/>
  <c r="AI5" i="53"/>
  <c r="AJ5" i="53"/>
  <c r="AK5" i="53"/>
  <c r="AL5" i="53"/>
  <c r="AM5" i="53"/>
  <c r="AN5" i="53"/>
  <c r="AO5" i="53"/>
  <c r="AP5" i="53"/>
  <c r="AQ5" i="53"/>
  <c r="AR5" i="53"/>
  <c r="AS5" i="53"/>
  <c r="AT5" i="53"/>
  <c r="AU5" i="53"/>
  <c r="AV5" i="53"/>
  <c r="AW5" i="53"/>
  <c r="AX5" i="53"/>
  <c r="AY5" i="53"/>
  <c r="AZ5" i="53"/>
  <c r="BA5" i="53"/>
  <c r="BB5" i="53"/>
  <c r="BC5" i="53"/>
  <c r="BD5" i="53"/>
  <c r="BE5" i="53"/>
  <c r="BF5" i="53"/>
  <c r="BG5" i="53"/>
  <c r="BH5" i="53"/>
  <c r="BI5" i="53"/>
  <c r="BJ5" i="53"/>
  <c r="Z6" i="53"/>
  <c r="AA6" i="53"/>
  <c r="AB6" i="53"/>
  <c r="AC6" i="53"/>
  <c r="AD6" i="53"/>
  <c r="AE6" i="53"/>
  <c r="AF6" i="53"/>
  <c r="AG6" i="53"/>
  <c r="AH6" i="53"/>
  <c r="AI6" i="53"/>
  <c r="AJ6" i="53"/>
  <c r="AK6" i="53"/>
  <c r="AL6" i="53"/>
  <c r="AM6" i="53"/>
  <c r="AN6" i="53"/>
  <c r="AO6" i="53"/>
  <c r="AP6" i="53"/>
  <c r="AQ6" i="53"/>
  <c r="AR6" i="53"/>
  <c r="AS6" i="53"/>
  <c r="AT6" i="53"/>
  <c r="AU6" i="53"/>
  <c r="AV6" i="53"/>
  <c r="AW6" i="53"/>
  <c r="AX6" i="53"/>
  <c r="AY6" i="53"/>
  <c r="AZ6" i="53"/>
  <c r="BA6" i="53"/>
  <c r="BB6" i="53"/>
  <c r="BC6" i="53"/>
  <c r="BD6" i="53"/>
  <c r="BE6" i="53"/>
  <c r="BF6" i="53"/>
  <c r="BG6" i="53"/>
  <c r="BH6" i="53"/>
  <c r="BI6" i="53"/>
  <c r="BJ6" i="53"/>
  <c r="Z7" i="53"/>
  <c r="AA7" i="53"/>
  <c r="AB7" i="53"/>
  <c r="AC7" i="53"/>
  <c r="AD7" i="53"/>
  <c r="AE7" i="53"/>
  <c r="AF7" i="53"/>
  <c r="AG7" i="53"/>
  <c r="AH7" i="53"/>
  <c r="AI7" i="53"/>
  <c r="AJ7" i="53"/>
  <c r="AK7" i="53"/>
  <c r="AL7" i="53"/>
  <c r="AM7" i="53"/>
  <c r="AN7" i="53"/>
  <c r="AO7" i="53"/>
  <c r="AP7" i="53"/>
  <c r="AQ7" i="53"/>
  <c r="AR7" i="53"/>
  <c r="AS7" i="53"/>
  <c r="AT7" i="53"/>
  <c r="AU7" i="53"/>
  <c r="AV7" i="53"/>
  <c r="AW7" i="53"/>
  <c r="AX7" i="53"/>
  <c r="AY7" i="53"/>
  <c r="AZ7" i="53"/>
  <c r="BA7" i="53"/>
  <c r="BB7" i="53"/>
  <c r="BC7" i="53"/>
  <c r="BD7" i="53"/>
  <c r="BE7" i="53"/>
  <c r="BF7" i="53"/>
  <c r="BG7" i="53"/>
  <c r="BH7" i="53"/>
  <c r="BI7" i="53"/>
  <c r="BJ7" i="53"/>
  <c r="Z8" i="53"/>
  <c r="AA8" i="53"/>
  <c r="AB8" i="53"/>
  <c r="AC8" i="53"/>
  <c r="AD8" i="53"/>
  <c r="AE8" i="53"/>
  <c r="AF8" i="53"/>
  <c r="AG8" i="53"/>
  <c r="AH8" i="53"/>
  <c r="AI8" i="53"/>
  <c r="AJ8" i="53"/>
  <c r="AK8" i="53"/>
  <c r="AL8" i="53"/>
  <c r="AM8" i="53"/>
  <c r="AN8" i="53"/>
  <c r="AO8" i="53"/>
  <c r="AP8" i="53"/>
  <c r="AQ8" i="53"/>
  <c r="AR8" i="53"/>
  <c r="AS8" i="53"/>
  <c r="AT8" i="53"/>
  <c r="AU8" i="53"/>
  <c r="AV8" i="53"/>
  <c r="AW8" i="53"/>
  <c r="AX8" i="53"/>
  <c r="AY8" i="53"/>
  <c r="AZ8" i="53"/>
  <c r="BA8" i="53"/>
  <c r="BB8" i="53"/>
  <c r="BC8" i="53"/>
  <c r="BD8" i="53"/>
  <c r="BE8" i="53"/>
  <c r="BF8" i="53"/>
  <c r="BG8" i="53"/>
  <c r="BH8" i="53"/>
  <c r="BI8" i="53"/>
  <c r="BJ8" i="53"/>
  <c r="Z9" i="53"/>
  <c r="AA9" i="53"/>
  <c r="AB9" i="53"/>
  <c r="AC9" i="53"/>
  <c r="AD9" i="53"/>
  <c r="AE9" i="53"/>
  <c r="AF9" i="53"/>
  <c r="AG9" i="53"/>
  <c r="AH9" i="53"/>
  <c r="AI9" i="53"/>
  <c r="AJ9" i="53"/>
  <c r="AK9" i="53"/>
  <c r="AL9" i="53"/>
  <c r="AM9" i="53"/>
  <c r="AN9" i="53"/>
  <c r="AO9" i="53"/>
  <c r="AP9" i="53"/>
  <c r="AQ9" i="53"/>
  <c r="AR9" i="53"/>
  <c r="AS9" i="53"/>
  <c r="AT9" i="53"/>
  <c r="AU9" i="53"/>
  <c r="AV9" i="53"/>
  <c r="AW9" i="53"/>
  <c r="AX9" i="53"/>
  <c r="AY9" i="53"/>
  <c r="AZ9" i="53"/>
  <c r="BA9" i="53"/>
  <c r="BB9" i="53"/>
  <c r="BC9" i="53"/>
  <c r="BD9" i="53"/>
  <c r="BE9" i="53"/>
  <c r="BF9" i="53"/>
  <c r="BG9" i="53"/>
  <c r="BH9" i="53"/>
  <c r="BI9" i="53"/>
  <c r="BJ9" i="53"/>
  <c r="Z10" i="53"/>
  <c r="AA10" i="53"/>
  <c r="AB10" i="53"/>
  <c r="AC10" i="53"/>
  <c r="AD10" i="53"/>
  <c r="AE10" i="53"/>
  <c r="AF10" i="53"/>
  <c r="AG10" i="53"/>
  <c r="AH10" i="53"/>
  <c r="AI10" i="53"/>
  <c r="AJ10" i="53"/>
  <c r="AK10" i="53"/>
  <c r="AL10" i="53"/>
  <c r="AM10" i="53"/>
  <c r="AN10" i="53"/>
  <c r="AO10" i="53"/>
  <c r="AP10" i="53"/>
  <c r="AQ10" i="53"/>
  <c r="AR10" i="53"/>
  <c r="AS10" i="53"/>
  <c r="AT10" i="53"/>
  <c r="AU10" i="53"/>
  <c r="AV10" i="53"/>
  <c r="AW10" i="53"/>
  <c r="AX10" i="53"/>
  <c r="AY10" i="53"/>
  <c r="AZ10" i="53"/>
  <c r="BA10" i="53"/>
  <c r="BB10" i="53"/>
  <c r="BC10" i="53"/>
  <c r="BD10" i="53"/>
  <c r="BE10" i="53"/>
  <c r="BF10" i="53"/>
  <c r="BG10" i="53"/>
  <c r="BH10" i="53"/>
  <c r="BI10" i="53"/>
  <c r="BJ10" i="53"/>
  <c r="Z11" i="53"/>
  <c r="AA11" i="53"/>
  <c r="AB11" i="53"/>
  <c r="AC11" i="53"/>
  <c r="AD11" i="53"/>
  <c r="AE11" i="53"/>
  <c r="AF11" i="53"/>
  <c r="AG11" i="53"/>
  <c r="AH11" i="53"/>
  <c r="AI11" i="53"/>
  <c r="AJ11" i="53"/>
  <c r="AK11" i="53"/>
  <c r="AL11" i="53"/>
  <c r="AM11" i="53"/>
  <c r="AN11" i="53"/>
  <c r="AO11" i="53"/>
  <c r="AP11" i="53"/>
  <c r="AQ11" i="53"/>
  <c r="AR11" i="53"/>
  <c r="AS11" i="53"/>
  <c r="AT11" i="53"/>
  <c r="AU11" i="53"/>
  <c r="AV11" i="53"/>
  <c r="AW11" i="53"/>
  <c r="AX11" i="53"/>
  <c r="AY11" i="53"/>
  <c r="AZ11" i="53"/>
  <c r="BA11" i="53"/>
  <c r="BB11" i="53"/>
  <c r="BC11" i="53"/>
  <c r="BD11" i="53"/>
  <c r="BE11" i="53"/>
  <c r="BF11" i="53"/>
  <c r="BG11" i="53"/>
  <c r="BH11" i="53"/>
  <c r="BI11" i="53"/>
  <c r="BJ11" i="53"/>
  <c r="Z12" i="53"/>
  <c r="AA12" i="53"/>
  <c r="AB12" i="53"/>
  <c r="AC12" i="53"/>
  <c r="AD12" i="53"/>
  <c r="AE12" i="53"/>
  <c r="AF12" i="53"/>
  <c r="AG12" i="53"/>
  <c r="AH12" i="53"/>
  <c r="AI12" i="53"/>
  <c r="AJ12" i="53"/>
  <c r="AK12" i="53"/>
  <c r="AL12" i="53"/>
  <c r="AM12" i="53"/>
  <c r="AN12" i="53"/>
  <c r="AO12" i="53"/>
  <c r="AP12" i="53"/>
  <c r="AQ12" i="53"/>
  <c r="AR12" i="53"/>
  <c r="AS12" i="53"/>
  <c r="AT12" i="53"/>
  <c r="AU12" i="53"/>
  <c r="AV12" i="53"/>
  <c r="AW12" i="53"/>
  <c r="AX12" i="53"/>
  <c r="AY12" i="53"/>
  <c r="AZ12" i="53"/>
  <c r="BA12" i="53"/>
  <c r="BB12" i="53"/>
  <c r="BC12" i="53"/>
  <c r="BD12" i="53"/>
  <c r="BE12" i="53"/>
  <c r="BF12" i="53"/>
  <c r="BG12" i="53"/>
  <c r="BH12" i="53"/>
  <c r="BI12" i="53"/>
  <c r="BJ12" i="53"/>
  <c r="Z13" i="53"/>
  <c r="AA13" i="53"/>
  <c r="AB13" i="53"/>
  <c r="AC13" i="53"/>
  <c r="AD13" i="53"/>
  <c r="AE13" i="53"/>
  <c r="AF13" i="53"/>
  <c r="AG13" i="53"/>
  <c r="AH13" i="53"/>
  <c r="AI13" i="53"/>
  <c r="AJ13" i="53"/>
  <c r="AK13" i="53"/>
  <c r="AL13" i="53"/>
  <c r="AM13" i="53"/>
  <c r="AN13" i="53"/>
  <c r="AO13" i="53"/>
  <c r="AP13" i="53"/>
  <c r="AQ13" i="53"/>
  <c r="AR13" i="53"/>
  <c r="AS13" i="53"/>
  <c r="AT13" i="53"/>
  <c r="AU13" i="53"/>
  <c r="AV13" i="53"/>
  <c r="AW13" i="53"/>
  <c r="AX13" i="53"/>
  <c r="AY13" i="53"/>
  <c r="AZ13" i="53"/>
  <c r="BA13" i="53"/>
  <c r="BB13" i="53"/>
  <c r="BC13" i="53"/>
  <c r="BD13" i="53"/>
  <c r="BE13" i="53"/>
  <c r="BF13" i="53"/>
  <c r="BG13" i="53"/>
  <c r="BH13" i="53"/>
  <c r="BI13" i="53"/>
  <c r="BJ13" i="53"/>
  <c r="Z14" i="53"/>
  <c r="AA14" i="53"/>
  <c r="AB14" i="53"/>
  <c r="AC14" i="53"/>
  <c r="AD14" i="53"/>
  <c r="AE14" i="53"/>
  <c r="AF14" i="53"/>
  <c r="AG14" i="53"/>
  <c r="AH14" i="53"/>
  <c r="AI14" i="53"/>
  <c r="AJ14" i="53"/>
  <c r="AK14" i="53"/>
  <c r="AL14" i="53"/>
  <c r="AM14" i="53"/>
  <c r="AN14" i="53"/>
  <c r="AO14" i="53"/>
  <c r="AP14" i="53"/>
  <c r="AQ14" i="53"/>
  <c r="AR14" i="53"/>
  <c r="AS14" i="53"/>
  <c r="AT14" i="53"/>
  <c r="AU14" i="53"/>
  <c r="AV14" i="53"/>
  <c r="AW14" i="53"/>
  <c r="AX14" i="53"/>
  <c r="AY14" i="53"/>
  <c r="AZ14" i="53"/>
  <c r="BA14" i="53"/>
  <c r="BB14" i="53"/>
  <c r="BC14" i="53"/>
  <c r="BD14" i="53"/>
  <c r="BE14" i="53"/>
  <c r="BF14" i="53"/>
  <c r="BG14" i="53"/>
  <c r="BH14" i="53"/>
  <c r="BI14" i="53"/>
  <c r="BJ14" i="53"/>
  <c r="Z15" i="53"/>
  <c r="AA15" i="53"/>
  <c r="AB15" i="53"/>
  <c r="AC15" i="53"/>
  <c r="AD15" i="53"/>
  <c r="AE15" i="53"/>
  <c r="AF15" i="53"/>
  <c r="AG15" i="53"/>
  <c r="AH15" i="53"/>
  <c r="AI15" i="53"/>
  <c r="AJ15" i="53"/>
  <c r="AK15" i="53"/>
  <c r="AL15" i="53"/>
  <c r="AM15" i="53"/>
  <c r="AN15" i="53"/>
  <c r="AO15" i="53"/>
  <c r="AP15" i="53"/>
  <c r="AQ15" i="53"/>
  <c r="AR15" i="53"/>
  <c r="AS15" i="53"/>
  <c r="AT15" i="53"/>
  <c r="AU15" i="53"/>
  <c r="AV15" i="53"/>
  <c r="AW15" i="53"/>
  <c r="AX15" i="53"/>
  <c r="AY15" i="53"/>
  <c r="AZ15" i="53"/>
  <c r="BA15" i="53"/>
  <c r="BB15" i="53"/>
  <c r="BC15" i="53"/>
  <c r="BD15" i="53"/>
  <c r="BE15" i="53"/>
  <c r="BF15" i="53"/>
  <c r="BG15" i="53"/>
  <c r="BH15" i="53"/>
  <c r="BI15" i="53"/>
  <c r="BJ15" i="53"/>
  <c r="Z16" i="53"/>
  <c r="AA16" i="53"/>
  <c r="AB16" i="53"/>
  <c r="AC16" i="53"/>
  <c r="AD16" i="53"/>
  <c r="AE16" i="53"/>
  <c r="AF16" i="53"/>
  <c r="AG16" i="53"/>
  <c r="AH16" i="53"/>
  <c r="AI16" i="53"/>
  <c r="AJ16" i="53"/>
  <c r="AK16" i="53"/>
  <c r="AL16" i="53"/>
  <c r="AM16" i="53"/>
  <c r="AN16" i="53"/>
  <c r="AO16" i="53"/>
  <c r="AP16" i="53"/>
  <c r="AQ16" i="53"/>
  <c r="AR16" i="53"/>
  <c r="AS16" i="53"/>
  <c r="AT16" i="53"/>
  <c r="AU16" i="53"/>
  <c r="AV16" i="53"/>
  <c r="AW16" i="53"/>
  <c r="AX16" i="53"/>
  <c r="AY16" i="53"/>
  <c r="AZ16" i="53"/>
  <c r="BA16" i="53"/>
  <c r="BB16" i="53"/>
  <c r="BC16" i="53"/>
  <c r="BD16" i="53"/>
  <c r="BE16" i="53"/>
  <c r="BF16" i="53"/>
  <c r="BG16" i="53"/>
  <c r="BH16" i="53"/>
  <c r="BI16" i="53"/>
  <c r="BJ16" i="53"/>
  <c r="Z17" i="53"/>
  <c r="AA17" i="53"/>
  <c r="AB17" i="53"/>
  <c r="AC17" i="53"/>
  <c r="AD17" i="53"/>
  <c r="AE17" i="53"/>
  <c r="AF17" i="53"/>
  <c r="AG17" i="53"/>
  <c r="AH17" i="53"/>
  <c r="AI17" i="53"/>
  <c r="AJ17" i="53"/>
  <c r="AK17" i="53"/>
  <c r="AL17" i="53"/>
  <c r="AM17" i="53"/>
  <c r="AN17" i="53"/>
  <c r="AO17" i="53"/>
  <c r="AP17" i="53"/>
  <c r="AQ17" i="53"/>
  <c r="AR17" i="53"/>
  <c r="AS17" i="53"/>
  <c r="AT17" i="53"/>
  <c r="AU17" i="53"/>
  <c r="AV17" i="53"/>
  <c r="AW17" i="53"/>
  <c r="AX17" i="53"/>
  <c r="AY17" i="53"/>
  <c r="AZ17" i="53"/>
  <c r="BA17" i="53"/>
  <c r="BB17" i="53"/>
  <c r="BC17" i="53"/>
  <c r="BD17" i="53"/>
  <c r="BE17" i="53"/>
  <c r="BF17" i="53"/>
  <c r="BG17" i="53"/>
  <c r="BH17" i="53"/>
  <c r="BI17" i="53"/>
  <c r="BJ17" i="53"/>
  <c r="Z18" i="53"/>
  <c r="AA18" i="53"/>
  <c r="AB18" i="53"/>
  <c r="AC18" i="53"/>
  <c r="AD18" i="53"/>
  <c r="AE18" i="53"/>
  <c r="AF18" i="53"/>
  <c r="AG18" i="53"/>
  <c r="AH18" i="53"/>
  <c r="AI18" i="53"/>
  <c r="AJ18" i="53"/>
  <c r="AK18" i="53"/>
  <c r="AL18" i="53"/>
  <c r="AM18" i="53"/>
  <c r="AN18" i="53"/>
  <c r="AO18" i="53"/>
  <c r="AP18" i="53"/>
  <c r="AQ18" i="53"/>
  <c r="AR18" i="53"/>
  <c r="AS18" i="53"/>
  <c r="AT18" i="53"/>
  <c r="AU18" i="53"/>
  <c r="AV18" i="53"/>
  <c r="AW18" i="53"/>
  <c r="AX18" i="53"/>
  <c r="AY18" i="53"/>
  <c r="AZ18" i="53"/>
  <c r="BA18" i="53"/>
  <c r="BB18" i="53"/>
  <c r="BC18" i="53"/>
  <c r="BD18" i="53"/>
  <c r="BE18" i="53"/>
  <c r="BF18" i="53"/>
  <c r="BG18" i="53"/>
  <c r="BH18" i="53"/>
  <c r="BI18" i="53"/>
  <c r="BJ18" i="53"/>
  <c r="Z19" i="53"/>
  <c r="AA19" i="53"/>
  <c r="AB19" i="53"/>
  <c r="AC19" i="53"/>
  <c r="AD19" i="53"/>
  <c r="AE19" i="53"/>
  <c r="AF19" i="53"/>
  <c r="AG19" i="53"/>
  <c r="AH19" i="53"/>
  <c r="AI19" i="53"/>
  <c r="AJ19" i="53"/>
  <c r="AK19" i="53"/>
  <c r="AL19" i="53"/>
  <c r="AM19" i="53"/>
  <c r="AN19" i="53"/>
  <c r="AO19" i="53"/>
  <c r="AP19" i="53"/>
  <c r="AQ19" i="53"/>
  <c r="AR19" i="53"/>
  <c r="AS19" i="53"/>
  <c r="AT19" i="53"/>
  <c r="AU19" i="53"/>
  <c r="AV19" i="53"/>
  <c r="AW19" i="53"/>
  <c r="AX19" i="53"/>
  <c r="AY19" i="53"/>
  <c r="AZ19" i="53"/>
  <c r="BA19" i="53"/>
  <c r="BB19" i="53"/>
  <c r="BC19" i="53"/>
  <c r="BD19" i="53"/>
  <c r="BE19" i="53"/>
  <c r="BF19" i="53"/>
  <c r="BG19" i="53"/>
  <c r="BH19" i="53"/>
  <c r="BI19" i="53"/>
  <c r="BJ19" i="53"/>
  <c r="Z20" i="53"/>
  <c r="AA20" i="53"/>
  <c r="AB20" i="53"/>
  <c r="AC20" i="53"/>
  <c r="AD20" i="53"/>
  <c r="AE20" i="53"/>
  <c r="AF20" i="53"/>
  <c r="AG20" i="53"/>
  <c r="AH20" i="53"/>
  <c r="AI20" i="53"/>
  <c r="AJ20" i="53"/>
  <c r="AK20" i="53"/>
  <c r="AL20" i="53"/>
  <c r="AM20" i="53"/>
  <c r="AN20" i="53"/>
  <c r="AO20" i="53"/>
  <c r="AP20" i="53"/>
  <c r="AQ20" i="53"/>
  <c r="AR20" i="53"/>
  <c r="AS20" i="53"/>
  <c r="AT20" i="53"/>
  <c r="AU20" i="53"/>
  <c r="AV20" i="53"/>
  <c r="AW20" i="53"/>
  <c r="AX20" i="53"/>
  <c r="AY20" i="53"/>
  <c r="AZ20" i="53"/>
  <c r="BA20" i="53"/>
  <c r="BB20" i="53"/>
  <c r="BC20" i="53"/>
  <c r="BD20" i="53"/>
  <c r="BE20" i="53"/>
  <c r="BF20" i="53"/>
  <c r="BG20" i="53"/>
  <c r="BH20" i="53"/>
  <c r="BI20" i="53"/>
  <c r="BJ20" i="53"/>
  <c r="Z21" i="53"/>
  <c r="AA21" i="53"/>
  <c r="AB21" i="53"/>
  <c r="AC21" i="53"/>
  <c r="AD21" i="53"/>
  <c r="AE21" i="53"/>
  <c r="AF21" i="53"/>
  <c r="AG21" i="53"/>
  <c r="AH21" i="53"/>
  <c r="AI21" i="53"/>
  <c r="AJ21" i="53"/>
  <c r="AK21" i="53"/>
  <c r="AL21" i="53"/>
  <c r="AM21" i="53"/>
  <c r="AN21" i="53"/>
  <c r="AO21" i="53"/>
  <c r="AP21" i="53"/>
  <c r="AQ21" i="53"/>
  <c r="AR21" i="53"/>
  <c r="AS21" i="53"/>
  <c r="AT21" i="53"/>
  <c r="AU21" i="53"/>
  <c r="AV21" i="53"/>
  <c r="AW21" i="53"/>
  <c r="AX21" i="53"/>
  <c r="AY21" i="53"/>
  <c r="AZ21" i="53"/>
  <c r="BA21" i="53"/>
  <c r="BB21" i="53"/>
  <c r="BC21" i="53"/>
  <c r="BD21" i="53"/>
  <c r="BE21" i="53"/>
  <c r="BF21" i="53"/>
  <c r="BG21" i="53"/>
  <c r="BH21" i="53"/>
  <c r="BI21" i="53"/>
  <c r="BJ21" i="53"/>
  <c r="Z22" i="53"/>
  <c r="AA22" i="53"/>
  <c r="AB22" i="53"/>
  <c r="AC22" i="53"/>
  <c r="AD22" i="53"/>
  <c r="AE22" i="53"/>
  <c r="AF22" i="53"/>
  <c r="AG22" i="53"/>
  <c r="AH22" i="53"/>
  <c r="AI22" i="53"/>
  <c r="AJ22" i="53"/>
  <c r="AK22" i="53"/>
  <c r="AL22" i="53"/>
  <c r="AM22" i="53"/>
  <c r="AN22" i="53"/>
  <c r="AO22" i="53"/>
  <c r="AP22" i="53"/>
  <c r="AQ22" i="53"/>
  <c r="AR22" i="53"/>
  <c r="AS22" i="53"/>
  <c r="AT22" i="53"/>
  <c r="AU22" i="53"/>
  <c r="AV22" i="53"/>
  <c r="AW22" i="53"/>
  <c r="AX22" i="53"/>
  <c r="AY22" i="53"/>
  <c r="AZ22" i="53"/>
  <c r="BA22" i="53"/>
  <c r="BB22" i="53"/>
  <c r="BC22" i="53"/>
  <c r="BD22" i="53"/>
  <c r="BE22" i="53"/>
  <c r="BF22" i="53"/>
  <c r="BG22" i="53"/>
  <c r="BH22" i="53"/>
  <c r="BI22" i="53"/>
  <c r="BJ22" i="53"/>
  <c r="Z23" i="53"/>
  <c r="AA23" i="53"/>
  <c r="AB23" i="53"/>
  <c r="AC23" i="53"/>
  <c r="AD23" i="53"/>
  <c r="AE23" i="53"/>
  <c r="AF23" i="53"/>
  <c r="AG23" i="53"/>
  <c r="AH23" i="53"/>
  <c r="AI23" i="53"/>
  <c r="AJ23" i="53"/>
  <c r="AK23" i="53"/>
  <c r="AL23" i="53"/>
  <c r="AM23" i="53"/>
  <c r="AN23" i="53"/>
  <c r="AO23" i="53"/>
  <c r="AP23" i="53"/>
  <c r="AQ23" i="53"/>
  <c r="AR23" i="53"/>
  <c r="AS23" i="53"/>
  <c r="AT23" i="53"/>
  <c r="AU23" i="53"/>
  <c r="AV23" i="53"/>
  <c r="AW23" i="53"/>
  <c r="AX23" i="53"/>
  <c r="AY23" i="53"/>
  <c r="AZ23" i="53"/>
  <c r="BA23" i="53"/>
  <c r="BB23" i="53"/>
  <c r="BC23" i="53"/>
  <c r="BD23" i="53"/>
  <c r="BE23" i="53"/>
  <c r="BF23" i="53"/>
  <c r="BG23" i="53"/>
  <c r="BH23" i="53"/>
  <c r="BI23" i="53"/>
  <c r="BJ23" i="53"/>
  <c r="Z24" i="53"/>
  <c r="AA24" i="53"/>
  <c r="AB24" i="53"/>
  <c r="AC24" i="53"/>
  <c r="AD24" i="53"/>
  <c r="AE24" i="53"/>
  <c r="AF24" i="53"/>
  <c r="AG24" i="53"/>
  <c r="AH24" i="53"/>
  <c r="AI24" i="53"/>
  <c r="AJ24" i="53"/>
  <c r="AK24" i="53"/>
  <c r="AL24" i="53"/>
  <c r="AM24" i="53"/>
  <c r="AN24" i="53"/>
  <c r="AO24" i="53"/>
  <c r="AP24" i="53"/>
  <c r="AQ24" i="53"/>
  <c r="AR24" i="53"/>
  <c r="AS24" i="53"/>
  <c r="AT24" i="53"/>
  <c r="AU24" i="53"/>
  <c r="AV24" i="53"/>
  <c r="AW24" i="53"/>
  <c r="AX24" i="53"/>
  <c r="AY24" i="53"/>
  <c r="AZ24" i="53"/>
  <c r="BA24" i="53"/>
  <c r="BB24" i="53"/>
  <c r="BC24" i="53"/>
  <c r="BD24" i="53"/>
  <c r="BE24" i="53"/>
  <c r="BF24" i="53"/>
  <c r="BG24" i="53"/>
  <c r="BH24" i="53"/>
  <c r="BI24" i="53"/>
  <c r="BJ24" i="53"/>
  <c r="Z25" i="53"/>
  <c r="AA25" i="53"/>
  <c r="AB25" i="53"/>
  <c r="AC25" i="53"/>
  <c r="AD25" i="53"/>
  <c r="AE25" i="53"/>
  <c r="AF25" i="53"/>
  <c r="AG25" i="53"/>
  <c r="AH25" i="53"/>
  <c r="AI25" i="53"/>
  <c r="AJ25" i="53"/>
  <c r="AK25" i="53"/>
  <c r="AL25" i="53"/>
  <c r="AM25" i="53"/>
  <c r="AN25" i="53"/>
  <c r="AO25" i="53"/>
  <c r="AP25" i="53"/>
  <c r="AQ25" i="53"/>
  <c r="AR25" i="53"/>
  <c r="AS25" i="53"/>
  <c r="AT25" i="53"/>
  <c r="AU25" i="53"/>
  <c r="AV25" i="53"/>
  <c r="AW25" i="53"/>
  <c r="AX25" i="53"/>
  <c r="AY25" i="53"/>
  <c r="AZ25" i="53"/>
  <c r="BA25" i="53"/>
  <c r="BB25" i="53"/>
  <c r="BC25" i="53"/>
  <c r="BD25" i="53"/>
  <c r="BE25" i="53"/>
  <c r="BF25" i="53"/>
  <c r="BG25" i="53"/>
  <c r="BH25" i="53"/>
  <c r="BI25" i="53"/>
  <c r="BJ25" i="53"/>
  <c r="Z26" i="53"/>
  <c r="AA26" i="53"/>
  <c r="AB26" i="53"/>
  <c r="AC26" i="53"/>
  <c r="AD26" i="53"/>
  <c r="AE26" i="53"/>
  <c r="AF26" i="53"/>
  <c r="AG26" i="53"/>
  <c r="AH26" i="53"/>
  <c r="AI26" i="53"/>
  <c r="AJ26" i="53"/>
  <c r="AK26" i="53"/>
  <c r="AL26" i="53"/>
  <c r="AM26" i="53"/>
  <c r="AN26" i="53"/>
  <c r="AO26" i="53"/>
  <c r="AP26" i="53"/>
  <c r="AQ26" i="53"/>
  <c r="AR26" i="53"/>
  <c r="AS26" i="53"/>
  <c r="AT26" i="53"/>
  <c r="AU26" i="53"/>
  <c r="AV26" i="53"/>
  <c r="AW26" i="53"/>
  <c r="AX26" i="53"/>
  <c r="AY26" i="53"/>
  <c r="AZ26" i="53"/>
  <c r="BA26" i="53"/>
  <c r="BB26" i="53"/>
  <c r="BC26" i="53"/>
  <c r="BD26" i="53"/>
  <c r="BE26" i="53"/>
  <c r="BF26" i="53"/>
  <c r="BG26" i="53"/>
  <c r="BH26" i="53"/>
  <c r="BI26" i="53"/>
  <c r="BJ26" i="53"/>
  <c r="Z27" i="53"/>
  <c r="AA27" i="53"/>
  <c r="AB27" i="53"/>
  <c r="AC27" i="53"/>
  <c r="AD27" i="53"/>
  <c r="AE27" i="53"/>
  <c r="AF27" i="53"/>
  <c r="AG27" i="53"/>
  <c r="AH27" i="53"/>
  <c r="AI27" i="53"/>
  <c r="AJ27" i="53"/>
  <c r="AK27" i="53"/>
  <c r="AL27" i="53"/>
  <c r="AM27" i="53"/>
  <c r="AN27" i="53"/>
  <c r="AO27" i="53"/>
  <c r="AP27" i="53"/>
  <c r="AQ27" i="53"/>
  <c r="AR27" i="53"/>
  <c r="AS27" i="53"/>
  <c r="AT27" i="53"/>
  <c r="AU27" i="53"/>
  <c r="AV27" i="53"/>
  <c r="AW27" i="53"/>
  <c r="AX27" i="53"/>
  <c r="AY27" i="53"/>
  <c r="AZ27" i="53"/>
  <c r="BA27" i="53"/>
  <c r="BB27" i="53"/>
  <c r="BC27" i="53"/>
  <c r="BD27" i="53"/>
  <c r="BE27" i="53"/>
  <c r="BF27" i="53"/>
  <c r="BG27" i="53"/>
  <c r="BH27" i="53"/>
  <c r="BI27" i="53"/>
  <c r="BJ27" i="53"/>
  <c r="Z28" i="53"/>
  <c r="AA28" i="53"/>
  <c r="AB28" i="53"/>
  <c r="AC28" i="53"/>
  <c r="AD28" i="53"/>
  <c r="AE28" i="53"/>
  <c r="AF28" i="53"/>
  <c r="AG28" i="53"/>
  <c r="AH28" i="53"/>
  <c r="AI28" i="53"/>
  <c r="AJ28" i="53"/>
  <c r="AK28" i="53"/>
  <c r="AL28" i="53"/>
  <c r="AM28" i="53"/>
  <c r="AN28" i="53"/>
  <c r="AO28" i="53"/>
  <c r="AP28" i="53"/>
  <c r="AQ28" i="53"/>
  <c r="AR28" i="53"/>
  <c r="AS28" i="53"/>
  <c r="AT28" i="53"/>
  <c r="AU28" i="53"/>
  <c r="AV28" i="53"/>
  <c r="AW28" i="53"/>
  <c r="AX28" i="53"/>
  <c r="AY28" i="53"/>
  <c r="AZ28" i="53"/>
  <c r="BA28" i="53"/>
  <c r="BB28" i="53"/>
  <c r="BC28" i="53"/>
  <c r="BD28" i="53"/>
  <c r="BE28" i="53"/>
  <c r="BF28" i="53"/>
  <c r="BG28" i="53"/>
  <c r="BH28" i="53"/>
  <c r="BI28" i="53"/>
  <c r="BJ28" i="53"/>
  <c r="Z29" i="53"/>
  <c r="AA29" i="53"/>
  <c r="AB29" i="53"/>
  <c r="AC29" i="53"/>
  <c r="AD29" i="53"/>
  <c r="AE29" i="53"/>
  <c r="AF29" i="53"/>
  <c r="AG29" i="53"/>
  <c r="AH29" i="53"/>
  <c r="AI29" i="53"/>
  <c r="AJ29" i="53"/>
  <c r="AK29" i="53"/>
  <c r="AL29" i="53"/>
  <c r="AM29" i="53"/>
  <c r="AN29" i="53"/>
  <c r="AO29" i="53"/>
  <c r="AP29" i="53"/>
  <c r="AQ29" i="53"/>
  <c r="AR29" i="53"/>
  <c r="AS29" i="53"/>
  <c r="AT29" i="53"/>
  <c r="AU29" i="53"/>
  <c r="AV29" i="53"/>
  <c r="AW29" i="53"/>
  <c r="AX29" i="53"/>
  <c r="AY29" i="53"/>
  <c r="AZ29" i="53"/>
  <c r="BA29" i="53"/>
  <c r="BB29" i="53"/>
  <c r="BC29" i="53"/>
  <c r="BD29" i="53"/>
  <c r="BE29" i="53"/>
  <c r="BF29" i="53"/>
  <c r="BG29" i="53"/>
  <c r="BH29" i="53"/>
  <c r="BI29" i="53"/>
  <c r="BJ29" i="53"/>
  <c r="Z30" i="53"/>
  <c r="AA30" i="53"/>
  <c r="AB30" i="53"/>
  <c r="AC30" i="53"/>
  <c r="AD30" i="53"/>
  <c r="AE30" i="53"/>
  <c r="AF30" i="53"/>
  <c r="AG30" i="53"/>
  <c r="AH30" i="53"/>
  <c r="AI30" i="53"/>
  <c r="AJ30" i="53"/>
  <c r="AK30" i="53"/>
  <c r="AL30" i="53"/>
  <c r="AM30" i="53"/>
  <c r="AN30" i="53"/>
  <c r="AO30" i="53"/>
  <c r="AP30" i="53"/>
  <c r="AQ30" i="53"/>
  <c r="AR30" i="53"/>
  <c r="AS30" i="53"/>
  <c r="AT30" i="53"/>
  <c r="AU30" i="53"/>
  <c r="AV30" i="53"/>
  <c r="AW30" i="53"/>
  <c r="AX30" i="53"/>
  <c r="AY30" i="53"/>
  <c r="AZ30" i="53"/>
  <c r="BA30" i="53"/>
  <c r="BB30" i="53"/>
  <c r="BC30" i="53"/>
  <c r="BD30" i="53"/>
  <c r="BE30" i="53"/>
  <c r="BF30" i="53"/>
  <c r="BG30" i="53"/>
  <c r="BH30" i="53"/>
  <c r="BI30" i="53"/>
  <c r="BJ30" i="53"/>
  <c r="Z31" i="53"/>
  <c r="AA31" i="53"/>
  <c r="AB31" i="53"/>
  <c r="AC31" i="53"/>
  <c r="AD31" i="53"/>
  <c r="AE31" i="53"/>
  <c r="AF31" i="53"/>
  <c r="AG31" i="53"/>
  <c r="AH31" i="53"/>
  <c r="AI31" i="53"/>
  <c r="AJ31" i="53"/>
  <c r="AK31" i="53"/>
  <c r="AL31" i="53"/>
  <c r="AM31" i="53"/>
  <c r="AN31" i="53"/>
  <c r="AO31" i="53"/>
  <c r="AP31" i="53"/>
  <c r="AQ31" i="53"/>
  <c r="AR31" i="53"/>
  <c r="AS31" i="53"/>
  <c r="AT31" i="53"/>
  <c r="AU31" i="53"/>
  <c r="AV31" i="53"/>
  <c r="AW31" i="53"/>
  <c r="AX31" i="53"/>
  <c r="AY31" i="53"/>
  <c r="AZ31" i="53"/>
  <c r="BA31" i="53"/>
  <c r="BB31" i="53"/>
  <c r="BC31" i="53"/>
  <c r="BD31" i="53"/>
  <c r="BE31" i="53"/>
  <c r="BF31" i="53"/>
  <c r="BG31" i="53"/>
  <c r="BH31" i="53"/>
  <c r="BI31" i="53"/>
  <c r="BJ31" i="53"/>
  <c r="Z32" i="53"/>
  <c r="AA32" i="53"/>
  <c r="AB32" i="53"/>
  <c r="AC32" i="53"/>
  <c r="AD32" i="53"/>
  <c r="AE32" i="53"/>
  <c r="AF32" i="53"/>
  <c r="AG32" i="53"/>
  <c r="AH32" i="53"/>
  <c r="AI32" i="53"/>
  <c r="AJ32" i="53"/>
  <c r="AK32" i="53"/>
  <c r="AL32" i="53"/>
  <c r="AM32" i="53"/>
  <c r="AN32" i="53"/>
  <c r="AO32" i="53"/>
  <c r="AP32" i="53"/>
  <c r="AQ32" i="53"/>
  <c r="AR32" i="53"/>
  <c r="AS32" i="53"/>
  <c r="AT32" i="53"/>
  <c r="AU32" i="53"/>
  <c r="AV32" i="53"/>
  <c r="AW32" i="53"/>
  <c r="AX32" i="53"/>
  <c r="AY32" i="53"/>
  <c r="AZ32" i="53"/>
  <c r="BA32" i="53"/>
  <c r="BB32" i="53"/>
  <c r="BC32" i="53"/>
  <c r="BD32" i="53"/>
  <c r="BE32" i="53"/>
  <c r="BF32" i="53"/>
  <c r="BG32" i="53"/>
  <c r="BH32" i="53"/>
  <c r="BI32" i="53"/>
  <c r="BJ32" i="53"/>
  <c r="Z33" i="53"/>
  <c r="AA33" i="53"/>
  <c r="AB33" i="53"/>
  <c r="AC33" i="53"/>
  <c r="AD33" i="53"/>
  <c r="AE33" i="53"/>
  <c r="AF33" i="53"/>
  <c r="AG33" i="53"/>
  <c r="AH33" i="53"/>
  <c r="AI33" i="53"/>
  <c r="AJ33" i="53"/>
  <c r="AK33" i="53"/>
  <c r="AL33" i="53"/>
  <c r="AM33" i="53"/>
  <c r="AN33" i="53"/>
  <c r="AO33" i="53"/>
  <c r="AP33" i="53"/>
  <c r="AQ33" i="53"/>
  <c r="AR33" i="53"/>
  <c r="AS33" i="53"/>
  <c r="AT33" i="53"/>
  <c r="AU33" i="53"/>
  <c r="AV33" i="53"/>
  <c r="AW33" i="53"/>
  <c r="AX33" i="53"/>
  <c r="AY33" i="53"/>
  <c r="AZ33" i="53"/>
  <c r="BA33" i="53"/>
  <c r="BB33" i="53"/>
  <c r="BC33" i="53"/>
  <c r="BD33" i="53"/>
  <c r="BE33" i="53"/>
  <c r="BF33" i="53"/>
  <c r="BG33" i="53"/>
  <c r="BH33" i="53"/>
  <c r="BI33" i="53"/>
  <c r="BJ33" i="53"/>
  <c r="Z34" i="53"/>
  <c r="AA34" i="53"/>
  <c r="AB34" i="53"/>
  <c r="AC34" i="53"/>
  <c r="AD34" i="53"/>
  <c r="AE34" i="53"/>
  <c r="AF34" i="53"/>
  <c r="AG34" i="53"/>
  <c r="AH34" i="53"/>
  <c r="AI34" i="53"/>
  <c r="AJ34" i="53"/>
  <c r="AK34" i="53"/>
  <c r="AL34" i="53"/>
  <c r="AM34" i="53"/>
  <c r="AN34" i="53"/>
  <c r="AO34" i="53"/>
  <c r="AP34" i="53"/>
  <c r="AQ34" i="53"/>
  <c r="AR34" i="53"/>
  <c r="AS34" i="53"/>
  <c r="AT34" i="53"/>
  <c r="AU34" i="53"/>
  <c r="AV34" i="53"/>
  <c r="AW34" i="53"/>
  <c r="AX34" i="53"/>
  <c r="AY34" i="53"/>
  <c r="AZ34" i="53"/>
  <c r="BA34" i="53"/>
  <c r="BB34" i="53"/>
  <c r="BC34" i="53"/>
  <c r="BD34" i="53"/>
  <c r="BE34" i="53"/>
  <c r="BF34" i="53"/>
  <c r="BG34" i="53"/>
  <c r="BH34" i="53"/>
  <c r="BI34" i="53"/>
  <c r="BJ34" i="53"/>
  <c r="Z35" i="53"/>
  <c r="AA35" i="53"/>
  <c r="AB35" i="53"/>
  <c r="AC35" i="53"/>
  <c r="AD35" i="53"/>
  <c r="AE35" i="53"/>
  <c r="AF35" i="53"/>
  <c r="AG35" i="53"/>
  <c r="AH35" i="53"/>
  <c r="AI35" i="53"/>
  <c r="AJ35" i="53"/>
  <c r="AK35" i="53"/>
  <c r="AL35" i="53"/>
  <c r="AM35" i="53"/>
  <c r="AN35" i="53"/>
  <c r="AO35" i="53"/>
  <c r="AP35" i="53"/>
  <c r="AQ35" i="53"/>
  <c r="AR35" i="53"/>
  <c r="AS35" i="53"/>
  <c r="AT35" i="53"/>
  <c r="AU35" i="53"/>
  <c r="AV35" i="53"/>
  <c r="AW35" i="53"/>
  <c r="AX35" i="53"/>
  <c r="AY35" i="53"/>
  <c r="AZ35" i="53"/>
  <c r="BA35" i="53"/>
  <c r="BB35" i="53"/>
  <c r="BC35" i="53"/>
  <c r="BD35" i="53"/>
  <c r="BE35" i="53"/>
  <c r="BF35" i="53"/>
  <c r="BG35" i="53"/>
  <c r="BH35" i="53"/>
  <c r="BI35" i="53"/>
  <c r="BJ35" i="53"/>
  <c r="Z36" i="53"/>
  <c r="AA36" i="53"/>
  <c r="AB36" i="53"/>
  <c r="AC36" i="53"/>
  <c r="AD36" i="53"/>
  <c r="AE36" i="53"/>
  <c r="AF36" i="53"/>
  <c r="AG36" i="53"/>
  <c r="AH36" i="53"/>
  <c r="AI36" i="53"/>
  <c r="AJ36" i="53"/>
  <c r="AK36" i="53"/>
  <c r="AL36" i="53"/>
  <c r="AM36" i="53"/>
  <c r="AN36" i="53"/>
  <c r="AO36" i="53"/>
  <c r="AP36" i="53"/>
  <c r="AQ36" i="53"/>
  <c r="AR36" i="53"/>
  <c r="AS36" i="53"/>
  <c r="AT36" i="53"/>
  <c r="AU36" i="53"/>
  <c r="AV36" i="53"/>
  <c r="AW36" i="53"/>
  <c r="AX36" i="53"/>
  <c r="AY36" i="53"/>
  <c r="AZ36" i="53"/>
  <c r="BA36" i="53"/>
  <c r="BB36" i="53"/>
  <c r="BC36" i="53"/>
  <c r="BD36" i="53"/>
  <c r="BE36" i="53"/>
  <c r="BF36" i="53"/>
  <c r="BG36" i="53"/>
  <c r="BH36" i="53"/>
  <c r="BI36" i="53"/>
  <c r="BJ36" i="53"/>
  <c r="Z37" i="53"/>
  <c r="AA37" i="53"/>
  <c r="AB37" i="53"/>
  <c r="AC37" i="53"/>
  <c r="AD37" i="53"/>
  <c r="AE37" i="53"/>
  <c r="AF37" i="53"/>
  <c r="AG37" i="53"/>
  <c r="AH37" i="53"/>
  <c r="AI37" i="53"/>
  <c r="AJ37" i="53"/>
  <c r="AK37" i="53"/>
  <c r="AL37" i="53"/>
  <c r="AM37" i="53"/>
  <c r="AN37" i="53"/>
  <c r="AO37" i="53"/>
  <c r="AP37" i="53"/>
  <c r="AQ37" i="53"/>
  <c r="AR37" i="53"/>
  <c r="AS37" i="53"/>
  <c r="AT37" i="53"/>
  <c r="AU37" i="53"/>
  <c r="AV37" i="53"/>
  <c r="AW37" i="53"/>
  <c r="AX37" i="53"/>
  <c r="AY37" i="53"/>
  <c r="AZ37" i="53"/>
  <c r="BA37" i="53"/>
  <c r="BB37" i="53"/>
  <c r="BC37" i="53"/>
  <c r="BD37" i="53"/>
  <c r="BE37" i="53"/>
  <c r="BF37" i="53"/>
  <c r="BG37" i="53"/>
  <c r="BH37" i="53"/>
  <c r="BI37" i="53"/>
  <c r="BJ37" i="53"/>
  <c r="B35" i="53"/>
  <c r="C35" i="53"/>
  <c r="D35" i="53"/>
  <c r="E35" i="53"/>
  <c r="F35" i="53"/>
  <c r="G35" i="53"/>
  <c r="H35" i="53"/>
  <c r="I35" i="53"/>
  <c r="J35" i="53"/>
  <c r="K35" i="53"/>
  <c r="L35" i="53"/>
  <c r="M35" i="53"/>
  <c r="N35" i="53"/>
  <c r="O35" i="53"/>
  <c r="P35" i="53"/>
  <c r="Q35" i="53"/>
  <c r="R35" i="53"/>
  <c r="S35" i="53"/>
  <c r="T35" i="53"/>
  <c r="U35" i="53"/>
  <c r="V35" i="53"/>
  <c r="W35" i="53"/>
  <c r="X35" i="53"/>
  <c r="Y35" i="53"/>
  <c r="B36" i="53"/>
  <c r="C36" i="53"/>
  <c r="D36" i="53"/>
  <c r="E36" i="53"/>
  <c r="F36" i="53"/>
  <c r="G36" i="53"/>
  <c r="H36" i="53"/>
  <c r="I36" i="53"/>
  <c r="J36" i="53"/>
  <c r="K36" i="53"/>
  <c r="L36" i="53"/>
  <c r="M36" i="53"/>
  <c r="N36" i="53"/>
  <c r="O36" i="53"/>
  <c r="P36" i="53"/>
  <c r="Q36" i="53"/>
  <c r="R36" i="53"/>
  <c r="S36" i="53"/>
  <c r="T36" i="53"/>
  <c r="U36" i="53"/>
  <c r="V36" i="53"/>
  <c r="W36" i="53"/>
  <c r="X36" i="53"/>
  <c r="Y36" i="53"/>
  <c r="B37" i="53"/>
  <c r="C37" i="53"/>
  <c r="D37" i="53"/>
  <c r="E37" i="53"/>
  <c r="F37" i="53"/>
  <c r="G37" i="53"/>
  <c r="H37" i="53"/>
  <c r="I37" i="53"/>
  <c r="J37" i="53"/>
  <c r="K37" i="53"/>
  <c r="L37" i="53"/>
  <c r="M37" i="53"/>
  <c r="N37" i="53"/>
  <c r="O37" i="53"/>
  <c r="P37" i="53"/>
  <c r="Q37" i="53"/>
  <c r="R37" i="53"/>
  <c r="S37" i="53"/>
  <c r="T37" i="53"/>
  <c r="U37" i="53"/>
  <c r="V37" i="53"/>
  <c r="W37" i="53"/>
  <c r="X37" i="53"/>
  <c r="Y37" i="53"/>
  <c r="B25" i="53"/>
  <c r="C25" i="53"/>
  <c r="D25" i="53"/>
  <c r="E25" i="53"/>
  <c r="F25" i="53"/>
  <c r="G25" i="53"/>
  <c r="H25" i="53"/>
  <c r="I25" i="53"/>
  <c r="J25" i="53"/>
  <c r="K25" i="53"/>
  <c r="L25" i="53"/>
  <c r="M25" i="53"/>
  <c r="N25" i="53"/>
  <c r="O25" i="53"/>
  <c r="P25" i="53"/>
  <c r="Q25" i="53"/>
  <c r="R25" i="53"/>
  <c r="S25" i="53"/>
  <c r="T25" i="53"/>
  <c r="U25" i="53"/>
  <c r="V25" i="53"/>
  <c r="W25" i="53"/>
  <c r="X25" i="53"/>
  <c r="Y25" i="53"/>
  <c r="B26" i="53"/>
  <c r="C26" i="53"/>
  <c r="D26" i="53"/>
  <c r="E26" i="53"/>
  <c r="F26" i="53"/>
  <c r="G26" i="53"/>
  <c r="H26" i="53"/>
  <c r="I26" i="53"/>
  <c r="J26" i="53"/>
  <c r="K26" i="53"/>
  <c r="L26" i="53"/>
  <c r="M26" i="53"/>
  <c r="N26" i="53"/>
  <c r="O26" i="53"/>
  <c r="P26" i="53"/>
  <c r="Q26" i="53"/>
  <c r="R26" i="53"/>
  <c r="S26" i="53"/>
  <c r="T26" i="53"/>
  <c r="U26" i="53"/>
  <c r="V26" i="53"/>
  <c r="W26" i="53"/>
  <c r="X26" i="53"/>
  <c r="Y26" i="53"/>
  <c r="B27" i="53"/>
  <c r="C27" i="53"/>
  <c r="D27" i="53"/>
  <c r="E27" i="53"/>
  <c r="F27" i="53"/>
  <c r="G27" i="53"/>
  <c r="H27" i="53"/>
  <c r="I27" i="53"/>
  <c r="J27" i="53"/>
  <c r="K27" i="53"/>
  <c r="L27" i="53"/>
  <c r="M27" i="53"/>
  <c r="N27" i="53"/>
  <c r="O27" i="53"/>
  <c r="P27" i="53"/>
  <c r="Q27" i="53"/>
  <c r="R27" i="53"/>
  <c r="S27" i="53"/>
  <c r="T27" i="53"/>
  <c r="U27" i="53"/>
  <c r="V27" i="53"/>
  <c r="W27" i="53"/>
  <c r="X27" i="53"/>
  <c r="Y2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R28" i="53"/>
  <c r="S28" i="53"/>
  <c r="T28" i="53"/>
  <c r="U28" i="53"/>
  <c r="V28" i="53"/>
  <c r="W28" i="53"/>
  <c r="X28" i="53"/>
  <c r="Y28" i="53"/>
  <c r="B29" i="53"/>
  <c r="C29" i="53"/>
  <c r="D29" i="53"/>
  <c r="E29" i="53"/>
  <c r="F29" i="53"/>
  <c r="G29" i="53"/>
  <c r="H29" i="53"/>
  <c r="I29" i="53"/>
  <c r="J29" i="53"/>
  <c r="K29" i="53"/>
  <c r="L29" i="53"/>
  <c r="M29" i="53"/>
  <c r="N29" i="53"/>
  <c r="O29" i="53"/>
  <c r="P29" i="53"/>
  <c r="Q29" i="53"/>
  <c r="R29" i="53"/>
  <c r="S29" i="53"/>
  <c r="T29" i="53"/>
  <c r="U29" i="53"/>
  <c r="V29" i="53"/>
  <c r="W29" i="53"/>
  <c r="X29" i="53"/>
  <c r="Y29" i="53"/>
  <c r="B30" i="53"/>
  <c r="C30" i="53"/>
  <c r="D30" i="53"/>
  <c r="E30" i="53"/>
  <c r="F30" i="53"/>
  <c r="G30" i="53"/>
  <c r="H30" i="53"/>
  <c r="I30" i="53"/>
  <c r="J30" i="53"/>
  <c r="K30" i="53"/>
  <c r="L30" i="53"/>
  <c r="M30" i="53"/>
  <c r="N30" i="53"/>
  <c r="O30" i="53"/>
  <c r="P30" i="53"/>
  <c r="Q30" i="53"/>
  <c r="R30" i="53"/>
  <c r="S30" i="53"/>
  <c r="T30" i="53"/>
  <c r="U30" i="53"/>
  <c r="V30" i="53"/>
  <c r="W30" i="53"/>
  <c r="X30" i="53"/>
  <c r="Y30" i="53"/>
  <c r="B31" i="53"/>
  <c r="C31" i="53"/>
  <c r="D31" i="53"/>
  <c r="E31" i="53"/>
  <c r="F31" i="53"/>
  <c r="G31" i="53"/>
  <c r="H31" i="53"/>
  <c r="I31" i="53"/>
  <c r="J31" i="53"/>
  <c r="K31" i="53"/>
  <c r="L31" i="53"/>
  <c r="M31" i="53"/>
  <c r="N31" i="53"/>
  <c r="O31" i="53"/>
  <c r="P31" i="53"/>
  <c r="Q31" i="53"/>
  <c r="R31" i="53"/>
  <c r="S31" i="53"/>
  <c r="T31" i="53"/>
  <c r="U31" i="53"/>
  <c r="V31" i="53"/>
  <c r="W31" i="53"/>
  <c r="X31" i="53"/>
  <c r="Y31" i="53"/>
  <c r="B32" i="53"/>
  <c r="C32" i="53"/>
  <c r="D32" i="53"/>
  <c r="E32" i="53"/>
  <c r="F32" i="53"/>
  <c r="G32" i="53"/>
  <c r="H32" i="53"/>
  <c r="I32" i="53"/>
  <c r="J32" i="53"/>
  <c r="K32" i="53"/>
  <c r="L32" i="53"/>
  <c r="M32" i="53"/>
  <c r="N32" i="53"/>
  <c r="O32" i="53"/>
  <c r="P32" i="53"/>
  <c r="Q32" i="53"/>
  <c r="R32" i="53"/>
  <c r="S32" i="53"/>
  <c r="T32" i="53"/>
  <c r="U32" i="53"/>
  <c r="V32" i="53"/>
  <c r="W32" i="53"/>
  <c r="X32" i="53"/>
  <c r="Y32" i="53"/>
  <c r="B33" i="53"/>
  <c r="C33" i="53"/>
  <c r="D33" i="53"/>
  <c r="E33" i="53"/>
  <c r="F33" i="53"/>
  <c r="G33" i="53"/>
  <c r="H33" i="53"/>
  <c r="I33" i="53"/>
  <c r="J33" i="53"/>
  <c r="K33" i="53"/>
  <c r="L33" i="53"/>
  <c r="M33" i="53"/>
  <c r="N33" i="53"/>
  <c r="O33" i="53"/>
  <c r="P33" i="53"/>
  <c r="Q33" i="53"/>
  <c r="R33" i="53"/>
  <c r="S33" i="53"/>
  <c r="T33" i="53"/>
  <c r="U33" i="53"/>
  <c r="V33" i="53"/>
  <c r="W33" i="53"/>
  <c r="X33" i="53"/>
  <c r="Y33" i="53"/>
  <c r="B34" i="53"/>
  <c r="C34" i="53"/>
  <c r="D34" i="53"/>
  <c r="E34" i="53"/>
  <c r="F34" i="53"/>
  <c r="G34" i="53"/>
  <c r="H34" i="53"/>
  <c r="I34" i="53"/>
  <c r="J34" i="53"/>
  <c r="K34" i="53"/>
  <c r="L34" i="53"/>
  <c r="M34" i="53"/>
  <c r="N34" i="53"/>
  <c r="O34" i="53"/>
  <c r="P34" i="53"/>
  <c r="Q34" i="53"/>
  <c r="R34" i="53"/>
  <c r="S34" i="53"/>
  <c r="T34" i="53"/>
  <c r="U34" i="53"/>
  <c r="V34" i="53"/>
  <c r="W34" i="53"/>
  <c r="X34" i="53"/>
  <c r="Y34" i="53"/>
  <c r="B3" i="53"/>
  <c r="C3" i="53"/>
  <c r="D3" i="53"/>
  <c r="E3" i="53"/>
  <c r="F3" i="53"/>
  <c r="G3" i="53"/>
  <c r="H3" i="53"/>
  <c r="I3" i="53"/>
  <c r="J3" i="53"/>
  <c r="K3" i="53"/>
  <c r="L3" i="53"/>
  <c r="M3" i="53"/>
  <c r="N3" i="53"/>
  <c r="O3" i="53"/>
  <c r="P3" i="53"/>
  <c r="Q3" i="53"/>
  <c r="R3" i="53"/>
  <c r="S3" i="53"/>
  <c r="T3" i="53"/>
  <c r="U3" i="53"/>
  <c r="V3" i="53"/>
  <c r="W3" i="53"/>
  <c r="X3" i="53"/>
  <c r="Y3" i="53"/>
  <c r="B4" i="53"/>
  <c r="C4" i="53"/>
  <c r="D4" i="53"/>
  <c r="E4" i="53"/>
  <c r="F4" i="53"/>
  <c r="G4" i="53"/>
  <c r="H4" i="53"/>
  <c r="I4" i="53"/>
  <c r="J4" i="53"/>
  <c r="K4" i="53"/>
  <c r="L4" i="53"/>
  <c r="M4" i="53"/>
  <c r="N4" i="53"/>
  <c r="O4" i="53"/>
  <c r="P4" i="53"/>
  <c r="Q4" i="53"/>
  <c r="R4" i="53"/>
  <c r="S4" i="53"/>
  <c r="T4" i="53"/>
  <c r="U4" i="53"/>
  <c r="V4" i="53"/>
  <c r="W4" i="53"/>
  <c r="X4" i="53"/>
  <c r="Y4" i="53"/>
  <c r="B5" i="53"/>
  <c r="C5" i="53"/>
  <c r="D5" i="53"/>
  <c r="E5" i="53"/>
  <c r="F5" i="53"/>
  <c r="G5" i="53"/>
  <c r="H5" i="53"/>
  <c r="I5" i="53"/>
  <c r="J5" i="53"/>
  <c r="K5" i="53"/>
  <c r="L5" i="53"/>
  <c r="M5" i="53"/>
  <c r="N5" i="53"/>
  <c r="O5" i="53"/>
  <c r="P5" i="53"/>
  <c r="Q5" i="53"/>
  <c r="R5" i="53"/>
  <c r="S5" i="53"/>
  <c r="T5" i="53"/>
  <c r="U5" i="53"/>
  <c r="V5" i="53"/>
  <c r="W5" i="53"/>
  <c r="X5" i="53"/>
  <c r="Y5" i="53"/>
  <c r="B6" i="53"/>
  <c r="C6" i="53"/>
  <c r="D6" i="53"/>
  <c r="E6" i="53"/>
  <c r="F6" i="53"/>
  <c r="G6" i="53"/>
  <c r="H6" i="53"/>
  <c r="I6" i="53"/>
  <c r="J6" i="53"/>
  <c r="K6" i="53"/>
  <c r="L6" i="53"/>
  <c r="M6" i="53"/>
  <c r="N6" i="53"/>
  <c r="O6" i="53"/>
  <c r="P6" i="53"/>
  <c r="Q6" i="53"/>
  <c r="R6" i="53"/>
  <c r="S6" i="53"/>
  <c r="T6" i="53"/>
  <c r="U6" i="53"/>
  <c r="V6" i="53"/>
  <c r="W6" i="53"/>
  <c r="X6" i="53"/>
  <c r="Y6" i="53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R7" i="53"/>
  <c r="S7" i="53"/>
  <c r="T7" i="53"/>
  <c r="U7" i="53"/>
  <c r="V7" i="53"/>
  <c r="W7" i="53"/>
  <c r="X7" i="53"/>
  <c r="Y7" i="53"/>
  <c r="B8" i="53"/>
  <c r="C8" i="53"/>
  <c r="D8" i="53"/>
  <c r="E8" i="53"/>
  <c r="F8" i="53"/>
  <c r="G8" i="53"/>
  <c r="H8" i="53"/>
  <c r="I8" i="53"/>
  <c r="J8" i="53"/>
  <c r="K8" i="53"/>
  <c r="L8" i="53"/>
  <c r="M8" i="53"/>
  <c r="N8" i="53"/>
  <c r="O8" i="53"/>
  <c r="P8" i="53"/>
  <c r="Q8" i="53"/>
  <c r="R8" i="53"/>
  <c r="S8" i="53"/>
  <c r="T8" i="53"/>
  <c r="U8" i="53"/>
  <c r="V8" i="53"/>
  <c r="W8" i="53"/>
  <c r="X8" i="53"/>
  <c r="Y8" i="53"/>
  <c r="B9" i="53"/>
  <c r="C9" i="53"/>
  <c r="D9" i="53"/>
  <c r="E9" i="53"/>
  <c r="F9" i="53"/>
  <c r="G9" i="53"/>
  <c r="H9" i="53"/>
  <c r="I9" i="53"/>
  <c r="J9" i="53"/>
  <c r="K9" i="53"/>
  <c r="L9" i="53"/>
  <c r="M9" i="53"/>
  <c r="N9" i="53"/>
  <c r="O9" i="53"/>
  <c r="P9" i="53"/>
  <c r="Q9" i="53"/>
  <c r="R9" i="53"/>
  <c r="S9" i="53"/>
  <c r="T9" i="53"/>
  <c r="U9" i="53"/>
  <c r="V9" i="53"/>
  <c r="W9" i="53"/>
  <c r="X9" i="53"/>
  <c r="Y9" i="53"/>
  <c r="B10" i="53"/>
  <c r="C10" i="53"/>
  <c r="D10" i="53"/>
  <c r="E10" i="53"/>
  <c r="F10" i="53"/>
  <c r="G10" i="53"/>
  <c r="H10" i="53"/>
  <c r="I10" i="53"/>
  <c r="J10" i="53"/>
  <c r="K10" i="53"/>
  <c r="L10" i="53"/>
  <c r="M10" i="53"/>
  <c r="N10" i="53"/>
  <c r="O10" i="53"/>
  <c r="P10" i="53"/>
  <c r="Q10" i="53"/>
  <c r="R10" i="53"/>
  <c r="S10" i="53"/>
  <c r="T10" i="53"/>
  <c r="U10" i="53"/>
  <c r="V10" i="53"/>
  <c r="W10" i="53"/>
  <c r="X10" i="53"/>
  <c r="Y10" i="53"/>
  <c r="B11" i="53"/>
  <c r="C11" i="53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Q11" i="53"/>
  <c r="R11" i="53"/>
  <c r="S11" i="53"/>
  <c r="T11" i="53"/>
  <c r="U11" i="53"/>
  <c r="V11" i="53"/>
  <c r="W11" i="53"/>
  <c r="X11" i="53"/>
  <c r="Y11" i="53"/>
  <c r="B12" i="53"/>
  <c r="C12" i="53"/>
  <c r="D12" i="53"/>
  <c r="E12" i="53"/>
  <c r="F12" i="53"/>
  <c r="G12" i="53"/>
  <c r="H12" i="53"/>
  <c r="I12" i="53"/>
  <c r="J12" i="53"/>
  <c r="K12" i="53"/>
  <c r="L12" i="53"/>
  <c r="M12" i="53"/>
  <c r="N12" i="53"/>
  <c r="O12" i="53"/>
  <c r="P12" i="53"/>
  <c r="Q12" i="53"/>
  <c r="R12" i="53"/>
  <c r="S12" i="53"/>
  <c r="T12" i="53"/>
  <c r="U12" i="53"/>
  <c r="V12" i="53"/>
  <c r="W12" i="53"/>
  <c r="X12" i="53"/>
  <c r="Y12" i="53"/>
  <c r="B13" i="53"/>
  <c r="C13" i="53"/>
  <c r="D13" i="53"/>
  <c r="E13" i="53"/>
  <c r="F13" i="53"/>
  <c r="G13" i="53"/>
  <c r="H13" i="53"/>
  <c r="I13" i="53"/>
  <c r="J13" i="53"/>
  <c r="K13" i="53"/>
  <c r="L13" i="53"/>
  <c r="M13" i="53"/>
  <c r="N13" i="53"/>
  <c r="O13" i="53"/>
  <c r="P13" i="53"/>
  <c r="Q13" i="53"/>
  <c r="R13" i="53"/>
  <c r="S13" i="53"/>
  <c r="T13" i="53"/>
  <c r="U13" i="53"/>
  <c r="V13" i="53"/>
  <c r="W13" i="53"/>
  <c r="X13" i="53"/>
  <c r="Y13" i="53"/>
  <c r="B14" i="53"/>
  <c r="C14" i="53"/>
  <c r="D14" i="53"/>
  <c r="E14" i="53"/>
  <c r="F14" i="53"/>
  <c r="G14" i="53"/>
  <c r="H14" i="53"/>
  <c r="I14" i="53"/>
  <c r="J14" i="53"/>
  <c r="K14" i="53"/>
  <c r="L14" i="53"/>
  <c r="M14" i="53"/>
  <c r="N14" i="53"/>
  <c r="O14" i="53"/>
  <c r="P14" i="53"/>
  <c r="Q14" i="53"/>
  <c r="R14" i="53"/>
  <c r="S14" i="53"/>
  <c r="T14" i="53"/>
  <c r="U14" i="53"/>
  <c r="V14" i="53"/>
  <c r="W14" i="53"/>
  <c r="X14" i="53"/>
  <c r="Y14" i="53"/>
  <c r="B15" i="53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P15" i="53"/>
  <c r="Q15" i="53"/>
  <c r="R15" i="53"/>
  <c r="S15" i="53"/>
  <c r="T15" i="53"/>
  <c r="U15" i="53"/>
  <c r="V15" i="53"/>
  <c r="W15" i="53"/>
  <c r="X15" i="53"/>
  <c r="Y15" i="53"/>
  <c r="B16" i="53"/>
  <c r="C16" i="53"/>
  <c r="D16" i="53"/>
  <c r="E16" i="53"/>
  <c r="F16" i="53"/>
  <c r="G16" i="53"/>
  <c r="H16" i="53"/>
  <c r="I16" i="53"/>
  <c r="J16" i="53"/>
  <c r="K16" i="53"/>
  <c r="L16" i="53"/>
  <c r="M16" i="53"/>
  <c r="N16" i="53"/>
  <c r="O16" i="53"/>
  <c r="P16" i="53"/>
  <c r="Q16" i="53"/>
  <c r="R16" i="53"/>
  <c r="S16" i="53"/>
  <c r="T16" i="53"/>
  <c r="U16" i="53"/>
  <c r="V16" i="53"/>
  <c r="W16" i="53"/>
  <c r="X16" i="53"/>
  <c r="Y16" i="53"/>
  <c r="B17" i="53"/>
  <c r="C17" i="53"/>
  <c r="D17" i="53"/>
  <c r="E17" i="53"/>
  <c r="F17" i="53"/>
  <c r="G17" i="53"/>
  <c r="H17" i="53"/>
  <c r="I17" i="53"/>
  <c r="J17" i="53"/>
  <c r="K17" i="53"/>
  <c r="L17" i="53"/>
  <c r="M17" i="53"/>
  <c r="N17" i="53"/>
  <c r="O17" i="53"/>
  <c r="P17" i="53"/>
  <c r="Q17" i="53"/>
  <c r="R17" i="53"/>
  <c r="S17" i="53"/>
  <c r="T17" i="53"/>
  <c r="U17" i="53"/>
  <c r="V17" i="53"/>
  <c r="W17" i="53"/>
  <c r="X17" i="53"/>
  <c r="Y17" i="53"/>
  <c r="B18" i="53"/>
  <c r="C18" i="53"/>
  <c r="D18" i="53"/>
  <c r="E18" i="53"/>
  <c r="F18" i="53"/>
  <c r="G18" i="53"/>
  <c r="H18" i="53"/>
  <c r="I18" i="53"/>
  <c r="J18" i="53"/>
  <c r="K18" i="53"/>
  <c r="L18" i="53"/>
  <c r="M18" i="53"/>
  <c r="N18" i="53"/>
  <c r="O18" i="53"/>
  <c r="P18" i="53"/>
  <c r="Q18" i="53"/>
  <c r="R18" i="53"/>
  <c r="S18" i="53"/>
  <c r="T18" i="53"/>
  <c r="U18" i="53"/>
  <c r="V18" i="53"/>
  <c r="W18" i="53"/>
  <c r="X18" i="53"/>
  <c r="Y18" i="53"/>
  <c r="B19" i="53"/>
  <c r="C19" i="53"/>
  <c r="D19" i="53"/>
  <c r="E19" i="53"/>
  <c r="F19" i="53"/>
  <c r="G19" i="53"/>
  <c r="H19" i="53"/>
  <c r="I19" i="53"/>
  <c r="J19" i="53"/>
  <c r="K19" i="53"/>
  <c r="L19" i="53"/>
  <c r="M19" i="53"/>
  <c r="N19" i="53"/>
  <c r="O19" i="53"/>
  <c r="P19" i="53"/>
  <c r="Q19" i="53"/>
  <c r="R19" i="53"/>
  <c r="S19" i="53"/>
  <c r="T19" i="53"/>
  <c r="U19" i="53"/>
  <c r="V19" i="53"/>
  <c r="W19" i="53"/>
  <c r="X19" i="53"/>
  <c r="Y19" i="53"/>
  <c r="B20" i="53"/>
  <c r="C20" i="53"/>
  <c r="D20" i="53"/>
  <c r="E20" i="53"/>
  <c r="F20" i="53"/>
  <c r="G20" i="53"/>
  <c r="H20" i="53"/>
  <c r="I20" i="53"/>
  <c r="J20" i="53"/>
  <c r="K20" i="53"/>
  <c r="L20" i="53"/>
  <c r="M20" i="53"/>
  <c r="N20" i="53"/>
  <c r="O20" i="53"/>
  <c r="P20" i="53"/>
  <c r="Q20" i="53"/>
  <c r="R20" i="53"/>
  <c r="S20" i="53"/>
  <c r="T20" i="53"/>
  <c r="U20" i="53"/>
  <c r="V20" i="53"/>
  <c r="W20" i="53"/>
  <c r="X20" i="53"/>
  <c r="Y20" i="53"/>
  <c r="B21" i="53"/>
  <c r="C21" i="53"/>
  <c r="D21" i="53"/>
  <c r="E21" i="53"/>
  <c r="F21" i="53"/>
  <c r="G21" i="53"/>
  <c r="H21" i="53"/>
  <c r="I21" i="53"/>
  <c r="J21" i="53"/>
  <c r="K21" i="53"/>
  <c r="L21" i="53"/>
  <c r="M21" i="53"/>
  <c r="N21" i="53"/>
  <c r="O21" i="53"/>
  <c r="P21" i="53"/>
  <c r="Q21" i="53"/>
  <c r="R21" i="53"/>
  <c r="S21" i="53"/>
  <c r="T21" i="53"/>
  <c r="U21" i="53"/>
  <c r="V21" i="53"/>
  <c r="W21" i="53"/>
  <c r="X21" i="53"/>
  <c r="Y21" i="53"/>
  <c r="B22" i="53"/>
  <c r="C22" i="53"/>
  <c r="D22" i="53"/>
  <c r="E22" i="53"/>
  <c r="F22" i="53"/>
  <c r="G22" i="53"/>
  <c r="H22" i="53"/>
  <c r="I22" i="53"/>
  <c r="J22" i="53"/>
  <c r="K22" i="53"/>
  <c r="L22" i="53"/>
  <c r="M22" i="53"/>
  <c r="N22" i="53"/>
  <c r="O22" i="53"/>
  <c r="P22" i="53"/>
  <c r="Q22" i="53"/>
  <c r="R22" i="53"/>
  <c r="S22" i="53"/>
  <c r="T22" i="53"/>
  <c r="U22" i="53"/>
  <c r="V22" i="53"/>
  <c r="W22" i="53"/>
  <c r="X22" i="53"/>
  <c r="Y22" i="53"/>
  <c r="B23" i="53"/>
  <c r="C23" i="53"/>
  <c r="D23" i="53"/>
  <c r="E23" i="53"/>
  <c r="F23" i="53"/>
  <c r="G23" i="53"/>
  <c r="H23" i="53"/>
  <c r="I23" i="53"/>
  <c r="J23" i="53"/>
  <c r="K23" i="53"/>
  <c r="L23" i="53"/>
  <c r="M23" i="53"/>
  <c r="N23" i="53"/>
  <c r="O23" i="53"/>
  <c r="P23" i="53"/>
  <c r="Q23" i="53"/>
  <c r="R23" i="53"/>
  <c r="S23" i="53"/>
  <c r="T23" i="53"/>
  <c r="U23" i="53"/>
  <c r="V23" i="53"/>
  <c r="W23" i="53"/>
  <c r="X23" i="53"/>
  <c r="Y23" i="53"/>
  <c r="B24" i="53"/>
  <c r="C24" i="53"/>
  <c r="D24" i="53"/>
  <c r="E24" i="53"/>
  <c r="F24" i="53"/>
  <c r="G24" i="53"/>
  <c r="H24" i="53"/>
  <c r="I24" i="53"/>
  <c r="J24" i="53"/>
  <c r="K24" i="53"/>
  <c r="L24" i="53"/>
  <c r="M24" i="53"/>
  <c r="N24" i="53"/>
  <c r="O24" i="53"/>
  <c r="P24" i="53"/>
  <c r="Q24" i="53"/>
  <c r="R24" i="53"/>
  <c r="S24" i="53"/>
  <c r="T24" i="53"/>
  <c r="U24" i="53"/>
  <c r="V24" i="53"/>
  <c r="W24" i="53"/>
  <c r="X24" i="53"/>
  <c r="Y24" i="53"/>
  <c r="B2" i="53"/>
  <c r="C2" i="53"/>
  <c r="D2" i="53"/>
  <c r="E2" i="53"/>
  <c r="F2" i="53"/>
  <c r="G2" i="53"/>
  <c r="H2" i="53"/>
  <c r="I2" i="53"/>
  <c r="J2" i="53"/>
  <c r="K2" i="53"/>
  <c r="L2" i="53"/>
  <c r="M2" i="53"/>
  <c r="N2" i="53"/>
  <c r="O2" i="53"/>
  <c r="P2" i="53"/>
  <c r="Q2" i="53"/>
  <c r="R2" i="53"/>
  <c r="S2" i="53"/>
  <c r="T2" i="53"/>
  <c r="U2" i="53"/>
  <c r="V2" i="53"/>
  <c r="W2" i="53"/>
  <c r="X2" i="53"/>
  <c r="Y2" i="53"/>
  <c r="A2" i="53"/>
  <c r="DT16" i="41"/>
  <c r="DS16" i="41"/>
  <c r="DR16" i="41"/>
  <c r="DQ16" i="41"/>
  <c r="DP16" i="41"/>
  <c r="DO16" i="41"/>
  <c r="DN16" i="41"/>
  <c r="DM16" i="41"/>
  <c r="DL16" i="41"/>
  <c r="DK16" i="41"/>
  <c r="DJ16" i="41"/>
  <c r="DI16" i="41"/>
  <c r="DH16" i="41"/>
  <c r="DG16" i="41"/>
  <c r="DF16" i="41"/>
  <c r="DE16" i="41"/>
  <c r="DD16" i="41"/>
  <c r="DC16" i="41"/>
  <c r="DB16" i="41"/>
  <c r="DA16" i="41"/>
  <c r="CZ16" i="41"/>
  <c r="CY16" i="41"/>
  <c r="CX16" i="41"/>
  <c r="CW16" i="41"/>
  <c r="CV16" i="41"/>
  <c r="CU16" i="41"/>
  <c r="CT16" i="41"/>
  <c r="CS16" i="41"/>
  <c r="CR16" i="41"/>
  <c r="CQ16" i="41"/>
  <c r="CP16" i="41"/>
  <c r="CO16" i="41"/>
  <c r="CN16" i="41"/>
  <c r="CM16" i="41"/>
  <c r="CL16" i="41"/>
  <c r="CK16" i="41"/>
  <c r="CJ16" i="41"/>
  <c r="CI16" i="41"/>
  <c r="CH16" i="41"/>
  <c r="CG16" i="41"/>
  <c r="CF16" i="41"/>
  <c r="CE16" i="41"/>
  <c r="CD16" i="41"/>
  <c r="CC16" i="41"/>
  <c r="CB16" i="41"/>
  <c r="CA16" i="41"/>
  <c r="BZ16" i="41"/>
  <c r="BY16" i="41"/>
  <c r="BX16" i="41"/>
  <c r="BW16" i="41"/>
  <c r="BV16" i="41"/>
  <c r="BU16" i="41"/>
  <c r="BT16" i="41"/>
  <c r="BS16" i="41"/>
  <c r="BR16" i="41"/>
  <c r="BQ16" i="41"/>
  <c r="BP16" i="41"/>
  <c r="BO16" i="41"/>
  <c r="BN16" i="41"/>
  <c r="BM16" i="41"/>
  <c r="BL16" i="41"/>
  <c r="BK16" i="41"/>
  <c r="BJ16" i="41"/>
  <c r="BI16" i="41"/>
  <c r="BH16" i="41"/>
  <c r="BG16" i="41"/>
  <c r="BF16" i="41"/>
  <c r="BE16" i="41"/>
  <c r="BD16" i="41"/>
  <c r="BC16" i="41"/>
  <c r="BB16" i="41"/>
  <c r="BA16" i="41"/>
  <c r="AZ16" i="41"/>
  <c r="AY16" i="41"/>
  <c r="AX16" i="41"/>
  <c r="AW16" i="41"/>
  <c r="AV16" i="41"/>
  <c r="AU16" i="41"/>
  <c r="AT16" i="41"/>
  <c r="AS16" i="41"/>
  <c r="AR16" i="41"/>
  <c r="AQ16" i="41"/>
  <c r="AP16" i="41"/>
  <c r="AO16" i="41"/>
  <c r="AN16" i="41"/>
  <c r="AM16" i="41"/>
  <c r="AL16" i="41"/>
  <c r="AK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DT15" i="41"/>
  <c r="DS15" i="41"/>
  <c r="DR15" i="41"/>
  <c r="DQ15" i="41"/>
  <c r="DP15" i="41"/>
  <c r="DO15" i="41"/>
  <c r="DN15" i="41"/>
  <c r="DM15" i="41"/>
  <c r="DL15" i="41"/>
  <c r="DK15" i="41"/>
  <c r="DJ15" i="41"/>
  <c r="DI15" i="41"/>
  <c r="DH15" i="41"/>
  <c r="DG15" i="41"/>
  <c r="DF15" i="41"/>
  <c r="DE15" i="41"/>
  <c r="DD15" i="41"/>
  <c r="DC15" i="41"/>
  <c r="DB15" i="41"/>
  <c r="DA15" i="41"/>
  <c r="CZ15" i="41"/>
  <c r="CY15" i="41"/>
  <c r="CX15" i="41"/>
  <c r="CW15" i="41"/>
  <c r="CV15" i="41"/>
  <c r="CU15" i="41"/>
  <c r="CT15" i="41"/>
  <c r="CS15" i="41"/>
  <c r="CR15" i="41"/>
  <c r="CQ15" i="41"/>
  <c r="CP15" i="41"/>
  <c r="CO15" i="41"/>
  <c r="CN15" i="41"/>
  <c r="CM15" i="41"/>
  <c r="CL15" i="41"/>
  <c r="CK15" i="41"/>
  <c r="CJ15" i="41"/>
  <c r="CI15" i="41"/>
  <c r="CH15" i="41"/>
  <c r="CG15" i="41"/>
  <c r="CF15" i="41"/>
  <c r="CE15" i="41"/>
  <c r="CD15" i="41"/>
  <c r="CC15" i="41"/>
  <c r="CB15" i="41"/>
  <c r="CA15" i="41"/>
  <c r="BZ15" i="41"/>
  <c r="BY15" i="41"/>
  <c r="BX15" i="41"/>
  <c r="BW15" i="41"/>
  <c r="BV15" i="41"/>
  <c r="BU15" i="41"/>
  <c r="BT15" i="41"/>
  <c r="BS15" i="41"/>
  <c r="BR15" i="41"/>
  <c r="BQ15" i="41"/>
  <c r="BP15" i="41"/>
  <c r="BO15" i="41"/>
  <c r="BN15" i="41"/>
  <c r="BM15" i="41"/>
  <c r="BL15" i="41"/>
  <c r="BK15" i="41"/>
  <c r="BJ15" i="41"/>
  <c r="BI15" i="41"/>
  <c r="BH15" i="41"/>
  <c r="BG15" i="41"/>
  <c r="BF15" i="41"/>
  <c r="BE15" i="41"/>
  <c r="BD15" i="41"/>
  <c r="BC15" i="41"/>
  <c r="BB15" i="41"/>
  <c r="BA15" i="41"/>
  <c r="AZ15" i="41"/>
  <c r="AY15" i="41"/>
  <c r="AX15" i="41"/>
  <c r="AW15" i="41"/>
  <c r="AV15" i="41"/>
  <c r="AU15" i="41"/>
  <c r="AT15" i="41"/>
  <c r="AS15" i="41"/>
  <c r="AR15" i="41"/>
  <c r="AQ15" i="41"/>
  <c r="AP15" i="41"/>
  <c r="AO15" i="41"/>
  <c r="AN15" i="41"/>
  <c r="AM15" i="41"/>
  <c r="AL15" i="41"/>
  <c r="AK15" i="41"/>
  <c r="AJ15" i="41"/>
  <c r="AI15" i="41"/>
  <c r="AH15" i="41"/>
  <c r="AG15" i="41"/>
  <c r="AF15" i="41"/>
  <c r="AE15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6" i="41"/>
  <c r="B15" i="41"/>
  <c r="DT12" i="41"/>
  <c r="DS12" i="41"/>
  <c r="DR12" i="41"/>
  <c r="DQ12" i="41"/>
  <c r="DP12" i="41"/>
  <c r="DO12" i="41"/>
  <c r="DN12" i="41"/>
  <c r="DM12" i="41"/>
  <c r="DL12" i="41"/>
  <c r="DK12" i="41"/>
  <c r="DJ12" i="41"/>
  <c r="DI12" i="41"/>
  <c r="DH12" i="41"/>
  <c r="DG12" i="41"/>
  <c r="DF12" i="41"/>
  <c r="DE12" i="41"/>
  <c r="DD12" i="41"/>
  <c r="DC12" i="41"/>
  <c r="DB12" i="41"/>
  <c r="DA12" i="41"/>
  <c r="CZ12" i="41"/>
  <c r="CY12" i="41"/>
  <c r="CX12" i="41"/>
  <c r="CW12" i="41"/>
  <c r="CV12" i="41"/>
  <c r="CU12" i="41"/>
  <c r="CT12" i="41"/>
  <c r="CS12" i="41"/>
  <c r="CR12" i="41"/>
  <c r="CQ12" i="41"/>
  <c r="CP12" i="41"/>
  <c r="CO12" i="41"/>
  <c r="CN12" i="41"/>
  <c r="CM12" i="41"/>
  <c r="CL12" i="41"/>
  <c r="CK12" i="41"/>
  <c r="CJ12" i="41"/>
  <c r="CI12" i="41"/>
  <c r="CH12" i="41"/>
  <c r="CG12" i="41"/>
  <c r="CF12" i="41"/>
  <c r="CE12" i="41"/>
  <c r="CD12" i="41"/>
  <c r="CC12" i="41"/>
  <c r="CB12" i="41"/>
  <c r="CA12" i="41"/>
  <c r="BZ12" i="41"/>
  <c r="BY12" i="41"/>
  <c r="BX12" i="41"/>
  <c r="BW12" i="41"/>
  <c r="BV12" i="41"/>
  <c r="BU12" i="41"/>
  <c r="BT12" i="41"/>
  <c r="BS12" i="41"/>
  <c r="BR12" i="41"/>
  <c r="BQ12" i="41"/>
  <c r="BP12" i="41"/>
  <c r="BO12" i="41"/>
  <c r="BN12" i="41"/>
  <c r="BM12" i="41"/>
  <c r="BL12" i="41"/>
  <c r="BK12" i="41"/>
  <c r="BJ12" i="41"/>
  <c r="BI12" i="41"/>
  <c r="BH12" i="41"/>
  <c r="BG12" i="41"/>
  <c r="BF12" i="41"/>
  <c r="BE12" i="41"/>
  <c r="BD12" i="41"/>
  <c r="BC12" i="41"/>
  <c r="BB12" i="41"/>
  <c r="BA12" i="41"/>
  <c r="AZ12" i="41"/>
  <c r="AY12" i="41"/>
  <c r="AX12" i="41"/>
  <c r="AW12" i="41"/>
  <c r="AV12" i="41"/>
  <c r="AU12" i="41"/>
  <c r="AT12" i="41"/>
  <c r="AS12" i="41"/>
  <c r="AR12" i="41"/>
  <c r="AQ12" i="41"/>
  <c r="AP12" i="41"/>
  <c r="AO12" i="41"/>
  <c r="AN12" i="41"/>
  <c r="AM12" i="41"/>
  <c r="AL12" i="41"/>
  <c r="AK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DT11" i="41"/>
  <c r="DS11" i="41"/>
  <c r="DR11" i="41"/>
  <c r="DQ11" i="41"/>
  <c r="DP11" i="41"/>
  <c r="DO11" i="41"/>
  <c r="DN11" i="41"/>
  <c r="DM11" i="41"/>
  <c r="DL11" i="41"/>
  <c r="DK11" i="41"/>
  <c r="DJ11" i="41"/>
  <c r="DI11" i="41"/>
  <c r="DH11" i="41"/>
  <c r="DG11" i="41"/>
  <c r="DF11" i="41"/>
  <c r="DE11" i="41"/>
  <c r="DD11" i="41"/>
  <c r="DC11" i="41"/>
  <c r="DB11" i="41"/>
  <c r="DA11" i="41"/>
  <c r="CZ11" i="41"/>
  <c r="CY11" i="41"/>
  <c r="CX11" i="41"/>
  <c r="CW11" i="41"/>
  <c r="CV11" i="41"/>
  <c r="CU11" i="41"/>
  <c r="CT11" i="41"/>
  <c r="CS11" i="41"/>
  <c r="CR11" i="41"/>
  <c r="CQ11" i="41"/>
  <c r="CP11" i="41"/>
  <c r="CO11" i="41"/>
  <c r="CN11" i="41"/>
  <c r="CM11" i="41"/>
  <c r="CL11" i="41"/>
  <c r="CK11" i="41"/>
  <c r="CJ11" i="41"/>
  <c r="CI11" i="41"/>
  <c r="CH11" i="41"/>
  <c r="CG11" i="41"/>
  <c r="CF11" i="41"/>
  <c r="CE11" i="41"/>
  <c r="CD11" i="41"/>
  <c r="CC11" i="41"/>
  <c r="CB11" i="41"/>
  <c r="CA11" i="41"/>
  <c r="BZ11" i="41"/>
  <c r="BY11" i="41"/>
  <c r="BX11" i="41"/>
  <c r="BW11" i="41"/>
  <c r="BV11" i="41"/>
  <c r="BU11" i="41"/>
  <c r="BT11" i="41"/>
  <c r="BS11" i="41"/>
  <c r="BR11" i="41"/>
  <c r="BQ11" i="41"/>
  <c r="BP11" i="41"/>
  <c r="BO11" i="41"/>
  <c r="BN11" i="41"/>
  <c r="BM11" i="41"/>
  <c r="BL11" i="41"/>
  <c r="BK11" i="41"/>
  <c r="BJ11" i="41"/>
  <c r="BI11" i="41"/>
  <c r="BH11" i="41"/>
  <c r="BG11" i="41"/>
  <c r="BF11" i="41"/>
  <c r="BE11" i="41"/>
  <c r="BD11" i="41"/>
  <c r="BC11" i="41"/>
  <c r="BB11" i="41"/>
  <c r="BA11" i="41"/>
  <c r="AZ11" i="41"/>
  <c r="AY11" i="41"/>
  <c r="AX11" i="41"/>
  <c r="AW11" i="41"/>
  <c r="AV11" i="41"/>
  <c r="AU11" i="41"/>
  <c r="AT11" i="41"/>
  <c r="AS11" i="41"/>
  <c r="AR11" i="41"/>
  <c r="AQ11" i="41"/>
  <c r="AP11" i="41"/>
  <c r="AO11" i="41"/>
  <c r="AN11" i="41"/>
  <c r="AM11" i="41"/>
  <c r="AL11" i="41"/>
  <c r="AK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A16" i="41"/>
  <c r="A15" i="41"/>
  <c r="A12" i="41"/>
  <c r="A11" i="41"/>
  <c r="DT7" i="41"/>
  <c r="DS7" i="41"/>
  <c r="DR7" i="41"/>
  <c r="DQ7" i="41"/>
  <c r="DP7" i="41"/>
  <c r="DO7" i="41"/>
  <c r="DN7" i="41"/>
  <c r="DM7" i="41"/>
  <c r="DL7" i="41"/>
  <c r="DK7" i="41"/>
  <c r="DJ7" i="41"/>
  <c r="DI7" i="41"/>
  <c r="DH7" i="41"/>
  <c r="DG7" i="41"/>
  <c r="DF7" i="41"/>
  <c r="DE7" i="41"/>
  <c r="DD7" i="41"/>
  <c r="DC7" i="41"/>
  <c r="DB7" i="41"/>
  <c r="DA7" i="41"/>
  <c r="CZ7" i="41"/>
  <c r="CY7" i="41"/>
  <c r="CX7" i="41"/>
  <c r="CW7" i="41"/>
  <c r="CV7" i="41"/>
  <c r="CU7" i="41"/>
  <c r="CT7" i="41"/>
  <c r="CS7" i="41"/>
  <c r="CR7" i="41"/>
  <c r="CQ7" i="41"/>
  <c r="CP7" i="41"/>
  <c r="CO7" i="41"/>
  <c r="CN7" i="41"/>
  <c r="CM7" i="41"/>
  <c r="CL7" i="41"/>
  <c r="CK7" i="41"/>
  <c r="CJ7" i="41"/>
  <c r="CI7" i="41"/>
  <c r="CH7" i="41"/>
  <c r="CG7" i="41"/>
  <c r="CF7" i="41"/>
  <c r="CE7" i="41"/>
  <c r="CD7" i="41"/>
  <c r="CC7" i="41"/>
  <c r="CB7" i="41"/>
  <c r="CA7" i="41"/>
  <c r="BZ7" i="41"/>
  <c r="BY7" i="41"/>
  <c r="BX7" i="41"/>
  <c r="BW7" i="41"/>
  <c r="BV7" i="41"/>
  <c r="BU7" i="41"/>
  <c r="BT7" i="41"/>
  <c r="BS7" i="41"/>
  <c r="BR7" i="41"/>
  <c r="BQ7" i="41"/>
  <c r="BP7" i="41"/>
  <c r="BO7" i="41"/>
  <c r="BN7" i="41"/>
  <c r="BM7" i="41"/>
  <c r="BL7" i="41"/>
  <c r="BK7" i="41"/>
  <c r="BJ7" i="41"/>
  <c r="BI7" i="41"/>
  <c r="BH7" i="41"/>
  <c r="BG7" i="41"/>
  <c r="BF7" i="41"/>
  <c r="BE7" i="41"/>
  <c r="BD7" i="41"/>
  <c r="BC7" i="41"/>
  <c r="BB7" i="41"/>
  <c r="BA7" i="41"/>
  <c r="AZ7" i="41"/>
  <c r="AY7" i="41"/>
  <c r="AX7" i="41"/>
  <c r="AW7" i="41"/>
  <c r="AV7" i="41"/>
  <c r="AU7" i="41"/>
  <c r="AT7" i="41"/>
  <c r="AS7" i="41"/>
  <c r="AR7" i="41"/>
  <c r="AQ7" i="41"/>
  <c r="AP7" i="41"/>
  <c r="AO7" i="41"/>
  <c r="AN7" i="41"/>
  <c r="AM7" i="41"/>
  <c r="AL7" i="41"/>
  <c r="AK7" i="41"/>
  <c r="AJ7" i="41"/>
  <c r="AI7" i="41"/>
  <c r="AH7" i="41"/>
  <c r="AG7" i="41"/>
  <c r="AF7" i="41"/>
  <c r="AE7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H7" i="41"/>
  <c r="G7" i="41"/>
  <c r="F7" i="41"/>
  <c r="E7" i="41"/>
  <c r="D7" i="41"/>
  <c r="C7" i="41"/>
  <c r="B7" i="41"/>
  <c r="DT3" i="41"/>
  <c r="DS3" i="41"/>
  <c r="DR3" i="41"/>
  <c r="DQ3" i="41"/>
  <c r="DP3" i="41"/>
  <c r="DO3" i="41"/>
  <c r="DN3" i="41"/>
  <c r="DM3" i="41"/>
  <c r="DL3" i="41"/>
  <c r="DK3" i="41"/>
  <c r="DJ3" i="41"/>
  <c r="DI3" i="41"/>
  <c r="DH3" i="41"/>
  <c r="DG3" i="41"/>
  <c r="DF3" i="41"/>
  <c r="DE3" i="41"/>
  <c r="DD3" i="41"/>
  <c r="DC3" i="41"/>
  <c r="DB3" i="41"/>
  <c r="DA3" i="41"/>
  <c r="CZ3" i="41"/>
  <c r="CY3" i="41"/>
  <c r="CX3" i="41"/>
  <c r="CW3" i="41"/>
  <c r="CV3" i="41"/>
  <c r="CU3" i="41"/>
  <c r="CT3" i="41"/>
  <c r="CS3" i="41"/>
  <c r="CR3" i="41"/>
  <c r="CQ3" i="41"/>
  <c r="CP3" i="41"/>
  <c r="CO3" i="41"/>
  <c r="CN3" i="41"/>
  <c r="CM3" i="41"/>
  <c r="CL3" i="41"/>
  <c r="CK3" i="41"/>
  <c r="CJ3" i="41"/>
  <c r="CI3" i="41"/>
  <c r="CH3" i="41"/>
  <c r="CG3" i="41"/>
  <c r="CF3" i="41"/>
  <c r="CE3" i="41"/>
  <c r="CD3" i="41"/>
  <c r="CC3" i="41"/>
  <c r="CB3" i="41"/>
  <c r="CA3" i="41"/>
  <c r="BZ3" i="41"/>
  <c r="BY3" i="41"/>
  <c r="BX3" i="41"/>
  <c r="BW3" i="41"/>
  <c r="BV3" i="41"/>
  <c r="BU3" i="41"/>
  <c r="BT3" i="41"/>
  <c r="BS3" i="41"/>
  <c r="BR3" i="41"/>
  <c r="BQ3" i="41"/>
  <c r="BP3" i="41"/>
  <c r="BO3" i="41"/>
  <c r="BN3" i="41"/>
  <c r="BM3" i="41"/>
  <c r="BL3" i="41"/>
  <c r="BK3" i="41"/>
  <c r="BJ3" i="41"/>
  <c r="BI3" i="41"/>
  <c r="BH3" i="41"/>
  <c r="BG3" i="41"/>
  <c r="BF3" i="41"/>
  <c r="BE3" i="41"/>
  <c r="BD3" i="41"/>
  <c r="BC3" i="41"/>
  <c r="BB3" i="41"/>
  <c r="BA3" i="41"/>
  <c r="AZ3" i="41"/>
  <c r="AY3" i="41"/>
  <c r="AX3" i="41"/>
  <c r="AW3" i="41"/>
  <c r="AV3" i="41"/>
  <c r="AU3" i="41"/>
  <c r="AT3" i="41"/>
  <c r="AS3" i="41"/>
  <c r="AR3" i="41"/>
  <c r="AQ3" i="41"/>
  <c r="AP3" i="41"/>
  <c r="AO3" i="41"/>
  <c r="AN3" i="41"/>
  <c r="AM3" i="41"/>
  <c r="AL3" i="41"/>
  <c r="AK3" i="41"/>
  <c r="AJ3" i="41"/>
  <c r="AI3" i="41"/>
  <c r="AH3" i="41"/>
  <c r="AG3" i="41"/>
  <c r="AF3" i="41"/>
  <c r="AE3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I3" i="41"/>
  <c r="H3" i="41"/>
  <c r="G3" i="41"/>
  <c r="F3" i="41"/>
  <c r="E3" i="41"/>
  <c r="D3" i="41"/>
  <c r="C3" i="41"/>
  <c r="B3" i="41"/>
  <c r="A7" i="41"/>
  <c r="DT2" i="41"/>
  <c r="DS2" i="41"/>
  <c r="DR2" i="41"/>
  <c r="DQ2" i="41"/>
  <c r="DP2" i="41"/>
  <c r="DO2" i="41"/>
  <c r="DN2" i="41"/>
  <c r="DM2" i="41"/>
  <c r="DL2" i="41"/>
  <c r="DK2" i="41"/>
  <c r="DJ2" i="41"/>
  <c r="DI2" i="41"/>
  <c r="DH2" i="41"/>
  <c r="DG2" i="41"/>
  <c r="DF2" i="41"/>
  <c r="DE2" i="41"/>
  <c r="DD2" i="41"/>
  <c r="DC2" i="41"/>
  <c r="DB2" i="41"/>
  <c r="DA2" i="41"/>
  <c r="CZ2" i="41"/>
  <c r="CY2" i="41"/>
  <c r="CX2" i="41"/>
  <c r="CW2" i="41"/>
  <c r="CV2" i="41"/>
  <c r="CU2" i="41"/>
  <c r="CT2" i="41"/>
  <c r="CS2" i="41"/>
  <c r="CR2" i="41"/>
  <c r="CQ2" i="41"/>
  <c r="CP2" i="41"/>
  <c r="CO2" i="41"/>
  <c r="CN2" i="41"/>
  <c r="CM2" i="41"/>
  <c r="CL2" i="41"/>
  <c r="CK2" i="41"/>
  <c r="CJ2" i="41"/>
  <c r="CI2" i="41"/>
  <c r="CH2" i="41"/>
  <c r="CG2" i="41"/>
  <c r="CF2" i="41"/>
  <c r="CE2" i="41"/>
  <c r="CD2" i="41"/>
  <c r="CC2" i="41"/>
  <c r="CB2" i="41"/>
  <c r="CA2" i="41"/>
  <c r="BZ2" i="41"/>
  <c r="BY2" i="41"/>
  <c r="BX2" i="41"/>
  <c r="BW2" i="41"/>
  <c r="BV2" i="41"/>
  <c r="BU2" i="41"/>
  <c r="BT2" i="41"/>
  <c r="BS2" i="41"/>
  <c r="BR2" i="41"/>
  <c r="BQ2" i="41"/>
  <c r="BP2" i="41"/>
  <c r="BO2" i="41"/>
  <c r="BN2" i="41"/>
  <c r="BM2" i="41"/>
  <c r="BL2" i="41"/>
  <c r="BK2" i="41"/>
  <c r="BJ2" i="41"/>
  <c r="BI2" i="41"/>
  <c r="BH2" i="41"/>
  <c r="BG2" i="41"/>
  <c r="BF2" i="41"/>
  <c r="BE2" i="41"/>
  <c r="BD2" i="41"/>
  <c r="BC2" i="41"/>
  <c r="BB2" i="41"/>
  <c r="BA2" i="41"/>
  <c r="AZ2" i="41"/>
  <c r="AY2" i="41"/>
  <c r="AX2" i="41"/>
  <c r="AW2" i="41"/>
  <c r="AV2" i="41"/>
  <c r="AU2" i="41"/>
  <c r="AT2" i="41"/>
  <c r="AS2" i="41"/>
  <c r="AR2" i="41"/>
  <c r="AQ2" i="41"/>
  <c r="AP2" i="41"/>
  <c r="AO2" i="41"/>
  <c r="AN2" i="41"/>
  <c r="AM2" i="41"/>
  <c r="AL2" i="41"/>
  <c r="AK2" i="41"/>
  <c r="AJ2" i="41"/>
  <c r="AI2" i="41"/>
  <c r="AH2" i="41"/>
  <c r="AG2" i="41"/>
  <c r="AF2" i="41"/>
  <c r="AE2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I2" i="41"/>
  <c r="H2" i="41"/>
  <c r="G2" i="41"/>
  <c r="F2" i="41"/>
  <c r="E2" i="41"/>
  <c r="D2" i="41"/>
  <c r="C2" i="41"/>
  <c r="B2" i="41"/>
  <c r="CW48" i="35"/>
  <c r="CV48" i="35"/>
  <c r="CU48" i="35"/>
  <c r="CT48" i="35"/>
  <c r="CS48" i="35"/>
  <c r="CR48" i="35"/>
  <c r="CQ48" i="35"/>
  <c r="CP48" i="35"/>
  <c r="CO48" i="35"/>
  <c r="CN48" i="35"/>
  <c r="CM48" i="35"/>
  <c r="CL48" i="35"/>
  <c r="CK48" i="35"/>
  <c r="CJ48" i="35"/>
  <c r="CI48" i="35"/>
  <c r="CH48" i="35"/>
  <c r="CG48" i="35"/>
  <c r="CF48" i="35"/>
  <c r="CE48" i="35"/>
  <c r="CD48" i="35"/>
  <c r="CC48" i="35"/>
  <c r="CB48" i="35"/>
  <c r="CA48" i="35"/>
  <c r="BZ48" i="35"/>
  <c r="BY48" i="35"/>
  <c r="BX48" i="35"/>
  <c r="BW48" i="35"/>
  <c r="BV48" i="35"/>
  <c r="BU48" i="35"/>
  <c r="BT48" i="35"/>
  <c r="BS48" i="35"/>
  <c r="BR48" i="35"/>
  <c r="BQ48" i="35"/>
  <c r="BP48" i="35"/>
  <c r="BO48" i="35"/>
  <c r="BN48" i="35"/>
  <c r="BM48" i="35"/>
  <c r="BL48" i="35"/>
  <c r="BK48" i="35"/>
  <c r="BJ48" i="35"/>
  <c r="BI48" i="35"/>
  <c r="BH48" i="35"/>
  <c r="BG48" i="35"/>
  <c r="BF48" i="35"/>
  <c r="BE48" i="35"/>
  <c r="BD48" i="35"/>
  <c r="BC48" i="35"/>
  <c r="BB48" i="35"/>
  <c r="BA48" i="35"/>
  <c r="AZ48" i="35"/>
  <c r="AY48" i="35"/>
  <c r="AX48" i="35"/>
  <c r="AW48" i="35"/>
  <c r="AV48" i="35"/>
  <c r="AU48" i="35"/>
  <c r="AT48" i="35"/>
  <c r="AS48" i="35"/>
  <c r="AR48" i="35"/>
  <c r="AQ48" i="35"/>
  <c r="AP48" i="35"/>
  <c r="AO48" i="35"/>
  <c r="AN48" i="35"/>
  <c r="AM48" i="35"/>
  <c r="AL48" i="35"/>
  <c r="AK48" i="35"/>
  <c r="AJ48" i="35"/>
  <c r="AI48" i="35"/>
  <c r="AH48" i="35"/>
  <c r="AG48" i="35"/>
  <c r="AF48" i="35"/>
  <c r="AE48" i="35"/>
  <c r="AD48" i="35"/>
  <c r="AC48" i="35"/>
  <c r="AB48" i="35"/>
  <c r="AA48" i="35"/>
  <c r="Z48" i="35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D48" i="35"/>
  <c r="C48" i="35"/>
  <c r="B48" i="35"/>
  <c r="A48" i="35"/>
  <c r="A3" i="41"/>
  <c r="A2" i="41"/>
  <c r="G2" i="34"/>
  <c r="G6" i="34"/>
  <c r="C6" i="34"/>
  <c r="C2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3" i="35"/>
  <c r="B2" i="35"/>
  <c r="B2" i="37"/>
  <c r="C2" i="35"/>
  <c r="D2" i="35"/>
  <c r="E2" i="35"/>
  <c r="F2" i="35"/>
  <c r="G2" i="35"/>
  <c r="H2" i="35"/>
  <c r="I2" i="35"/>
  <c r="J2" i="35"/>
  <c r="K2" i="35"/>
  <c r="L2" i="35"/>
  <c r="M2" i="35"/>
  <c r="N2" i="35"/>
  <c r="O2" i="35"/>
  <c r="P2" i="35"/>
  <c r="Q2" i="35"/>
  <c r="R2" i="35"/>
  <c r="S2" i="35"/>
  <c r="T2" i="35"/>
  <c r="U2" i="35"/>
  <c r="V2" i="35"/>
  <c r="W2" i="35"/>
  <c r="X2" i="35"/>
  <c r="Y2" i="35"/>
  <c r="Z2" i="35"/>
  <c r="AA2" i="35"/>
  <c r="AB2" i="35"/>
  <c r="AC2" i="35"/>
  <c r="AD2" i="35"/>
  <c r="AE2" i="35"/>
  <c r="AF2" i="35"/>
  <c r="AG2" i="35"/>
  <c r="AH2" i="35"/>
  <c r="AI2" i="35"/>
  <c r="AJ2" i="35"/>
  <c r="AK2" i="35"/>
  <c r="AL2" i="35"/>
  <c r="AM2" i="35"/>
  <c r="AN2" i="35"/>
  <c r="AO2" i="35"/>
  <c r="AP2" i="35"/>
  <c r="AQ2" i="35"/>
  <c r="AR2" i="35"/>
  <c r="AS2" i="35"/>
  <c r="AT2" i="35"/>
  <c r="AU2" i="35"/>
  <c r="AV2" i="35"/>
  <c r="AW2" i="35"/>
  <c r="AX2" i="35"/>
  <c r="AY2" i="35"/>
  <c r="AZ2" i="35"/>
  <c r="BA2" i="35"/>
  <c r="BB2" i="35"/>
  <c r="BC2" i="35"/>
  <c r="BD2" i="35"/>
  <c r="BE2" i="35"/>
  <c r="BF2" i="35"/>
  <c r="BG2" i="35"/>
  <c r="BH2" i="35"/>
  <c r="BI2" i="35"/>
  <c r="BJ2" i="35"/>
  <c r="BK2" i="35"/>
  <c r="BL2" i="35"/>
  <c r="BM2" i="35"/>
  <c r="BN2" i="35"/>
  <c r="BO2" i="35"/>
  <c r="BP2" i="35"/>
  <c r="BQ2" i="35"/>
  <c r="BR2" i="35"/>
  <c r="BS2" i="35"/>
  <c r="BT2" i="35"/>
  <c r="BU2" i="35"/>
  <c r="BV2" i="35"/>
  <c r="BW2" i="35"/>
  <c r="BX2" i="35"/>
  <c r="BY2" i="35"/>
  <c r="BZ2" i="35"/>
  <c r="CA2" i="35"/>
  <c r="CB2" i="35"/>
  <c r="CC2" i="35"/>
  <c r="CD2" i="35"/>
  <c r="CE2" i="35"/>
  <c r="CF2" i="35"/>
  <c r="CG2" i="35"/>
  <c r="CH2" i="35"/>
  <c r="CI2" i="35"/>
  <c r="CJ2" i="35"/>
  <c r="CK2" i="35"/>
  <c r="CL2" i="35"/>
  <c r="CM2" i="35"/>
  <c r="CN2" i="35"/>
  <c r="CO2" i="35"/>
  <c r="CP2" i="35"/>
  <c r="CQ2" i="35"/>
  <c r="CR2" i="35"/>
  <c r="CS2" i="35"/>
  <c r="CT2" i="35"/>
  <c r="CU2" i="35"/>
  <c r="CV2" i="35"/>
  <c r="CW2" i="35"/>
  <c r="BJ2" i="43"/>
  <c r="BK2" i="43"/>
  <c r="BL2" i="43"/>
  <c r="BM2" i="43"/>
  <c r="BN2" i="43"/>
  <c r="BO2" i="43"/>
  <c r="BP2" i="43"/>
  <c r="BQ2" i="43"/>
  <c r="BR2" i="43"/>
  <c r="BS2" i="43"/>
  <c r="BT2" i="43"/>
  <c r="BU2" i="43"/>
  <c r="BV2" i="43"/>
  <c r="BW2" i="43"/>
  <c r="BX2" i="43"/>
  <c r="BY2" i="43"/>
  <c r="BZ2" i="43"/>
  <c r="CA2" i="43"/>
  <c r="CB2" i="43"/>
  <c r="CC2" i="43"/>
  <c r="CD2" i="43"/>
  <c r="CE2" i="43"/>
  <c r="CF2" i="43"/>
  <c r="CG2" i="43"/>
  <c r="CH2" i="43"/>
  <c r="CI2" i="43"/>
  <c r="CJ2" i="43"/>
  <c r="CK2" i="43"/>
  <c r="CL2" i="43"/>
  <c r="CM2" i="43"/>
  <c r="CN2" i="43"/>
  <c r="CO2" i="43"/>
  <c r="CP2" i="43"/>
  <c r="CQ2" i="43"/>
  <c r="CR2" i="43"/>
  <c r="CS2" i="43"/>
  <c r="CT2" i="43"/>
  <c r="CU2" i="43"/>
  <c r="CV2" i="43"/>
  <c r="CW2" i="43"/>
  <c r="CX2" i="43"/>
  <c r="BJ3" i="43"/>
  <c r="BK3" i="43"/>
  <c r="BL3" i="43"/>
  <c r="BM3" i="43"/>
  <c r="BN3" i="43"/>
  <c r="BO3" i="43"/>
  <c r="BP3" i="43"/>
  <c r="BQ3" i="43"/>
  <c r="BR3" i="43"/>
  <c r="BS3" i="43"/>
  <c r="BT3" i="43"/>
  <c r="BU3" i="43"/>
  <c r="BV3" i="43"/>
  <c r="BW3" i="43"/>
  <c r="BX3" i="43"/>
  <c r="BY3" i="43"/>
  <c r="BZ3" i="43"/>
  <c r="CA3" i="43"/>
  <c r="CB3" i="43"/>
  <c r="CC3" i="43"/>
  <c r="CD3" i="43"/>
  <c r="CE3" i="43"/>
  <c r="CF3" i="43"/>
  <c r="CG3" i="43"/>
  <c r="CH3" i="43"/>
  <c r="CI3" i="43"/>
  <c r="CJ3" i="43"/>
  <c r="CK3" i="43"/>
  <c r="CL3" i="43"/>
  <c r="CM3" i="43"/>
  <c r="CN3" i="43"/>
  <c r="CO3" i="43"/>
  <c r="CP3" i="43"/>
  <c r="CQ3" i="43"/>
  <c r="CR3" i="43"/>
  <c r="CS3" i="43"/>
  <c r="CT3" i="43"/>
  <c r="CU3" i="43"/>
  <c r="CV3" i="43"/>
  <c r="CW3" i="43"/>
  <c r="CX3" i="43"/>
  <c r="BJ4" i="43"/>
  <c r="BK4" i="43"/>
  <c r="BL4" i="43"/>
  <c r="BM4" i="43"/>
  <c r="BN4" i="43"/>
  <c r="BO4" i="43"/>
  <c r="BP4" i="43"/>
  <c r="BQ4" i="43"/>
  <c r="BR4" i="43"/>
  <c r="BS4" i="43"/>
  <c r="BT4" i="43"/>
  <c r="BU4" i="43"/>
  <c r="BV4" i="43"/>
  <c r="BW4" i="43"/>
  <c r="BX4" i="43"/>
  <c r="BY4" i="43"/>
  <c r="BZ4" i="43"/>
  <c r="CA4" i="43"/>
  <c r="CB4" i="43"/>
  <c r="CC4" i="43"/>
  <c r="CD4" i="43"/>
  <c r="CE4" i="43"/>
  <c r="CF4" i="43"/>
  <c r="CG4" i="43"/>
  <c r="CH4" i="43"/>
  <c r="CI4" i="43"/>
  <c r="CJ4" i="43"/>
  <c r="CK4" i="43"/>
  <c r="CL4" i="43"/>
  <c r="CM4" i="43"/>
  <c r="CN4" i="43"/>
  <c r="CO4" i="43"/>
  <c r="CP4" i="43"/>
  <c r="CQ4" i="43"/>
  <c r="CR4" i="43"/>
  <c r="CS4" i="43"/>
  <c r="CT4" i="43"/>
  <c r="CU4" i="43"/>
  <c r="CV4" i="43"/>
  <c r="CW4" i="43"/>
  <c r="CX4" i="43"/>
  <c r="BJ5" i="43"/>
  <c r="BK5" i="43"/>
  <c r="BL5" i="43"/>
  <c r="BM5" i="43"/>
  <c r="BN5" i="43"/>
  <c r="BO5" i="43"/>
  <c r="BP5" i="43"/>
  <c r="BQ5" i="43"/>
  <c r="BR5" i="43"/>
  <c r="BS5" i="43"/>
  <c r="BT5" i="43"/>
  <c r="BU5" i="43"/>
  <c r="BV5" i="43"/>
  <c r="BW5" i="43"/>
  <c r="BX5" i="43"/>
  <c r="BY5" i="43"/>
  <c r="BZ5" i="43"/>
  <c r="CA5" i="43"/>
  <c r="CB5" i="43"/>
  <c r="CC5" i="43"/>
  <c r="CD5" i="43"/>
  <c r="CE5" i="43"/>
  <c r="CF5" i="43"/>
  <c r="CG5" i="43"/>
  <c r="CH5" i="43"/>
  <c r="CI5" i="43"/>
  <c r="CJ5" i="43"/>
  <c r="CK5" i="43"/>
  <c r="CL5" i="43"/>
  <c r="CM5" i="43"/>
  <c r="CN5" i="43"/>
  <c r="CO5" i="43"/>
  <c r="CP5" i="43"/>
  <c r="CQ5" i="43"/>
  <c r="CR5" i="43"/>
  <c r="CS5" i="43"/>
  <c r="CT5" i="43"/>
  <c r="CU5" i="43"/>
  <c r="CV5" i="43"/>
  <c r="CW5" i="43"/>
  <c r="CX5" i="43"/>
  <c r="BJ6" i="43"/>
  <c r="BK6" i="43"/>
  <c r="BL6" i="43"/>
  <c r="BM6" i="43"/>
  <c r="BN6" i="43"/>
  <c r="BO6" i="43"/>
  <c r="BP6" i="43"/>
  <c r="BQ6" i="43"/>
  <c r="BR6" i="43"/>
  <c r="BS6" i="43"/>
  <c r="BT6" i="43"/>
  <c r="BU6" i="43"/>
  <c r="BV6" i="43"/>
  <c r="BW6" i="43"/>
  <c r="BX6" i="43"/>
  <c r="BY6" i="43"/>
  <c r="BZ6" i="43"/>
  <c r="CA6" i="43"/>
  <c r="CB6" i="43"/>
  <c r="CC6" i="43"/>
  <c r="CD6" i="43"/>
  <c r="CE6" i="43"/>
  <c r="CF6" i="43"/>
  <c r="CG6" i="43"/>
  <c r="CH6" i="43"/>
  <c r="CI6" i="43"/>
  <c r="CJ6" i="43"/>
  <c r="CK6" i="43"/>
  <c r="CL6" i="43"/>
  <c r="CM6" i="43"/>
  <c r="CN6" i="43"/>
  <c r="CO6" i="43"/>
  <c r="CP6" i="43"/>
  <c r="CQ6" i="43"/>
  <c r="CR6" i="43"/>
  <c r="CS6" i="43"/>
  <c r="CT6" i="43"/>
  <c r="CU6" i="43"/>
  <c r="CV6" i="43"/>
  <c r="CW6" i="43"/>
  <c r="CX6" i="43"/>
  <c r="BJ7" i="43"/>
  <c r="BK7" i="43"/>
  <c r="BL7" i="43"/>
  <c r="BM7" i="43"/>
  <c r="BN7" i="43"/>
  <c r="BO7" i="43"/>
  <c r="BP7" i="43"/>
  <c r="BQ7" i="43"/>
  <c r="BR7" i="43"/>
  <c r="BS7" i="43"/>
  <c r="BT7" i="43"/>
  <c r="BU7" i="43"/>
  <c r="BV7" i="43"/>
  <c r="BW7" i="43"/>
  <c r="BX7" i="43"/>
  <c r="BY7" i="43"/>
  <c r="BZ7" i="43"/>
  <c r="CA7" i="43"/>
  <c r="CB7" i="43"/>
  <c r="CC7" i="43"/>
  <c r="CD7" i="43"/>
  <c r="CE7" i="43"/>
  <c r="CF7" i="43"/>
  <c r="CG7" i="43"/>
  <c r="CH7" i="43"/>
  <c r="CI7" i="43"/>
  <c r="CJ7" i="43"/>
  <c r="CK7" i="43"/>
  <c r="CL7" i="43"/>
  <c r="CM7" i="43"/>
  <c r="CN7" i="43"/>
  <c r="CO7" i="43"/>
  <c r="CP7" i="43"/>
  <c r="CQ7" i="43"/>
  <c r="CR7" i="43"/>
  <c r="CS7" i="43"/>
  <c r="CT7" i="43"/>
  <c r="CU7" i="43"/>
  <c r="CV7" i="43"/>
  <c r="CW7" i="43"/>
  <c r="CX7" i="43"/>
  <c r="BJ8" i="43"/>
  <c r="BK8" i="43"/>
  <c r="BL8" i="43"/>
  <c r="BM8" i="43"/>
  <c r="BN8" i="43"/>
  <c r="BO8" i="43"/>
  <c r="BP8" i="43"/>
  <c r="BQ8" i="43"/>
  <c r="BR8" i="43"/>
  <c r="BS8" i="43"/>
  <c r="BT8" i="43"/>
  <c r="BU8" i="43"/>
  <c r="BV8" i="43"/>
  <c r="BW8" i="43"/>
  <c r="BX8" i="43"/>
  <c r="BY8" i="43"/>
  <c r="BZ8" i="43"/>
  <c r="CA8" i="43"/>
  <c r="CB8" i="43"/>
  <c r="CC8" i="43"/>
  <c r="CD8" i="43"/>
  <c r="CE8" i="43"/>
  <c r="CF8" i="43"/>
  <c r="CG8" i="43"/>
  <c r="CH8" i="43"/>
  <c r="CI8" i="43"/>
  <c r="CJ8" i="43"/>
  <c r="CK8" i="43"/>
  <c r="CL8" i="43"/>
  <c r="CM8" i="43"/>
  <c r="CN8" i="43"/>
  <c r="CO8" i="43"/>
  <c r="CP8" i="43"/>
  <c r="CQ8" i="43"/>
  <c r="CR8" i="43"/>
  <c r="CS8" i="43"/>
  <c r="CT8" i="43"/>
  <c r="CU8" i="43"/>
  <c r="CV8" i="43"/>
  <c r="CW8" i="43"/>
  <c r="CX8" i="43"/>
  <c r="BJ9" i="43"/>
  <c r="BK9" i="43"/>
  <c r="BL9" i="43"/>
  <c r="BM9" i="43"/>
  <c r="BN9" i="43"/>
  <c r="BO9" i="43"/>
  <c r="BP9" i="43"/>
  <c r="BQ9" i="43"/>
  <c r="BR9" i="43"/>
  <c r="BS9" i="43"/>
  <c r="BT9" i="43"/>
  <c r="BU9" i="43"/>
  <c r="BV9" i="43"/>
  <c r="BW9" i="43"/>
  <c r="BX9" i="43"/>
  <c r="BY9" i="43"/>
  <c r="BZ9" i="43"/>
  <c r="CA9" i="43"/>
  <c r="CB9" i="43"/>
  <c r="CC9" i="43"/>
  <c r="CD9" i="43"/>
  <c r="CE9" i="43"/>
  <c r="CF9" i="43"/>
  <c r="CG9" i="43"/>
  <c r="CH9" i="43"/>
  <c r="CI9" i="43"/>
  <c r="CJ9" i="43"/>
  <c r="CK9" i="43"/>
  <c r="CL9" i="43"/>
  <c r="CM9" i="43"/>
  <c r="CN9" i="43"/>
  <c r="CO9" i="43"/>
  <c r="CP9" i="43"/>
  <c r="CQ9" i="43"/>
  <c r="CR9" i="43"/>
  <c r="CS9" i="43"/>
  <c r="CT9" i="43"/>
  <c r="CU9" i="43"/>
  <c r="CV9" i="43"/>
  <c r="CW9" i="43"/>
  <c r="CX9" i="43"/>
  <c r="BJ10" i="43"/>
  <c r="BK10" i="43"/>
  <c r="BL10" i="43"/>
  <c r="BM10" i="43"/>
  <c r="BN10" i="43"/>
  <c r="BO10" i="43"/>
  <c r="BP10" i="43"/>
  <c r="BQ10" i="43"/>
  <c r="BR10" i="43"/>
  <c r="BS10" i="43"/>
  <c r="BT10" i="43"/>
  <c r="BU10" i="43"/>
  <c r="BV10" i="43"/>
  <c r="BW10" i="43"/>
  <c r="BX10" i="43"/>
  <c r="BY10" i="43"/>
  <c r="BZ10" i="43"/>
  <c r="CA10" i="43"/>
  <c r="CB10" i="43"/>
  <c r="CC10" i="43"/>
  <c r="CD10" i="43"/>
  <c r="CE10" i="43"/>
  <c r="CF10" i="43"/>
  <c r="CG10" i="43"/>
  <c r="CH10" i="43"/>
  <c r="CI10" i="43"/>
  <c r="CJ10" i="43"/>
  <c r="CK10" i="43"/>
  <c r="CL10" i="43"/>
  <c r="CM10" i="43"/>
  <c r="CN10" i="43"/>
  <c r="CO10" i="43"/>
  <c r="CP10" i="43"/>
  <c r="CQ10" i="43"/>
  <c r="CR10" i="43"/>
  <c r="CS10" i="43"/>
  <c r="CT10" i="43"/>
  <c r="CU10" i="43"/>
  <c r="CV10" i="43"/>
  <c r="CW10" i="43"/>
  <c r="CX10" i="43"/>
  <c r="BJ11" i="43"/>
  <c r="BK11" i="43"/>
  <c r="BL11" i="43"/>
  <c r="BM11" i="43"/>
  <c r="BN11" i="43"/>
  <c r="BO11" i="43"/>
  <c r="BP11" i="43"/>
  <c r="BQ11" i="43"/>
  <c r="BR11" i="43"/>
  <c r="BS11" i="43"/>
  <c r="BT11" i="43"/>
  <c r="BU11" i="43"/>
  <c r="BV11" i="43"/>
  <c r="BW11" i="43"/>
  <c r="BX11" i="43"/>
  <c r="BY11" i="43"/>
  <c r="BZ11" i="43"/>
  <c r="CA11" i="43"/>
  <c r="CB11" i="43"/>
  <c r="CC11" i="43"/>
  <c r="CD11" i="43"/>
  <c r="CE11" i="43"/>
  <c r="CF11" i="43"/>
  <c r="CG11" i="43"/>
  <c r="CH11" i="43"/>
  <c r="CI11" i="43"/>
  <c r="CJ11" i="43"/>
  <c r="CK11" i="43"/>
  <c r="CL11" i="43"/>
  <c r="CM11" i="43"/>
  <c r="CN11" i="43"/>
  <c r="CO11" i="43"/>
  <c r="CP11" i="43"/>
  <c r="CQ11" i="43"/>
  <c r="CR11" i="43"/>
  <c r="CS11" i="43"/>
  <c r="CT11" i="43"/>
  <c r="CU11" i="43"/>
  <c r="CV11" i="43"/>
  <c r="CW11" i="43"/>
  <c r="CX11" i="43"/>
  <c r="BJ12" i="43"/>
  <c r="BK12" i="43"/>
  <c r="BL12" i="43"/>
  <c r="BM12" i="43"/>
  <c r="BN12" i="43"/>
  <c r="BO12" i="43"/>
  <c r="BP12" i="43"/>
  <c r="BQ12" i="43"/>
  <c r="BR12" i="43"/>
  <c r="BS12" i="43"/>
  <c r="BT12" i="43"/>
  <c r="BU12" i="43"/>
  <c r="BV12" i="43"/>
  <c r="BW12" i="43"/>
  <c r="BX12" i="43"/>
  <c r="BY12" i="43"/>
  <c r="BZ12" i="43"/>
  <c r="CA12" i="43"/>
  <c r="CB12" i="43"/>
  <c r="CC12" i="43"/>
  <c r="CD12" i="43"/>
  <c r="CE12" i="43"/>
  <c r="CF12" i="43"/>
  <c r="CG12" i="43"/>
  <c r="CH12" i="43"/>
  <c r="CI12" i="43"/>
  <c r="CJ12" i="43"/>
  <c r="CK12" i="43"/>
  <c r="CL12" i="43"/>
  <c r="CM12" i="43"/>
  <c r="CN12" i="43"/>
  <c r="CO12" i="43"/>
  <c r="CP12" i="43"/>
  <c r="CQ12" i="43"/>
  <c r="CR12" i="43"/>
  <c r="CS12" i="43"/>
  <c r="CT12" i="43"/>
  <c r="CU12" i="43"/>
  <c r="CV12" i="43"/>
  <c r="CW12" i="43"/>
  <c r="CX12" i="43"/>
  <c r="BJ13" i="43"/>
  <c r="BK13" i="43"/>
  <c r="BL13" i="43"/>
  <c r="BM13" i="43"/>
  <c r="BN13" i="43"/>
  <c r="BO13" i="43"/>
  <c r="BP13" i="43"/>
  <c r="BQ13" i="43"/>
  <c r="BR13" i="43"/>
  <c r="BS13" i="43"/>
  <c r="BT13" i="43"/>
  <c r="BU13" i="43"/>
  <c r="BV13" i="43"/>
  <c r="BW13" i="43"/>
  <c r="BX13" i="43"/>
  <c r="BY13" i="43"/>
  <c r="BZ13" i="43"/>
  <c r="CA13" i="43"/>
  <c r="CB13" i="43"/>
  <c r="CC13" i="43"/>
  <c r="CD13" i="43"/>
  <c r="CE13" i="43"/>
  <c r="CF13" i="43"/>
  <c r="CG13" i="43"/>
  <c r="CH13" i="43"/>
  <c r="CI13" i="43"/>
  <c r="CJ13" i="43"/>
  <c r="CK13" i="43"/>
  <c r="CL13" i="43"/>
  <c r="CM13" i="43"/>
  <c r="CN13" i="43"/>
  <c r="CO13" i="43"/>
  <c r="CP13" i="43"/>
  <c r="CQ13" i="43"/>
  <c r="CR13" i="43"/>
  <c r="CS13" i="43"/>
  <c r="CT13" i="43"/>
  <c r="CU13" i="43"/>
  <c r="CV13" i="43"/>
  <c r="CW13" i="43"/>
  <c r="CX13" i="43"/>
  <c r="BJ14" i="43"/>
  <c r="BK14" i="43"/>
  <c r="BL14" i="43"/>
  <c r="BM14" i="43"/>
  <c r="BN14" i="43"/>
  <c r="BO14" i="43"/>
  <c r="BP14" i="43"/>
  <c r="BQ14" i="43"/>
  <c r="BR14" i="43"/>
  <c r="BS14" i="43"/>
  <c r="BT14" i="43"/>
  <c r="BU14" i="43"/>
  <c r="BV14" i="43"/>
  <c r="BW14" i="43"/>
  <c r="BX14" i="43"/>
  <c r="BY14" i="43"/>
  <c r="BZ14" i="43"/>
  <c r="CA14" i="43"/>
  <c r="CB14" i="43"/>
  <c r="CC14" i="43"/>
  <c r="CD14" i="43"/>
  <c r="CE14" i="43"/>
  <c r="CF14" i="43"/>
  <c r="CG14" i="43"/>
  <c r="CH14" i="43"/>
  <c r="CI14" i="43"/>
  <c r="CJ14" i="43"/>
  <c r="CK14" i="43"/>
  <c r="CL14" i="43"/>
  <c r="CM14" i="43"/>
  <c r="CN14" i="43"/>
  <c r="CO14" i="43"/>
  <c r="CP14" i="43"/>
  <c r="CQ14" i="43"/>
  <c r="CR14" i="43"/>
  <c r="CS14" i="43"/>
  <c r="CT14" i="43"/>
  <c r="CU14" i="43"/>
  <c r="CV14" i="43"/>
  <c r="CW14" i="43"/>
  <c r="CX14" i="43"/>
  <c r="C2" i="43"/>
  <c r="D2" i="43"/>
  <c r="E2" i="43"/>
  <c r="F2" i="43"/>
  <c r="G2" i="43"/>
  <c r="H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Z2" i="43"/>
  <c r="AA2" i="43"/>
  <c r="AB2" i="43"/>
  <c r="AC2" i="43"/>
  <c r="AD2" i="43"/>
  <c r="AE2" i="43"/>
  <c r="AF2" i="43"/>
  <c r="AG2" i="43"/>
  <c r="AH2" i="43"/>
  <c r="AI2" i="43"/>
  <c r="AJ2" i="43"/>
  <c r="AK2" i="43"/>
  <c r="AL2" i="43"/>
  <c r="AM2" i="43"/>
  <c r="AN2" i="43"/>
  <c r="AO2" i="43"/>
  <c r="AP2" i="43"/>
  <c r="AQ2" i="43"/>
  <c r="AR2" i="43"/>
  <c r="AS2" i="43"/>
  <c r="AT2" i="43"/>
  <c r="AU2" i="43"/>
  <c r="AV2" i="43"/>
  <c r="AW2" i="43"/>
  <c r="AX2" i="43"/>
  <c r="AY2" i="43"/>
  <c r="AZ2" i="43"/>
  <c r="BA2" i="43"/>
  <c r="BB2" i="43"/>
  <c r="BC2" i="43"/>
  <c r="BD2" i="43"/>
  <c r="BE2" i="43"/>
  <c r="BF2" i="43"/>
  <c r="BG2" i="43"/>
  <c r="BH2" i="43"/>
  <c r="BI2" i="43"/>
  <c r="C3" i="43"/>
  <c r="D3" i="43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AA3" i="43"/>
  <c r="AB3" i="43"/>
  <c r="AC3" i="43"/>
  <c r="AD3" i="43"/>
  <c r="AE3" i="43"/>
  <c r="AF3" i="43"/>
  <c r="AG3" i="43"/>
  <c r="AH3" i="43"/>
  <c r="AI3" i="43"/>
  <c r="AJ3" i="43"/>
  <c r="AK3" i="43"/>
  <c r="AL3" i="43"/>
  <c r="AM3" i="43"/>
  <c r="AN3" i="43"/>
  <c r="AO3" i="43"/>
  <c r="AP3" i="43"/>
  <c r="AQ3" i="43"/>
  <c r="AR3" i="43"/>
  <c r="AS3" i="43"/>
  <c r="AT3" i="43"/>
  <c r="AU3" i="43"/>
  <c r="AV3" i="43"/>
  <c r="AW3" i="43"/>
  <c r="AX3" i="43"/>
  <c r="AY3" i="43"/>
  <c r="AZ3" i="43"/>
  <c r="BA3" i="43"/>
  <c r="BB3" i="43"/>
  <c r="BC3" i="43"/>
  <c r="BD3" i="43"/>
  <c r="BE3" i="43"/>
  <c r="BF3" i="43"/>
  <c r="BG3" i="43"/>
  <c r="BH3" i="43"/>
  <c r="BI3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AF4" i="43"/>
  <c r="AG4" i="43"/>
  <c r="AH4" i="43"/>
  <c r="AI4" i="43"/>
  <c r="AJ4" i="43"/>
  <c r="AK4" i="43"/>
  <c r="AL4" i="43"/>
  <c r="AM4" i="43"/>
  <c r="AN4" i="43"/>
  <c r="AO4" i="43"/>
  <c r="AP4" i="43"/>
  <c r="AQ4" i="43"/>
  <c r="AR4" i="43"/>
  <c r="AS4" i="43"/>
  <c r="AT4" i="43"/>
  <c r="AU4" i="43"/>
  <c r="AV4" i="43"/>
  <c r="AW4" i="43"/>
  <c r="AX4" i="43"/>
  <c r="AY4" i="43"/>
  <c r="AZ4" i="43"/>
  <c r="BA4" i="43"/>
  <c r="BB4" i="43"/>
  <c r="BC4" i="43"/>
  <c r="BD4" i="43"/>
  <c r="BE4" i="43"/>
  <c r="BF4" i="43"/>
  <c r="BG4" i="43"/>
  <c r="BH4" i="43"/>
  <c r="BI4" i="43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  <c r="AC5" i="43"/>
  <c r="AD5" i="43"/>
  <c r="AE5" i="43"/>
  <c r="AF5" i="43"/>
  <c r="AG5" i="43"/>
  <c r="AH5" i="43"/>
  <c r="AI5" i="43"/>
  <c r="AJ5" i="43"/>
  <c r="AK5" i="43"/>
  <c r="AL5" i="43"/>
  <c r="AM5" i="43"/>
  <c r="AN5" i="43"/>
  <c r="AO5" i="43"/>
  <c r="AP5" i="43"/>
  <c r="AQ5" i="43"/>
  <c r="AR5" i="43"/>
  <c r="AS5" i="43"/>
  <c r="AT5" i="43"/>
  <c r="AU5" i="43"/>
  <c r="AV5" i="43"/>
  <c r="AW5" i="43"/>
  <c r="AX5" i="43"/>
  <c r="AY5" i="43"/>
  <c r="AZ5" i="43"/>
  <c r="BA5" i="43"/>
  <c r="BB5" i="43"/>
  <c r="BC5" i="43"/>
  <c r="BD5" i="43"/>
  <c r="BE5" i="43"/>
  <c r="BF5" i="43"/>
  <c r="BG5" i="43"/>
  <c r="BH5" i="43"/>
  <c r="BI5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Q6" i="43"/>
  <c r="AR6" i="43"/>
  <c r="AS6" i="43"/>
  <c r="AT6" i="43"/>
  <c r="AU6" i="43"/>
  <c r="AV6" i="43"/>
  <c r="AW6" i="43"/>
  <c r="AX6" i="43"/>
  <c r="AY6" i="43"/>
  <c r="AZ6" i="43"/>
  <c r="BA6" i="43"/>
  <c r="BB6" i="43"/>
  <c r="BC6" i="43"/>
  <c r="BD6" i="43"/>
  <c r="BE6" i="43"/>
  <c r="BF6" i="43"/>
  <c r="BG6" i="43"/>
  <c r="BH6" i="43"/>
  <c r="BI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Q7" i="43"/>
  <c r="AR7" i="43"/>
  <c r="AS7" i="43"/>
  <c r="AT7" i="43"/>
  <c r="AU7" i="43"/>
  <c r="AV7" i="43"/>
  <c r="AW7" i="43"/>
  <c r="AX7" i="43"/>
  <c r="AY7" i="43"/>
  <c r="AZ7" i="43"/>
  <c r="BA7" i="43"/>
  <c r="BB7" i="43"/>
  <c r="BC7" i="43"/>
  <c r="BD7" i="43"/>
  <c r="BE7" i="43"/>
  <c r="BF7" i="43"/>
  <c r="BG7" i="43"/>
  <c r="BH7" i="43"/>
  <c r="BI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Q8" i="43"/>
  <c r="AR8" i="43"/>
  <c r="AS8" i="43"/>
  <c r="AT8" i="43"/>
  <c r="AU8" i="43"/>
  <c r="AV8" i="43"/>
  <c r="AW8" i="43"/>
  <c r="AX8" i="43"/>
  <c r="AY8" i="43"/>
  <c r="AZ8" i="43"/>
  <c r="BA8" i="43"/>
  <c r="BB8" i="43"/>
  <c r="BC8" i="43"/>
  <c r="BD8" i="43"/>
  <c r="BE8" i="43"/>
  <c r="BF8" i="43"/>
  <c r="BG8" i="43"/>
  <c r="BH8" i="43"/>
  <c r="BI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Q9" i="43"/>
  <c r="AR9" i="43"/>
  <c r="AS9" i="43"/>
  <c r="AT9" i="43"/>
  <c r="AU9" i="43"/>
  <c r="AV9" i="43"/>
  <c r="AW9" i="43"/>
  <c r="AX9" i="43"/>
  <c r="AY9" i="43"/>
  <c r="AZ9" i="43"/>
  <c r="BA9" i="43"/>
  <c r="BB9" i="43"/>
  <c r="BC9" i="43"/>
  <c r="BD9" i="43"/>
  <c r="BE9" i="43"/>
  <c r="BF9" i="43"/>
  <c r="BG9" i="43"/>
  <c r="BH9" i="43"/>
  <c r="BI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Q10" i="43"/>
  <c r="AR10" i="43"/>
  <c r="AS10" i="43"/>
  <c r="AT10" i="43"/>
  <c r="AU10" i="43"/>
  <c r="AV10" i="43"/>
  <c r="AW10" i="43"/>
  <c r="AX10" i="43"/>
  <c r="AY10" i="43"/>
  <c r="AZ10" i="43"/>
  <c r="BA10" i="43"/>
  <c r="BB10" i="43"/>
  <c r="BC10" i="43"/>
  <c r="BD10" i="43"/>
  <c r="BE10" i="43"/>
  <c r="BF10" i="43"/>
  <c r="BG10" i="43"/>
  <c r="BH10" i="43"/>
  <c r="BI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Q11" i="43"/>
  <c r="AR11" i="43"/>
  <c r="AS11" i="43"/>
  <c r="AT11" i="43"/>
  <c r="AU11" i="43"/>
  <c r="AV11" i="43"/>
  <c r="AW11" i="43"/>
  <c r="AX11" i="43"/>
  <c r="AY11" i="43"/>
  <c r="AZ11" i="43"/>
  <c r="BA11" i="43"/>
  <c r="BB11" i="43"/>
  <c r="BC11" i="43"/>
  <c r="BD11" i="43"/>
  <c r="BE11" i="43"/>
  <c r="BF11" i="43"/>
  <c r="BG11" i="43"/>
  <c r="BH11" i="43"/>
  <c r="BI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Q12" i="43"/>
  <c r="AR12" i="43"/>
  <c r="AS12" i="43"/>
  <c r="AT12" i="43"/>
  <c r="AU12" i="43"/>
  <c r="AV12" i="43"/>
  <c r="AW12" i="43"/>
  <c r="AX12" i="43"/>
  <c r="AY12" i="43"/>
  <c r="AZ12" i="43"/>
  <c r="BA12" i="43"/>
  <c r="BB12" i="43"/>
  <c r="BC12" i="43"/>
  <c r="BD12" i="43"/>
  <c r="BE12" i="43"/>
  <c r="BF12" i="43"/>
  <c r="BG12" i="43"/>
  <c r="BH12" i="43"/>
  <c r="BI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Q13" i="43"/>
  <c r="AR13" i="43"/>
  <c r="AS13" i="43"/>
  <c r="AT13" i="43"/>
  <c r="AU13" i="43"/>
  <c r="AV13" i="43"/>
  <c r="AW13" i="43"/>
  <c r="AX13" i="43"/>
  <c r="AY13" i="43"/>
  <c r="AZ13" i="43"/>
  <c r="BA13" i="43"/>
  <c r="BB13" i="43"/>
  <c r="BC13" i="43"/>
  <c r="BD13" i="43"/>
  <c r="BE13" i="43"/>
  <c r="BF13" i="43"/>
  <c r="BG13" i="43"/>
  <c r="BH13" i="43"/>
  <c r="BI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Q14" i="43"/>
  <c r="AR14" i="43"/>
  <c r="AS14" i="43"/>
  <c r="AT14" i="43"/>
  <c r="AU14" i="43"/>
  <c r="AV14" i="43"/>
  <c r="AW14" i="43"/>
  <c r="AX14" i="43"/>
  <c r="AY14" i="43"/>
  <c r="AZ14" i="43"/>
  <c r="BA14" i="43"/>
  <c r="BB14" i="43"/>
  <c r="BC14" i="43"/>
  <c r="BD14" i="43"/>
  <c r="BE14" i="43"/>
  <c r="BF14" i="43"/>
  <c r="BG14" i="43"/>
  <c r="BH14" i="43"/>
  <c r="BI14" i="43"/>
  <c r="B3" i="43"/>
  <c r="B4" i="43"/>
  <c r="B5" i="43"/>
  <c r="B6" i="43"/>
  <c r="B7" i="43"/>
  <c r="B8" i="43"/>
  <c r="B9" i="43"/>
  <c r="B10" i="43"/>
  <c r="B11" i="43"/>
  <c r="B12" i="43"/>
  <c r="B13" i="43"/>
  <c r="B14" i="43"/>
  <c r="B2" i="43"/>
  <c r="A2" i="43"/>
  <c r="C2" i="39"/>
  <c r="D2" i="39"/>
  <c r="E2" i="39"/>
  <c r="F2" i="39"/>
  <c r="G2" i="39"/>
  <c r="H2" i="39"/>
  <c r="I2" i="39"/>
  <c r="J2" i="39"/>
  <c r="K2" i="39"/>
  <c r="L2" i="39"/>
  <c r="M2" i="39"/>
  <c r="N2" i="39"/>
  <c r="O2" i="39"/>
  <c r="P2" i="39"/>
  <c r="Q2" i="39"/>
  <c r="R2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AK2" i="39"/>
  <c r="AL2" i="39"/>
  <c r="AM2" i="39"/>
  <c r="AN2" i="39"/>
  <c r="AO2" i="39"/>
  <c r="AP2" i="39"/>
  <c r="AQ2" i="39"/>
  <c r="AR2" i="39"/>
  <c r="AS2" i="39"/>
  <c r="AT2" i="39"/>
  <c r="AU2" i="39"/>
  <c r="AV2" i="39"/>
  <c r="AW2" i="39"/>
  <c r="AX2" i="39"/>
  <c r="AY2" i="39"/>
  <c r="AZ2" i="39"/>
  <c r="BA2" i="39"/>
  <c r="BB2" i="39"/>
  <c r="BC2" i="39"/>
  <c r="BD2" i="39"/>
  <c r="BE2" i="39"/>
  <c r="BF2" i="39"/>
  <c r="BG2" i="39"/>
  <c r="BH2" i="39"/>
  <c r="BI2" i="39"/>
  <c r="BJ2" i="39"/>
  <c r="BK2" i="39"/>
  <c r="BL2" i="39"/>
  <c r="BM2" i="39"/>
  <c r="BN2" i="39"/>
  <c r="BO2" i="39"/>
  <c r="BP2" i="39"/>
  <c r="BQ2" i="39"/>
  <c r="BR2" i="39"/>
  <c r="BS2" i="39"/>
  <c r="BT2" i="39"/>
  <c r="BU2" i="39"/>
  <c r="BV2" i="39"/>
  <c r="BW2" i="39"/>
  <c r="BX2" i="39"/>
  <c r="BY2" i="39"/>
  <c r="BZ2" i="39"/>
  <c r="CA2" i="39"/>
  <c r="CB2" i="39"/>
  <c r="CC2" i="39"/>
  <c r="CD2" i="39"/>
  <c r="CE2" i="39"/>
  <c r="CF2" i="39"/>
  <c r="CG2" i="39"/>
  <c r="CH2" i="39"/>
  <c r="CI2" i="39"/>
  <c r="CJ2" i="39"/>
  <c r="CK2" i="39"/>
  <c r="CL2" i="39"/>
  <c r="C2" i="40"/>
  <c r="D2" i="40"/>
  <c r="E2" i="40"/>
  <c r="F2" i="40"/>
  <c r="G2" i="40"/>
  <c r="H2" i="40"/>
  <c r="I2" i="40"/>
  <c r="J2" i="40"/>
  <c r="K2" i="40"/>
  <c r="L2" i="40"/>
  <c r="M2" i="40"/>
  <c r="N2" i="40"/>
  <c r="O2" i="40"/>
  <c r="P2" i="40"/>
  <c r="Q2" i="40"/>
  <c r="R2" i="40"/>
  <c r="S2" i="40"/>
  <c r="T2" i="40"/>
  <c r="U2" i="40"/>
  <c r="V2" i="40"/>
  <c r="W2" i="40"/>
  <c r="X2" i="40"/>
  <c r="Y2" i="40"/>
  <c r="Z2" i="40"/>
  <c r="AA2" i="40"/>
  <c r="AB2" i="40"/>
  <c r="AC2" i="40"/>
  <c r="AD2" i="40"/>
  <c r="AE2" i="40"/>
  <c r="AF2" i="40"/>
  <c r="AG2" i="40"/>
  <c r="AH2" i="40"/>
  <c r="AI2" i="40"/>
  <c r="AJ2" i="40"/>
  <c r="AK2" i="40"/>
  <c r="AL2" i="40"/>
  <c r="AM2" i="40"/>
  <c r="AN2" i="40"/>
  <c r="AO2" i="40"/>
  <c r="AP2" i="40"/>
  <c r="AQ2" i="40"/>
  <c r="AR2" i="40"/>
  <c r="AS2" i="40"/>
  <c r="AT2" i="40"/>
  <c r="AU2" i="40"/>
  <c r="AV2" i="40"/>
  <c r="AW2" i="40"/>
  <c r="AX2" i="40"/>
  <c r="AY2" i="40"/>
  <c r="AZ2" i="40"/>
  <c r="BA2" i="40"/>
  <c r="BB2" i="40"/>
  <c r="BC2" i="40"/>
  <c r="BD2" i="40"/>
  <c r="BE2" i="40"/>
  <c r="BF2" i="40"/>
  <c r="BG2" i="40"/>
  <c r="BH2" i="40"/>
  <c r="BI2" i="40"/>
  <c r="BJ2" i="40"/>
  <c r="BK2" i="40"/>
  <c r="BL2" i="40"/>
  <c r="BM2" i="40"/>
  <c r="BN2" i="40"/>
  <c r="BO2" i="40"/>
  <c r="BP2" i="40"/>
  <c r="BQ2" i="40"/>
  <c r="BR2" i="40"/>
  <c r="BS2" i="40"/>
  <c r="BT2" i="40"/>
  <c r="BU2" i="40"/>
  <c r="BV2" i="40"/>
  <c r="BW2" i="40"/>
  <c r="BX2" i="40"/>
  <c r="BY2" i="40"/>
  <c r="BZ2" i="40"/>
  <c r="CA2" i="40"/>
  <c r="CB2" i="40"/>
  <c r="CC2" i="40"/>
  <c r="CD2" i="40"/>
  <c r="CE2" i="40"/>
  <c r="CF2" i="40"/>
  <c r="CG2" i="40"/>
  <c r="CH2" i="40"/>
  <c r="CI2" i="40"/>
  <c r="CJ2" i="40"/>
  <c r="CK2" i="40"/>
  <c r="CL2" i="40"/>
  <c r="CM2" i="40"/>
  <c r="CN2" i="40"/>
  <c r="CO2" i="40"/>
  <c r="CP2" i="40"/>
  <c r="CQ2" i="40"/>
  <c r="CR2" i="40"/>
  <c r="CS2" i="40"/>
  <c r="CT2" i="40"/>
  <c r="CU2" i="40"/>
  <c r="CV2" i="40"/>
  <c r="CW2" i="40"/>
  <c r="CX2" i="40"/>
  <c r="CY2" i="40"/>
  <c r="CZ2" i="40"/>
  <c r="DA2" i="40"/>
  <c r="C3" i="40"/>
  <c r="D3" i="40"/>
  <c r="E3" i="40"/>
  <c r="F3" i="40"/>
  <c r="G3" i="40"/>
  <c r="H3" i="40"/>
  <c r="I3" i="40"/>
  <c r="J3" i="40"/>
  <c r="K3" i="40"/>
  <c r="L3" i="40"/>
  <c r="M3" i="40"/>
  <c r="N3" i="40"/>
  <c r="O3" i="40"/>
  <c r="P3" i="40"/>
  <c r="Q3" i="40"/>
  <c r="R3" i="40"/>
  <c r="S3" i="40"/>
  <c r="T3" i="40"/>
  <c r="U3" i="40"/>
  <c r="V3" i="40"/>
  <c r="W3" i="40"/>
  <c r="X3" i="40"/>
  <c r="Y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AP3" i="40"/>
  <c r="AQ3" i="40"/>
  <c r="AR3" i="40"/>
  <c r="AS3" i="40"/>
  <c r="AT3" i="40"/>
  <c r="AU3" i="40"/>
  <c r="AV3" i="40"/>
  <c r="AW3" i="40"/>
  <c r="AX3" i="40"/>
  <c r="AY3" i="40"/>
  <c r="AZ3" i="40"/>
  <c r="BA3" i="40"/>
  <c r="BB3" i="40"/>
  <c r="BC3" i="40"/>
  <c r="BD3" i="40"/>
  <c r="BE3" i="40"/>
  <c r="BF3" i="40"/>
  <c r="BG3" i="40"/>
  <c r="BH3" i="40"/>
  <c r="BI3" i="40"/>
  <c r="BJ3" i="40"/>
  <c r="BK3" i="40"/>
  <c r="BL3" i="40"/>
  <c r="BM3" i="40"/>
  <c r="BN3" i="40"/>
  <c r="BO3" i="40"/>
  <c r="BP3" i="40"/>
  <c r="BQ3" i="40"/>
  <c r="BR3" i="40"/>
  <c r="BS3" i="40"/>
  <c r="BT3" i="40"/>
  <c r="BU3" i="40"/>
  <c r="BV3" i="40"/>
  <c r="BW3" i="40"/>
  <c r="BX3" i="40"/>
  <c r="BY3" i="40"/>
  <c r="BZ3" i="40"/>
  <c r="CA3" i="40"/>
  <c r="CB3" i="40"/>
  <c r="CC3" i="40"/>
  <c r="CD3" i="40"/>
  <c r="CE3" i="40"/>
  <c r="CF3" i="40"/>
  <c r="CG3" i="40"/>
  <c r="CH3" i="40"/>
  <c r="CI3" i="40"/>
  <c r="CJ3" i="40"/>
  <c r="CK3" i="40"/>
  <c r="CL3" i="40"/>
  <c r="CM3" i="40"/>
  <c r="CN3" i="40"/>
  <c r="CO3" i="40"/>
  <c r="CP3" i="40"/>
  <c r="CQ3" i="40"/>
  <c r="CR3" i="40"/>
  <c r="CS3" i="40"/>
  <c r="CT3" i="40"/>
  <c r="CU3" i="40"/>
  <c r="CV3" i="40"/>
  <c r="CW3" i="40"/>
  <c r="CX3" i="40"/>
  <c r="CY3" i="40"/>
  <c r="CZ3" i="40"/>
  <c r="DA3" i="40"/>
  <c r="C4" i="40"/>
  <c r="D4" i="40"/>
  <c r="E4" i="40"/>
  <c r="F4" i="40"/>
  <c r="G4" i="40"/>
  <c r="H4" i="40"/>
  <c r="I4" i="40"/>
  <c r="J4" i="40"/>
  <c r="K4" i="40"/>
  <c r="L4" i="40"/>
  <c r="M4" i="40"/>
  <c r="N4" i="40"/>
  <c r="O4" i="40"/>
  <c r="P4" i="40"/>
  <c r="Q4" i="40"/>
  <c r="R4" i="40"/>
  <c r="S4" i="40"/>
  <c r="T4" i="40"/>
  <c r="U4" i="40"/>
  <c r="V4" i="40"/>
  <c r="W4" i="40"/>
  <c r="X4" i="40"/>
  <c r="Y4" i="40"/>
  <c r="Z4" i="40"/>
  <c r="AA4" i="40"/>
  <c r="AB4" i="40"/>
  <c r="AC4" i="40"/>
  <c r="AD4" i="40"/>
  <c r="AE4" i="40"/>
  <c r="AF4" i="40"/>
  <c r="AG4" i="40"/>
  <c r="AH4" i="40"/>
  <c r="AI4" i="40"/>
  <c r="AJ4" i="40"/>
  <c r="AK4" i="40"/>
  <c r="AL4" i="40"/>
  <c r="AM4" i="40"/>
  <c r="AN4" i="40"/>
  <c r="AO4" i="40"/>
  <c r="AP4" i="40"/>
  <c r="AQ4" i="40"/>
  <c r="AR4" i="40"/>
  <c r="AS4" i="40"/>
  <c r="AT4" i="40"/>
  <c r="AU4" i="40"/>
  <c r="AV4" i="40"/>
  <c r="AW4" i="40"/>
  <c r="AX4" i="40"/>
  <c r="AY4" i="40"/>
  <c r="AZ4" i="40"/>
  <c r="BA4" i="40"/>
  <c r="BB4" i="40"/>
  <c r="BC4" i="40"/>
  <c r="BD4" i="40"/>
  <c r="BE4" i="40"/>
  <c r="BF4" i="40"/>
  <c r="BG4" i="40"/>
  <c r="BH4" i="40"/>
  <c r="BI4" i="40"/>
  <c r="BJ4" i="40"/>
  <c r="BK4" i="40"/>
  <c r="BL4" i="40"/>
  <c r="BM4" i="40"/>
  <c r="BN4" i="40"/>
  <c r="BO4" i="40"/>
  <c r="BP4" i="40"/>
  <c r="BQ4" i="40"/>
  <c r="BR4" i="40"/>
  <c r="BS4" i="40"/>
  <c r="BT4" i="40"/>
  <c r="BU4" i="40"/>
  <c r="BV4" i="40"/>
  <c r="BW4" i="40"/>
  <c r="BX4" i="40"/>
  <c r="BY4" i="40"/>
  <c r="BZ4" i="40"/>
  <c r="CA4" i="40"/>
  <c r="CB4" i="40"/>
  <c r="CC4" i="40"/>
  <c r="CD4" i="40"/>
  <c r="CE4" i="40"/>
  <c r="CF4" i="40"/>
  <c r="CG4" i="40"/>
  <c r="CH4" i="40"/>
  <c r="CI4" i="40"/>
  <c r="CJ4" i="40"/>
  <c r="CK4" i="40"/>
  <c r="CL4" i="40"/>
  <c r="CM4" i="40"/>
  <c r="CN4" i="40"/>
  <c r="CO4" i="40"/>
  <c r="CP4" i="40"/>
  <c r="CQ4" i="40"/>
  <c r="CR4" i="40"/>
  <c r="CS4" i="40"/>
  <c r="CT4" i="40"/>
  <c r="CU4" i="40"/>
  <c r="CV4" i="40"/>
  <c r="CW4" i="40"/>
  <c r="CX4" i="40"/>
  <c r="CY4" i="40"/>
  <c r="CZ4" i="40"/>
  <c r="DA4" i="40"/>
  <c r="C5" i="40"/>
  <c r="D5" i="40"/>
  <c r="E5" i="40"/>
  <c r="F5" i="40"/>
  <c r="G5" i="40"/>
  <c r="H5" i="40"/>
  <c r="I5" i="40"/>
  <c r="J5" i="40"/>
  <c r="K5" i="40"/>
  <c r="L5" i="40"/>
  <c r="M5" i="40"/>
  <c r="N5" i="40"/>
  <c r="O5" i="40"/>
  <c r="P5" i="40"/>
  <c r="Q5" i="40"/>
  <c r="R5" i="40"/>
  <c r="S5" i="40"/>
  <c r="T5" i="40"/>
  <c r="U5" i="40"/>
  <c r="V5" i="40"/>
  <c r="W5" i="40"/>
  <c r="X5" i="40"/>
  <c r="Y5" i="40"/>
  <c r="Z5" i="40"/>
  <c r="AA5" i="40"/>
  <c r="AB5" i="40"/>
  <c r="AC5" i="40"/>
  <c r="AD5" i="40"/>
  <c r="AE5" i="40"/>
  <c r="AF5" i="40"/>
  <c r="AG5" i="40"/>
  <c r="AH5" i="40"/>
  <c r="AI5" i="40"/>
  <c r="AJ5" i="40"/>
  <c r="AK5" i="40"/>
  <c r="AL5" i="40"/>
  <c r="AM5" i="40"/>
  <c r="AN5" i="40"/>
  <c r="AO5" i="40"/>
  <c r="AP5" i="40"/>
  <c r="AQ5" i="40"/>
  <c r="AR5" i="40"/>
  <c r="AS5" i="40"/>
  <c r="AT5" i="40"/>
  <c r="AU5" i="40"/>
  <c r="AV5" i="40"/>
  <c r="AW5" i="40"/>
  <c r="AX5" i="40"/>
  <c r="AY5" i="40"/>
  <c r="AZ5" i="40"/>
  <c r="BA5" i="40"/>
  <c r="BB5" i="40"/>
  <c r="BC5" i="40"/>
  <c r="BD5" i="40"/>
  <c r="BE5" i="40"/>
  <c r="BF5" i="40"/>
  <c r="BG5" i="40"/>
  <c r="BH5" i="40"/>
  <c r="BI5" i="40"/>
  <c r="BJ5" i="40"/>
  <c r="BK5" i="40"/>
  <c r="BL5" i="40"/>
  <c r="BM5" i="40"/>
  <c r="BN5" i="40"/>
  <c r="BO5" i="40"/>
  <c r="BP5" i="40"/>
  <c r="BQ5" i="40"/>
  <c r="BR5" i="40"/>
  <c r="BS5" i="40"/>
  <c r="BT5" i="40"/>
  <c r="BU5" i="40"/>
  <c r="BV5" i="40"/>
  <c r="BW5" i="40"/>
  <c r="BX5" i="40"/>
  <c r="BY5" i="40"/>
  <c r="BZ5" i="40"/>
  <c r="CA5" i="40"/>
  <c r="CB5" i="40"/>
  <c r="CC5" i="40"/>
  <c r="CD5" i="40"/>
  <c r="CE5" i="40"/>
  <c r="CF5" i="40"/>
  <c r="CG5" i="40"/>
  <c r="CH5" i="40"/>
  <c r="CI5" i="40"/>
  <c r="CJ5" i="40"/>
  <c r="CK5" i="40"/>
  <c r="CL5" i="40"/>
  <c r="CM5" i="40"/>
  <c r="CN5" i="40"/>
  <c r="CO5" i="40"/>
  <c r="CP5" i="40"/>
  <c r="CQ5" i="40"/>
  <c r="CR5" i="40"/>
  <c r="CS5" i="40"/>
  <c r="CT5" i="40"/>
  <c r="CU5" i="40"/>
  <c r="CV5" i="40"/>
  <c r="CW5" i="40"/>
  <c r="CX5" i="40"/>
  <c r="CY5" i="40"/>
  <c r="CZ5" i="40"/>
  <c r="DA5" i="40"/>
  <c r="C6" i="40"/>
  <c r="D6" i="40"/>
  <c r="E6" i="40"/>
  <c r="F6" i="40"/>
  <c r="G6" i="40"/>
  <c r="H6" i="40"/>
  <c r="I6" i="40"/>
  <c r="J6" i="40"/>
  <c r="K6" i="40"/>
  <c r="L6" i="40"/>
  <c r="M6" i="40"/>
  <c r="N6" i="40"/>
  <c r="O6" i="40"/>
  <c r="P6" i="40"/>
  <c r="Q6" i="40"/>
  <c r="R6" i="40"/>
  <c r="S6" i="40"/>
  <c r="T6" i="40"/>
  <c r="U6" i="40"/>
  <c r="V6" i="40"/>
  <c r="W6" i="40"/>
  <c r="X6" i="40"/>
  <c r="Y6" i="40"/>
  <c r="Z6" i="40"/>
  <c r="AA6" i="40"/>
  <c r="AB6" i="40"/>
  <c r="AC6" i="40"/>
  <c r="AD6" i="40"/>
  <c r="AE6" i="40"/>
  <c r="AF6" i="40"/>
  <c r="AG6" i="40"/>
  <c r="AH6" i="40"/>
  <c r="AI6" i="40"/>
  <c r="AJ6" i="40"/>
  <c r="AK6" i="40"/>
  <c r="AL6" i="40"/>
  <c r="AM6" i="40"/>
  <c r="AN6" i="40"/>
  <c r="AO6" i="40"/>
  <c r="AP6" i="40"/>
  <c r="AQ6" i="40"/>
  <c r="AR6" i="40"/>
  <c r="AS6" i="40"/>
  <c r="AT6" i="40"/>
  <c r="AU6" i="40"/>
  <c r="AV6" i="40"/>
  <c r="AW6" i="40"/>
  <c r="AX6" i="40"/>
  <c r="AY6" i="40"/>
  <c r="AZ6" i="40"/>
  <c r="BA6" i="40"/>
  <c r="BB6" i="40"/>
  <c r="BC6" i="40"/>
  <c r="BD6" i="40"/>
  <c r="BE6" i="40"/>
  <c r="BF6" i="40"/>
  <c r="BG6" i="40"/>
  <c r="BH6" i="40"/>
  <c r="BI6" i="40"/>
  <c r="BJ6" i="40"/>
  <c r="BK6" i="40"/>
  <c r="BL6" i="40"/>
  <c r="BM6" i="40"/>
  <c r="BN6" i="40"/>
  <c r="BO6" i="40"/>
  <c r="BP6" i="40"/>
  <c r="BQ6" i="40"/>
  <c r="BR6" i="40"/>
  <c r="BS6" i="40"/>
  <c r="BT6" i="40"/>
  <c r="BU6" i="40"/>
  <c r="BV6" i="40"/>
  <c r="BW6" i="40"/>
  <c r="BX6" i="40"/>
  <c r="BY6" i="40"/>
  <c r="BZ6" i="40"/>
  <c r="CA6" i="40"/>
  <c r="CB6" i="40"/>
  <c r="CC6" i="40"/>
  <c r="CD6" i="40"/>
  <c r="CE6" i="40"/>
  <c r="CF6" i="40"/>
  <c r="CG6" i="40"/>
  <c r="CH6" i="40"/>
  <c r="CI6" i="40"/>
  <c r="CJ6" i="40"/>
  <c r="CK6" i="40"/>
  <c r="CL6" i="40"/>
  <c r="CM6" i="40"/>
  <c r="CN6" i="40"/>
  <c r="CO6" i="40"/>
  <c r="CP6" i="40"/>
  <c r="CQ6" i="40"/>
  <c r="CR6" i="40"/>
  <c r="CS6" i="40"/>
  <c r="CT6" i="40"/>
  <c r="CU6" i="40"/>
  <c r="CV6" i="40"/>
  <c r="CW6" i="40"/>
  <c r="CX6" i="40"/>
  <c r="CY6" i="40"/>
  <c r="CZ6" i="40"/>
  <c r="DA6" i="40"/>
  <c r="C7" i="40"/>
  <c r="D7" i="40"/>
  <c r="E7" i="40"/>
  <c r="F7" i="40"/>
  <c r="G7" i="40"/>
  <c r="H7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AM7" i="40"/>
  <c r="AN7" i="40"/>
  <c r="AO7" i="40"/>
  <c r="AP7" i="40"/>
  <c r="AQ7" i="40"/>
  <c r="AR7" i="40"/>
  <c r="AS7" i="40"/>
  <c r="AT7" i="40"/>
  <c r="AU7" i="40"/>
  <c r="AV7" i="40"/>
  <c r="AW7" i="40"/>
  <c r="AX7" i="40"/>
  <c r="AY7" i="40"/>
  <c r="AZ7" i="40"/>
  <c r="BA7" i="40"/>
  <c r="BB7" i="40"/>
  <c r="BC7" i="40"/>
  <c r="BD7" i="40"/>
  <c r="BE7" i="40"/>
  <c r="BF7" i="40"/>
  <c r="BG7" i="40"/>
  <c r="BH7" i="40"/>
  <c r="BI7" i="40"/>
  <c r="BJ7" i="40"/>
  <c r="BK7" i="40"/>
  <c r="BL7" i="40"/>
  <c r="BM7" i="40"/>
  <c r="BN7" i="40"/>
  <c r="BO7" i="40"/>
  <c r="BP7" i="40"/>
  <c r="BQ7" i="40"/>
  <c r="BR7" i="40"/>
  <c r="BS7" i="40"/>
  <c r="BT7" i="40"/>
  <c r="BU7" i="40"/>
  <c r="BV7" i="40"/>
  <c r="BW7" i="40"/>
  <c r="BX7" i="40"/>
  <c r="BY7" i="40"/>
  <c r="BZ7" i="40"/>
  <c r="CA7" i="40"/>
  <c r="CB7" i="40"/>
  <c r="CC7" i="40"/>
  <c r="CD7" i="40"/>
  <c r="CE7" i="40"/>
  <c r="CF7" i="40"/>
  <c r="CG7" i="40"/>
  <c r="CH7" i="40"/>
  <c r="CI7" i="40"/>
  <c r="CJ7" i="40"/>
  <c r="CK7" i="40"/>
  <c r="CL7" i="40"/>
  <c r="CM7" i="40"/>
  <c r="CN7" i="40"/>
  <c r="CO7" i="40"/>
  <c r="CP7" i="40"/>
  <c r="CQ7" i="40"/>
  <c r="CR7" i="40"/>
  <c r="CS7" i="40"/>
  <c r="CT7" i="40"/>
  <c r="CU7" i="40"/>
  <c r="CV7" i="40"/>
  <c r="CW7" i="40"/>
  <c r="CX7" i="40"/>
  <c r="CY7" i="40"/>
  <c r="CZ7" i="40"/>
  <c r="DA7" i="40"/>
  <c r="C8" i="40"/>
  <c r="D8" i="40"/>
  <c r="E8" i="40"/>
  <c r="F8" i="40"/>
  <c r="G8" i="40"/>
  <c r="H8" i="40"/>
  <c r="I8" i="40"/>
  <c r="J8" i="40"/>
  <c r="K8" i="40"/>
  <c r="L8" i="40"/>
  <c r="M8" i="40"/>
  <c r="N8" i="40"/>
  <c r="O8" i="40"/>
  <c r="P8" i="40"/>
  <c r="Q8" i="40"/>
  <c r="R8" i="40"/>
  <c r="S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AM8" i="40"/>
  <c r="AN8" i="40"/>
  <c r="AO8" i="40"/>
  <c r="AP8" i="40"/>
  <c r="AQ8" i="40"/>
  <c r="AR8" i="40"/>
  <c r="AS8" i="40"/>
  <c r="AT8" i="40"/>
  <c r="AU8" i="40"/>
  <c r="AV8" i="40"/>
  <c r="AW8" i="40"/>
  <c r="AX8" i="40"/>
  <c r="AY8" i="40"/>
  <c r="AZ8" i="40"/>
  <c r="BA8" i="40"/>
  <c r="BB8" i="40"/>
  <c r="BC8" i="40"/>
  <c r="BD8" i="40"/>
  <c r="BE8" i="40"/>
  <c r="BF8" i="40"/>
  <c r="BG8" i="40"/>
  <c r="BH8" i="40"/>
  <c r="BI8" i="40"/>
  <c r="BJ8" i="40"/>
  <c r="BK8" i="40"/>
  <c r="BL8" i="40"/>
  <c r="BM8" i="40"/>
  <c r="BN8" i="40"/>
  <c r="BO8" i="40"/>
  <c r="BP8" i="40"/>
  <c r="BQ8" i="40"/>
  <c r="BR8" i="40"/>
  <c r="BS8" i="40"/>
  <c r="BT8" i="40"/>
  <c r="BU8" i="40"/>
  <c r="BV8" i="40"/>
  <c r="BW8" i="40"/>
  <c r="BX8" i="40"/>
  <c r="BY8" i="40"/>
  <c r="BZ8" i="40"/>
  <c r="CA8" i="40"/>
  <c r="CB8" i="40"/>
  <c r="CC8" i="40"/>
  <c r="CD8" i="40"/>
  <c r="CE8" i="40"/>
  <c r="CF8" i="40"/>
  <c r="CG8" i="40"/>
  <c r="CH8" i="40"/>
  <c r="CI8" i="40"/>
  <c r="CJ8" i="40"/>
  <c r="CK8" i="40"/>
  <c r="CL8" i="40"/>
  <c r="CM8" i="40"/>
  <c r="CN8" i="40"/>
  <c r="CO8" i="40"/>
  <c r="CP8" i="40"/>
  <c r="CQ8" i="40"/>
  <c r="CR8" i="40"/>
  <c r="CS8" i="40"/>
  <c r="CT8" i="40"/>
  <c r="CU8" i="40"/>
  <c r="CV8" i="40"/>
  <c r="CW8" i="40"/>
  <c r="CX8" i="40"/>
  <c r="CY8" i="40"/>
  <c r="CZ8" i="40"/>
  <c r="DA8" i="40"/>
  <c r="C9" i="40"/>
  <c r="D9" i="40"/>
  <c r="E9" i="40"/>
  <c r="F9" i="40"/>
  <c r="G9" i="40"/>
  <c r="H9" i="40"/>
  <c r="I9" i="40"/>
  <c r="J9" i="40"/>
  <c r="K9" i="40"/>
  <c r="L9" i="40"/>
  <c r="M9" i="40"/>
  <c r="N9" i="40"/>
  <c r="O9" i="40"/>
  <c r="P9" i="40"/>
  <c r="Q9" i="40"/>
  <c r="R9" i="40"/>
  <c r="S9" i="40"/>
  <c r="T9" i="40"/>
  <c r="U9" i="40"/>
  <c r="V9" i="40"/>
  <c r="W9" i="40"/>
  <c r="X9" i="40"/>
  <c r="Y9" i="40"/>
  <c r="Z9" i="40"/>
  <c r="AA9" i="40"/>
  <c r="AB9" i="40"/>
  <c r="AC9" i="40"/>
  <c r="AD9" i="40"/>
  <c r="AE9" i="40"/>
  <c r="AF9" i="40"/>
  <c r="AG9" i="40"/>
  <c r="AH9" i="40"/>
  <c r="AI9" i="40"/>
  <c r="AJ9" i="40"/>
  <c r="AK9" i="40"/>
  <c r="AL9" i="40"/>
  <c r="AM9" i="40"/>
  <c r="AN9" i="40"/>
  <c r="AO9" i="40"/>
  <c r="AP9" i="40"/>
  <c r="AQ9" i="40"/>
  <c r="AR9" i="40"/>
  <c r="AS9" i="40"/>
  <c r="AT9" i="40"/>
  <c r="AU9" i="40"/>
  <c r="AV9" i="40"/>
  <c r="AW9" i="40"/>
  <c r="AX9" i="40"/>
  <c r="AY9" i="40"/>
  <c r="AZ9" i="40"/>
  <c r="BA9" i="40"/>
  <c r="BB9" i="40"/>
  <c r="BC9" i="40"/>
  <c r="BD9" i="40"/>
  <c r="BE9" i="40"/>
  <c r="BF9" i="40"/>
  <c r="BG9" i="40"/>
  <c r="BH9" i="40"/>
  <c r="BI9" i="40"/>
  <c r="BJ9" i="40"/>
  <c r="BK9" i="40"/>
  <c r="BL9" i="40"/>
  <c r="BM9" i="40"/>
  <c r="BN9" i="40"/>
  <c r="BO9" i="40"/>
  <c r="BP9" i="40"/>
  <c r="BQ9" i="40"/>
  <c r="BR9" i="40"/>
  <c r="BS9" i="40"/>
  <c r="BT9" i="40"/>
  <c r="BU9" i="40"/>
  <c r="BV9" i="40"/>
  <c r="BW9" i="40"/>
  <c r="BX9" i="40"/>
  <c r="BY9" i="40"/>
  <c r="BZ9" i="40"/>
  <c r="CA9" i="40"/>
  <c r="CB9" i="40"/>
  <c r="CC9" i="40"/>
  <c r="CD9" i="40"/>
  <c r="CE9" i="40"/>
  <c r="CF9" i="40"/>
  <c r="CG9" i="40"/>
  <c r="CH9" i="40"/>
  <c r="CI9" i="40"/>
  <c r="CJ9" i="40"/>
  <c r="CK9" i="40"/>
  <c r="CL9" i="40"/>
  <c r="CM9" i="40"/>
  <c r="CN9" i="40"/>
  <c r="CO9" i="40"/>
  <c r="CP9" i="40"/>
  <c r="CQ9" i="40"/>
  <c r="CR9" i="40"/>
  <c r="CS9" i="40"/>
  <c r="CT9" i="40"/>
  <c r="CU9" i="40"/>
  <c r="CV9" i="40"/>
  <c r="CW9" i="40"/>
  <c r="CX9" i="40"/>
  <c r="CY9" i="40"/>
  <c r="CZ9" i="40"/>
  <c r="DA9" i="40"/>
  <c r="C10" i="40"/>
  <c r="D10" i="40"/>
  <c r="E10" i="40"/>
  <c r="F10" i="40"/>
  <c r="G10" i="40"/>
  <c r="H10" i="40"/>
  <c r="I10" i="40"/>
  <c r="J10" i="40"/>
  <c r="K10" i="40"/>
  <c r="L10" i="40"/>
  <c r="M10" i="40"/>
  <c r="N10" i="40"/>
  <c r="O10" i="40"/>
  <c r="P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AM10" i="40"/>
  <c r="AN10" i="40"/>
  <c r="AO10" i="40"/>
  <c r="AP10" i="40"/>
  <c r="AQ10" i="40"/>
  <c r="AR10" i="40"/>
  <c r="AS10" i="40"/>
  <c r="AT10" i="40"/>
  <c r="AU10" i="40"/>
  <c r="AV10" i="40"/>
  <c r="AW10" i="40"/>
  <c r="AX10" i="40"/>
  <c r="AY10" i="40"/>
  <c r="AZ10" i="40"/>
  <c r="BA10" i="40"/>
  <c r="BB10" i="40"/>
  <c r="BC10" i="40"/>
  <c r="BD10" i="40"/>
  <c r="BE10" i="40"/>
  <c r="BF10" i="40"/>
  <c r="BG10" i="40"/>
  <c r="BH10" i="40"/>
  <c r="BI10" i="40"/>
  <c r="BJ10" i="40"/>
  <c r="BK10" i="40"/>
  <c r="BL10" i="40"/>
  <c r="BM10" i="40"/>
  <c r="BN10" i="40"/>
  <c r="BO10" i="40"/>
  <c r="BP10" i="40"/>
  <c r="BQ10" i="40"/>
  <c r="BR10" i="40"/>
  <c r="BS10" i="40"/>
  <c r="BT10" i="40"/>
  <c r="BU10" i="40"/>
  <c r="BV10" i="40"/>
  <c r="BW10" i="40"/>
  <c r="BX10" i="40"/>
  <c r="BY10" i="40"/>
  <c r="BZ10" i="40"/>
  <c r="CA10" i="40"/>
  <c r="CB10" i="40"/>
  <c r="CC10" i="40"/>
  <c r="CD10" i="40"/>
  <c r="CE10" i="40"/>
  <c r="CF10" i="40"/>
  <c r="CG10" i="40"/>
  <c r="CH10" i="40"/>
  <c r="CI10" i="40"/>
  <c r="CJ10" i="40"/>
  <c r="CK10" i="40"/>
  <c r="CL10" i="40"/>
  <c r="CM10" i="40"/>
  <c r="CN10" i="40"/>
  <c r="CO10" i="40"/>
  <c r="CP10" i="40"/>
  <c r="CQ10" i="40"/>
  <c r="CR10" i="40"/>
  <c r="CS10" i="40"/>
  <c r="CT10" i="40"/>
  <c r="CU10" i="40"/>
  <c r="CV10" i="40"/>
  <c r="CW10" i="40"/>
  <c r="CX10" i="40"/>
  <c r="CY10" i="40"/>
  <c r="CZ10" i="40"/>
  <c r="DA10" i="40"/>
  <c r="C11" i="40"/>
  <c r="D11" i="40"/>
  <c r="E11" i="40"/>
  <c r="F11" i="40"/>
  <c r="G11" i="40"/>
  <c r="H11" i="40"/>
  <c r="I11" i="40"/>
  <c r="J11" i="40"/>
  <c r="K11" i="40"/>
  <c r="L11" i="40"/>
  <c r="M11" i="40"/>
  <c r="N11" i="40"/>
  <c r="O11" i="40"/>
  <c r="P11" i="40"/>
  <c r="Q11" i="40"/>
  <c r="R11" i="40"/>
  <c r="S11" i="40"/>
  <c r="T11" i="40"/>
  <c r="U11" i="40"/>
  <c r="V11" i="40"/>
  <c r="W11" i="40"/>
  <c r="X11" i="40"/>
  <c r="Y11" i="40"/>
  <c r="Z11" i="40"/>
  <c r="AA11" i="40"/>
  <c r="AB11" i="40"/>
  <c r="AC11" i="40"/>
  <c r="AD11" i="40"/>
  <c r="AE11" i="40"/>
  <c r="AF11" i="40"/>
  <c r="AG11" i="40"/>
  <c r="AH11" i="40"/>
  <c r="AI11" i="40"/>
  <c r="AJ11" i="40"/>
  <c r="AK11" i="40"/>
  <c r="AL11" i="40"/>
  <c r="AM11" i="40"/>
  <c r="AN11" i="40"/>
  <c r="AO11" i="40"/>
  <c r="AP11" i="40"/>
  <c r="AQ11" i="40"/>
  <c r="AR11" i="40"/>
  <c r="AS11" i="40"/>
  <c r="AT11" i="40"/>
  <c r="AU11" i="40"/>
  <c r="AV11" i="40"/>
  <c r="AW11" i="40"/>
  <c r="AX11" i="40"/>
  <c r="AY11" i="40"/>
  <c r="AZ11" i="40"/>
  <c r="BA11" i="40"/>
  <c r="BB11" i="40"/>
  <c r="BC11" i="40"/>
  <c r="BD11" i="40"/>
  <c r="BE11" i="40"/>
  <c r="BF11" i="40"/>
  <c r="BG11" i="40"/>
  <c r="BH11" i="40"/>
  <c r="BI11" i="40"/>
  <c r="BJ11" i="40"/>
  <c r="BK11" i="40"/>
  <c r="BL11" i="40"/>
  <c r="BM11" i="40"/>
  <c r="BN11" i="40"/>
  <c r="BO11" i="40"/>
  <c r="BP11" i="40"/>
  <c r="BQ11" i="40"/>
  <c r="BR11" i="40"/>
  <c r="BS11" i="40"/>
  <c r="BT11" i="40"/>
  <c r="BU11" i="40"/>
  <c r="BV11" i="40"/>
  <c r="BW11" i="40"/>
  <c r="BX11" i="40"/>
  <c r="BY11" i="40"/>
  <c r="BZ11" i="40"/>
  <c r="CA11" i="40"/>
  <c r="CB11" i="40"/>
  <c r="CC11" i="40"/>
  <c r="CD11" i="40"/>
  <c r="CE11" i="40"/>
  <c r="CF11" i="40"/>
  <c r="CG11" i="40"/>
  <c r="CH11" i="40"/>
  <c r="CI11" i="40"/>
  <c r="CJ11" i="40"/>
  <c r="CK11" i="40"/>
  <c r="CL11" i="40"/>
  <c r="CM11" i="40"/>
  <c r="CN11" i="40"/>
  <c r="CO11" i="40"/>
  <c r="CP11" i="40"/>
  <c r="CQ11" i="40"/>
  <c r="CR11" i="40"/>
  <c r="CS11" i="40"/>
  <c r="CT11" i="40"/>
  <c r="CU11" i="40"/>
  <c r="CV11" i="40"/>
  <c r="CW11" i="40"/>
  <c r="CX11" i="40"/>
  <c r="CY11" i="40"/>
  <c r="CZ11" i="40"/>
  <c r="DA11" i="40"/>
  <c r="C12" i="40"/>
  <c r="D12" i="40"/>
  <c r="E12" i="40"/>
  <c r="F12" i="40"/>
  <c r="G12" i="40"/>
  <c r="H12" i="40"/>
  <c r="I12" i="40"/>
  <c r="J12" i="40"/>
  <c r="K12" i="40"/>
  <c r="L12" i="40"/>
  <c r="M12" i="40"/>
  <c r="N12" i="40"/>
  <c r="O12" i="40"/>
  <c r="P12" i="40"/>
  <c r="Q12" i="40"/>
  <c r="R12" i="40"/>
  <c r="S12" i="40"/>
  <c r="T12" i="40"/>
  <c r="U12" i="40"/>
  <c r="V12" i="40"/>
  <c r="W12" i="40"/>
  <c r="X12" i="40"/>
  <c r="Y12" i="40"/>
  <c r="Z12" i="40"/>
  <c r="AA12" i="40"/>
  <c r="AB12" i="40"/>
  <c r="AC12" i="40"/>
  <c r="AD12" i="40"/>
  <c r="AE12" i="40"/>
  <c r="AF12" i="40"/>
  <c r="AG12" i="40"/>
  <c r="AH12" i="40"/>
  <c r="AI12" i="40"/>
  <c r="AJ12" i="40"/>
  <c r="AK12" i="40"/>
  <c r="AL12" i="40"/>
  <c r="AM12" i="40"/>
  <c r="AN12" i="40"/>
  <c r="AO12" i="40"/>
  <c r="AP12" i="40"/>
  <c r="AQ12" i="40"/>
  <c r="AR12" i="40"/>
  <c r="AS12" i="40"/>
  <c r="AT12" i="40"/>
  <c r="AU12" i="40"/>
  <c r="AV12" i="40"/>
  <c r="AW12" i="40"/>
  <c r="AX12" i="40"/>
  <c r="AY12" i="40"/>
  <c r="AZ12" i="40"/>
  <c r="BA12" i="40"/>
  <c r="BB12" i="40"/>
  <c r="BC12" i="40"/>
  <c r="BD12" i="40"/>
  <c r="BE12" i="40"/>
  <c r="BF12" i="40"/>
  <c r="BG12" i="40"/>
  <c r="BH12" i="40"/>
  <c r="BI12" i="40"/>
  <c r="BJ12" i="40"/>
  <c r="BK12" i="40"/>
  <c r="BL12" i="40"/>
  <c r="BM12" i="40"/>
  <c r="BN12" i="40"/>
  <c r="BO12" i="40"/>
  <c r="BP12" i="40"/>
  <c r="BQ12" i="40"/>
  <c r="BR12" i="40"/>
  <c r="BS12" i="40"/>
  <c r="BT12" i="40"/>
  <c r="BU12" i="40"/>
  <c r="BV12" i="40"/>
  <c r="BW12" i="40"/>
  <c r="BX12" i="40"/>
  <c r="BY12" i="40"/>
  <c r="BZ12" i="40"/>
  <c r="CA12" i="40"/>
  <c r="CB12" i="40"/>
  <c r="CC12" i="40"/>
  <c r="CD12" i="40"/>
  <c r="CE12" i="40"/>
  <c r="CF12" i="40"/>
  <c r="CG12" i="40"/>
  <c r="CH12" i="40"/>
  <c r="CI12" i="40"/>
  <c r="CJ12" i="40"/>
  <c r="CK12" i="40"/>
  <c r="CL12" i="40"/>
  <c r="CM12" i="40"/>
  <c r="CN12" i="40"/>
  <c r="CO12" i="40"/>
  <c r="CP12" i="40"/>
  <c r="CQ12" i="40"/>
  <c r="CR12" i="40"/>
  <c r="CS12" i="40"/>
  <c r="CT12" i="40"/>
  <c r="CU12" i="40"/>
  <c r="CV12" i="40"/>
  <c r="CW12" i="40"/>
  <c r="CX12" i="40"/>
  <c r="CY12" i="40"/>
  <c r="CZ12" i="40"/>
  <c r="DA12" i="40"/>
  <c r="C13" i="40"/>
  <c r="D13" i="40"/>
  <c r="E13" i="40"/>
  <c r="F13" i="40"/>
  <c r="G13" i="40"/>
  <c r="H13" i="40"/>
  <c r="I13" i="40"/>
  <c r="J13" i="40"/>
  <c r="K13" i="40"/>
  <c r="L13" i="40"/>
  <c r="M13" i="40"/>
  <c r="N13" i="40"/>
  <c r="O13" i="40"/>
  <c r="P13" i="40"/>
  <c r="Q13" i="40"/>
  <c r="R13" i="40"/>
  <c r="S13" i="40"/>
  <c r="T13" i="40"/>
  <c r="U13" i="40"/>
  <c r="V13" i="40"/>
  <c r="W13" i="40"/>
  <c r="X13" i="40"/>
  <c r="Y13" i="40"/>
  <c r="Z13" i="40"/>
  <c r="AA13" i="40"/>
  <c r="AB13" i="40"/>
  <c r="AC13" i="40"/>
  <c r="AD13" i="40"/>
  <c r="AE13" i="40"/>
  <c r="AF13" i="40"/>
  <c r="AG13" i="40"/>
  <c r="AH13" i="40"/>
  <c r="AI13" i="40"/>
  <c r="AJ13" i="40"/>
  <c r="AK13" i="40"/>
  <c r="AL13" i="40"/>
  <c r="AM13" i="40"/>
  <c r="AN13" i="40"/>
  <c r="AO13" i="40"/>
  <c r="AP13" i="40"/>
  <c r="AQ13" i="40"/>
  <c r="AR13" i="40"/>
  <c r="AS13" i="40"/>
  <c r="AT13" i="40"/>
  <c r="AU13" i="40"/>
  <c r="AV13" i="40"/>
  <c r="AW13" i="40"/>
  <c r="AX13" i="40"/>
  <c r="AY13" i="40"/>
  <c r="AZ13" i="40"/>
  <c r="BA13" i="40"/>
  <c r="BB13" i="40"/>
  <c r="BC13" i="40"/>
  <c r="BD13" i="40"/>
  <c r="BE13" i="40"/>
  <c r="BF13" i="40"/>
  <c r="BG13" i="40"/>
  <c r="BH13" i="40"/>
  <c r="BI13" i="40"/>
  <c r="BJ13" i="40"/>
  <c r="BK13" i="40"/>
  <c r="BL13" i="40"/>
  <c r="BM13" i="40"/>
  <c r="BN13" i="40"/>
  <c r="BO13" i="40"/>
  <c r="BP13" i="40"/>
  <c r="BQ13" i="40"/>
  <c r="BR13" i="40"/>
  <c r="BS13" i="40"/>
  <c r="BT13" i="40"/>
  <c r="BU13" i="40"/>
  <c r="BV13" i="40"/>
  <c r="BW13" i="40"/>
  <c r="BX13" i="40"/>
  <c r="BY13" i="40"/>
  <c r="BZ13" i="40"/>
  <c r="CA13" i="40"/>
  <c r="CB13" i="40"/>
  <c r="CC13" i="40"/>
  <c r="CD13" i="40"/>
  <c r="CE13" i="40"/>
  <c r="CF13" i="40"/>
  <c r="CG13" i="40"/>
  <c r="CH13" i="40"/>
  <c r="CI13" i="40"/>
  <c r="CJ13" i="40"/>
  <c r="CK13" i="40"/>
  <c r="CL13" i="40"/>
  <c r="CM13" i="40"/>
  <c r="CN13" i="40"/>
  <c r="CO13" i="40"/>
  <c r="CP13" i="40"/>
  <c r="CQ13" i="40"/>
  <c r="CR13" i="40"/>
  <c r="CS13" i="40"/>
  <c r="CT13" i="40"/>
  <c r="CU13" i="40"/>
  <c r="CV13" i="40"/>
  <c r="CW13" i="40"/>
  <c r="CX13" i="40"/>
  <c r="CY13" i="40"/>
  <c r="CZ13" i="40"/>
  <c r="DA13" i="40"/>
  <c r="C14" i="40"/>
  <c r="D14" i="40"/>
  <c r="E14" i="40"/>
  <c r="F14" i="40"/>
  <c r="G14" i="40"/>
  <c r="H14" i="40"/>
  <c r="I14" i="40"/>
  <c r="J14" i="40"/>
  <c r="K14" i="40"/>
  <c r="L14" i="40"/>
  <c r="M14" i="40"/>
  <c r="N14" i="40"/>
  <c r="O14" i="40"/>
  <c r="P14" i="40"/>
  <c r="Q14" i="40"/>
  <c r="R14" i="40"/>
  <c r="S14" i="40"/>
  <c r="T14" i="40"/>
  <c r="U14" i="40"/>
  <c r="V14" i="40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AI14" i="40"/>
  <c r="AJ14" i="40"/>
  <c r="AK14" i="40"/>
  <c r="AL14" i="40"/>
  <c r="AM14" i="40"/>
  <c r="AN14" i="40"/>
  <c r="AO14" i="40"/>
  <c r="AP14" i="40"/>
  <c r="AQ14" i="40"/>
  <c r="AR14" i="40"/>
  <c r="AS14" i="40"/>
  <c r="AT14" i="40"/>
  <c r="AU14" i="40"/>
  <c r="AV14" i="40"/>
  <c r="AW14" i="40"/>
  <c r="AX14" i="40"/>
  <c r="AY14" i="40"/>
  <c r="AZ14" i="40"/>
  <c r="BA14" i="40"/>
  <c r="BB14" i="40"/>
  <c r="BC14" i="40"/>
  <c r="BD14" i="40"/>
  <c r="BE14" i="40"/>
  <c r="BF14" i="40"/>
  <c r="BG14" i="40"/>
  <c r="BH14" i="40"/>
  <c r="BI14" i="40"/>
  <c r="BJ14" i="40"/>
  <c r="BK14" i="40"/>
  <c r="BL14" i="40"/>
  <c r="BM14" i="40"/>
  <c r="BN14" i="40"/>
  <c r="BO14" i="40"/>
  <c r="BP14" i="40"/>
  <c r="BQ14" i="40"/>
  <c r="BR14" i="40"/>
  <c r="BS14" i="40"/>
  <c r="BT14" i="40"/>
  <c r="BU14" i="40"/>
  <c r="BV14" i="40"/>
  <c r="BW14" i="40"/>
  <c r="BX14" i="40"/>
  <c r="BY14" i="40"/>
  <c r="BZ14" i="40"/>
  <c r="CA14" i="40"/>
  <c r="CB14" i="40"/>
  <c r="CC14" i="40"/>
  <c r="CD14" i="40"/>
  <c r="CE14" i="40"/>
  <c r="CF14" i="40"/>
  <c r="CG14" i="40"/>
  <c r="CH14" i="40"/>
  <c r="CI14" i="40"/>
  <c r="CJ14" i="40"/>
  <c r="CK14" i="40"/>
  <c r="CL14" i="40"/>
  <c r="CM14" i="40"/>
  <c r="CN14" i="40"/>
  <c r="CO14" i="40"/>
  <c r="CP14" i="40"/>
  <c r="CQ14" i="40"/>
  <c r="CR14" i="40"/>
  <c r="CS14" i="40"/>
  <c r="CT14" i="40"/>
  <c r="CU14" i="40"/>
  <c r="CV14" i="40"/>
  <c r="CW14" i="40"/>
  <c r="CX14" i="40"/>
  <c r="CY14" i="40"/>
  <c r="CZ14" i="40"/>
  <c r="DA14" i="40"/>
  <c r="C15" i="40"/>
  <c r="D15" i="40"/>
  <c r="E15" i="40"/>
  <c r="F15" i="40"/>
  <c r="G15" i="40"/>
  <c r="H15" i="40"/>
  <c r="I15" i="40"/>
  <c r="J15" i="40"/>
  <c r="K15" i="40"/>
  <c r="L15" i="40"/>
  <c r="M15" i="40"/>
  <c r="N15" i="40"/>
  <c r="O15" i="40"/>
  <c r="P15" i="40"/>
  <c r="Q15" i="40"/>
  <c r="R15" i="40"/>
  <c r="S15" i="40"/>
  <c r="T15" i="40"/>
  <c r="U15" i="40"/>
  <c r="V15" i="40"/>
  <c r="W15" i="40"/>
  <c r="X15" i="40"/>
  <c r="Y15" i="40"/>
  <c r="Z15" i="40"/>
  <c r="AA15" i="40"/>
  <c r="AB15" i="40"/>
  <c r="AC15" i="40"/>
  <c r="AD15" i="40"/>
  <c r="AE15" i="40"/>
  <c r="AF15" i="40"/>
  <c r="AG15" i="40"/>
  <c r="AH15" i="40"/>
  <c r="AI15" i="40"/>
  <c r="AJ15" i="40"/>
  <c r="AK15" i="40"/>
  <c r="AL15" i="40"/>
  <c r="AM15" i="40"/>
  <c r="AN15" i="40"/>
  <c r="AO15" i="40"/>
  <c r="AP15" i="40"/>
  <c r="AQ15" i="40"/>
  <c r="AR15" i="40"/>
  <c r="AS15" i="40"/>
  <c r="AT15" i="40"/>
  <c r="AU15" i="40"/>
  <c r="AV15" i="40"/>
  <c r="AW15" i="40"/>
  <c r="AX15" i="40"/>
  <c r="AY15" i="40"/>
  <c r="AZ15" i="40"/>
  <c r="BA15" i="40"/>
  <c r="BB15" i="40"/>
  <c r="BC15" i="40"/>
  <c r="BD15" i="40"/>
  <c r="BE15" i="40"/>
  <c r="BF15" i="40"/>
  <c r="BG15" i="40"/>
  <c r="BH15" i="40"/>
  <c r="BI15" i="40"/>
  <c r="BJ15" i="40"/>
  <c r="BK15" i="40"/>
  <c r="BL15" i="40"/>
  <c r="BM15" i="40"/>
  <c r="BN15" i="40"/>
  <c r="BO15" i="40"/>
  <c r="BP15" i="40"/>
  <c r="BQ15" i="40"/>
  <c r="BR15" i="40"/>
  <c r="BS15" i="40"/>
  <c r="BT15" i="40"/>
  <c r="BU15" i="40"/>
  <c r="BV15" i="40"/>
  <c r="BW15" i="40"/>
  <c r="BX15" i="40"/>
  <c r="BY15" i="40"/>
  <c r="BZ15" i="40"/>
  <c r="CA15" i="40"/>
  <c r="CB15" i="40"/>
  <c r="CC15" i="40"/>
  <c r="CD15" i="40"/>
  <c r="CE15" i="40"/>
  <c r="CF15" i="40"/>
  <c r="CG15" i="40"/>
  <c r="CH15" i="40"/>
  <c r="CI15" i="40"/>
  <c r="CJ15" i="40"/>
  <c r="CK15" i="40"/>
  <c r="CL15" i="40"/>
  <c r="CM15" i="40"/>
  <c r="CN15" i="40"/>
  <c r="CO15" i="40"/>
  <c r="CP15" i="40"/>
  <c r="CQ15" i="40"/>
  <c r="CR15" i="40"/>
  <c r="CS15" i="40"/>
  <c r="CT15" i="40"/>
  <c r="CU15" i="40"/>
  <c r="CV15" i="40"/>
  <c r="CW15" i="40"/>
  <c r="CX15" i="40"/>
  <c r="CY15" i="40"/>
  <c r="CZ15" i="40"/>
  <c r="DA15" i="40"/>
  <c r="C16" i="40"/>
  <c r="D16" i="40"/>
  <c r="E16" i="40"/>
  <c r="F16" i="40"/>
  <c r="G16" i="40"/>
  <c r="H16" i="40"/>
  <c r="I16" i="40"/>
  <c r="J16" i="40"/>
  <c r="K16" i="40"/>
  <c r="L16" i="40"/>
  <c r="M16" i="40"/>
  <c r="N16" i="40"/>
  <c r="O16" i="40"/>
  <c r="P16" i="40"/>
  <c r="Q16" i="40"/>
  <c r="R16" i="40"/>
  <c r="S16" i="40"/>
  <c r="T16" i="40"/>
  <c r="U16" i="40"/>
  <c r="V16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AI16" i="40"/>
  <c r="AJ16" i="40"/>
  <c r="AK16" i="40"/>
  <c r="AL16" i="40"/>
  <c r="AM16" i="40"/>
  <c r="AN16" i="40"/>
  <c r="AO16" i="40"/>
  <c r="AP16" i="40"/>
  <c r="AQ16" i="40"/>
  <c r="AR16" i="40"/>
  <c r="AS16" i="40"/>
  <c r="AT16" i="40"/>
  <c r="AU16" i="40"/>
  <c r="AV16" i="40"/>
  <c r="AW16" i="40"/>
  <c r="AX16" i="40"/>
  <c r="AY16" i="40"/>
  <c r="AZ16" i="40"/>
  <c r="BA16" i="40"/>
  <c r="BB16" i="40"/>
  <c r="BC16" i="40"/>
  <c r="BD16" i="40"/>
  <c r="BE16" i="40"/>
  <c r="BF16" i="40"/>
  <c r="BG16" i="40"/>
  <c r="BH16" i="40"/>
  <c r="BI16" i="40"/>
  <c r="BJ16" i="40"/>
  <c r="BK16" i="40"/>
  <c r="BL16" i="40"/>
  <c r="BM16" i="40"/>
  <c r="BN16" i="40"/>
  <c r="BO16" i="40"/>
  <c r="BP16" i="40"/>
  <c r="BQ16" i="40"/>
  <c r="BR16" i="40"/>
  <c r="BS16" i="40"/>
  <c r="BT16" i="40"/>
  <c r="BU16" i="40"/>
  <c r="BV16" i="40"/>
  <c r="BW16" i="40"/>
  <c r="BX16" i="40"/>
  <c r="BY16" i="40"/>
  <c r="BZ16" i="40"/>
  <c r="CA16" i="40"/>
  <c r="CB16" i="40"/>
  <c r="CC16" i="40"/>
  <c r="CD16" i="40"/>
  <c r="CE16" i="40"/>
  <c r="CF16" i="40"/>
  <c r="CG16" i="40"/>
  <c r="CH16" i="40"/>
  <c r="CI16" i="40"/>
  <c r="CJ16" i="40"/>
  <c r="CK16" i="40"/>
  <c r="CL16" i="40"/>
  <c r="CM16" i="40"/>
  <c r="CN16" i="40"/>
  <c r="CO16" i="40"/>
  <c r="CP16" i="40"/>
  <c r="CQ16" i="40"/>
  <c r="CR16" i="40"/>
  <c r="CS16" i="40"/>
  <c r="CT16" i="40"/>
  <c r="CU16" i="40"/>
  <c r="CV16" i="40"/>
  <c r="CW16" i="40"/>
  <c r="CX16" i="40"/>
  <c r="CY16" i="40"/>
  <c r="CZ16" i="40"/>
  <c r="DA16" i="40"/>
  <c r="C17" i="40"/>
  <c r="D17" i="40"/>
  <c r="E17" i="40"/>
  <c r="F17" i="40"/>
  <c r="G17" i="40"/>
  <c r="H17" i="40"/>
  <c r="I17" i="40"/>
  <c r="J17" i="40"/>
  <c r="K17" i="40"/>
  <c r="L17" i="40"/>
  <c r="M17" i="40"/>
  <c r="N17" i="40"/>
  <c r="O17" i="40"/>
  <c r="P17" i="40"/>
  <c r="Q17" i="40"/>
  <c r="R17" i="40"/>
  <c r="S17" i="40"/>
  <c r="T17" i="40"/>
  <c r="U17" i="40"/>
  <c r="V17" i="40"/>
  <c r="W17" i="40"/>
  <c r="X17" i="40"/>
  <c r="Y17" i="40"/>
  <c r="Z17" i="40"/>
  <c r="AA17" i="40"/>
  <c r="AB17" i="40"/>
  <c r="AC17" i="40"/>
  <c r="AD17" i="40"/>
  <c r="AE17" i="40"/>
  <c r="AF17" i="40"/>
  <c r="AG17" i="40"/>
  <c r="AH17" i="40"/>
  <c r="AI17" i="40"/>
  <c r="AJ17" i="40"/>
  <c r="AK17" i="40"/>
  <c r="AL17" i="40"/>
  <c r="AM17" i="40"/>
  <c r="AN17" i="40"/>
  <c r="AO17" i="40"/>
  <c r="AP17" i="40"/>
  <c r="AQ17" i="40"/>
  <c r="AR17" i="40"/>
  <c r="AS17" i="40"/>
  <c r="AT17" i="40"/>
  <c r="AU17" i="40"/>
  <c r="AV17" i="40"/>
  <c r="AW17" i="40"/>
  <c r="AX17" i="40"/>
  <c r="AY17" i="40"/>
  <c r="AZ17" i="40"/>
  <c r="BA17" i="40"/>
  <c r="BB17" i="40"/>
  <c r="BC17" i="40"/>
  <c r="BD17" i="40"/>
  <c r="BE17" i="40"/>
  <c r="BF17" i="40"/>
  <c r="BG17" i="40"/>
  <c r="BH17" i="40"/>
  <c r="BI17" i="40"/>
  <c r="BJ17" i="40"/>
  <c r="BK17" i="40"/>
  <c r="BL17" i="40"/>
  <c r="BM17" i="40"/>
  <c r="BN17" i="40"/>
  <c r="BO17" i="40"/>
  <c r="BP17" i="40"/>
  <c r="BQ17" i="40"/>
  <c r="BR17" i="40"/>
  <c r="BS17" i="40"/>
  <c r="BT17" i="40"/>
  <c r="BU17" i="40"/>
  <c r="BV17" i="40"/>
  <c r="BW17" i="40"/>
  <c r="BX17" i="40"/>
  <c r="BY17" i="40"/>
  <c r="BZ17" i="40"/>
  <c r="CA17" i="40"/>
  <c r="CB17" i="40"/>
  <c r="CC17" i="40"/>
  <c r="CD17" i="40"/>
  <c r="CE17" i="40"/>
  <c r="CF17" i="40"/>
  <c r="CG17" i="40"/>
  <c r="CH17" i="40"/>
  <c r="CI17" i="40"/>
  <c r="CJ17" i="40"/>
  <c r="CK17" i="40"/>
  <c r="CL17" i="40"/>
  <c r="CM17" i="40"/>
  <c r="CN17" i="40"/>
  <c r="CO17" i="40"/>
  <c r="CP17" i="40"/>
  <c r="CQ17" i="40"/>
  <c r="CR17" i="40"/>
  <c r="CS17" i="40"/>
  <c r="CT17" i="40"/>
  <c r="CU17" i="40"/>
  <c r="CV17" i="40"/>
  <c r="CW17" i="40"/>
  <c r="CX17" i="40"/>
  <c r="CY17" i="40"/>
  <c r="CZ17" i="40"/>
  <c r="DA17" i="40"/>
  <c r="C18" i="40"/>
  <c r="D18" i="40"/>
  <c r="E18" i="40"/>
  <c r="F18" i="40"/>
  <c r="G18" i="40"/>
  <c r="H18" i="40"/>
  <c r="I18" i="40"/>
  <c r="J18" i="40"/>
  <c r="K18" i="40"/>
  <c r="L18" i="40"/>
  <c r="M18" i="40"/>
  <c r="N18" i="40"/>
  <c r="O18" i="40"/>
  <c r="P18" i="40"/>
  <c r="Q18" i="40"/>
  <c r="R18" i="40"/>
  <c r="S18" i="40"/>
  <c r="T18" i="40"/>
  <c r="U18" i="40"/>
  <c r="V18" i="40"/>
  <c r="W18" i="40"/>
  <c r="X18" i="40"/>
  <c r="Y18" i="40"/>
  <c r="Z18" i="40"/>
  <c r="AA18" i="40"/>
  <c r="AB18" i="40"/>
  <c r="AC18" i="40"/>
  <c r="AD18" i="40"/>
  <c r="AE18" i="40"/>
  <c r="AF18" i="40"/>
  <c r="AG18" i="40"/>
  <c r="AH18" i="40"/>
  <c r="AI18" i="40"/>
  <c r="AJ18" i="40"/>
  <c r="AK18" i="40"/>
  <c r="AL18" i="40"/>
  <c r="AM18" i="40"/>
  <c r="AN18" i="40"/>
  <c r="AO18" i="40"/>
  <c r="AP18" i="40"/>
  <c r="AQ18" i="40"/>
  <c r="AR18" i="40"/>
  <c r="AS18" i="40"/>
  <c r="AT18" i="40"/>
  <c r="AU18" i="40"/>
  <c r="AV18" i="40"/>
  <c r="AW18" i="40"/>
  <c r="AX18" i="40"/>
  <c r="AY18" i="40"/>
  <c r="AZ18" i="40"/>
  <c r="BA18" i="40"/>
  <c r="BB18" i="40"/>
  <c r="BC18" i="40"/>
  <c r="BD18" i="40"/>
  <c r="BE18" i="40"/>
  <c r="BF18" i="40"/>
  <c r="BG18" i="40"/>
  <c r="BH18" i="40"/>
  <c r="BI18" i="40"/>
  <c r="BJ18" i="40"/>
  <c r="BK18" i="40"/>
  <c r="BL18" i="40"/>
  <c r="BM18" i="40"/>
  <c r="BN18" i="40"/>
  <c r="BO18" i="40"/>
  <c r="BP18" i="40"/>
  <c r="BQ18" i="40"/>
  <c r="BR18" i="40"/>
  <c r="BS18" i="40"/>
  <c r="BT18" i="40"/>
  <c r="BU18" i="40"/>
  <c r="BV18" i="40"/>
  <c r="BW18" i="40"/>
  <c r="BX18" i="40"/>
  <c r="BY18" i="40"/>
  <c r="BZ18" i="40"/>
  <c r="CA18" i="40"/>
  <c r="CB18" i="40"/>
  <c r="CC18" i="40"/>
  <c r="CD18" i="40"/>
  <c r="CE18" i="40"/>
  <c r="CF18" i="40"/>
  <c r="CG18" i="40"/>
  <c r="CH18" i="40"/>
  <c r="CI18" i="40"/>
  <c r="CJ18" i="40"/>
  <c r="CK18" i="40"/>
  <c r="CL18" i="40"/>
  <c r="CM18" i="40"/>
  <c r="CN18" i="40"/>
  <c r="CO18" i="40"/>
  <c r="CP18" i="40"/>
  <c r="CQ18" i="40"/>
  <c r="CR18" i="40"/>
  <c r="CS18" i="40"/>
  <c r="CT18" i="40"/>
  <c r="CU18" i="40"/>
  <c r="CV18" i="40"/>
  <c r="CW18" i="40"/>
  <c r="CX18" i="40"/>
  <c r="CY18" i="40"/>
  <c r="CZ18" i="40"/>
  <c r="DA18" i="40"/>
  <c r="C19" i="40"/>
  <c r="D19" i="40"/>
  <c r="E19" i="40"/>
  <c r="F19" i="40"/>
  <c r="G19" i="40"/>
  <c r="H19" i="40"/>
  <c r="I19" i="40"/>
  <c r="J19" i="40"/>
  <c r="K19" i="40"/>
  <c r="L19" i="40"/>
  <c r="M19" i="40"/>
  <c r="N19" i="40"/>
  <c r="O19" i="40"/>
  <c r="P19" i="40"/>
  <c r="Q19" i="40"/>
  <c r="R19" i="40"/>
  <c r="S19" i="40"/>
  <c r="T19" i="40"/>
  <c r="U19" i="40"/>
  <c r="V19" i="40"/>
  <c r="W19" i="40"/>
  <c r="X19" i="40"/>
  <c r="Y19" i="40"/>
  <c r="Z19" i="40"/>
  <c r="AA19" i="40"/>
  <c r="AB19" i="40"/>
  <c r="AC19" i="40"/>
  <c r="AD19" i="40"/>
  <c r="AE19" i="40"/>
  <c r="AF19" i="40"/>
  <c r="AG19" i="40"/>
  <c r="AH19" i="40"/>
  <c r="AI19" i="40"/>
  <c r="AJ19" i="40"/>
  <c r="AK19" i="40"/>
  <c r="AL19" i="40"/>
  <c r="AM19" i="40"/>
  <c r="AN19" i="40"/>
  <c r="AO19" i="40"/>
  <c r="AP19" i="40"/>
  <c r="AQ19" i="40"/>
  <c r="AR19" i="40"/>
  <c r="AS19" i="40"/>
  <c r="AT19" i="40"/>
  <c r="AU19" i="40"/>
  <c r="AV19" i="40"/>
  <c r="AW19" i="40"/>
  <c r="AX19" i="40"/>
  <c r="AY19" i="40"/>
  <c r="AZ19" i="40"/>
  <c r="BA19" i="40"/>
  <c r="BB19" i="40"/>
  <c r="BC19" i="40"/>
  <c r="BD19" i="40"/>
  <c r="BE19" i="40"/>
  <c r="BF19" i="40"/>
  <c r="BG19" i="40"/>
  <c r="BH19" i="40"/>
  <c r="BI19" i="40"/>
  <c r="BJ19" i="40"/>
  <c r="BK19" i="40"/>
  <c r="BL19" i="40"/>
  <c r="BM19" i="40"/>
  <c r="BN19" i="40"/>
  <c r="BO19" i="40"/>
  <c r="BP19" i="40"/>
  <c r="BQ19" i="40"/>
  <c r="BR19" i="40"/>
  <c r="BS19" i="40"/>
  <c r="BT19" i="40"/>
  <c r="BU19" i="40"/>
  <c r="BV19" i="40"/>
  <c r="BW19" i="40"/>
  <c r="BX19" i="40"/>
  <c r="BY19" i="40"/>
  <c r="BZ19" i="40"/>
  <c r="CA19" i="40"/>
  <c r="CB19" i="40"/>
  <c r="CC19" i="40"/>
  <c r="CD19" i="40"/>
  <c r="CE19" i="40"/>
  <c r="CF19" i="40"/>
  <c r="CG19" i="40"/>
  <c r="CH19" i="40"/>
  <c r="CI19" i="40"/>
  <c r="CJ19" i="40"/>
  <c r="CK19" i="40"/>
  <c r="CL19" i="40"/>
  <c r="CM19" i="40"/>
  <c r="CN19" i="40"/>
  <c r="CO19" i="40"/>
  <c r="CP19" i="40"/>
  <c r="CQ19" i="40"/>
  <c r="CR19" i="40"/>
  <c r="CS19" i="40"/>
  <c r="CT19" i="40"/>
  <c r="CU19" i="40"/>
  <c r="CV19" i="40"/>
  <c r="CW19" i="40"/>
  <c r="CX19" i="40"/>
  <c r="CY19" i="40"/>
  <c r="CZ19" i="40"/>
  <c r="DA19" i="40"/>
  <c r="C20" i="40"/>
  <c r="D20" i="40"/>
  <c r="E20" i="40"/>
  <c r="F20" i="40"/>
  <c r="G20" i="40"/>
  <c r="H20" i="40"/>
  <c r="I20" i="40"/>
  <c r="J20" i="40"/>
  <c r="K20" i="40"/>
  <c r="L20" i="40"/>
  <c r="M20" i="40"/>
  <c r="N20" i="40"/>
  <c r="O20" i="40"/>
  <c r="P20" i="40"/>
  <c r="Q20" i="40"/>
  <c r="R20" i="40"/>
  <c r="S20" i="40"/>
  <c r="T20" i="40"/>
  <c r="U20" i="40"/>
  <c r="V20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AI20" i="40"/>
  <c r="AJ20" i="40"/>
  <c r="AK20" i="40"/>
  <c r="AL20" i="40"/>
  <c r="AM20" i="40"/>
  <c r="AN20" i="40"/>
  <c r="AO20" i="40"/>
  <c r="AP20" i="40"/>
  <c r="AQ20" i="40"/>
  <c r="AR20" i="40"/>
  <c r="AS20" i="40"/>
  <c r="AT20" i="40"/>
  <c r="AU20" i="40"/>
  <c r="AV20" i="40"/>
  <c r="AW20" i="40"/>
  <c r="AX20" i="40"/>
  <c r="AY20" i="40"/>
  <c r="AZ20" i="40"/>
  <c r="BA20" i="40"/>
  <c r="BB20" i="40"/>
  <c r="BC20" i="40"/>
  <c r="BD20" i="40"/>
  <c r="BE20" i="40"/>
  <c r="BF20" i="40"/>
  <c r="BG20" i="40"/>
  <c r="BH20" i="40"/>
  <c r="BI20" i="40"/>
  <c r="BJ20" i="40"/>
  <c r="BK20" i="40"/>
  <c r="BL20" i="40"/>
  <c r="BM20" i="40"/>
  <c r="BN20" i="40"/>
  <c r="BO20" i="40"/>
  <c r="BP20" i="40"/>
  <c r="BQ20" i="40"/>
  <c r="BR20" i="40"/>
  <c r="BS20" i="40"/>
  <c r="BT20" i="40"/>
  <c r="BU20" i="40"/>
  <c r="BV20" i="40"/>
  <c r="BW20" i="40"/>
  <c r="BX20" i="40"/>
  <c r="BY20" i="40"/>
  <c r="BZ20" i="40"/>
  <c r="CA20" i="40"/>
  <c r="CB20" i="40"/>
  <c r="CC20" i="40"/>
  <c r="CD20" i="40"/>
  <c r="CE20" i="40"/>
  <c r="CF20" i="40"/>
  <c r="CG20" i="40"/>
  <c r="CH20" i="40"/>
  <c r="CI20" i="40"/>
  <c r="CJ20" i="40"/>
  <c r="CK20" i="40"/>
  <c r="CL20" i="40"/>
  <c r="CM20" i="40"/>
  <c r="CN20" i="40"/>
  <c r="CO20" i="40"/>
  <c r="CP20" i="40"/>
  <c r="CQ20" i="40"/>
  <c r="CR20" i="40"/>
  <c r="CS20" i="40"/>
  <c r="CT20" i="40"/>
  <c r="CU20" i="40"/>
  <c r="CV20" i="40"/>
  <c r="CW20" i="40"/>
  <c r="CX20" i="40"/>
  <c r="CY20" i="40"/>
  <c r="CZ20" i="40"/>
  <c r="DA20" i="40"/>
  <c r="C21" i="40"/>
  <c r="D21" i="40"/>
  <c r="E21" i="40"/>
  <c r="F21" i="40"/>
  <c r="G21" i="40"/>
  <c r="H21" i="40"/>
  <c r="I21" i="40"/>
  <c r="J21" i="40"/>
  <c r="K21" i="40"/>
  <c r="L21" i="40"/>
  <c r="M21" i="40"/>
  <c r="N21" i="40"/>
  <c r="O21" i="40"/>
  <c r="P21" i="40"/>
  <c r="Q21" i="40"/>
  <c r="R21" i="40"/>
  <c r="S21" i="40"/>
  <c r="T21" i="40"/>
  <c r="U21" i="40"/>
  <c r="V21" i="40"/>
  <c r="W21" i="40"/>
  <c r="X21" i="40"/>
  <c r="Y21" i="40"/>
  <c r="Z21" i="40"/>
  <c r="AA21" i="40"/>
  <c r="AB21" i="40"/>
  <c r="AC21" i="40"/>
  <c r="AD21" i="40"/>
  <c r="AE21" i="40"/>
  <c r="AF21" i="40"/>
  <c r="AG21" i="40"/>
  <c r="AH21" i="40"/>
  <c r="AI21" i="40"/>
  <c r="AJ21" i="40"/>
  <c r="AK21" i="40"/>
  <c r="AL21" i="40"/>
  <c r="AM21" i="40"/>
  <c r="AN21" i="40"/>
  <c r="AO21" i="40"/>
  <c r="AP21" i="40"/>
  <c r="AQ21" i="40"/>
  <c r="AR21" i="40"/>
  <c r="AS21" i="40"/>
  <c r="AT21" i="40"/>
  <c r="AU21" i="40"/>
  <c r="AV21" i="40"/>
  <c r="AW21" i="40"/>
  <c r="AX21" i="40"/>
  <c r="AY21" i="40"/>
  <c r="AZ21" i="40"/>
  <c r="BA21" i="40"/>
  <c r="BB21" i="40"/>
  <c r="BC21" i="40"/>
  <c r="BD21" i="40"/>
  <c r="BE21" i="40"/>
  <c r="BF21" i="40"/>
  <c r="BG21" i="40"/>
  <c r="BH21" i="40"/>
  <c r="BI21" i="40"/>
  <c r="BJ21" i="40"/>
  <c r="BK21" i="40"/>
  <c r="BL21" i="40"/>
  <c r="BM21" i="40"/>
  <c r="BN21" i="40"/>
  <c r="BO21" i="40"/>
  <c r="BP21" i="40"/>
  <c r="BQ21" i="40"/>
  <c r="BR21" i="40"/>
  <c r="BS21" i="40"/>
  <c r="BT21" i="40"/>
  <c r="BU21" i="40"/>
  <c r="BV21" i="40"/>
  <c r="BW21" i="40"/>
  <c r="BX21" i="40"/>
  <c r="BY21" i="40"/>
  <c r="BZ21" i="40"/>
  <c r="CA21" i="40"/>
  <c r="CB21" i="40"/>
  <c r="CC21" i="40"/>
  <c r="CD21" i="40"/>
  <c r="CE21" i="40"/>
  <c r="CF21" i="40"/>
  <c r="CG21" i="40"/>
  <c r="CH21" i="40"/>
  <c r="CI21" i="40"/>
  <c r="CJ21" i="40"/>
  <c r="CK21" i="40"/>
  <c r="CL21" i="40"/>
  <c r="CM21" i="40"/>
  <c r="CN21" i="40"/>
  <c r="CO21" i="40"/>
  <c r="CP21" i="40"/>
  <c r="CQ21" i="40"/>
  <c r="CR21" i="40"/>
  <c r="CS21" i="40"/>
  <c r="CT21" i="40"/>
  <c r="CU21" i="40"/>
  <c r="CV21" i="40"/>
  <c r="CW21" i="40"/>
  <c r="CX21" i="40"/>
  <c r="CY21" i="40"/>
  <c r="CZ21" i="40"/>
  <c r="DA21" i="40"/>
  <c r="C22" i="40"/>
  <c r="D22" i="40"/>
  <c r="E22" i="40"/>
  <c r="F22" i="40"/>
  <c r="G22" i="40"/>
  <c r="H22" i="40"/>
  <c r="I22" i="40"/>
  <c r="J22" i="40"/>
  <c r="K22" i="40"/>
  <c r="L22" i="40"/>
  <c r="M22" i="40"/>
  <c r="N22" i="40"/>
  <c r="O22" i="40"/>
  <c r="P22" i="40"/>
  <c r="Q22" i="40"/>
  <c r="R22" i="40"/>
  <c r="S22" i="40"/>
  <c r="T22" i="40"/>
  <c r="U22" i="40"/>
  <c r="V22" i="40"/>
  <c r="W22" i="40"/>
  <c r="X22" i="40"/>
  <c r="Y22" i="40"/>
  <c r="Z22" i="40"/>
  <c r="AA22" i="40"/>
  <c r="AB22" i="40"/>
  <c r="AC22" i="40"/>
  <c r="AD22" i="40"/>
  <c r="AE22" i="40"/>
  <c r="AF22" i="40"/>
  <c r="AG22" i="40"/>
  <c r="AH22" i="40"/>
  <c r="AI22" i="40"/>
  <c r="AJ22" i="40"/>
  <c r="AK22" i="40"/>
  <c r="AL22" i="40"/>
  <c r="AM22" i="40"/>
  <c r="AN22" i="40"/>
  <c r="AO22" i="40"/>
  <c r="AP22" i="40"/>
  <c r="AQ22" i="40"/>
  <c r="AR22" i="40"/>
  <c r="AS22" i="40"/>
  <c r="AT22" i="40"/>
  <c r="AU22" i="40"/>
  <c r="AV22" i="40"/>
  <c r="AW22" i="40"/>
  <c r="AX22" i="40"/>
  <c r="AY22" i="40"/>
  <c r="AZ22" i="40"/>
  <c r="BA22" i="40"/>
  <c r="BB22" i="40"/>
  <c r="BC22" i="40"/>
  <c r="BD22" i="40"/>
  <c r="BE22" i="40"/>
  <c r="BF22" i="40"/>
  <c r="BG22" i="40"/>
  <c r="BH22" i="40"/>
  <c r="BI22" i="40"/>
  <c r="BJ22" i="40"/>
  <c r="BK22" i="40"/>
  <c r="BL22" i="40"/>
  <c r="BM22" i="40"/>
  <c r="BN22" i="40"/>
  <c r="BO22" i="40"/>
  <c r="BP22" i="40"/>
  <c r="BQ22" i="40"/>
  <c r="BR22" i="40"/>
  <c r="BS22" i="40"/>
  <c r="BT22" i="40"/>
  <c r="BU22" i="40"/>
  <c r="BV22" i="40"/>
  <c r="BW22" i="40"/>
  <c r="BX22" i="40"/>
  <c r="BY22" i="40"/>
  <c r="BZ22" i="40"/>
  <c r="CA22" i="40"/>
  <c r="CB22" i="40"/>
  <c r="CC22" i="40"/>
  <c r="CD22" i="40"/>
  <c r="CE22" i="40"/>
  <c r="CF22" i="40"/>
  <c r="CG22" i="40"/>
  <c r="CH22" i="40"/>
  <c r="CI22" i="40"/>
  <c r="CJ22" i="40"/>
  <c r="CK22" i="40"/>
  <c r="CL22" i="40"/>
  <c r="CM22" i="40"/>
  <c r="CN22" i="40"/>
  <c r="CO22" i="40"/>
  <c r="CP22" i="40"/>
  <c r="CQ22" i="40"/>
  <c r="CR22" i="40"/>
  <c r="CS22" i="40"/>
  <c r="CT22" i="40"/>
  <c r="CU22" i="40"/>
  <c r="CV22" i="40"/>
  <c r="CW22" i="40"/>
  <c r="CX22" i="40"/>
  <c r="CY22" i="40"/>
  <c r="CZ22" i="40"/>
  <c r="DA22" i="40"/>
  <c r="C23" i="40"/>
  <c r="D23" i="40"/>
  <c r="E23" i="40"/>
  <c r="F23" i="40"/>
  <c r="G23" i="40"/>
  <c r="H23" i="40"/>
  <c r="I23" i="40"/>
  <c r="J23" i="40"/>
  <c r="K23" i="40"/>
  <c r="L23" i="40"/>
  <c r="M23" i="40"/>
  <c r="N23" i="40"/>
  <c r="O23" i="40"/>
  <c r="P23" i="40"/>
  <c r="Q23" i="40"/>
  <c r="R23" i="40"/>
  <c r="S23" i="40"/>
  <c r="T23" i="40"/>
  <c r="U23" i="40"/>
  <c r="V23" i="40"/>
  <c r="W23" i="40"/>
  <c r="X23" i="40"/>
  <c r="Y23" i="40"/>
  <c r="Z23" i="40"/>
  <c r="AA23" i="40"/>
  <c r="AB23" i="40"/>
  <c r="AC23" i="40"/>
  <c r="AD23" i="40"/>
  <c r="AE23" i="40"/>
  <c r="AF23" i="40"/>
  <c r="AG23" i="40"/>
  <c r="AH23" i="40"/>
  <c r="AI23" i="40"/>
  <c r="AJ23" i="40"/>
  <c r="AK23" i="40"/>
  <c r="AL23" i="40"/>
  <c r="AM23" i="40"/>
  <c r="AN23" i="40"/>
  <c r="AO23" i="40"/>
  <c r="AP23" i="40"/>
  <c r="AQ23" i="40"/>
  <c r="AR23" i="40"/>
  <c r="AS23" i="40"/>
  <c r="AT23" i="40"/>
  <c r="AU23" i="40"/>
  <c r="AV23" i="40"/>
  <c r="AW23" i="40"/>
  <c r="AX23" i="40"/>
  <c r="AY23" i="40"/>
  <c r="AZ23" i="40"/>
  <c r="BA23" i="40"/>
  <c r="BB23" i="40"/>
  <c r="BC23" i="40"/>
  <c r="BD23" i="40"/>
  <c r="BE23" i="40"/>
  <c r="BF23" i="40"/>
  <c r="BG23" i="40"/>
  <c r="BH23" i="40"/>
  <c r="BI23" i="40"/>
  <c r="BJ23" i="40"/>
  <c r="BK23" i="40"/>
  <c r="BL23" i="40"/>
  <c r="BM23" i="40"/>
  <c r="BN23" i="40"/>
  <c r="BO23" i="40"/>
  <c r="BP23" i="40"/>
  <c r="BQ23" i="40"/>
  <c r="BR23" i="40"/>
  <c r="BS23" i="40"/>
  <c r="BT23" i="40"/>
  <c r="BU23" i="40"/>
  <c r="BV23" i="40"/>
  <c r="BW23" i="40"/>
  <c r="BX23" i="40"/>
  <c r="BY23" i="40"/>
  <c r="BZ23" i="40"/>
  <c r="CA23" i="40"/>
  <c r="CB23" i="40"/>
  <c r="CC23" i="40"/>
  <c r="CD23" i="40"/>
  <c r="CE23" i="40"/>
  <c r="CF23" i="40"/>
  <c r="CG23" i="40"/>
  <c r="CH23" i="40"/>
  <c r="CI23" i="40"/>
  <c r="CJ23" i="40"/>
  <c r="CK23" i="40"/>
  <c r="CL23" i="40"/>
  <c r="CM23" i="40"/>
  <c r="CN23" i="40"/>
  <c r="CO23" i="40"/>
  <c r="CP23" i="40"/>
  <c r="CQ23" i="40"/>
  <c r="CR23" i="40"/>
  <c r="CS23" i="40"/>
  <c r="CT23" i="40"/>
  <c r="CU23" i="40"/>
  <c r="CV23" i="40"/>
  <c r="CW23" i="40"/>
  <c r="CX23" i="40"/>
  <c r="CY23" i="40"/>
  <c r="CZ23" i="40"/>
  <c r="DA23" i="40"/>
  <c r="B3" i="40"/>
  <c r="B4" i="40"/>
  <c r="B5" i="40"/>
  <c r="B6" i="40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A2" i="40"/>
  <c r="B2" i="40"/>
  <c r="A3" i="58" l="1"/>
  <c r="V117" i="34"/>
  <c r="V132" i="34"/>
  <c r="V188" i="34"/>
  <c r="V187" i="34"/>
  <c r="V137" i="34"/>
  <c r="V133" i="34"/>
  <c r="V131" i="34"/>
  <c r="V118" i="34"/>
  <c r="V61" i="34"/>
  <c r="V60" i="34"/>
  <c r="V88" i="34"/>
  <c r="V85" i="34"/>
  <c r="V76" i="34"/>
  <c r="V75" i="34"/>
  <c r="V62" i="34"/>
  <c r="V59" i="34"/>
  <c r="V58" i="34"/>
  <c r="V173" i="34"/>
  <c r="V115" i="34"/>
  <c r="V57" i="34"/>
  <c r="V56" i="34"/>
  <c r="V171" i="34"/>
  <c r="V113" i="34"/>
  <c r="V55" i="34"/>
  <c r="V172" i="34"/>
  <c r="V170" i="34"/>
  <c r="V112" i="34"/>
  <c r="V54" i="34"/>
  <c r="V114" i="34"/>
  <c r="V169" i="34"/>
  <c r="V111" i="34"/>
  <c r="V53" i="34"/>
  <c r="V116" i="34"/>
  <c r="V168" i="34"/>
  <c r="V110" i="34"/>
  <c r="V49" i="34"/>
  <c r="V174" i="34"/>
  <c r="V167" i="34"/>
  <c r="V109" i="34"/>
  <c r="V48" i="34"/>
  <c r="V166" i="34"/>
  <c r="V105" i="34"/>
  <c r="V47" i="34"/>
  <c r="V165" i="34"/>
  <c r="V104" i="34"/>
  <c r="V34" i="34"/>
  <c r="V161" i="34"/>
  <c r="V103" i="34"/>
  <c r="V33" i="34"/>
  <c r="V160" i="34"/>
  <c r="V90" i="34"/>
  <c r="V32" i="34"/>
  <c r="V159" i="34"/>
  <c r="V89" i="34"/>
  <c r="V31" i="34"/>
  <c r="V146" i="34"/>
  <c r="V30" i="34"/>
  <c r="V145" i="34"/>
  <c r="V87" i="34"/>
  <c r="V29" i="34"/>
  <c r="V144" i="34"/>
  <c r="V86" i="34"/>
  <c r="V28" i="34"/>
  <c r="V27" i="34"/>
  <c r="V25" i="34"/>
  <c r="V142" i="34"/>
  <c r="V140" i="34"/>
  <c r="V82" i="34"/>
  <c r="V21" i="34"/>
  <c r="V143" i="34"/>
  <c r="V84" i="34"/>
  <c r="V83" i="34"/>
  <c r="V139" i="34"/>
  <c r="V81" i="34"/>
  <c r="V20" i="34"/>
  <c r="V26" i="34"/>
  <c r="V141" i="34"/>
  <c r="V138" i="34"/>
  <c r="V77" i="34"/>
  <c r="V19" i="34"/>
  <c r="V164" i="34"/>
  <c r="V136" i="34"/>
  <c r="V108" i="34"/>
  <c r="V80" i="34"/>
  <c r="V52" i="34"/>
  <c r="V24" i="34"/>
  <c r="V163" i="34"/>
  <c r="V135" i="34"/>
  <c r="V107" i="34"/>
  <c r="V79" i="34"/>
  <c r="V51" i="34"/>
  <c r="V23" i="34"/>
  <c r="V162" i="34"/>
  <c r="V134" i="34"/>
  <c r="V106" i="34"/>
  <c r="V78" i="34"/>
  <c r="V50" i="34"/>
  <c r="V22" i="34"/>
  <c r="V186" i="34"/>
  <c r="V158" i="34"/>
  <c r="V130" i="34"/>
  <c r="V102" i="34"/>
  <c r="V74" i="34"/>
  <c r="V46" i="34"/>
  <c r="V18" i="34"/>
  <c r="V185" i="34"/>
  <c r="V157" i="34"/>
  <c r="V129" i="34"/>
  <c r="V101" i="34"/>
  <c r="V73" i="34"/>
  <c r="V45" i="34"/>
  <c r="V17" i="34"/>
  <c r="V184" i="34"/>
  <c r="V156" i="34"/>
  <c r="V128" i="34"/>
  <c r="V100" i="34"/>
  <c r="V72" i="34"/>
  <c r="V44" i="34"/>
  <c r="V16" i="34"/>
  <c r="V183" i="34"/>
  <c r="V155" i="34"/>
  <c r="V127" i="34"/>
  <c r="V99" i="34"/>
  <c r="V71" i="34"/>
  <c r="V43" i="34"/>
  <c r="V15" i="34"/>
  <c r="V182" i="34"/>
  <c r="V154" i="34"/>
  <c r="V126" i="34"/>
  <c r="V98" i="34"/>
  <c r="V70" i="34"/>
  <c r="V42" i="34"/>
  <c r="V14" i="34"/>
  <c r="V13" i="34"/>
  <c r="V41" i="34"/>
  <c r="V180" i="34"/>
  <c r="V152" i="34"/>
  <c r="V124" i="34"/>
  <c r="V96" i="34"/>
  <c r="V68" i="34"/>
  <c r="V40" i="34"/>
  <c r="V12" i="34"/>
  <c r="V97" i="34"/>
  <c r="V179" i="34"/>
  <c r="V151" i="34"/>
  <c r="V123" i="34"/>
  <c r="V95" i="34"/>
  <c r="V67" i="34"/>
  <c r="V39" i="34"/>
  <c r="V11" i="34"/>
  <c r="V153" i="34"/>
  <c r="V178" i="34"/>
  <c r="V150" i="34"/>
  <c r="V122" i="34"/>
  <c r="V94" i="34"/>
  <c r="V66" i="34"/>
  <c r="V38" i="34"/>
  <c r="V10" i="34"/>
  <c r="V69" i="34"/>
  <c r="V177" i="34"/>
  <c r="V149" i="34"/>
  <c r="V121" i="34"/>
  <c r="V93" i="34"/>
  <c r="V65" i="34"/>
  <c r="V37" i="34"/>
  <c r="V9" i="34"/>
  <c r="V125" i="34"/>
  <c r="V176" i="34"/>
  <c r="V148" i="34"/>
  <c r="V120" i="34"/>
  <c r="V92" i="34"/>
  <c r="V64" i="34"/>
  <c r="V36" i="34"/>
  <c r="V8" i="34"/>
  <c r="V181" i="34"/>
  <c r="V175" i="34"/>
  <c r="V147" i="34"/>
  <c r="V119" i="34"/>
  <c r="V91" i="34"/>
  <c r="V63" i="34"/>
  <c r="V35" i="34"/>
  <c r="V7" i="34"/>
  <c r="R7" i="34"/>
  <c r="S8" i="34" s="1"/>
  <c r="K17" i="34"/>
  <c r="K78" i="34"/>
  <c r="K25" i="34"/>
  <c r="K79" i="34"/>
  <c r="K30" i="34"/>
  <c r="K86" i="34"/>
  <c r="K90" i="34"/>
  <c r="K54" i="34"/>
  <c r="K114" i="34"/>
  <c r="K55" i="34"/>
  <c r="K115" i="34"/>
  <c r="K60" i="34"/>
  <c r="K116" i="34"/>
  <c r="K26" i="34"/>
  <c r="K80" i="34"/>
  <c r="K29" i="34"/>
  <c r="K81" i="34"/>
  <c r="K31" i="34"/>
  <c r="K32" i="34"/>
  <c r="K91" i="34"/>
  <c r="K19" i="34"/>
  <c r="K47" i="34"/>
  <c r="K75" i="34"/>
  <c r="K103" i="34"/>
  <c r="K33" i="34"/>
  <c r="K61" i="34"/>
  <c r="K89" i="34"/>
  <c r="K117" i="34"/>
  <c r="K27" i="34"/>
  <c r="K57" i="34"/>
  <c r="K87" i="34"/>
  <c r="K118" i="34"/>
  <c r="K28" i="34"/>
  <c r="K58" i="34"/>
  <c r="K88" i="34"/>
  <c r="K119" i="34"/>
  <c r="K12" i="34"/>
  <c r="K42" i="34"/>
  <c r="K72" i="34"/>
  <c r="K102" i="34"/>
  <c r="K13" i="34"/>
  <c r="K43" i="34"/>
  <c r="K73" i="34"/>
  <c r="K104" i="34"/>
  <c r="K14" i="34"/>
  <c r="K44" i="34"/>
  <c r="K74" i="34"/>
  <c r="K105" i="34"/>
  <c r="K15" i="34"/>
  <c r="K45" i="34"/>
  <c r="K76" i="34"/>
  <c r="K106" i="34"/>
  <c r="K46" i="34"/>
  <c r="K83" i="34"/>
  <c r="K122" i="34"/>
  <c r="K20" i="34"/>
  <c r="K56" i="34"/>
  <c r="K95" i="34"/>
  <c r="K21" i="34"/>
  <c r="K59" i="34"/>
  <c r="K96" i="34"/>
  <c r="K38" i="34"/>
  <c r="K82" i="34"/>
  <c r="K125" i="34"/>
  <c r="K39" i="34"/>
  <c r="K84" i="34"/>
  <c r="K40" i="34"/>
  <c r="K85" i="34"/>
  <c r="K18" i="34"/>
  <c r="K63" i="34"/>
  <c r="K107" i="34"/>
  <c r="K22" i="34"/>
  <c r="K64" i="34"/>
  <c r="K108" i="34"/>
  <c r="K23" i="34"/>
  <c r="K65" i="34"/>
  <c r="L2" i="34" s="1"/>
  <c r="M2" i="34" s="1"/>
  <c r="M6" i="34" s="1" a="1"/>
  <c r="M6" i="34" s="1"/>
  <c r="K109" i="34"/>
  <c r="K24" i="34"/>
  <c r="K66" i="34"/>
  <c r="K110" i="34"/>
  <c r="K113" i="34"/>
  <c r="K53" i="34"/>
  <c r="K112" i="34"/>
  <c r="K52" i="34"/>
  <c r="K111" i="34"/>
  <c r="K51" i="34"/>
  <c r="K101" i="34"/>
  <c r="K50" i="34"/>
  <c r="K100" i="34"/>
  <c r="K49" i="34"/>
  <c r="K99" i="34"/>
  <c r="K48" i="34"/>
  <c r="K98" i="34"/>
  <c r="K41" i="34"/>
  <c r="K97" i="34"/>
  <c r="K37" i="34"/>
  <c r="K94" i="34"/>
  <c r="K36" i="34"/>
  <c r="K93" i="34"/>
  <c r="K35" i="34"/>
  <c r="K92" i="34"/>
  <c r="K34" i="34"/>
  <c r="K77" i="34"/>
  <c r="K16" i="34"/>
  <c r="K71" i="34"/>
  <c r="K11" i="34"/>
  <c r="K70" i="34"/>
  <c r="K10" i="34"/>
  <c r="K124" i="34"/>
  <c r="K69" i="34"/>
  <c r="K9" i="34"/>
  <c r="K123" i="34"/>
  <c r="K68" i="34"/>
  <c r="K8" i="34"/>
  <c r="K121" i="34"/>
  <c r="K67" i="34"/>
  <c r="K7" i="34"/>
  <c r="K120" i="34"/>
  <c r="K62" i="34"/>
  <c r="D2" i="34"/>
  <c r="E2" i="34" s="1"/>
  <c r="E6" i="34" s="1" a="1"/>
  <c r="E6" i="34" s="1"/>
  <c r="H2" i="34"/>
  <c r="I2" i="34" s="1"/>
  <c r="I6" i="34" s="1" a="1"/>
  <c r="A10" i="57" l="1"/>
  <c r="A10" i="58"/>
  <c r="A4" i="57"/>
  <c r="A4" i="58"/>
  <c r="A8" i="57"/>
  <c r="A8" i="58"/>
  <c r="A7" i="57"/>
  <c r="A7" i="58"/>
  <c r="A5" i="57"/>
  <c r="A5" i="58"/>
  <c r="A6" i="57"/>
  <c r="A6" i="58"/>
  <c r="A9" i="57"/>
  <c r="A9" i="58"/>
  <c r="A4" i="54"/>
  <c r="A8" i="54"/>
  <c r="A5" i="54"/>
  <c r="A7" i="54"/>
  <c r="A6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I6" i="34"/>
  <c r="A4" i="53"/>
  <c r="A32" i="53"/>
  <c r="A37" i="53"/>
  <c r="A5" i="53"/>
  <c r="A33" i="53"/>
  <c r="A35" i="53"/>
  <c r="A6" i="53"/>
  <c r="A34" i="53"/>
  <c r="A7" i="53"/>
  <c r="A8" i="53"/>
  <c r="A36" i="53"/>
  <c r="A9" i="53"/>
  <c r="A10" i="53"/>
  <c r="A11" i="53"/>
  <c r="A12" i="53"/>
  <c r="A13" i="53"/>
  <c r="A14" i="53"/>
  <c r="A15" i="53"/>
  <c r="A31" i="53"/>
  <c r="A16" i="53"/>
  <c r="A17" i="53"/>
  <c r="A18" i="53"/>
  <c r="A19" i="53"/>
  <c r="A25" i="53"/>
  <c r="A28" i="53"/>
  <c r="A29" i="53"/>
  <c r="A20" i="53"/>
  <c r="A21" i="53"/>
  <c r="A22" i="53"/>
  <c r="A23" i="53"/>
  <c r="A24" i="53"/>
  <c r="A26" i="53"/>
  <c r="A27" i="53"/>
  <c r="A30" i="53"/>
  <c r="A3" i="40"/>
  <c r="A4" i="40"/>
  <c r="A10" i="40"/>
  <c r="A20" i="40"/>
  <c r="A5" i="40"/>
  <c r="A6" i="40"/>
  <c r="A11" i="40"/>
  <c r="A13" i="40"/>
  <c r="A15" i="40"/>
  <c r="A19" i="40"/>
  <c r="A23" i="40"/>
  <c r="A7" i="40"/>
  <c r="A9" i="40"/>
  <c r="A12" i="40"/>
  <c r="A14" i="40"/>
  <c r="A16" i="40"/>
  <c r="A18" i="40"/>
  <c r="A21" i="40"/>
  <c r="A8" i="40"/>
  <c r="A17" i="40"/>
  <c r="A22" i="40"/>
  <c r="A3" i="53" l="1"/>
  <c r="A3" i="54"/>
  <c r="C3" i="39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AX3" i="39"/>
  <c r="AY3" i="39"/>
  <c r="AZ3" i="39"/>
  <c r="BA3" i="39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4" i="39"/>
  <c r="D4" i="39"/>
  <c r="E4" i="39"/>
  <c r="F4" i="39"/>
  <c r="G4" i="39"/>
  <c r="H4" i="39"/>
  <c r="I4" i="39"/>
  <c r="J4" i="39"/>
  <c r="K4" i="39"/>
  <c r="L4" i="39"/>
  <c r="M4" i="39"/>
  <c r="N4" i="39"/>
  <c r="O4" i="39"/>
  <c r="P4" i="39"/>
  <c r="Q4" i="39"/>
  <c r="R4" i="39"/>
  <c r="S4" i="39"/>
  <c r="T4" i="39"/>
  <c r="U4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AK4" i="39"/>
  <c r="AL4" i="39"/>
  <c r="AM4" i="39"/>
  <c r="AN4" i="39"/>
  <c r="AO4" i="39"/>
  <c r="AP4" i="39"/>
  <c r="AQ4" i="39"/>
  <c r="AR4" i="39"/>
  <c r="AS4" i="39"/>
  <c r="AT4" i="39"/>
  <c r="AU4" i="39"/>
  <c r="AV4" i="39"/>
  <c r="AW4" i="39"/>
  <c r="AX4" i="39"/>
  <c r="AY4" i="39"/>
  <c r="AZ4" i="39"/>
  <c r="BA4" i="39"/>
  <c r="BB4" i="39"/>
  <c r="BC4" i="39"/>
  <c r="BD4" i="39"/>
  <c r="BE4" i="39"/>
  <c r="BF4" i="39"/>
  <c r="BG4" i="39"/>
  <c r="BH4" i="39"/>
  <c r="BI4" i="39"/>
  <c r="BJ4" i="39"/>
  <c r="BK4" i="39"/>
  <c r="BL4" i="39"/>
  <c r="BM4" i="39"/>
  <c r="BN4" i="39"/>
  <c r="BO4" i="39"/>
  <c r="BP4" i="39"/>
  <c r="BQ4" i="39"/>
  <c r="BR4" i="39"/>
  <c r="BS4" i="39"/>
  <c r="BT4" i="39"/>
  <c r="BU4" i="39"/>
  <c r="BV4" i="39"/>
  <c r="BW4" i="39"/>
  <c r="BX4" i="39"/>
  <c r="BY4" i="39"/>
  <c r="BZ4" i="39"/>
  <c r="CA4" i="39"/>
  <c r="CB4" i="39"/>
  <c r="CC4" i="39"/>
  <c r="CD4" i="39"/>
  <c r="CE4" i="39"/>
  <c r="CF4" i="39"/>
  <c r="CG4" i="39"/>
  <c r="CH4" i="39"/>
  <c r="CI4" i="39"/>
  <c r="CJ4" i="39"/>
  <c r="CK4" i="39"/>
  <c r="CL4" i="39"/>
  <c r="C5" i="39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AK5" i="39"/>
  <c r="AL5" i="39"/>
  <c r="AM5" i="39"/>
  <c r="AN5" i="39"/>
  <c r="AO5" i="39"/>
  <c r="AP5" i="39"/>
  <c r="AQ5" i="39"/>
  <c r="AR5" i="39"/>
  <c r="AS5" i="39"/>
  <c r="AT5" i="39"/>
  <c r="AU5" i="39"/>
  <c r="AV5" i="39"/>
  <c r="AW5" i="39"/>
  <c r="AX5" i="39"/>
  <c r="AY5" i="39"/>
  <c r="AZ5" i="39"/>
  <c r="BA5" i="39"/>
  <c r="BB5" i="39"/>
  <c r="BC5" i="39"/>
  <c r="BD5" i="39"/>
  <c r="BE5" i="39"/>
  <c r="BF5" i="39"/>
  <c r="BG5" i="39"/>
  <c r="BH5" i="39"/>
  <c r="BI5" i="39"/>
  <c r="BJ5" i="39"/>
  <c r="BK5" i="39"/>
  <c r="BL5" i="39"/>
  <c r="BM5" i="39"/>
  <c r="BN5" i="39"/>
  <c r="BO5" i="39"/>
  <c r="BP5" i="39"/>
  <c r="BQ5" i="39"/>
  <c r="BR5" i="39"/>
  <c r="BS5" i="39"/>
  <c r="BT5" i="39"/>
  <c r="BU5" i="39"/>
  <c r="BV5" i="39"/>
  <c r="BW5" i="39"/>
  <c r="BX5" i="39"/>
  <c r="BY5" i="39"/>
  <c r="BZ5" i="39"/>
  <c r="CA5" i="39"/>
  <c r="CB5" i="39"/>
  <c r="CC5" i="39"/>
  <c r="CD5" i="39"/>
  <c r="CE5" i="39"/>
  <c r="CF5" i="39"/>
  <c r="CG5" i="39"/>
  <c r="CH5" i="39"/>
  <c r="CI5" i="39"/>
  <c r="CJ5" i="39"/>
  <c r="CK5" i="39"/>
  <c r="CL5" i="39"/>
  <c r="C6" i="39"/>
  <c r="D6" i="39"/>
  <c r="E6" i="39"/>
  <c r="F6" i="39"/>
  <c r="G6" i="39"/>
  <c r="H6" i="39"/>
  <c r="I6" i="39"/>
  <c r="J6" i="39"/>
  <c r="K6" i="39"/>
  <c r="L6" i="39"/>
  <c r="M6" i="39"/>
  <c r="N6" i="39"/>
  <c r="O6" i="39"/>
  <c r="P6" i="39"/>
  <c r="Q6" i="39"/>
  <c r="R6" i="39"/>
  <c r="S6" i="39"/>
  <c r="T6" i="39"/>
  <c r="U6" i="39"/>
  <c r="V6" i="39"/>
  <c r="W6" i="39"/>
  <c r="X6" i="39"/>
  <c r="Y6" i="39"/>
  <c r="Z6" i="39"/>
  <c r="AA6" i="39"/>
  <c r="AB6" i="39"/>
  <c r="AC6" i="39"/>
  <c r="AD6" i="39"/>
  <c r="AE6" i="39"/>
  <c r="AF6" i="39"/>
  <c r="AG6" i="39"/>
  <c r="AH6" i="39"/>
  <c r="AI6" i="39"/>
  <c r="AJ6" i="39"/>
  <c r="AK6" i="39"/>
  <c r="AL6" i="39"/>
  <c r="AM6" i="39"/>
  <c r="AN6" i="39"/>
  <c r="AO6" i="39"/>
  <c r="AP6" i="39"/>
  <c r="AQ6" i="39"/>
  <c r="AR6" i="39"/>
  <c r="AS6" i="39"/>
  <c r="AT6" i="39"/>
  <c r="AU6" i="39"/>
  <c r="AV6" i="39"/>
  <c r="AW6" i="39"/>
  <c r="AX6" i="39"/>
  <c r="AY6" i="39"/>
  <c r="AZ6" i="39"/>
  <c r="BA6" i="39"/>
  <c r="BB6" i="39"/>
  <c r="BC6" i="39"/>
  <c r="BD6" i="39"/>
  <c r="BE6" i="39"/>
  <c r="BF6" i="39"/>
  <c r="BG6" i="39"/>
  <c r="BH6" i="39"/>
  <c r="BI6" i="39"/>
  <c r="BJ6" i="39"/>
  <c r="BK6" i="39"/>
  <c r="BL6" i="39"/>
  <c r="BM6" i="39"/>
  <c r="BN6" i="39"/>
  <c r="BO6" i="39"/>
  <c r="BP6" i="39"/>
  <c r="BQ6" i="39"/>
  <c r="BR6" i="39"/>
  <c r="BS6" i="39"/>
  <c r="BT6" i="39"/>
  <c r="BU6" i="39"/>
  <c r="BV6" i="39"/>
  <c r="BW6" i="39"/>
  <c r="BX6" i="39"/>
  <c r="BY6" i="39"/>
  <c r="BZ6" i="39"/>
  <c r="CA6" i="39"/>
  <c r="CB6" i="39"/>
  <c r="CC6" i="39"/>
  <c r="CD6" i="39"/>
  <c r="CE6" i="39"/>
  <c r="CF6" i="39"/>
  <c r="CG6" i="39"/>
  <c r="CH6" i="39"/>
  <c r="CI6" i="39"/>
  <c r="CJ6" i="39"/>
  <c r="CK6" i="39"/>
  <c r="CL6" i="39"/>
  <c r="C7" i="39"/>
  <c r="D7" i="39"/>
  <c r="E7" i="39"/>
  <c r="F7" i="39"/>
  <c r="G7" i="39"/>
  <c r="H7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AN7" i="39"/>
  <c r="AO7" i="39"/>
  <c r="AP7" i="39"/>
  <c r="AQ7" i="39"/>
  <c r="AR7" i="39"/>
  <c r="AS7" i="39"/>
  <c r="AT7" i="39"/>
  <c r="AU7" i="39"/>
  <c r="AV7" i="39"/>
  <c r="AW7" i="39"/>
  <c r="AX7" i="39"/>
  <c r="AY7" i="39"/>
  <c r="AZ7" i="39"/>
  <c r="BA7" i="39"/>
  <c r="BB7" i="39"/>
  <c r="BC7" i="39"/>
  <c r="BD7" i="39"/>
  <c r="BE7" i="39"/>
  <c r="BF7" i="39"/>
  <c r="BG7" i="39"/>
  <c r="BH7" i="39"/>
  <c r="BI7" i="39"/>
  <c r="BJ7" i="39"/>
  <c r="BK7" i="39"/>
  <c r="BL7" i="39"/>
  <c r="BM7" i="39"/>
  <c r="BN7" i="39"/>
  <c r="BO7" i="39"/>
  <c r="BP7" i="39"/>
  <c r="BQ7" i="39"/>
  <c r="BR7" i="39"/>
  <c r="BS7" i="39"/>
  <c r="BT7" i="39"/>
  <c r="BU7" i="39"/>
  <c r="BV7" i="39"/>
  <c r="BW7" i="39"/>
  <c r="BX7" i="39"/>
  <c r="BY7" i="39"/>
  <c r="BZ7" i="39"/>
  <c r="CA7" i="39"/>
  <c r="CB7" i="39"/>
  <c r="CC7" i="39"/>
  <c r="CD7" i="39"/>
  <c r="CE7" i="39"/>
  <c r="CF7" i="39"/>
  <c r="CG7" i="39"/>
  <c r="CH7" i="39"/>
  <c r="CI7" i="39"/>
  <c r="CJ7" i="39"/>
  <c r="CK7" i="39"/>
  <c r="CL7" i="39"/>
  <c r="C8" i="39"/>
  <c r="D8" i="39"/>
  <c r="E8" i="39"/>
  <c r="F8" i="39"/>
  <c r="G8" i="39"/>
  <c r="H8" i="39"/>
  <c r="I8" i="39"/>
  <c r="J8" i="39"/>
  <c r="K8" i="39"/>
  <c r="L8" i="39"/>
  <c r="M8" i="39"/>
  <c r="N8" i="39"/>
  <c r="O8" i="39"/>
  <c r="P8" i="39"/>
  <c r="Q8" i="39"/>
  <c r="R8" i="39"/>
  <c r="S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AN8" i="39"/>
  <c r="AO8" i="39"/>
  <c r="AP8" i="39"/>
  <c r="AQ8" i="39"/>
  <c r="AR8" i="39"/>
  <c r="AS8" i="39"/>
  <c r="AT8" i="39"/>
  <c r="AU8" i="39"/>
  <c r="AV8" i="39"/>
  <c r="AW8" i="39"/>
  <c r="AX8" i="39"/>
  <c r="AY8" i="39"/>
  <c r="AZ8" i="39"/>
  <c r="BA8" i="39"/>
  <c r="BB8" i="39"/>
  <c r="BC8" i="39"/>
  <c r="BD8" i="39"/>
  <c r="BE8" i="39"/>
  <c r="BF8" i="39"/>
  <c r="BG8" i="39"/>
  <c r="BH8" i="39"/>
  <c r="BI8" i="39"/>
  <c r="BJ8" i="39"/>
  <c r="BK8" i="39"/>
  <c r="BL8" i="39"/>
  <c r="BM8" i="39"/>
  <c r="BN8" i="39"/>
  <c r="BO8" i="39"/>
  <c r="BP8" i="39"/>
  <c r="BQ8" i="39"/>
  <c r="BR8" i="39"/>
  <c r="BS8" i="39"/>
  <c r="BT8" i="39"/>
  <c r="BU8" i="39"/>
  <c r="BV8" i="39"/>
  <c r="BW8" i="39"/>
  <c r="BX8" i="39"/>
  <c r="BY8" i="39"/>
  <c r="BZ8" i="39"/>
  <c r="CA8" i="39"/>
  <c r="CB8" i="39"/>
  <c r="CC8" i="39"/>
  <c r="CD8" i="39"/>
  <c r="CE8" i="39"/>
  <c r="CF8" i="39"/>
  <c r="CG8" i="39"/>
  <c r="CH8" i="39"/>
  <c r="CI8" i="39"/>
  <c r="CJ8" i="39"/>
  <c r="CK8" i="39"/>
  <c r="CL8" i="39"/>
  <c r="C9" i="39"/>
  <c r="D9" i="39"/>
  <c r="E9" i="39"/>
  <c r="F9" i="39"/>
  <c r="G9" i="39"/>
  <c r="H9" i="39"/>
  <c r="I9" i="39"/>
  <c r="J9" i="39"/>
  <c r="K9" i="39"/>
  <c r="L9" i="39"/>
  <c r="M9" i="39"/>
  <c r="N9" i="39"/>
  <c r="O9" i="39"/>
  <c r="P9" i="39"/>
  <c r="Q9" i="39"/>
  <c r="R9" i="39"/>
  <c r="S9" i="39"/>
  <c r="T9" i="39"/>
  <c r="U9" i="39"/>
  <c r="V9" i="39"/>
  <c r="W9" i="39"/>
  <c r="X9" i="39"/>
  <c r="Y9" i="39"/>
  <c r="Z9" i="39"/>
  <c r="AA9" i="39"/>
  <c r="AB9" i="39"/>
  <c r="AC9" i="39"/>
  <c r="AD9" i="39"/>
  <c r="AE9" i="39"/>
  <c r="AF9" i="39"/>
  <c r="AG9" i="39"/>
  <c r="AH9" i="39"/>
  <c r="AI9" i="39"/>
  <c r="AJ9" i="39"/>
  <c r="AK9" i="39"/>
  <c r="AL9" i="39"/>
  <c r="AM9" i="39"/>
  <c r="AN9" i="39"/>
  <c r="AO9" i="39"/>
  <c r="AP9" i="39"/>
  <c r="AQ9" i="39"/>
  <c r="AR9" i="39"/>
  <c r="AS9" i="39"/>
  <c r="AT9" i="39"/>
  <c r="AU9" i="39"/>
  <c r="AV9" i="39"/>
  <c r="AW9" i="39"/>
  <c r="AX9" i="39"/>
  <c r="AY9" i="39"/>
  <c r="AZ9" i="39"/>
  <c r="BA9" i="39"/>
  <c r="BB9" i="39"/>
  <c r="BC9" i="39"/>
  <c r="BD9" i="39"/>
  <c r="BE9" i="39"/>
  <c r="BF9" i="39"/>
  <c r="BG9" i="39"/>
  <c r="BH9" i="39"/>
  <c r="BI9" i="39"/>
  <c r="BJ9" i="39"/>
  <c r="BK9" i="39"/>
  <c r="BL9" i="39"/>
  <c r="BM9" i="39"/>
  <c r="BN9" i="39"/>
  <c r="BO9" i="39"/>
  <c r="BP9" i="39"/>
  <c r="BQ9" i="39"/>
  <c r="BR9" i="39"/>
  <c r="BS9" i="39"/>
  <c r="BT9" i="39"/>
  <c r="BU9" i="39"/>
  <c r="BV9" i="39"/>
  <c r="BW9" i="39"/>
  <c r="BX9" i="39"/>
  <c r="BY9" i="39"/>
  <c r="BZ9" i="39"/>
  <c r="CA9" i="39"/>
  <c r="CB9" i="39"/>
  <c r="CC9" i="39"/>
  <c r="CD9" i="39"/>
  <c r="CE9" i="39"/>
  <c r="CF9" i="39"/>
  <c r="CG9" i="39"/>
  <c r="CH9" i="39"/>
  <c r="CI9" i="39"/>
  <c r="CJ9" i="39"/>
  <c r="CK9" i="39"/>
  <c r="CL9" i="39"/>
  <c r="C10" i="39"/>
  <c r="D10" i="39"/>
  <c r="E10" i="39"/>
  <c r="F10" i="39"/>
  <c r="G10" i="39"/>
  <c r="H10" i="39"/>
  <c r="I10" i="39"/>
  <c r="J10" i="39"/>
  <c r="K10" i="39"/>
  <c r="L10" i="39"/>
  <c r="M10" i="39"/>
  <c r="N10" i="39"/>
  <c r="O10" i="39"/>
  <c r="P10" i="39"/>
  <c r="Q10" i="39"/>
  <c r="R10" i="39"/>
  <c r="S10" i="39"/>
  <c r="T10" i="39"/>
  <c r="U10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AN10" i="39"/>
  <c r="AO10" i="39"/>
  <c r="AP10" i="39"/>
  <c r="AQ10" i="39"/>
  <c r="AR10" i="39"/>
  <c r="AS10" i="39"/>
  <c r="AT10" i="39"/>
  <c r="AU10" i="39"/>
  <c r="AV10" i="39"/>
  <c r="AW10" i="39"/>
  <c r="AX10" i="39"/>
  <c r="AY10" i="39"/>
  <c r="AZ10" i="39"/>
  <c r="BA10" i="39"/>
  <c r="BB10" i="39"/>
  <c r="BC10" i="39"/>
  <c r="BD10" i="39"/>
  <c r="BE10" i="39"/>
  <c r="BF10" i="39"/>
  <c r="BG10" i="39"/>
  <c r="BH10" i="39"/>
  <c r="BI10" i="39"/>
  <c r="BJ10" i="39"/>
  <c r="BK10" i="39"/>
  <c r="BL10" i="39"/>
  <c r="BM10" i="39"/>
  <c r="BN10" i="39"/>
  <c r="BO10" i="39"/>
  <c r="BP10" i="39"/>
  <c r="BQ10" i="39"/>
  <c r="BR10" i="39"/>
  <c r="BS10" i="39"/>
  <c r="BT10" i="39"/>
  <c r="BU10" i="39"/>
  <c r="BV10" i="39"/>
  <c r="BW10" i="39"/>
  <c r="BX10" i="39"/>
  <c r="BY10" i="39"/>
  <c r="BZ10" i="39"/>
  <c r="CA10" i="39"/>
  <c r="CB10" i="39"/>
  <c r="CC10" i="39"/>
  <c r="CD10" i="39"/>
  <c r="CE10" i="39"/>
  <c r="CF10" i="39"/>
  <c r="CG10" i="39"/>
  <c r="CH10" i="39"/>
  <c r="CI10" i="39"/>
  <c r="CJ10" i="39"/>
  <c r="CK10" i="39"/>
  <c r="CL10" i="39"/>
  <c r="C11" i="39"/>
  <c r="D11" i="39"/>
  <c r="E11" i="39"/>
  <c r="F11" i="39"/>
  <c r="G11" i="39"/>
  <c r="H11" i="39"/>
  <c r="I11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V11" i="39"/>
  <c r="W11" i="39"/>
  <c r="X11" i="39"/>
  <c r="Y11" i="39"/>
  <c r="Z11" i="39"/>
  <c r="AA11" i="39"/>
  <c r="AB11" i="39"/>
  <c r="AC11" i="39"/>
  <c r="AD11" i="39"/>
  <c r="AE11" i="39"/>
  <c r="AF11" i="39"/>
  <c r="AG11" i="39"/>
  <c r="AH11" i="39"/>
  <c r="AI11" i="39"/>
  <c r="AJ11" i="39"/>
  <c r="AK11" i="39"/>
  <c r="AL11" i="39"/>
  <c r="AM11" i="39"/>
  <c r="AN11" i="39"/>
  <c r="AO11" i="39"/>
  <c r="AP11" i="39"/>
  <c r="AQ11" i="39"/>
  <c r="AR11" i="39"/>
  <c r="AS11" i="39"/>
  <c r="AT11" i="39"/>
  <c r="AU11" i="39"/>
  <c r="AV11" i="39"/>
  <c r="AW11" i="39"/>
  <c r="AX11" i="39"/>
  <c r="AY11" i="39"/>
  <c r="AZ11" i="39"/>
  <c r="BA11" i="39"/>
  <c r="BB11" i="39"/>
  <c r="BC11" i="39"/>
  <c r="BD11" i="39"/>
  <c r="BE11" i="39"/>
  <c r="BF11" i="39"/>
  <c r="BG11" i="39"/>
  <c r="BH11" i="39"/>
  <c r="BI11" i="39"/>
  <c r="BJ11" i="39"/>
  <c r="BK11" i="39"/>
  <c r="BL11" i="39"/>
  <c r="BM11" i="39"/>
  <c r="BN11" i="39"/>
  <c r="BO11" i="39"/>
  <c r="BP11" i="39"/>
  <c r="BQ11" i="39"/>
  <c r="BR11" i="39"/>
  <c r="BS11" i="39"/>
  <c r="BT11" i="39"/>
  <c r="BU11" i="39"/>
  <c r="BV11" i="39"/>
  <c r="BW11" i="39"/>
  <c r="BX11" i="39"/>
  <c r="BY11" i="39"/>
  <c r="BZ11" i="39"/>
  <c r="CA11" i="39"/>
  <c r="CB11" i="39"/>
  <c r="CC11" i="39"/>
  <c r="CD11" i="39"/>
  <c r="CE11" i="39"/>
  <c r="CF11" i="39"/>
  <c r="CG11" i="39"/>
  <c r="CH11" i="39"/>
  <c r="CI11" i="39"/>
  <c r="CJ11" i="39"/>
  <c r="CK11" i="39"/>
  <c r="CL11" i="39"/>
  <c r="C12" i="39"/>
  <c r="D12" i="39"/>
  <c r="E12" i="39"/>
  <c r="F12" i="39"/>
  <c r="G12" i="39"/>
  <c r="H12" i="39"/>
  <c r="I12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V12" i="39"/>
  <c r="W12" i="39"/>
  <c r="X12" i="39"/>
  <c r="Y12" i="39"/>
  <c r="Z12" i="39"/>
  <c r="AA12" i="39"/>
  <c r="AB12" i="39"/>
  <c r="AC12" i="39"/>
  <c r="AD12" i="39"/>
  <c r="AE12" i="39"/>
  <c r="AF12" i="39"/>
  <c r="AG12" i="39"/>
  <c r="AH12" i="39"/>
  <c r="AI12" i="39"/>
  <c r="AJ12" i="39"/>
  <c r="AK12" i="39"/>
  <c r="AL12" i="39"/>
  <c r="AM12" i="39"/>
  <c r="AN12" i="39"/>
  <c r="AO12" i="39"/>
  <c r="AP12" i="39"/>
  <c r="AQ12" i="39"/>
  <c r="AR12" i="39"/>
  <c r="AS12" i="39"/>
  <c r="AT12" i="39"/>
  <c r="AU12" i="39"/>
  <c r="AV12" i="39"/>
  <c r="AW12" i="39"/>
  <c r="AX12" i="39"/>
  <c r="AY12" i="39"/>
  <c r="AZ12" i="39"/>
  <c r="BA12" i="39"/>
  <c r="BB12" i="39"/>
  <c r="BC12" i="39"/>
  <c r="BD12" i="39"/>
  <c r="BE12" i="39"/>
  <c r="BF12" i="39"/>
  <c r="BG12" i="39"/>
  <c r="BH12" i="39"/>
  <c r="BI12" i="39"/>
  <c r="BJ12" i="39"/>
  <c r="BK12" i="39"/>
  <c r="BL12" i="39"/>
  <c r="BM12" i="39"/>
  <c r="BN12" i="39"/>
  <c r="BO12" i="39"/>
  <c r="BP12" i="39"/>
  <c r="BQ12" i="39"/>
  <c r="BR12" i="39"/>
  <c r="BS12" i="39"/>
  <c r="BT12" i="39"/>
  <c r="BU12" i="39"/>
  <c r="BV12" i="39"/>
  <c r="BW12" i="39"/>
  <c r="BX12" i="39"/>
  <c r="BY12" i="39"/>
  <c r="BZ12" i="39"/>
  <c r="CA12" i="39"/>
  <c r="CB12" i="39"/>
  <c r="CC12" i="39"/>
  <c r="CD12" i="39"/>
  <c r="CE12" i="39"/>
  <c r="CF12" i="39"/>
  <c r="CG12" i="39"/>
  <c r="CH12" i="39"/>
  <c r="CI12" i="39"/>
  <c r="CJ12" i="39"/>
  <c r="CK12" i="39"/>
  <c r="CL12" i="39"/>
  <c r="C13" i="39"/>
  <c r="D13" i="39"/>
  <c r="E13" i="39"/>
  <c r="F13" i="39"/>
  <c r="G13" i="39"/>
  <c r="H13" i="39"/>
  <c r="I13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V13" i="39"/>
  <c r="W13" i="39"/>
  <c r="X13" i="39"/>
  <c r="Y13" i="39"/>
  <c r="Z13" i="39"/>
  <c r="AA13" i="39"/>
  <c r="AB13" i="39"/>
  <c r="AC13" i="39"/>
  <c r="AD13" i="39"/>
  <c r="AE13" i="39"/>
  <c r="AF13" i="39"/>
  <c r="AG13" i="39"/>
  <c r="AH13" i="39"/>
  <c r="AI13" i="39"/>
  <c r="AJ13" i="39"/>
  <c r="AK13" i="39"/>
  <c r="AL13" i="39"/>
  <c r="AM13" i="39"/>
  <c r="AN13" i="39"/>
  <c r="AO13" i="39"/>
  <c r="AP13" i="39"/>
  <c r="AQ13" i="39"/>
  <c r="AR13" i="39"/>
  <c r="AS13" i="39"/>
  <c r="AT13" i="39"/>
  <c r="AU13" i="39"/>
  <c r="AV13" i="39"/>
  <c r="AW13" i="39"/>
  <c r="AX13" i="39"/>
  <c r="AY13" i="39"/>
  <c r="AZ13" i="39"/>
  <c r="BA13" i="39"/>
  <c r="BB13" i="39"/>
  <c r="BC13" i="39"/>
  <c r="BD13" i="39"/>
  <c r="BE13" i="39"/>
  <c r="BF13" i="39"/>
  <c r="BG13" i="39"/>
  <c r="BH13" i="39"/>
  <c r="BI13" i="39"/>
  <c r="BJ13" i="39"/>
  <c r="BK13" i="39"/>
  <c r="BL13" i="39"/>
  <c r="BM13" i="39"/>
  <c r="BN13" i="39"/>
  <c r="BO13" i="39"/>
  <c r="BP13" i="39"/>
  <c r="BQ13" i="39"/>
  <c r="BR13" i="39"/>
  <c r="BS13" i="39"/>
  <c r="BT13" i="39"/>
  <c r="BU13" i="39"/>
  <c r="BV13" i="39"/>
  <c r="BW13" i="39"/>
  <c r="BX13" i="39"/>
  <c r="BY13" i="39"/>
  <c r="BZ13" i="39"/>
  <c r="CA13" i="39"/>
  <c r="CB13" i="39"/>
  <c r="CC13" i="39"/>
  <c r="CD13" i="39"/>
  <c r="CE13" i="39"/>
  <c r="CF13" i="39"/>
  <c r="CG13" i="39"/>
  <c r="CH13" i="39"/>
  <c r="CI13" i="39"/>
  <c r="CJ13" i="39"/>
  <c r="CK13" i="39"/>
  <c r="CL13" i="39"/>
  <c r="C14" i="39"/>
  <c r="D14" i="39"/>
  <c r="E14" i="39"/>
  <c r="F14" i="39"/>
  <c r="G14" i="39"/>
  <c r="H14" i="39"/>
  <c r="I14" i="39"/>
  <c r="J14" i="39"/>
  <c r="K14" i="39"/>
  <c r="L14" i="39"/>
  <c r="M14" i="39"/>
  <c r="N14" i="39"/>
  <c r="O14" i="39"/>
  <c r="P14" i="39"/>
  <c r="Q14" i="39"/>
  <c r="R14" i="39"/>
  <c r="S14" i="39"/>
  <c r="T14" i="39"/>
  <c r="U14" i="39"/>
  <c r="V14" i="39"/>
  <c r="W14" i="39"/>
  <c r="X14" i="39"/>
  <c r="Y14" i="39"/>
  <c r="Z14" i="39"/>
  <c r="AA14" i="39"/>
  <c r="AB14" i="39"/>
  <c r="AC14" i="39"/>
  <c r="AD14" i="39"/>
  <c r="AE14" i="39"/>
  <c r="AF14" i="39"/>
  <c r="AG14" i="39"/>
  <c r="AH14" i="39"/>
  <c r="AI14" i="39"/>
  <c r="AJ14" i="39"/>
  <c r="AK14" i="39"/>
  <c r="AL14" i="39"/>
  <c r="AM14" i="39"/>
  <c r="AN14" i="39"/>
  <c r="AO14" i="39"/>
  <c r="AP14" i="39"/>
  <c r="AQ14" i="39"/>
  <c r="AR14" i="39"/>
  <c r="AS14" i="39"/>
  <c r="AT14" i="39"/>
  <c r="AU14" i="39"/>
  <c r="AV14" i="39"/>
  <c r="AW14" i="39"/>
  <c r="AX14" i="39"/>
  <c r="AY14" i="39"/>
  <c r="AZ14" i="39"/>
  <c r="BA14" i="39"/>
  <c r="BB14" i="39"/>
  <c r="BC14" i="39"/>
  <c r="BD14" i="39"/>
  <c r="BE14" i="39"/>
  <c r="BF14" i="39"/>
  <c r="BG14" i="39"/>
  <c r="BH14" i="39"/>
  <c r="BI14" i="39"/>
  <c r="BJ14" i="39"/>
  <c r="BK14" i="39"/>
  <c r="BL14" i="39"/>
  <c r="BM14" i="39"/>
  <c r="BN14" i="39"/>
  <c r="BO14" i="39"/>
  <c r="BP14" i="39"/>
  <c r="BQ14" i="39"/>
  <c r="BR14" i="39"/>
  <c r="BS14" i="39"/>
  <c r="BT14" i="39"/>
  <c r="BU14" i="39"/>
  <c r="BV14" i="39"/>
  <c r="BW14" i="39"/>
  <c r="BX14" i="39"/>
  <c r="BY14" i="39"/>
  <c r="BZ14" i="39"/>
  <c r="CA14" i="39"/>
  <c r="CB14" i="39"/>
  <c r="CC14" i="39"/>
  <c r="CD14" i="39"/>
  <c r="CE14" i="39"/>
  <c r="CF14" i="39"/>
  <c r="CG14" i="39"/>
  <c r="CH14" i="39"/>
  <c r="CI14" i="39"/>
  <c r="CJ14" i="39"/>
  <c r="CK14" i="39"/>
  <c r="CL14" i="39"/>
  <c r="C15" i="39"/>
  <c r="D15" i="39"/>
  <c r="E15" i="39"/>
  <c r="F15" i="39"/>
  <c r="G15" i="39"/>
  <c r="H15" i="39"/>
  <c r="I15" i="39"/>
  <c r="J15" i="39"/>
  <c r="K15" i="39"/>
  <c r="L15" i="39"/>
  <c r="M15" i="39"/>
  <c r="N15" i="39"/>
  <c r="O15" i="39"/>
  <c r="P15" i="39"/>
  <c r="Q15" i="39"/>
  <c r="R15" i="39"/>
  <c r="S15" i="39"/>
  <c r="T15" i="39"/>
  <c r="U15" i="39"/>
  <c r="V15" i="39"/>
  <c r="W15" i="39"/>
  <c r="X15" i="39"/>
  <c r="Y15" i="39"/>
  <c r="Z15" i="39"/>
  <c r="AA15" i="39"/>
  <c r="AB15" i="39"/>
  <c r="AC15" i="39"/>
  <c r="AD15" i="39"/>
  <c r="AE15" i="39"/>
  <c r="AF15" i="39"/>
  <c r="AG15" i="39"/>
  <c r="AH15" i="39"/>
  <c r="AI15" i="39"/>
  <c r="AJ15" i="39"/>
  <c r="AK15" i="39"/>
  <c r="AL15" i="39"/>
  <c r="AM15" i="39"/>
  <c r="AN15" i="39"/>
  <c r="AO15" i="39"/>
  <c r="AP15" i="39"/>
  <c r="AQ15" i="39"/>
  <c r="AR15" i="39"/>
  <c r="AS15" i="39"/>
  <c r="AT15" i="39"/>
  <c r="AU15" i="39"/>
  <c r="AV15" i="39"/>
  <c r="AW15" i="39"/>
  <c r="AX15" i="39"/>
  <c r="AY15" i="39"/>
  <c r="AZ15" i="39"/>
  <c r="BA15" i="39"/>
  <c r="BB15" i="39"/>
  <c r="BC15" i="39"/>
  <c r="BD15" i="39"/>
  <c r="BE15" i="39"/>
  <c r="BF15" i="39"/>
  <c r="BG15" i="39"/>
  <c r="BH15" i="39"/>
  <c r="BI15" i="39"/>
  <c r="BJ15" i="39"/>
  <c r="BK15" i="39"/>
  <c r="BL15" i="39"/>
  <c r="BM15" i="39"/>
  <c r="BN15" i="39"/>
  <c r="BO15" i="39"/>
  <c r="BP15" i="39"/>
  <c r="BQ15" i="39"/>
  <c r="BR15" i="39"/>
  <c r="BS15" i="39"/>
  <c r="BT15" i="39"/>
  <c r="BU15" i="39"/>
  <c r="BV15" i="39"/>
  <c r="BW15" i="39"/>
  <c r="BX15" i="39"/>
  <c r="BY15" i="39"/>
  <c r="BZ15" i="39"/>
  <c r="CA15" i="39"/>
  <c r="CB15" i="39"/>
  <c r="CC15" i="39"/>
  <c r="CD15" i="39"/>
  <c r="CE15" i="39"/>
  <c r="CF15" i="39"/>
  <c r="CG15" i="39"/>
  <c r="CH15" i="39"/>
  <c r="CI15" i="39"/>
  <c r="CJ15" i="39"/>
  <c r="CK15" i="39"/>
  <c r="CL15" i="39"/>
  <c r="C16" i="39"/>
  <c r="D16" i="39"/>
  <c r="E16" i="39"/>
  <c r="F16" i="39"/>
  <c r="G16" i="39"/>
  <c r="H16" i="39"/>
  <c r="I16" i="39"/>
  <c r="J16" i="39"/>
  <c r="K16" i="39"/>
  <c r="L16" i="39"/>
  <c r="M16" i="39"/>
  <c r="N16" i="39"/>
  <c r="O16" i="39"/>
  <c r="P16" i="39"/>
  <c r="Q16" i="39"/>
  <c r="R16" i="39"/>
  <c r="S16" i="39"/>
  <c r="T16" i="39"/>
  <c r="U16" i="39"/>
  <c r="V16" i="39"/>
  <c r="W16" i="39"/>
  <c r="X16" i="39"/>
  <c r="Y16" i="39"/>
  <c r="Z16" i="39"/>
  <c r="AA16" i="39"/>
  <c r="AB16" i="39"/>
  <c r="AC16" i="39"/>
  <c r="AD16" i="39"/>
  <c r="AE16" i="39"/>
  <c r="AF16" i="39"/>
  <c r="AG16" i="39"/>
  <c r="AH16" i="39"/>
  <c r="AI16" i="39"/>
  <c r="AJ16" i="39"/>
  <c r="AK16" i="39"/>
  <c r="AL16" i="39"/>
  <c r="AM16" i="39"/>
  <c r="AN16" i="39"/>
  <c r="AO16" i="39"/>
  <c r="AP16" i="39"/>
  <c r="AQ16" i="39"/>
  <c r="AR16" i="39"/>
  <c r="AS16" i="39"/>
  <c r="AT16" i="39"/>
  <c r="AU16" i="39"/>
  <c r="AV16" i="39"/>
  <c r="AW16" i="39"/>
  <c r="AX16" i="39"/>
  <c r="AY16" i="39"/>
  <c r="AZ16" i="39"/>
  <c r="BA16" i="39"/>
  <c r="BB16" i="39"/>
  <c r="BC16" i="39"/>
  <c r="BD16" i="39"/>
  <c r="BE16" i="39"/>
  <c r="BF16" i="39"/>
  <c r="BG16" i="39"/>
  <c r="BH16" i="39"/>
  <c r="BI16" i="39"/>
  <c r="BJ16" i="39"/>
  <c r="BK16" i="39"/>
  <c r="BL16" i="39"/>
  <c r="BM16" i="39"/>
  <c r="BN16" i="39"/>
  <c r="BO16" i="39"/>
  <c r="BP16" i="39"/>
  <c r="BQ16" i="39"/>
  <c r="BR16" i="39"/>
  <c r="BS16" i="39"/>
  <c r="BT16" i="39"/>
  <c r="BU16" i="39"/>
  <c r="BV16" i="39"/>
  <c r="BW16" i="39"/>
  <c r="BX16" i="39"/>
  <c r="BY16" i="39"/>
  <c r="BZ16" i="39"/>
  <c r="CA16" i="39"/>
  <c r="CB16" i="39"/>
  <c r="CC16" i="39"/>
  <c r="CD16" i="39"/>
  <c r="CE16" i="39"/>
  <c r="CF16" i="39"/>
  <c r="CG16" i="39"/>
  <c r="CH16" i="39"/>
  <c r="CI16" i="39"/>
  <c r="CJ16" i="39"/>
  <c r="CK16" i="39"/>
  <c r="CL16" i="39"/>
  <c r="C17" i="39"/>
  <c r="D17" i="39"/>
  <c r="E17" i="39"/>
  <c r="F17" i="39"/>
  <c r="G17" i="39"/>
  <c r="H17" i="39"/>
  <c r="I17" i="39"/>
  <c r="J17" i="39"/>
  <c r="K17" i="39"/>
  <c r="L17" i="39"/>
  <c r="M17" i="39"/>
  <c r="N17" i="39"/>
  <c r="O17" i="39"/>
  <c r="P17" i="39"/>
  <c r="Q17" i="39"/>
  <c r="R17" i="39"/>
  <c r="S17" i="39"/>
  <c r="T17" i="39"/>
  <c r="U17" i="39"/>
  <c r="V17" i="39"/>
  <c r="W17" i="39"/>
  <c r="X17" i="39"/>
  <c r="Y17" i="39"/>
  <c r="Z17" i="39"/>
  <c r="AA17" i="39"/>
  <c r="AB17" i="39"/>
  <c r="AC17" i="39"/>
  <c r="AD17" i="39"/>
  <c r="AE17" i="39"/>
  <c r="AF17" i="39"/>
  <c r="AG17" i="39"/>
  <c r="AH17" i="39"/>
  <c r="AI17" i="39"/>
  <c r="AJ17" i="39"/>
  <c r="AK17" i="39"/>
  <c r="AL17" i="39"/>
  <c r="AM17" i="39"/>
  <c r="AN17" i="39"/>
  <c r="AO17" i="39"/>
  <c r="AP17" i="39"/>
  <c r="AQ17" i="39"/>
  <c r="AR17" i="39"/>
  <c r="AS17" i="39"/>
  <c r="AT17" i="39"/>
  <c r="AU17" i="39"/>
  <c r="AV17" i="39"/>
  <c r="AW17" i="39"/>
  <c r="AX17" i="39"/>
  <c r="AY17" i="39"/>
  <c r="AZ17" i="39"/>
  <c r="BA17" i="39"/>
  <c r="BB17" i="39"/>
  <c r="BC17" i="39"/>
  <c r="BD17" i="39"/>
  <c r="BE17" i="39"/>
  <c r="BF17" i="39"/>
  <c r="BG17" i="39"/>
  <c r="BH17" i="39"/>
  <c r="BI17" i="39"/>
  <c r="BJ17" i="39"/>
  <c r="BK17" i="39"/>
  <c r="BL17" i="39"/>
  <c r="BM17" i="39"/>
  <c r="BN17" i="39"/>
  <c r="BO17" i="39"/>
  <c r="BP17" i="39"/>
  <c r="BQ17" i="39"/>
  <c r="BR17" i="39"/>
  <c r="BS17" i="39"/>
  <c r="BT17" i="39"/>
  <c r="BU17" i="39"/>
  <c r="BV17" i="39"/>
  <c r="BW17" i="39"/>
  <c r="BX17" i="39"/>
  <c r="BY17" i="39"/>
  <c r="BZ17" i="39"/>
  <c r="CA17" i="39"/>
  <c r="CB17" i="39"/>
  <c r="CC17" i="39"/>
  <c r="CD17" i="39"/>
  <c r="CE17" i="39"/>
  <c r="CF17" i="39"/>
  <c r="CG17" i="39"/>
  <c r="CH17" i="39"/>
  <c r="CI17" i="39"/>
  <c r="CJ17" i="39"/>
  <c r="CK17" i="39"/>
  <c r="CL17" i="39"/>
  <c r="C18" i="39"/>
  <c r="D18" i="39"/>
  <c r="E18" i="39"/>
  <c r="F18" i="39"/>
  <c r="G18" i="39"/>
  <c r="H18" i="39"/>
  <c r="I18" i="39"/>
  <c r="J18" i="39"/>
  <c r="K18" i="39"/>
  <c r="L18" i="39"/>
  <c r="M18" i="39"/>
  <c r="N18" i="39"/>
  <c r="O18" i="39"/>
  <c r="P18" i="39"/>
  <c r="Q18" i="39"/>
  <c r="R18" i="39"/>
  <c r="S18" i="39"/>
  <c r="T18" i="39"/>
  <c r="U18" i="39"/>
  <c r="V18" i="39"/>
  <c r="W18" i="39"/>
  <c r="X18" i="39"/>
  <c r="Y18" i="39"/>
  <c r="Z18" i="39"/>
  <c r="AA18" i="39"/>
  <c r="AB18" i="39"/>
  <c r="AC18" i="39"/>
  <c r="AD18" i="39"/>
  <c r="AE18" i="39"/>
  <c r="AF18" i="39"/>
  <c r="AG18" i="39"/>
  <c r="AH18" i="39"/>
  <c r="AI18" i="39"/>
  <c r="AJ18" i="39"/>
  <c r="AK18" i="39"/>
  <c r="AL18" i="39"/>
  <c r="AM18" i="39"/>
  <c r="AN18" i="39"/>
  <c r="AO18" i="39"/>
  <c r="AP18" i="39"/>
  <c r="AQ18" i="39"/>
  <c r="AR18" i="39"/>
  <c r="AS18" i="39"/>
  <c r="AT18" i="39"/>
  <c r="AU18" i="39"/>
  <c r="AV18" i="39"/>
  <c r="AW18" i="39"/>
  <c r="AX18" i="39"/>
  <c r="AY18" i="39"/>
  <c r="AZ18" i="39"/>
  <c r="BA18" i="39"/>
  <c r="BB18" i="39"/>
  <c r="BC18" i="39"/>
  <c r="BD18" i="39"/>
  <c r="BE18" i="39"/>
  <c r="BF18" i="39"/>
  <c r="BG18" i="39"/>
  <c r="BH18" i="39"/>
  <c r="BI18" i="39"/>
  <c r="BJ18" i="39"/>
  <c r="BK18" i="39"/>
  <c r="BL18" i="39"/>
  <c r="BM18" i="39"/>
  <c r="BN18" i="39"/>
  <c r="BO18" i="39"/>
  <c r="BP18" i="39"/>
  <c r="BQ18" i="39"/>
  <c r="BR18" i="39"/>
  <c r="BS18" i="39"/>
  <c r="BT18" i="39"/>
  <c r="BU18" i="39"/>
  <c r="BV18" i="39"/>
  <c r="BW18" i="39"/>
  <c r="BX18" i="39"/>
  <c r="BY18" i="39"/>
  <c r="BZ18" i="39"/>
  <c r="CA18" i="39"/>
  <c r="CB18" i="39"/>
  <c r="CC18" i="39"/>
  <c r="CD18" i="39"/>
  <c r="CE18" i="39"/>
  <c r="CF18" i="39"/>
  <c r="CG18" i="39"/>
  <c r="CH18" i="39"/>
  <c r="CI18" i="39"/>
  <c r="CJ18" i="39"/>
  <c r="CK18" i="39"/>
  <c r="CL18" i="39"/>
  <c r="C19" i="39"/>
  <c r="D19" i="39"/>
  <c r="E19" i="39"/>
  <c r="F19" i="39"/>
  <c r="G19" i="39"/>
  <c r="H19" i="39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W19" i="39"/>
  <c r="X19" i="39"/>
  <c r="Y19" i="39"/>
  <c r="Z19" i="39"/>
  <c r="AA19" i="39"/>
  <c r="AB19" i="39"/>
  <c r="AC19" i="39"/>
  <c r="AD19" i="39"/>
  <c r="AE19" i="39"/>
  <c r="AF19" i="39"/>
  <c r="AG19" i="39"/>
  <c r="AH19" i="39"/>
  <c r="AI19" i="39"/>
  <c r="AJ19" i="39"/>
  <c r="AK19" i="39"/>
  <c r="AL19" i="39"/>
  <c r="AM19" i="39"/>
  <c r="AN19" i="39"/>
  <c r="AO19" i="39"/>
  <c r="AP19" i="39"/>
  <c r="AQ19" i="39"/>
  <c r="AR19" i="39"/>
  <c r="AS19" i="39"/>
  <c r="AT19" i="39"/>
  <c r="AU19" i="39"/>
  <c r="AV19" i="39"/>
  <c r="AW19" i="39"/>
  <c r="AX19" i="39"/>
  <c r="AY19" i="39"/>
  <c r="AZ19" i="39"/>
  <c r="BA19" i="39"/>
  <c r="BB19" i="39"/>
  <c r="BC19" i="39"/>
  <c r="BD19" i="39"/>
  <c r="BE19" i="39"/>
  <c r="BF19" i="39"/>
  <c r="BG19" i="39"/>
  <c r="BH19" i="39"/>
  <c r="BI19" i="39"/>
  <c r="BJ19" i="39"/>
  <c r="BK19" i="39"/>
  <c r="BL19" i="39"/>
  <c r="BM19" i="39"/>
  <c r="BN19" i="39"/>
  <c r="BO19" i="39"/>
  <c r="BP19" i="39"/>
  <c r="BQ19" i="39"/>
  <c r="BR19" i="39"/>
  <c r="BS19" i="39"/>
  <c r="BT19" i="39"/>
  <c r="BU19" i="39"/>
  <c r="BV19" i="39"/>
  <c r="BW19" i="39"/>
  <c r="BX19" i="39"/>
  <c r="BY19" i="39"/>
  <c r="BZ19" i="39"/>
  <c r="CA19" i="39"/>
  <c r="CB19" i="39"/>
  <c r="CC19" i="39"/>
  <c r="CD19" i="39"/>
  <c r="CE19" i="39"/>
  <c r="CF19" i="39"/>
  <c r="CG19" i="39"/>
  <c r="CH19" i="39"/>
  <c r="CI19" i="39"/>
  <c r="CJ19" i="39"/>
  <c r="CK19" i="39"/>
  <c r="CL19" i="39"/>
  <c r="C20" i="39"/>
  <c r="D20" i="39"/>
  <c r="E20" i="39"/>
  <c r="F20" i="39"/>
  <c r="G20" i="39"/>
  <c r="H20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W20" i="39"/>
  <c r="X20" i="39"/>
  <c r="Y20" i="39"/>
  <c r="Z20" i="39"/>
  <c r="AA20" i="39"/>
  <c r="AB20" i="39"/>
  <c r="AC20" i="39"/>
  <c r="AD20" i="39"/>
  <c r="AE20" i="39"/>
  <c r="AF20" i="39"/>
  <c r="AG20" i="39"/>
  <c r="AH20" i="39"/>
  <c r="AI20" i="39"/>
  <c r="AJ20" i="39"/>
  <c r="AK20" i="39"/>
  <c r="AL20" i="39"/>
  <c r="AM20" i="39"/>
  <c r="AN20" i="39"/>
  <c r="AO20" i="39"/>
  <c r="AP20" i="39"/>
  <c r="AQ20" i="39"/>
  <c r="AR20" i="39"/>
  <c r="AS20" i="39"/>
  <c r="AT20" i="39"/>
  <c r="AU20" i="39"/>
  <c r="AV20" i="39"/>
  <c r="AW20" i="39"/>
  <c r="AX20" i="39"/>
  <c r="AY20" i="39"/>
  <c r="AZ20" i="39"/>
  <c r="BA20" i="39"/>
  <c r="BB20" i="39"/>
  <c r="BC20" i="39"/>
  <c r="BD20" i="39"/>
  <c r="BE20" i="39"/>
  <c r="BF20" i="39"/>
  <c r="BG20" i="39"/>
  <c r="BH20" i="39"/>
  <c r="BI20" i="39"/>
  <c r="BJ20" i="39"/>
  <c r="BK20" i="39"/>
  <c r="BL20" i="39"/>
  <c r="BM20" i="39"/>
  <c r="BN20" i="39"/>
  <c r="BO20" i="39"/>
  <c r="BP20" i="39"/>
  <c r="BQ20" i="39"/>
  <c r="BR20" i="39"/>
  <c r="BS20" i="39"/>
  <c r="BT20" i="39"/>
  <c r="BU20" i="39"/>
  <c r="BV20" i="39"/>
  <c r="BW20" i="39"/>
  <c r="BX20" i="39"/>
  <c r="BY20" i="39"/>
  <c r="BZ20" i="39"/>
  <c r="CA20" i="39"/>
  <c r="CB20" i="39"/>
  <c r="CC20" i="39"/>
  <c r="CD20" i="39"/>
  <c r="CE20" i="39"/>
  <c r="CF20" i="39"/>
  <c r="CG20" i="39"/>
  <c r="CH20" i="39"/>
  <c r="CI20" i="39"/>
  <c r="CJ20" i="39"/>
  <c r="CK20" i="39"/>
  <c r="CL20" i="39"/>
  <c r="C21" i="39"/>
  <c r="D21" i="39"/>
  <c r="E21" i="39"/>
  <c r="F21" i="39"/>
  <c r="G21" i="39"/>
  <c r="H21" i="39"/>
  <c r="I21" i="39"/>
  <c r="J21" i="39"/>
  <c r="K21" i="39"/>
  <c r="L21" i="39"/>
  <c r="M21" i="39"/>
  <c r="N21" i="39"/>
  <c r="O21" i="39"/>
  <c r="P21" i="39"/>
  <c r="Q21" i="39"/>
  <c r="R21" i="39"/>
  <c r="S21" i="39"/>
  <c r="T21" i="39"/>
  <c r="U21" i="39"/>
  <c r="V21" i="39"/>
  <c r="W21" i="39"/>
  <c r="X21" i="39"/>
  <c r="Y21" i="39"/>
  <c r="Z21" i="39"/>
  <c r="AA21" i="39"/>
  <c r="AB21" i="39"/>
  <c r="AC21" i="39"/>
  <c r="AD21" i="39"/>
  <c r="AE21" i="39"/>
  <c r="AF21" i="39"/>
  <c r="AG21" i="39"/>
  <c r="AH21" i="39"/>
  <c r="AI21" i="39"/>
  <c r="AJ21" i="39"/>
  <c r="AK21" i="39"/>
  <c r="AL21" i="39"/>
  <c r="AM21" i="39"/>
  <c r="AN21" i="39"/>
  <c r="AO21" i="39"/>
  <c r="AP21" i="39"/>
  <c r="AQ21" i="39"/>
  <c r="AR21" i="39"/>
  <c r="AS21" i="39"/>
  <c r="AT21" i="39"/>
  <c r="AU21" i="39"/>
  <c r="AV21" i="39"/>
  <c r="AW21" i="39"/>
  <c r="AX21" i="39"/>
  <c r="AY21" i="39"/>
  <c r="AZ21" i="39"/>
  <c r="BA21" i="39"/>
  <c r="BB21" i="39"/>
  <c r="BC21" i="39"/>
  <c r="BD21" i="39"/>
  <c r="BE21" i="39"/>
  <c r="BF21" i="39"/>
  <c r="BG21" i="39"/>
  <c r="BH21" i="39"/>
  <c r="BI21" i="39"/>
  <c r="BJ21" i="39"/>
  <c r="BK21" i="39"/>
  <c r="BL21" i="39"/>
  <c r="BM21" i="39"/>
  <c r="BN21" i="39"/>
  <c r="BO21" i="39"/>
  <c r="BP21" i="39"/>
  <c r="BQ21" i="39"/>
  <c r="BR21" i="39"/>
  <c r="BS21" i="39"/>
  <c r="BT21" i="39"/>
  <c r="BU21" i="39"/>
  <c r="BV21" i="39"/>
  <c r="BW21" i="39"/>
  <c r="BX21" i="39"/>
  <c r="BY21" i="39"/>
  <c r="BZ21" i="39"/>
  <c r="CA21" i="39"/>
  <c r="CB21" i="39"/>
  <c r="CC21" i="39"/>
  <c r="CD21" i="39"/>
  <c r="CE21" i="39"/>
  <c r="CF21" i="39"/>
  <c r="CG21" i="39"/>
  <c r="CH21" i="39"/>
  <c r="CI21" i="39"/>
  <c r="CJ21" i="39"/>
  <c r="CK21" i="39"/>
  <c r="CL21" i="39"/>
  <c r="C22" i="39"/>
  <c r="D22" i="39"/>
  <c r="E22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AM22" i="39"/>
  <c r="AN22" i="39"/>
  <c r="AO22" i="39"/>
  <c r="AP22" i="39"/>
  <c r="AQ22" i="39"/>
  <c r="AR22" i="39"/>
  <c r="AS22" i="39"/>
  <c r="AT22" i="39"/>
  <c r="AU22" i="39"/>
  <c r="AV22" i="39"/>
  <c r="AW22" i="39"/>
  <c r="AX22" i="39"/>
  <c r="AY22" i="39"/>
  <c r="AZ22" i="39"/>
  <c r="BA22" i="39"/>
  <c r="BB22" i="39"/>
  <c r="BC22" i="39"/>
  <c r="BD22" i="39"/>
  <c r="BE22" i="39"/>
  <c r="BF22" i="39"/>
  <c r="BG22" i="39"/>
  <c r="BH22" i="39"/>
  <c r="BI22" i="39"/>
  <c r="BJ22" i="39"/>
  <c r="BK22" i="39"/>
  <c r="BL22" i="39"/>
  <c r="BM22" i="39"/>
  <c r="BN22" i="39"/>
  <c r="BO22" i="39"/>
  <c r="BP22" i="39"/>
  <c r="BQ22" i="39"/>
  <c r="BR22" i="39"/>
  <c r="BS22" i="39"/>
  <c r="BT22" i="39"/>
  <c r="BU22" i="39"/>
  <c r="BV22" i="39"/>
  <c r="BW22" i="39"/>
  <c r="BX22" i="39"/>
  <c r="BY22" i="39"/>
  <c r="BZ22" i="39"/>
  <c r="CA22" i="39"/>
  <c r="CB22" i="39"/>
  <c r="CC22" i="39"/>
  <c r="CD22" i="39"/>
  <c r="CE22" i="39"/>
  <c r="CF22" i="39"/>
  <c r="CG22" i="39"/>
  <c r="CH22" i="39"/>
  <c r="CI22" i="39"/>
  <c r="CJ22" i="39"/>
  <c r="CK22" i="39"/>
  <c r="CL22" i="39"/>
  <c r="C23" i="39"/>
  <c r="D23" i="39"/>
  <c r="E23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AM23" i="39"/>
  <c r="AN23" i="39"/>
  <c r="AO23" i="39"/>
  <c r="AP23" i="39"/>
  <c r="AQ23" i="39"/>
  <c r="AR23" i="39"/>
  <c r="AS23" i="39"/>
  <c r="AT23" i="39"/>
  <c r="AU23" i="39"/>
  <c r="AV23" i="39"/>
  <c r="AW23" i="39"/>
  <c r="AX23" i="39"/>
  <c r="AY23" i="39"/>
  <c r="AZ23" i="39"/>
  <c r="BA23" i="39"/>
  <c r="BB23" i="39"/>
  <c r="BC23" i="39"/>
  <c r="BD23" i="39"/>
  <c r="BE23" i="39"/>
  <c r="BF23" i="39"/>
  <c r="BG23" i="39"/>
  <c r="BH23" i="39"/>
  <c r="BI23" i="39"/>
  <c r="BJ23" i="39"/>
  <c r="BK23" i="39"/>
  <c r="BL23" i="39"/>
  <c r="BM23" i="39"/>
  <c r="BN23" i="39"/>
  <c r="BO23" i="39"/>
  <c r="BP23" i="39"/>
  <c r="BQ23" i="39"/>
  <c r="BR23" i="39"/>
  <c r="BS23" i="39"/>
  <c r="BT23" i="39"/>
  <c r="BU23" i="39"/>
  <c r="BV23" i="39"/>
  <c r="BW23" i="39"/>
  <c r="BX23" i="39"/>
  <c r="BY23" i="39"/>
  <c r="BZ23" i="39"/>
  <c r="CA23" i="39"/>
  <c r="CB23" i="39"/>
  <c r="CC23" i="39"/>
  <c r="CD23" i="39"/>
  <c r="CE23" i="39"/>
  <c r="CF23" i="39"/>
  <c r="CG23" i="39"/>
  <c r="CH23" i="39"/>
  <c r="CI23" i="39"/>
  <c r="CJ23" i="39"/>
  <c r="CK23" i="39"/>
  <c r="CL23" i="39"/>
  <c r="C24" i="39"/>
  <c r="D24" i="39"/>
  <c r="E24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AM24" i="39"/>
  <c r="AN24" i="39"/>
  <c r="AO24" i="39"/>
  <c r="AP24" i="39"/>
  <c r="AQ24" i="39"/>
  <c r="AR24" i="39"/>
  <c r="AS24" i="39"/>
  <c r="AT24" i="39"/>
  <c r="AU24" i="39"/>
  <c r="AV24" i="39"/>
  <c r="AW24" i="39"/>
  <c r="AX24" i="39"/>
  <c r="AY24" i="39"/>
  <c r="AZ24" i="39"/>
  <c r="BA24" i="39"/>
  <c r="BB24" i="39"/>
  <c r="BC24" i="39"/>
  <c r="BD24" i="39"/>
  <c r="BE24" i="39"/>
  <c r="BF24" i="39"/>
  <c r="BG24" i="39"/>
  <c r="BH24" i="39"/>
  <c r="BI24" i="39"/>
  <c r="BJ24" i="39"/>
  <c r="BK24" i="39"/>
  <c r="BL24" i="39"/>
  <c r="BM24" i="39"/>
  <c r="BN24" i="39"/>
  <c r="BO24" i="39"/>
  <c r="BP24" i="39"/>
  <c r="BQ24" i="39"/>
  <c r="BR24" i="39"/>
  <c r="BS24" i="39"/>
  <c r="BT24" i="39"/>
  <c r="BU24" i="39"/>
  <c r="BV24" i="39"/>
  <c r="BW24" i="39"/>
  <c r="BX24" i="39"/>
  <c r="BY24" i="39"/>
  <c r="BZ24" i="39"/>
  <c r="CA24" i="39"/>
  <c r="CB24" i="39"/>
  <c r="CC24" i="39"/>
  <c r="CD24" i="39"/>
  <c r="CE24" i="39"/>
  <c r="CF24" i="39"/>
  <c r="CG24" i="39"/>
  <c r="CH24" i="39"/>
  <c r="CI24" i="39"/>
  <c r="CJ24" i="39"/>
  <c r="CK24" i="39"/>
  <c r="CL24" i="39"/>
  <c r="C25" i="39"/>
  <c r="D25" i="39"/>
  <c r="E25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AM25" i="39"/>
  <c r="AN25" i="39"/>
  <c r="AO25" i="39"/>
  <c r="AP25" i="39"/>
  <c r="AQ25" i="39"/>
  <c r="AR25" i="39"/>
  <c r="AS25" i="39"/>
  <c r="AT25" i="39"/>
  <c r="AU25" i="39"/>
  <c r="AV25" i="39"/>
  <c r="AW25" i="39"/>
  <c r="AX25" i="39"/>
  <c r="AY25" i="39"/>
  <c r="AZ25" i="39"/>
  <c r="BA25" i="39"/>
  <c r="BB25" i="39"/>
  <c r="BC25" i="39"/>
  <c r="BD25" i="39"/>
  <c r="BE25" i="39"/>
  <c r="BF25" i="39"/>
  <c r="BG25" i="39"/>
  <c r="BH25" i="39"/>
  <c r="BI25" i="39"/>
  <c r="BJ25" i="39"/>
  <c r="BK25" i="39"/>
  <c r="BL25" i="39"/>
  <c r="BM25" i="39"/>
  <c r="BN25" i="39"/>
  <c r="BO25" i="39"/>
  <c r="BP25" i="39"/>
  <c r="BQ25" i="39"/>
  <c r="BR25" i="39"/>
  <c r="BS25" i="39"/>
  <c r="BT25" i="39"/>
  <c r="BU25" i="39"/>
  <c r="BV25" i="39"/>
  <c r="BW25" i="39"/>
  <c r="BX25" i="39"/>
  <c r="BY25" i="39"/>
  <c r="BZ25" i="39"/>
  <c r="CA25" i="39"/>
  <c r="CB25" i="39"/>
  <c r="CC25" i="39"/>
  <c r="CD25" i="39"/>
  <c r="CE25" i="39"/>
  <c r="CF25" i="39"/>
  <c r="CG25" i="39"/>
  <c r="CH25" i="39"/>
  <c r="CI25" i="39"/>
  <c r="CJ25" i="39"/>
  <c r="CK25" i="39"/>
  <c r="CL25" i="39"/>
  <c r="C26" i="39"/>
  <c r="D26" i="39"/>
  <c r="E26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AM26" i="39"/>
  <c r="AN26" i="39"/>
  <c r="AO26" i="39"/>
  <c r="AP26" i="39"/>
  <c r="AQ26" i="39"/>
  <c r="AR26" i="39"/>
  <c r="AS26" i="39"/>
  <c r="AT26" i="39"/>
  <c r="AU26" i="39"/>
  <c r="AV26" i="39"/>
  <c r="AW26" i="39"/>
  <c r="AX26" i="39"/>
  <c r="AY26" i="39"/>
  <c r="AZ26" i="39"/>
  <c r="BA26" i="39"/>
  <c r="BB26" i="39"/>
  <c r="BC26" i="39"/>
  <c r="BD26" i="39"/>
  <c r="BE26" i="39"/>
  <c r="BF26" i="39"/>
  <c r="BG26" i="39"/>
  <c r="BH26" i="39"/>
  <c r="BI26" i="39"/>
  <c r="BJ26" i="39"/>
  <c r="BK26" i="39"/>
  <c r="BL26" i="39"/>
  <c r="BM26" i="39"/>
  <c r="BN26" i="39"/>
  <c r="BO26" i="39"/>
  <c r="BP26" i="39"/>
  <c r="BQ26" i="39"/>
  <c r="BR26" i="39"/>
  <c r="BS26" i="39"/>
  <c r="BT26" i="39"/>
  <c r="BU26" i="39"/>
  <c r="BV26" i="39"/>
  <c r="BW26" i="39"/>
  <c r="BX26" i="39"/>
  <c r="BY26" i="39"/>
  <c r="BZ26" i="39"/>
  <c r="CA26" i="39"/>
  <c r="CB26" i="39"/>
  <c r="CC26" i="39"/>
  <c r="CD26" i="39"/>
  <c r="CE26" i="39"/>
  <c r="CF26" i="39"/>
  <c r="CG26" i="39"/>
  <c r="CH26" i="39"/>
  <c r="CI26" i="39"/>
  <c r="CJ26" i="39"/>
  <c r="CK26" i="39"/>
  <c r="CL26" i="39"/>
  <c r="A2" i="39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" i="39"/>
  <c r="C2" i="38"/>
  <c r="D2" i="38"/>
  <c r="E2" i="38"/>
  <c r="F2" i="38"/>
  <c r="G2" i="38"/>
  <c r="H2" i="38"/>
  <c r="I2" i="38"/>
  <c r="J2" i="38"/>
  <c r="K2" i="38"/>
  <c r="L2" i="38"/>
  <c r="M2" i="38"/>
  <c r="N2" i="38"/>
  <c r="O2" i="38"/>
  <c r="P2" i="38"/>
  <c r="Q2" i="38"/>
  <c r="R2" i="38"/>
  <c r="S2" i="38"/>
  <c r="T2" i="38"/>
  <c r="U2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AM2" i="38"/>
  <c r="AN2" i="38"/>
  <c r="AO2" i="38"/>
  <c r="AP2" i="38"/>
  <c r="AQ2" i="38"/>
  <c r="AR2" i="38"/>
  <c r="C3" i="38"/>
  <c r="E3" i="38"/>
  <c r="F3" i="38"/>
  <c r="G3" i="38"/>
  <c r="H3" i="38"/>
  <c r="I3" i="38"/>
  <c r="J3" i="38"/>
  <c r="K3" i="38"/>
  <c r="L3" i="38"/>
  <c r="M3" i="38"/>
  <c r="N3" i="38"/>
  <c r="O3" i="38"/>
  <c r="P3" i="38"/>
  <c r="Q3" i="38"/>
  <c r="R3" i="38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AM3" i="38"/>
  <c r="AN3" i="38"/>
  <c r="AO3" i="38"/>
  <c r="AP3" i="38"/>
  <c r="AQ3" i="38"/>
  <c r="AR3" i="38"/>
  <c r="C4" i="38"/>
  <c r="C40" i="38" s="1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AM4" i="38"/>
  <c r="AN4" i="38"/>
  <c r="AO4" i="38"/>
  <c r="AP4" i="38"/>
  <c r="AQ4" i="38"/>
  <c r="AR4" i="38"/>
  <c r="C5" i="38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AH5" i="38"/>
  <c r="AI5" i="38"/>
  <c r="AJ5" i="38"/>
  <c r="AK5" i="38"/>
  <c r="AL5" i="38"/>
  <c r="AM5" i="38"/>
  <c r="AN5" i="38"/>
  <c r="AO5" i="38"/>
  <c r="AP5" i="38"/>
  <c r="AQ5" i="38"/>
  <c r="AR5" i="38"/>
  <c r="C6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AH6" i="38"/>
  <c r="AI6" i="38"/>
  <c r="AJ6" i="38"/>
  <c r="AK6" i="38"/>
  <c r="AL6" i="38"/>
  <c r="AM6" i="38"/>
  <c r="AN6" i="38"/>
  <c r="AO6" i="38"/>
  <c r="AP6" i="38"/>
  <c r="AQ6" i="38"/>
  <c r="AR6" i="38"/>
  <c r="C7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AN7" i="38"/>
  <c r="AO7" i="38"/>
  <c r="AP7" i="38"/>
  <c r="AQ7" i="38"/>
  <c r="AR7" i="38"/>
  <c r="C8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AN8" i="38"/>
  <c r="AO8" i="38"/>
  <c r="AP8" i="38"/>
  <c r="AQ8" i="38"/>
  <c r="AR8" i="38"/>
  <c r="C9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C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C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C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C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C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C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C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C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C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C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C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C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C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C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C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C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C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C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C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C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C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C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C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C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C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A2" i="38"/>
  <c r="B2" i="38"/>
  <c r="B37" i="38" s="1"/>
  <c r="C38" i="38" l="1"/>
  <c r="D38" i="38"/>
  <c r="E38" i="38"/>
  <c r="F38" i="38"/>
  <c r="B38" i="38"/>
  <c r="B38" i="2"/>
  <c r="B37" i="2"/>
  <c r="C2" i="37" l="1"/>
  <c r="D2" i="37"/>
  <c r="E2" i="37"/>
  <c r="F2" i="37"/>
  <c r="G2" i="37"/>
  <c r="H2" i="37"/>
  <c r="I2" i="37"/>
  <c r="J2" i="37"/>
  <c r="K2" i="37"/>
  <c r="L2" i="37"/>
  <c r="M2" i="37"/>
  <c r="N2" i="37"/>
  <c r="O2" i="37"/>
  <c r="P2" i="37"/>
  <c r="Q2" i="37"/>
  <c r="R2" i="37"/>
  <c r="S2" i="37"/>
  <c r="T2" i="37"/>
  <c r="U2" i="37"/>
  <c r="V2" i="37"/>
  <c r="W2" i="37"/>
  <c r="X2" i="37"/>
  <c r="Y2" i="37"/>
  <c r="Z2" i="37"/>
  <c r="AA2" i="37"/>
  <c r="AB2" i="37"/>
  <c r="AC2" i="37"/>
  <c r="AD2" i="37"/>
  <c r="AE2" i="37"/>
  <c r="AF2" i="37"/>
  <c r="AG2" i="37"/>
  <c r="AH2" i="37"/>
  <c r="AI2" i="37"/>
  <c r="AJ2" i="37"/>
  <c r="AK2" i="37"/>
  <c r="AL2" i="37"/>
  <c r="AM2" i="37"/>
  <c r="AN2" i="37"/>
  <c r="AO2" i="37"/>
  <c r="AP2" i="37"/>
  <c r="AQ2" i="37"/>
  <c r="AR2" i="37"/>
  <c r="AS2" i="37"/>
  <c r="C3" i="37"/>
  <c r="D3" i="37"/>
  <c r="E3" i="37"/>
  <c r="F3" i="37"/>
  <c r="G3" i="37"/>
  <c r="H3" i="37"/>
  <c r="I3" i="37"/>
  <c r="J3" i="37"/>
  <c r="K3" i="37"/>
  <c r="L3" i="37"/>
  <c r="M3" i="37"/>
  <c r="N3" i="37"/>
  <c r="O3" i="37"/>
  <c r="P3" i="37"/>
  <c r="Q3" i="37"/>
  <c r="R3" i="37"/>
  <c r="S3" i="37"/>
  <c r="T3" i="37"/>
  <c r="U3" i="37"/>
  <c r="V3" i="37"/>
  <c r="W3" i="37"/>
  <c r="X3" i="37"/>
  <c r="Y3" i="37"/>
  <c r="Z3" i="37"/>
  <c r="AA3" i="37"/>
  <c r="AB3" i="37"/>
  <c r="AC3" i="37"/>
  <c r="AD3" i="37"/>
  <c r="AE3" i="37"/>
  <c r="AF3" i="37"/>
  <c r="AG3" i="37"/>
  <c r="AH3" i="37"/>
  <c r="AI3" i="37"/>
  <c r="AJ3" i="37"/>
  <c r="AK3" i="37"/>
  <c r="AL3" i="37"/>
  <c r="AM3" i="37"/>
  <c r="AN3" i="37"/>
  <c r="AO3" i="37"/>
  <c r="AP3" i="37"/>
  <c r="AQ3" i="37"/>
  <c r="AR3" i="37"/>
  <c r="AS3" i="37"/>
  <c r="C4" i="37"/>
  <c r="D4" i="37"/>
  <c r="E4" i="37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AO4" i="37"/>
  <c r="AP4" i="37"/>
  <c r="AQ4" i="37"/>
  <c r="AR4" i="37"/>
  <c r="AS4" i="37"/>
  <c r="C5" i="37"/>
  <c r="D5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AO5" i="37"/>
  <c r="AP5" i="37"/>
  <c r="AQ5" i="37"/>
  <c r="AR5" i="37"/>
  <c r="AS5" i="37"/>
  <c r="C6" i="37"/>
  <c r="D6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AO6" i="37"/>
  <c r="AP6" i="37"/>
  <c r="AQ6" i="37"/>
  <c r="AR6" i="37"/>
  <c r="AS6" i="37"/>
  <c r="C7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AO7" i="37"/>
  <c r="AP7" i="37"/>
  <c r="AQ7" i="37"/>
  <c r="AR7" i="37"/>
  <c r="AS7" i="37"/>
  <c r="C8" i="37"/>
  <c r="D8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AO8" i="37"/>
  <c r="AP8" i="37"/>
  <c r="AQ8" i="37"/>
  <c r="AR8" i="37"/>
  <c r="AS8" i="37"/>
  <c r="C9" i="37"/>
  <c r="D9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AO9" i="37"/>
  <c r="AP9" i="37"/>
  <c r="AQ9" i="37"/>
  <c r="AR9" i="37"/>
  <c r="AS9" i="37"/>
  <c r="C10" i="37"/>
  <c r="D10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AO10" i="37"/>
  <c r="AP10" i="37"/>
  <c r="AQ10" i="37"/>
  <c r="AR10" i="37"/>
  <c r="AS10" i="37"/>
  <c r="C11" i="37"/>
  <c r="D11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AO11" i="37"/>
  <c r="AP11" i="37"/>
  <c r="AQ11" i="37"/>
  <c r="AR11" i="37"/>
  <c r="AS11" i="37"/>
  <c r="C12" i="37"/>
  <c r="D12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AO12" i="37"/>
  <c r="AP12" i="37"/>
  <c r="AQ12" i="37"/>
  <c r="AR12" i="37"/>
  <c r="AS12" i="37"/>
  <c r="C13" i="37"/>
  <c r="D13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AO13" i="37"/>
  <c r="AP13" i="37"/>
  <c r="AQ13" i="37"/>
  <c r="AR13" i="37"/>
  <c r="AS13" i="37"/>
  <c r="C14" i="37"/>
  <c r="D14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AO14" i="37"/>
  <c r="AP14" i="37"/>
  <c r="AQ14" i="37"/>
  <c r="AR14" i="37"/>
  <c r="AS14" i="37"/>
  <c r="C15" i="37"/>
  <c r="D15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AO15" i="37"/>
  <c r="AP15" i="37"/>
  <c r="AQ15" i="37"/>
  <c r="AR15" i="37"/>
  <c r="AS15" i="37"/>
  <c r="C16" i="37"/>
  <c r="D16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AO16" i="37"/>
  <c r="AP16" i="37"/>
  <c r="AQ16" i="37"/>
  <c r="AR16" i="37"/>
  <c r="AS16" i="37"/>
  <c r="C17" i="37"/>
  <c r="D17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Y17" i="37"/>
  <c r="Z17" i="37"/>
  <c r="AA17" i="37"/>
  <c r="AB17" i="37"/>
  <c r="AC17" i="37"/>
  <c r="AD17" i="37"/>
  <c r="AE17" i="37"/>
  <c r="AF17" i="37"/>
  <c r="AG17" i="37"/>
  <c r="AH17" i="37"/>
  <c r="AI17" i="37"/>
  <c r="AJ17" i="37"/>
  <c r="AK17" i="37"/>
  <c r="AL17" i="37"/>
  <c r="AM17" i="37"/>
  <c r="AN17" i="37"/>
  <c r="AO17" i="37"/>
  <c r="AP17" i="37"/>
  <c r="AQ17" i="37"/>
  <c r="AR17" i="37"/>
  <c r="AS17" i="37"/>
  <c r="C18" i="37"/>
  <c r="D18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G18" i="37"/>
  <c r="AH18" i="37"/>
  <c r="AI18" i="37"/>
  <c r="AJ18" i="37"/>
  <c r="AK18" i="37"/>
  <c r="AL18" i="37"/>
  <c r="AM18" i="37"/>
  <c r="AN18" i="37"/>
  <c r="AO18" i="37"/>
  <c r="AP18" i="37"/>
  <c r="AQ18" i="37"/>
  <c r="AR18" i="37"/>
  <c r="AS18" i="37"/>
  <c r="C19" i="37"/>
  <c r="D19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AI19" i="37"/>
  <c r="AJ19" i="37"/>
  <c r="AK19" i="37"/>
  <c r="AL19" i="37"/>
  <c r="AM19" i="37"/>
  <c r="AN19" i="37"/>
  <c r="AO19" i="37"/>
  <c r="AP19" i="37"/>
  <c r="AQ19" i="37"/>
  <c r="AR19" i="37"/>
  <c r="AS19" i="37"/>
  <c r="C20" i="37"/>
  <c r="D20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AO20" i="37"/>
  <c r="AP20" i="37"/>
  <c r="AQ20" i="37"/>
  <c r="AR20" i="37"/>
  <c r="AS20" i="37"/>
  <c r="C21" i="37"/>
  <c r="D21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AO21" i="37"/>
  <c r="AP21" i="37"/>
  <c r="AQ21" i="37"/>
  <c r="AR21" i="37"/>
  <c r="AS21" i="37"/>
  <c r="C22" i="37"/>
  <c r="D22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AO22" i="37"/>
  <c r="AP22" i="37"/>
  <c r="AQ22" i="37"/>
  <c r="AR22" i="37"/>
  <c r="AS22" i="37"/>
  <c r="C23" i="37"/>
  <c r="D23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AO23" i="37"/>
  <c r="AP23" i="37"/>
  <c r="AQ23" i="37"/>
  <c r="AR23" i="37"/>
  <c r="AS23" i="37"/>
  <c r="C24" i="37"/>
  <c r="D24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G24" i="37"/>
  <c r="AH24" i="37"/>
  <c r="AI24" i="37"/>
  <c r="AJ24" i="37"/>
  <c r="AK24" i="37"/>
  <c r="AL24" i="37"/>
  <c r="AM24" i="37"/>
  <c r="AN24" i="37"/>
  <c r="AO24" i="37"/>
  <c r="AP24" i="37"/>
  <c r="AQ24" i="37"/>
  <c r="AR24" i="37"/>
  <c r="AS24" i="37"/>
  <c r="C25" i="37"/>
  <c r="D25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A25" i="37"/>
  <c r="AB25" i="37"/>
  <c r="AC25" i="37"/>
  <c r="AD25" i="37"/>
  <c r="AE25" i="37"/>
  <c r="AF25" i="37"/>
  <c r="AG25" i="37"/>
  <c r="AH25" i="37"/>
  <c r="AI25" i="37"/>
  <c r="AJ25" i="37"/>
  <c r="AK25" i="37"/>
  <c r="AL25" i="37"/>
  <c r="AM25" i="37"/>
  <c r="AN25" i="37"/>
  <c r="AO25" i="37"/>
  <c r="AP25" i="37"/>
  <c r="AQ25" i="37"/>
  <c r="AR25" i="37"/>
  <c r="AS25" i="37"/>
  <c r="C26" i="37"/>
  <c r="D26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Z26" i="37"/>
  <c r="AA26" i="37"/>
  <c r="AB26" i="37"/>
  <c r="AC26" i="37"/>
  <c r="AD26" i="37"/>
  <c r="AE26" i="37"/>
  <c r="AF26" i="37"/>
  <c r="AG26" i="37"/>
  <c r="AH26" i="37"/>
  <c r="AI26" i="37"/>
  <c r="AJ26" i="37"/>
  <c r="AK26" i="37"/>
  <c r="AL26" i="37"/>
  <c r="AM26" i="37"/>
  <c r="AN26" i="37"/>
  <c r="AO26" i="37"/>
  <c r="AP26" i="37"/>
  <c r="AQ26" i="37"/>
  <c r="AR26" i="37"/>
  <c r="AS26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A2" i="37"/>
  <c r="A4" i="39" l="1"/>
  <c r="A4" i="43"/>
  <c r="A7" i="43"/>
  <c r="A11" i="43"/>
  <c r="A14" i="43"/>
  <c r="A5" i="43"/>
  <c r="A6" i="43"/>
  <c r="A13" i="43"/>
  <c r="A8" i="43"/>
  <c r="A9" i="43"/>
  <c r="A10" i="43"/>
  <c r="A12" i="43"/>
  <c r="A13" i="38"/>
  <c r="A20" i="38"/>
  <c r="A18" i="38"/>
  <c r="A17" i="38"/>
  <c r="A16" i="38"/>
  <c r="A15" i="38"/>
  <c r="A14" i="38"/>
  <c r="A6" i="38"/>
  <c r="A33" i="38"/>
  <c r="A30" i="38"/>
  <c r="A29" i="38"/>
  <c r="A8" i="38"/>
  <c r="A32" i="38"/>
  <c r="A31" i="38"/>
  <c r="A28" i="38"/>
  <c r="A27" i="38"/>
  <c r="A25" i="38"/>
  <c r="A24" i="38"/>
  <c r="A19" i="38"/>
  <c r="A20" i="39"/>
  <c r="A23" i="39"/>
  <c r="A19" i="39"/>
  <c r="A18" i="39"/>
  <c r="A17" i="39"/>
  <c r="A26" i="39"/>
  <c r="A16" i="39"/>
  <c r="A10" i="39"/>
  <c r="A9" i="39"/>
  <c r="A4" i="38"/>
  <c r="A5" i="38"/>
  <c r="A24" i="39"/>
  <c r="A22" i="39"/>
  <c r="A21" i="39"/>
  <c r="A26" i="38"/>
  <c r="A25" i="39"/>
  <c r="A23" i="38"/>
  <c r="A11" i="39"/>
  <c r="A22" i="38"/>
  <c r="A8" i="39"/>
  <c r="A21" i="38"/>
  <c r="A7" i="39"/>
  <c r="A14" i="39"/>
  <c r="A12" i="38"/>
  <c r="A15" i="39"/>
  <c r="A11" i="38"/>
  <c r="A12" i="39"/>
  <c r="A10" i="38"/>
  <c r="A6" i="39"/>
  <c r="A9" i="38"/>
  <c r="A5" i="39"/>
  <c r="A7" i="38"/>
  <c r="A13" i="39"/>
  <c r="A34" i="38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CW3" i="35"/>
  <c r="BB4" i="35"/>
  <c r="BC4" i="35"/>
  <c r="BD4" i="35"/>
  <c r="BE4" i="35"/>
  <c r="BF4" i="35"/>
  <c r="BG4" i="35"/>
  <c r="BH4" i="35"/>
  <c r="BI4" i="35"/>
  <c r="BJ4" i="35"/>
  <c r="BK4" i="35"/>
  <c r="BL4" i="35"/>
  <c r="BM4" i="35"/>
  <c r="BN4" i="35"/>
  <c r="BO4" i="35"/>
  <c r="BP4" i="35"/>
  <c r="BQ4" i="35"/>
  <c r="BR4" i="35"/>
  <c r="BS4" i="35"/>
  <c r="BT4" i="35"/>
  <c r="BU4" i="35"/>
  <c r="BV4" i="35"/>
  <c r="BW4" i="35"/>
  <c r="BX4" i="35"/>
  <c r="BY4" i="35"/>
  <c r="BZ4" i="35"/>
  <c r="CA4" i="35"/>
  <c r="CB4" i="35"/>
  <c r="CC4" i="35"/>
  <c r="CD4" i="35"/>
  <c r="CE4" i="35"/>
  <c r="CF4" i="35"/>
  <c r="CG4" i="35"/>
  <c r="CH4" i="35"/>
  <c r="CI4" i="35"/>
  <c r="CJ4" i="35"/>
  <c r="CK4" i="35"/>
  <c r="CL4" i="35"/>
  <c r="CM4" i="35"/>
  <c r="CN4" i="35"/>
  <c r="CO4" i="35"/>
  <c r="CP4" i="35"/>
  <c r="CQ4" i="35"/>
  <c r="CR4" i="35"/>
  <c r="CS4" i="35"/>
  <c r="CT4" i="35"/>
  <c r="CU4" i="35"/>
  <c r="CV4" i="35"/>
  <c r="CW4" i="35"/>
  <c r="BB5" i="35"/>
  <c r="BC5" i="35"/>
  <c r="BD5" i="35"/>
  <c r="BE5" i="35"/>
  <c r="BF5" i="35"/>
  <c r="BG5" i="35"/>
  <c r="BH5" i="35"/>
  <c r="BI5" i="35"/>
  <c r="BJ5" i="35"/>
  <c r="BK5" i="35"/>
  <c r="BL5" i="35"/>
  <c r="BM5" i="35"/>
  <c r="BN5" i="35"/>
  <c r="BO5" i="35"/>
  <c r="BP5" i="35"/>
  <c r="BQ5" i="35"/>
  <c r="BR5" i="35"/>
  <c r="BS5" i="35"/>
  <c r="BT5" i="35"/>
  <c r="BU5" i="35"/>
  <c r="BV5" i="35"/>
  <c r="BW5" i="35"/>
  <c r="BX5" i="35"/>
  <c r="BY5" i="35"/>
  <c r="BZ5" i="35"/>
  <c r="CA5" i="35"/>
  <c r="CB5" i="35"/>
  <c r="CC5" i="35"/>
  <c r="CD5" i="35"/>
  <c r="CE5" i="35"/>
  <c r="CF5" i="35"/>
  <c r="CG5" i="35"/>
  <c r="CH5" i="35"/>
  <c r="CI5" i="35"/>
  <c r="CJ5" i="35"/>
  <c r="CK5" i="35"/>
  <c r="CL5" i="35"/>
  <c r="CM5" i="35"/>
  <c r="CN5" i="35"/>
  <c r="CO5" i="35"/>
  <c r="CP5" i="35"/>
  <c r="CQ5" i="35"/>
  <c r="CR5" i="35"/>
  <c r="CS5" i="35"/>
  <c r="CT5" i="35"/>
  <c r="CU5" i="35"/>
  <c r="CV5" i="35"/>
  <c r="CW5" i="35"/>
  <c r="BB6" i="35"/>
  <c r="BC6" i="35"/>
  <c r="BD6" i="35"/>
  <c r="BE6" i="35"/>
  <c r="BF6" i="35"/>
  <c r="BG6" i="35"/>
  <c r="BH6" i="35"/>
  <c r="BI6" i="35"/>
  <c r="BJ6" i="35"/>
  <c r="BK6" i="35"/>
  <c r="BL6" i="35"/>
  <c r="BM6" i="35"/>
  <c r="BN6" i="35"/>
  <c r="BO6" i="35"/>
  <c r="BP6" i="35"/>
  <c r="BQ6" i="35"/>
  <c r="BR6" i="35"/>
  <c r="BS6" i="35"/>
  <c r="BT6" i="35"/>
  <c r="BU6" i="35"/>
  <c r="BV6" i="35"/>
  <c r="BW6" i="35"/>
  <c r="BX6" i="35"/>
  <c r="BY6" i="35"/>
  <c r="BZ6" i="35"/>
  <c r="CA6" i="35"/>
  <c r="CB6" i="35"/>
  <c r="CC6" i="35"/>
  <c r="CD6" i="35"/>
  <c r="CE6" i="35"/>
  <c r="CF6" i="35"/>
  <c r="CG6" i="35"/>
  <c r="CH6" i="35"/>
  <c r="CI6" i="35"/>
  <c r="CJ6" i="35"/>
  <c r="CK6" i="35"/>
  <c r="CL6" i="35"/>
  <c r="CM6" i="35"/>
  <c r="CN6" i="35"/>
  <c r="CO6" i="35"/>
  <c r="CP6" i="35"/>
  <c r="CQ6" i="35"/>
  <c r="CR6" i="35"/>
  <c r="CS6" i="35"/>
  <c r="CT6" i="35"/>
  <c r="CU6" i="35"/>
  <c r="CV6" i="35"/>
  <c r="CW6" i="35"/>
  <c r="BB7" i="35"/>
  <c r="BC7" i="35"/>
  <c r="BD7" i="35"/>
  <c r="BE7" i="35"/>
  <c r="BF7" i="35"/>
  <c r="BG7" i="35"/>
  <c r="BH7" i="35"/>
  <c r="BI7" i="35"/>
  <c r="BJ7" i="35"/>
  <c r="BK7" i="35"/>
  <c r="BL7" i="35"/>
  <c r="BM7" i="35"/>
  <c r="BN7" i="35"/>
  <c r="BO7" i="35"/>
  <c r="BP7" i="35"/>
  <c r="BQ7" i="35"/>
  <c r="BR7" i="35"/>
  <c r="BS7" i="35"/>
  <c r="BT7" i="35"/>
  <c r="BU7" i="35"/>
  <c r="BV7" i="35"/>
  <c r="BW7" i="35"/>
  <c r="BX7" i="35"/>
  <c r="BY7" i="35"/>
  <c r="BZ7" i="35"/>
  <c r="CA7" i="35"/>
  <c r="CB7" i="35"/>
  <c r="CC7" i="35"/>
  <c r="CD7" i="35"/>
  <c r="CE7" i="35"/>
  <c r="CF7" i="35"/>
  <c r="CG7" i="35"/>
  <c r="CH7" i="35"/>
  <c r="CI7" i="35"/>
  <c r="CJ7" i="35"/>
  <c r="CK7" i="35"/>
  <c r="CL7" i="35"/>
  <c r="CM7" i="35"/>
  <c r="CN7" i="35"/>
  <c r="CO7" i="35"/>
  <c r="CP7" i="35"/>
  <c r="CQ7" i="35"/>
  <c r="CR7" i="35"/>
  <c r="CS7" i="35"/>
  <c r="CT7" i="35"/>
  <c r="CU7" i="35"/>
  <c r="CV7" i="35"/>
  <c r="CW7" i="35"/>
  <c r="BB8" i="35"/>
  <c r="BC8" i="35"/>
  <c r="BD8" i="35"/>
  <c r="BE8" i="35"/>
  <c r="BF8" i="35"/>
  <c r="BG8" i="35"/>
  <c r="BH8" i="35"/>
  <c r="BI8" i="35"/>
  <c r="BJ8" i="35"/>
  <c r="BK8" i="35"/>
  <c r="BL8" i="35"/>
  <c r="BM8" i="35"/>
  <c r="BN8" i="35"/>
  <c r="BO8" i="35"/>
  <c r="BP8" i="35"/>
  <c r="BQ8" i="35"/>
  <c r="BR8" i="35"/>
  <c r="BS8" i="35"/>
  <c r="BT8" i="35"/>
  <c r="BU8" i="35"/>
  <c r="BV8" i="35"/>
  <c r="BW8" i="35"/>
  <c r="BX8" i="35"/>
  <c r="BY8" i="35"/>
  <c r="BZ8" i="35"/>
  <c r="CA8" i="35"/>
  <c r="CB8" i="35"/>
  <c r="CC8" i="35"/>
  <c r="CD8" i="35"/>
  <c r="CE8" i="35"/>
  <c r="CF8" i="35"/>
  <c r="CG8" i="35"/>
  <c r="CH8" i="35"/>
  <c r="CI8" i="35"/>
  <c r="CJ8" i="35"/>
  <c r="CK8" i="35"/>
  <c r="CL8" i="35"/>
  <c r="CM8" i="35"/>
  <c r="CN8" i="35"/>
  <c r="CO8" i="35"/>
  <c r="CP8" i="35"/>
  <c r="CQ8" i="35"/>
  <c r="CR8" i="35"/>
  <c r="CS8" i="35"/>
  <c r="CT8" i="35"/>
  <c r="CU8" i="35"/>
  <c r="CV8" i="35"/>
  <c r="CW8" i="35"/>
  <c r="BB9" i="35"/>
  <c r="BC9" i="35"/>
  <c r="BD9" i="35"/>
  <c r="BE9" i="35"/>
  <c r="BF9" i="35"/>
  <c r="BG9" i="35"/>
  <c r="BH9" i="35"/>
  <c r="BI9" i="35"/>
  <c r="BJ9" i="35"/>
  <c r="BK9" i="35"/>
  <c r="BL9" i="35"/>
  <c r="BM9" i="35"/>
  <c r="BN9" i="35"/>
  <c r="BO9" i="35"/>
  <c r="BP9" i="35"/>
  <c r="BQ9" i="35"/>
  <c r="BR9" i="35"/>
  <c r="BS9" i="35"/>
  <c r="BT9" i="35"/>
  <c r="BU9" i="35"/>
  <c r="BV9" i="35"/>
  <c r="BW9" i="35"/>
  <c r="BX9" i="35"/>
  <c r="BY9" i="35"/>
  <c r="BZ9" i="35"/>
  <c r="CA9" i="35"/>
  <c r="CB9" i="35"/>
  <c r="CC9" i="35"/>
  <c r="CD9" i="35"/>
  <c r="CE9" i="35"/>
  <c r="CF9" i="35"/>
  <c r="CG9" i="35"/>
  <c r="CH9" i="35"/>
  <c r="CI9" i="35"/>
  <c r="CJ9" i="35"/>
  <c r="CK9" i="35"/>
  <c r="CL9" i="35"/>
  <c r="CM9" i="35"/>
  <c r="CN9" i="35"/>
  <c r="CO9" i="35"/>
  <c r="CP9" i="35"/>
  <c r="CQ9" i="35"/>
  <c r="CR9" i="35"/>
  <c r="CS9" i="35"/>
  <c r="CT9" i="35"/>
  <c r="CU9" i="35"/>
  <c r="CV9" i="35"/>
  <c r="CW9" i="35"/>
  <c r="BB10" i="35"/>
  <c r="BC10" i="35"/>
  <c r="BD10" i="35"/>
  <c r="BE10" i="35"/>
  <c r="BF10" i="35"/>
  <c r="BG10" i="35"/>
  <c r="BH10" i="35"/>
  <c r="BI10" i="35"/>
  <c r="BJ10" i="35"/>
  <c r="BK10" i="35"/>
  <c r="BL10" i="35"/>
  <c r="BM10" i="35"/>
  <c r="BN10" i="35"/>
  <c r="BO10" i="35"/>
  <c r="BP10" i="35"/>
  <c r="BQ10" i="35"/>
  <c r="BR10" i="35"/>
  <c r="BS10" i="35"/>
  <c r="BT10" i="35"/>
  <c r="BU10" i="35"/>
  <c r="BV10" i="35"/>
  <c r="BW10" i="35"/>
  <c r="BX10" i="35"/>
  <c r="BY10" i="35"/>
  <c r="BZ10" i="35"/>
  <c r="CA10" i="35"/>
  <c r="CB10" i="35"/>
  <c r="CC10" i="35"/>
  <c r="CD10" i="35"/>
  <c r="CE10" i="35"/>
  <c r="CF10" i="35"/>
  <c r="CG10" i="35"/>
  <c r="CH10" i="35"/>
  <c r="CI10" i="35"/>
  <c r="CJ10" i="35"/>
  <c r="CK10" i="35"/>
  <c r="CL10" i="35"/>
  <c r="CM10" i="35"/>
  <c r="CN10" i="35"/>
  <c r="CO10" i="35"/>
  <c r="CP10" i="35"/>
  <c r="CQ10" i="35"/>
  <c r="CR10" i="35"/>
  <c r="CS10" i="35"/>
  <c r="CT10" i="35"/>
  <c r="CU10" i="35"/>
  <c r="CV10" i="35"/>
  <c r="CW10" i="35"/>
  <c r="BB11" i="35"/>
  <c r="BC11" i="35"/>
  <c r="BD11" i="35"/>
  <c r="BE11" i="35"/>
  <c r="BF11" i="35"/>
  <c r="BG11" i="35"/>
  <c r="BH11" i="35"/>
  <c r="BI11" i="35"/>
  <c r="BJ11" i="35"/>
  <c r="BK11" i="35"/>
  <c r="BL11" i="35"/>
  <c r="BM11" i="35"/>
  <c r="BN11" i="35"/>
  <c r="BO11" i="35"/>
  <c r="BP11" i="35"/>
  <c r="BQ11" i="35"/>
  <c r="BR11" i="35"/>
  <c r="BS11" i="35"/>
  <c r="BT11" i="35"/>
  <c r="BU11" i="35"/>
  <c r="BV11" i="35"/>
  <c r="BW11" i="35"/>
  <c r="BX11" i="35"/>
  <c r="BY11" i="35"/>
  <c r="BZ11" i="35"/>
  <c r="CA11" i="35"/>
  <c r="CB11" i="35"/>
  <c r="CC11" i="35"/>
  <c r="CD11" i="35"/>
  <c r="CE11" i="35"/>
  <c r="CF11" i="35"/>
  <c r="CG11" i="35"/>
  <c r="CH11" i="35"/>
  <c r="CI11" i="35"/>
  <c r="CJ11" i="35"/>
  <c r="CK11" i="35"/>
  <c r="CL11" i="35"/>
  <c r="CM11" i="35"/>
  <c r="CN11" i="35"/>
  <c r="CO11" i="35"/>
  <c r="CP11" i="35"/>
  <c r="CQ11" i="35"/>
  <c r="CR11" i="35"/>
  <c r="CS11" i="35"/>
  <c r="CT11" i="35"/>
  <c r="CU11" i="35"/>
  <c r="CV11" i="35"/>
  <c r="CW11" i="35"/>
  <c r="BB12" i="35"/>
  <c r="BC12" i="35"/>
  <c r="BD12" i="35"/>
  <c r="BE12" i="35"/>
  <c r="BF12" i="35"/>
  <c r="BG12" i="35"/>
  <c r="BH12" i="35"/>
  <c r="BI12" i="35"/>
  <c r="BJ12" i="35"/>
  <c r="BK12" i="35"/>
  <c r="BL12" i="35"/>
  <c r="BM12" i="35"/>
  <c r="BN12" i="35"/>
  <c r="BO12" i="35"/>
  <c r="BP12" i="35"/>
  <c r="BQ12" i="35"/>
  <c r="BR12" i="35"/>
  <c r="BS12" i="35"/>
  <c r="BT12" i="35"/>
  <c r="BU12" i="35"/>
  <c r="BV12" i="35"/>
  <c r="BW12" i="35"/>
  <c r="BX12" i="35"/>
  <c r="BY12" i="35"/>
  <c r="BZ12" i="35"/>
  <c r="CA12" i="35"/>
  <c r="CB12" i="35"/>
  <c r="CC12" i="35"/>
  <c r="CD12" i="35"/>
  <c r="CE12" i="35"/>
  <c r="CF12" i="35"/>
  <c r="CG12" i="35"/>
  <c r="CH12" i="35"/>
  <c r="CI12" i="35"/>
  <c r="CJ12" i="35"/>
  <c r="CK12" i="35"/>
  <c r="CL12" i="35"/>
  <c r="CM12" i="35"/>
  <c r="CN12" i="35"/>
  <c r="CO12" i="35"/>
  <c r="CP12" i="35"/>
  <c r="CQ12" i="35"/>
  <c r="CR12" i="35"/>
  <c r="CS12" i="35"/>
  <c r="CT12" i="35"/>
  <c r="CU12" i="35"/>
  <c r="CV12" i="35"/>
  <c r="CW12" i="35"/>
  <c r="BB13" i="35"/>
  <c r="BC13" i="35"/>
  <c r="BD13" i="35"/>
  <c r="BE13" i="35"/>
  <c r="BF13" i="35"/>
  <c r="BG13" i="35"/>
  <c r="BH13" i="35"/>
  <c r="BI13" i="35"/>
  <c r="BJ13" i="35"/>
  <c r="BK13" i="35"/>
  <c r="BL13" i="35"/>
  <c r="BM13" i="35"/>
  <c r="BN13" i="35"/>
  <c r="BO13" i="35"/>
  <c r="BP13" i="35"/>
  <c r="BQ13" i="35"/>
  <c r="BR13" i="35"/>
  <c r="BS13" i="35"/>
  <c r="BT13" i="35"/>
  <c r="BU13" i="35"/>
  <c r="BV13" i="35"/>
  <c r="BW13" i="35"/>
  <c r="BX13" i="35"/>
  <c r="BY13" i="35"/>
  <c r="BZ13" i="35"/>
  <c r="CA13" i="35"/>
  <c r="CB13" i="35"/>
  <c r="CC13" i="35"/>
  <c r="CD13" i="35"/>
  <c r="CE13" i="35"/>
  <c r="CF13" i="35"/>
  <c r="CG13" i="35"/>
  <c r="CH13" i="35"/>
  <c r="CI13" i="35"/>
  <c r="CJ13" i="35"/>
  <c r="CK13" i="35"/>
  <c r="CL13" i="35"/>
  <c r="CM13" i="35"/>
  <c r="CN13" i="35"/>
  <c r="CO13" i="35"/>
  <c r="CP13" i="35"/>
  <c r="CQ13" i="35"/>
  <c r="CR13" i="35"/>
  <c r="CS13" i="35"/>
  <c r="CT13" i="35"/>
  <c r="CU13" i="35"/>
  <c r="CV13" i="35"/>
  <c r="CW13" i="35"/>
  <c r="BB14" i="35"/>
  <c r="BC14" i="35"/>
  <c r="BD14" i="35"/>
  <c r="BE14" i="35"/>
  <c r="BF14" i="35"/>
  <c r="BG14" i="35"/>
  <c r="BH14" i="35"/>
  <c r="BI14" i="35"/>
  <c r="BJ14" i="35"/>
  <c r="BK14" i="35"/>
  <c r="BL14" i="35"/>
  <c r="BM14" i="35"/>
  <c r="BN14" i="35"/>
  <c r="BO14" i="35"/>
  <c r="BP14" i="35"/>
  <c r="BQ14" i="35"/>
  <c r="BR14" i="35"/>
  <c r="BS14" i="35"/>
  <c r="BT14" i="35"/>
  <c r="BU14" i="35"/>
  <c r="BV14" i="35"/>
  <c r="BW14" i="35"/>
  <c r="BX14" i="35"/>
  <c r="BY14" i="35"/>
  <c r="BZ14" i="35"/>
  <c r="CA14" i="35"/>
  <c r="CB14" i="35"/>
  <c r="CC14" i="35"/>
  <c r="CD14" i="35"/>
  <c r="CE14" i="35"/>
  <c r="CF14" i="35"/>
  <c r="CG14" i="35"/>
  <c r="CH14" i="35"/>
  <c r="CI14" i="35"/>
  <c r="CJ14" i="35"/>
  <c r="CK14" i="35"/>
  <c r="CL14" i="35"/>
  <c r="CM14" i="35"/>
  <c r="CN14" i="35"/>
  <c r="CO14" i="35"/>
  <c r="CP14" i="35"/>
  <c r="CQ14" i="35"/>
  <c r="CR14" i="35"/>
  <c r="CS14" i="35"/>
  <c r="CT14" i="35"/>
  <c r="CU14" i="35"/>
  <c r="CV14" i="35"/>
  <c r="CW14" i="35"/>
  <c r="BB15" i="35"/>
  <c r="BC15" i="35"/>
  <c r="BD15" i="35"/>
  <c r="BE15" i="35"/>
  <c r="BF15" i="35"/>
  <c r="BG15" i="35"/>
  <c r="BH15" i="35"/>
  <c r="BI15" i="35"/>
  <c r="BJ15" i="35"/>
  <c r="BK15" i="35"/>
  <c r="BL15" i="35"/>
  <c r="BM15" i="35"/>
  <c r="BN15" i="35"/>
  <c r="BO15" i="35"/>
  <c r="BP15" i="35"/>
  <c r="BQ15" i="35"/>
  <c r="BR15" i="35"/>
  <c r="BS15" i="35"/>
  <c r="BT15" i="35"/>
  <c r="BU15" i="35"/>
  <c r="BV15" i="35"/>
  <c r="BW15" i="35"/>
  <c r="BX15" i="35"/>
  <c r="BY15" i="35"/>
  <c r="BZ15" i="35"/>
  <c r="CA15" i="35"/>
  <c r="CB15" i="35"/>
  <c r="CC15" i="35"/>
  <c r="CD15" i="35"/>
  <c r="CE15" i="35"/>
  <c r="CF15" i="35"/>
  <c r="CG15" i="35"/>
  <c r="CH15" i="35"/>
  <c r="CI15" i="35"/>
  <c r="CJ15" i="35"/>
  <c r="CK15" i="35"/>
  <c r="CL15" i="35"/>
  <c r="CM15" i="35"/>
  <c r="CN15" i="35"/>
  <c r="CO15" i="35"/>
  <c r="CP15" i="35"/>
  <c r="CQ15" i="35"/>
  <c r="CR15" i="35"/>
  <c r="CS15" i="35"/>
  <c r="CT15" i="35"/>
  <c r="CU15" i="35"/>
  <c r="CV15" i="35"/>
  <c r="CW15" i="35"/>
  <c r="BB16" i="35"/>
  <c r="BC16" i="35"/>
  <c r="BD16" i="35"/>
  <c r="BE16" i="35"/>
  <c r="BF16" i="35"/>
  <c r="BG16" i="35"/>
  <c r="BH16" i="35"/>
  <c r="BI16" i="35"/>
  <c r="BJ16" i="35"/>
  <c r="BK16" i="35"/>
  <c r="BL16" i="35"/>
  <c r="BM16" i="35"/>
  <c r="BN16" i="35"/>
  <c r="BO16" i="35"/>
  <c r="BP16" i="35"/>
  <c r="BQ16" i="35"/>
  <c r="BR16" i="35"/>
  <c r="BS16" i="35"/>
  <c r="BT16" i="35"/>
  <c r="BU16" i="35"/>
  <c r="BV16" i="35"/>
  <c r="BW16" i="35"/>
  <c r="BX16" i="35"/>
  <c r="BY16" i="35"/>
  <c r="BZ16" i="35"/>
  <c r="CA16" i="35"/>
  <c r="CB16" i="35"/>
  <c r="CC16" i="35"/>
  <c r="CD16" i="35"/>
  <c r="CE16" i="35"/>
  <c r="CF16" i="35"/>
  <c r="CG16" i="35"/>
  <c r="CH16" i="35"/>
  <c r="CI16" i="35"/>
  <c r="CJ16" i="35"/>
  <c r="CK16" i="35"/>
  <c r="CL16" i="35"/>
  <c r="CM16" i="35"/>
  <c r="CN16" i="35"/>
  <c r="CO16" i="35"/>
  <c r="CP16" i="35"/>
  <c r="CQ16" i="35"/>
  <c r="CR16" i="35"/>
  <c r="CS16" i="35"/>
  <c r="CT16" i="35"/>
  <c r="CU16" i="35"/>
  <c r="CV16" i="35"/>
  <c r="CW16" i="35"/>
  <c r="BB17" i="35"/>
  <c r="BC17" i="35"/>
  <c r="BD17" i="35"/>
  <c r="BE17" i="35"/>
  <c r="BF17" i="35"/>
  <c r="BG17" i="35"/>
  <c r="BH17" i="35"/>
  <c r="BI17" i="35"/>
  <c r="BJ17" i="35"/>
  <c r="BK17" i="35"/>
  <c r="BL17" i="35"/>
  <c r="BM17" i="35"/>
  <c r="BN17" i="35"/>
  <c r="BO17" i="35"/>
  <c r="BP17" i="35"/>
  <c r="BQ17" i="35"/>
  <c r="BR17" i="35"/>
  <c r="BS17" i="35"/>
  <c r="BT17" i="35"/>
  <c r="BU17" i="35"/>
  <c r="BV17" i="35"/>
  <c r="BW17" i="35"/>
  <c r="BX17" i="35"/>
  <c r="BY17" i="35"/>
  <c r="BZ17" i="35"/>
  <c r="CA17" i="35"/>
  <c r="CB17" i="35"/>
  <c r="CC17" i="35"/>
  <c r="CD17" i="35"/>
  <c r="CE17" i="35"/>
  <c r="CF17" i="35"/>
  <c r="CG17" i="35"/>
  <c r="CH17" i="35"/>
  <c r="CI17" i="35"/>
  <c r="CJ17" i="35"/>
  <c r="CK17" i="35"/>
  <c r="CL17" i="35"/>
  <c r="CM17" i="35"/>
  <c r="CN17" i="35"/>
  <c r="CO17" i="35"/>
  <c r="CP17" i="35"/>
  <c r="CQ17" i="35"/>
  <c r="CR17" i="35"/>
  <c r="CS17" i="35"/>
  <c r="CT17" i="35"/>
  <c r="CU17" i="35"/>
  <c r="CV17" i="35"/>
  <c r="CW17" i="35"/>
  <c r="BB18" i="35"/>
  <c r="BC18" i="35"/>
  <c r="BD18" i="35"/>
  <c r="BE18" i="35"/>
  <c r="BF18" i="35"/>
  <c r="BG18" i="35"/>
  <c r="BH18" i="35"/>
  <c r="BI18" i="35"/>
  <c r="BJ18" i="35"/>
  <c r="BK18" i="35"/>
  <c r="BL18" i="35"/>
  <c r="BM18" i="35"/>
  <c r="BN18" i="35"/>
  <c r="BO18" i="35"/>
  <c r="BP18" i="35"/>
  <c r="BQ18" i="35"/>
  <c r="BR18" i="35"/>
  <c r="BS18" i="35"/>
  <c r="BT18" i="35"/>
  <c r="BU18" i="35"/>
  <c r="BV18" i="35"/>
  <c r="BW18" i="35"/>
  <c r="BX18" i="35"/>
  <c r="BY18" i="35"/>
  <c r="BZ18" i="35"/>
  <c r="CA18" i="35"/>
  <c r="CB18" i="35"/>
  <c r="CC18" i="35"/>
  <c r="CD18" i="35"/>
  <c r="CE18" i="35"/>
  <c r="CF18" i="35"/>
  <c r="CG18" i="35"/>
  <c r="CH18" i="35"/>
  <c r="CI18" i="35"/>
  <c r="CJ18" i="35"/>
  <c r="CK18" i="35"/>
  <c r="CL18" i="35"/>
  <c r="CM18" i="35"/>
  <c r="CN18" i="35"/>
  <c r="CO18" i="35"/>
  <c r="CP18" i="35"/>
  <c r="CQ18" i="35"/>
  <c r="CR18" i="35"/>
  <c r="CS18" i="35"/>
  <c r="CT18" i="35"/>
  <c r="CU18" i="35"/>
  <c r="CV18" i="35"/>
  <c r="CW18" i="35"/>
  <c r="BB19" i="35"/>
  <c r="BC19" i="35"/>
  <c r="BD19" i="35"/>
  <c r="BE19" i="35"/>
  <c r="BF19" i="35"/>
  <c r="BG19" i="35"/>
  <c r="BH19" i="35"/>
  <c r="BI19" i="35"/>
  <c r="BJ19" i="35"/>
  <c r="BK19" i="35"/>
  <c r="BL19" i="35"/>
  <c r="BM19" i="35"/>
  <c r="BN19" i="35"/>
  <c r="BO19" i="35"/>
  <c r="BP19" i="35"/>
  <c r="BQ19" i="35"/>
  <c r="BR19" i="35"/>
  <c r="BS19" i="35"/>
  <c r="BT19" i="35"/>
  <c r="BU19" i="35"/>
  <c r="BV19" i="35"/>
  <c r="BW19" i="35"/>
  <c r="BX19" i="35"/>
  <c r="BY19" i="35"/>
  <c r="BZ19" i="35"/>
  <c r="CA19" i="35"/>
  <c r="CB19" i="35"/>
  <c r="CC19" i="35"/>
  <c r="CD19" i="35"/>
  <c r="CE19" i="35"/>
  <c r="CF19" i="35"/>
  <c r="CG19" i="35"/>
  <c r="CH19" i="35"/>
  <c r="CI19" i="35"/>
  <c r="CJ19" i="35"/>
  <c r="CK19" i="35"/>
  <c r="CL19" i="35"/>
  <c r="CM19" i="35"/>
  <c r="CN19" i="35"/>
  <c r="CO19" i="35"/>
  <c r="CP19" i="35"/>
  <c r="CQ19" i="35"/>
  <c r="CR19" i="35"/>
  <c r="CS19" i="35"/>
  <c r="CT19" i="35"/>
  <c r="CU19" i="35"/>
  <c r="CV19" i="35"/>
  <c r="CW19" i="35"/>
  <c r="BB20" i="35"/>
  <c r="BC20" i="35"/>
  <c r="BD20" i="35"/>
  <c r="BE20" i="35"/>
  <c r="BF20" i="35"/>
  <c r="BG20" i="35"/>
  <c r="BH20" i="35"/>
  <c r="BI20" i="35"/>
  <c r="BJ20" i="35"/>
  <c r="BK20" i="35"/>
  <c r="BL20" i="35"/>
  <c r="BM20" i="35"/>
  <c r="BN20" i="35"/>
  <c r="BO20" i="35"/>
  <c r="BP20" i="35"/>
  <c r="BQ20" i="35"/>
  <c r="BR20" i="35"/>
  <c r="BS20" i="35"/>
  <c r="BT20" i="35"/>
  <c r="BU20" i="35"/>
  <c r="BV20" i="35"/>
  <c r="BW20" i="35"/>
  <c r="BX20" i="35"/>
  <c r="BY20" i="35"/>
  <c r="BZ20" i="35"/>
  <c r="CA20" i="35"/>
  <c r="CB20" i="35"/>
  <c r="CC20" i="35"/>
  <c r="CD20" i="35"/>
  <c r="CE20" i="35"/>
  <c r="CF20" i="35"/>
  <c r="CG20" i="35"/>
  <c r="CH20" i="35"/>
  <c r="CI20" i="35"/>
  <c r="CJ20" i="35"/>
  <c r="CK20" i="35"/>
  <c r="CL20" i="35"/>
  <c r="CM20" i="35"/>
  <c r="CN20" i="35"/>
  <c r="CO20" i="35"/>
  <c r="CP20" i="35"/>
  <c r="CQ20" i="35"/>
  <c r="CR20" i="35"/>
  <c r="CS20" i="35"/>
  <c r="CT20" i="35"/>
  <c r="CU20" i="35"/>
  <c r="CV20" i="35"/>
  <c r="CW20" i="35"/>
  <c r="BB21" i="35"/>
  <c r="BC21" i="35"/>
  <c r="BD21" i="35"/>
  <c r="BE21" i="35"/>
  <c r="BF21" i="35"/>
  <c r="BG21" i="35"/>
  <c r="BH21" i="35"/>
  <c r="BI21" i="35"/>
  <c r="BJ21" i="35"/>
  <c r="BK21" i="35"/>
  <c r="BL21" i="35"/>
  <c r="BM21" i="35"/>
  <c r="BN21" i="35"/>
  <c r="BO21" i="35"/>
  <c r="BP21" i="35"/>
  <c r="BQ21" i="35"/>
  <c r="BR21" i="35"/>
  <c r="BS21" i="35"/>
  <c r="BT21" i="35"/>
  <c r="BU21" i="35"/>
  <c r="BV21" i="35"/>
  <c r="BW21" i="35"/>
  <c r="BX21" i="35"/>
  <c r="BY21" i="35"/>
  <c r="BZ21" i="35"/>
  <c r="CA21" i="35"/>
  <c r="CB21" i="35"/>
  <c r="CC21" i="35"/>
  <c r="CD21" i="35"/>
  <c r="CE21" i="35"/>
  <c r="CF21" i="35"/>
  <c r="CG21" i="35"/>
  <c r="CH21" i="35"/>
  <c r="CI21" i="35"/>
  <c r="CJ21" i="35"/>
  <c r="CK21" i="35"/>
  <c r="CL21" i="35"/>
  <c r="CM21" i="35"/>
  <c r="CN21" i="35"/>
  <c r="CO21" i="35"/>
  <c r="CP21" i="35"/>
  <c r="CQ21" i="35"/>
  <c r="CR21" i="35"/>
  <c r="CS21" i="35"/>
  <c r="CT21" i="35"/>
  <c r="CU21" i="35"/>
  <c r="CV21" i="35"/>
  <c r="CW21" i="35"/>
  <c r="BB22" i="35"/>
  <c r="BC22" i="35"/>
  <c r="BD22" i="35"/>
  <c r="BE22" i="35"/>
  <c r="BF22" i="35"/>
  <c r="BG22" i="35"/>
  <c r="BH22" i="35"/>
  <c r="BI22" i="35"/>
  <c r="BJ22" i="35"/>
  <c r="BK22" i="35"/>
  <c r="BL22" i="35"/>
  <c r="BM22" i="35"/>
  <c r="BN22" i="35"/>
  <c r="BO22" i="35"/>
  <c r="BP22" i="35"/>
  <c r="BQ22" i="35"/>
  <c r="BR22" i="35"/>
  <c r="BS22" i="35"/>
  <c r="BT22" i="35"/>
  <c r="BU22" i="35"/>
  <c r="BV22" i="35"/>
  <c r="BW22" i="35"/>
  <c r="BX22" i="35"/>
  <c r="BY22" i="35"/>
  <c r="BZ22" i="35"/>
  <c r="CA22" i="35"/>
  <c r="CB22" i="35"/>
  <c r="CC22" i="35"/>
  <c r="CD22" i="35"/>
  <c r="CE22" i="35"/>
  <c r="CF22" i="35"/>
  <c r="CG22" i="35"/>
  <c r="CH22" i="35"/>
  <c r="CI22" i="35"/>
  <c r="CJ22" i="35"/>
  <c r="CK22" i="35"/>
  <c r="CL22" i="35"/>
  <c r="CM22" i="35"/>
  <c r="CN22" i="35"/>
  <c r="CO22" i="35"/>
  <c r="CP22" i="35"/>
  <c r="CQ22" i="35"/>
  <c r="CR22" i="35"/>
  <c r="CS22" i="35"/>
  <c r="CT22" i="35"/>
  <c r="CU22" i="35"/>
  <c r="CV22" i="35"/>
  <c r="CW22" i="35"/>
  <c r="BB23" i="35"/>
  <c r="BC23" i="35"/>
  <c r="BD23" i="35"/>
  <c r="BE23" i="35"/>
  <c r="BF23" i="35"/>
  <c r="BG23" i="35"/>
  <c r="BH23" i="35"/>
  <c r="BI23" i="35"/>
  <c r="BJ23" i="35"/>
  <c r="BK23" i="35"/>
  <c r="BL23" i="35"/>
  <c r="BM23" i="35"/>
  <c r="BN23" i="35"/>
  <c r="BO23" i="35"/>
  <c r="BP23" i="35"/>
  <c r="BQ23" i="35"/>
  <c r="BR23" i="35"/>
  <c r="BS23" i="35"/>
  <c r="BT23" i="35"/>
  <c r="BU23" i="35"/>
  <c r="BV23" i="35"/>
  <c r="BW23" i="35"/>
  <c r="BX23" i="35"/>
  <c r="BY23" i="35"/>
  <c r="BZ23" i="35"/>
  <c r="CA23" i="35"/>
  <c r="CB23" i="35"/>
  <c r="CC23" i="35"/>
  <c r="CD23" i="35"/>
  <c r="CE23" i="35"/>
  <c r="CF23" i="35"/>
  <c r="CG23" i="35"/>
  <c r="CH23" i="35"/>
  <c r="CI23" i="35"/>
  <c r="CJ23" i="35"/>
  <c r="CK23" i="35"/>
  <c r="CL23" i="35"/>
  <c r="CM23" i="35"/>
  <c r="CN23" i="35"/>
  <c r="CO23" i="35"/>
  <c r="CP23" i="35"/>
  <c r="CQ23" i="35"/>
  <c r="CR23" i="35"/>
  <c r="CS23" i="35"/>
  <c r="CT23" i="35"/>
  <c r="CU23" i="35"/>
  <c r="CV23" i="35"/>
  <c r="CW23" i="35"/>
  <c r="BB24" i="35"/>
  <c r="BC24" i="35"/>
  <c r="BD24" i="35"/>
  <c r="BE24" i="35"/>
  <c r="BF24" i="35"/>
  <c r="BG24" i="35"/>
  <c r="BH24" i="35"/>
  <c r="BI24" i="35"/>
  <c r="BJ24" i="35"/>
  <c r="BK24" i="35"/>
  <c r="BL24" i="35"/>
  <c r="BM24" i="35"/>
  <c r="BN24" i="35"/>
  <c r="BO24" i="35"/>
  <c r="BP24" i="35"/>
  <c r="BQ24" i="35"/>
  <c r="BR24" i="35"/>
  <c r="BS24" i="35"/>
  <c r="BT24" i="35"/>
  <c r="BU24" i="35"/>
  <c r="BV24" i="35"/>
  <c r="BW24" i="35"/>
  <c r="BX24" i="35"/>
  <c r="BY24" i="35"/>
  <c r="BZ24" i="35"/>
  <c r="CA24" i="35"/>
  <c r="CB24" i="35"/>
  <c r="CC24" i="35"/>
  <c r="CD24" i="35"/>
  <c r="CE24" i="35"/>
  <c r="CF24" i="35"/>
  <c r="CG24" i="35"/>
  <c r="CH24" i="35"/>
  <c r="CI24" i="35"/>
  <c r="CJ24" i="35"/>
  <c r="CK24" i="35"/>
  <c r="CL24" i="35"/>
  <c r="CM24" i="35"/>
  <c r="CN24" i="35"/>
  <c r="CO24" i="35"/>
  <c r="CP24" i="35"/>
  <c r="CQ24" i="35"/>
  <c r="CR24" i="35"/>
  <c r="CS24" i="35"/>
  <c r="CT24" i="35"/>
  <c r="CU24" i="35"/>
  <c r="CV24" i="35"/>
  <c r="CW24" i="35"/>
  <c r="BB25" i="35"/>
  <c r="BC25" i="35"/>
  <c r="BD25" i="35"/>
  <c r="BE25" i="35"/>
  <c r="BF25" i="35"/>
  <c r="BG25" i="35"/>
  <c r="BH25" i="35"/>
  <c r="BI25" i="35"/>
  <c r="BJ25" i="35"/>
  <c r="BK25" i="35"/>
  <c r="BL25" i="35"/>
  <c r="BM25" i="35"/>
  <c r="BN25" i="35"/>
  <c r="BO25" i="35"/>
  <c r="BP25" i="35"/>
  <c r="BQ25" i="35"/>
  <c r="BR25" i="35"/>
  <c r="BS25" i="35"/>
  <c r="BT25" i="35"/>
  <c r="BU25" i="35"/>
  <c r="BV25" i="35"/>
  <c r="BW25" i="35"/>
  <c r="BX25" i="35"/>
  <c r="BY25" i="35"/>
  <c r="BZ25" i="35"/>
  <c r="CA25" i="35"/>
  <c r="CB25" i="35"/>
  <c r="CC25" i="35"/>
  <c r="CD25" i="35"/>
  <c r="CE25" i="35"/>
  <c r="CF25" i="35"/>
  <c r="CG25" i="35"/>
  <c r="CH25" i="35"/>
  <c r="CI25" i="35"/>
  <c r="CJ25" i="35"/>
  <c r="CK25" i="35"/>
  <c r="CL25" i="35"/>
  <c r="CM25" i="35"/>
  <c r="CN25" i="35"/>
  <c r="CO25" i="35"/>
  <c r="CP25" i="35"/>
  <c r="CQ25" i="35"/>
  <c r="CR25" i="35"/>
  <c r="CS25" i="35"/>
  <c r="CT25" i="35"/>
  <c r="CU25" i="35"/>
  <c r="CV25" i="35"/>
  <c r="CW25" i="35"/>
  <c r="BB26" i="35"/>
  <c r="BC26" i="35"/>
  <c r="BD26" i="35"/>
  <c r="BE26" i="35"/>
  <c r="BF26" i="35"/>
  <c r="BG26" i="35"/>
  <c r="BH26" i="35"/>
  <c r="BI26" i="35"/>
  <c r="BJ26" i="35"/>
  <c r="BK26" i="35"/>
  <c r="BL26" i="35"/>
  <c r="BM26" i="35"/>
  <c r="BN26" i="35"/>
  <c r="BO26" i="35"/>
  <c r="BP26" i="35"/>
  <c r="BQ26" i="35"/>
  <c r="BR26" i="35"/>
  <c r="BS26" i="35"/>
  <c r="BT26" i="35"/>
  <c r="BU26" i="35"/>
  <c r="BV26" i="35"/>
  <c r="BW26" i="35"/>
  <c r="BX26" i="35"/>
  <c r="BY26" i="35"/>
  <c r="BZ26" i="35"/>
  <c r="CA26" i="35"/>
  <c r="CB26" i="35"/>
  <c r="CC26" i="35"/>
  <c r="CD26" i="35"/>
  <c r="CE26" i="35"/>
  <c r="CF26" i="35"/>
  <c r="CG26" i="35"/>
  <c r="CH26" i="35"/>
  <c r="CI26" i="35"/>
  <c r="CJ26" i="35"/>
  <c r="CK26" i="35"/>
  <c r="CL26" i="35"/>
  <c r="CM26" i="35"/>
  <c r="CN26" i="35"/>
  <c r="CO26" i="35"/>
  <c r="CP26" i="35"/>
  <c r="CQ26" i="35"/>
  <c r="CR26" i="35"/>
  <c r="CS26" i="35"/>
  <c r="CT26" i="35"/>
  <c r="CU26" i="35"/>
  <c r="CV26" i="35"/>
  <c r="CW26" i="35"/>
  <c r="BB27" i="35"/>
  <c r="BC27" i="35"/>
  <c r="BD27" i="35"/>
  <c r="BE27" i="35"/>
  <c r="BF27" i="35"/>
  <c r="BG27" i="35"/>
  <c r="BH27" i="35"/>
  <c r="BI27" i="35"/>
  <c r="BJ27" i="35"/>
  <c r="BK27" i="35"/>
  <c r="BL27" i="35"/>
  <c r="BM27" i="35"/>
  <c r="BN27" i="35"/>
  <c r="BO27" i="35"/>
  <c r="BP27" i="35"/>
  <c r="BQ27" i="35"/>
  <c r="BR27" i="35"/>
  <c r="BS27" i="35"/>
  <c r="BT27" i="35"/>
  <c r="BU27" i="35"/>
  <c r="BV27" i="35"/>
  <c r="BW27" i="35"/>
  <c r="BX27" i="35"/>
  <c r="BY27" i="35"/>
  <c r="BZ27" i="35"/>
  <c r="CA27" i="35"/>
  <c r="CB27" i="35"/>
  <c r="CC27" i="35"/>
  <c r="CD27" i="35"/>
  <c r="CE27" i="35"/>
  <c r="CF27" i="35"/>
  <c r="CG27" i="35"/>
  <c r="CH27" i="35"/>
  <c r="CI27" i="35"/>
  <c r="CJ27" i="35"/>
  <c r="CK27" i="35"/>
  <c r="CL27" i="35"/>
  <c r="CM27" i="35"/>
  <c r="CN27" i="35"/>
  <c r="CO27" i="35"/>
  <c r="CP27" i="35"/>
  <c r="CQ27" i="35"/>
  <c r="CR27" i="35"/>
  <c r="CS27" i="35"/>
  <c r="CT27" i="35"/>
  <c r="CU27" i="35"/>
  <c r="CV27" i="35"/>
  <c r="CW27" i="35"/>
  <c r="BB28" i="35"/>
  <c r="BC28" i="35"/>
  <c r="BD28" i="35"/>
  <c r="BE28" i="35"/>
  <c r="BF28" i="35"/>
  <c r="BG28" i="35"/>
  <c r="BH28" i="35"/>
  <c r="BI28" i="35"/>
  <c r="BJ28" i="35"/>
  <c r="BK28" i="35"/>
  <c r="BL28" i="35"/>
  <c r="BM28" i="35"/>
  <c r="BN28" i="35"/>
  <c r="BO28" i="35"/>
  <c r="BP28" i="35"/>
  <c r="BQ28" i="35"/>
  <c r="BR28" i="35"/>
  <c r="BS28" i="35"/>
  <c r="BT28" i="35"/>
  <c r="BU28" i="35"/>
  <c r="BV28" i="35"/>
  <c r="BW28" i="35"/>
  <c r="BX28" i="35"/>
  <c r="BY28" i="35"/>
  <c r="BZ28" i="35"/>
  <c r="CA28" i="35"/>
  <c r="CB28" i="35"/>
  <c r="CC28" i="35"/>
  <c r="CD28" i="35"/>
  <c r="CE28" i="35"/>
  <c r="CF28" i="35"/>
  <c r="CG28" i="35"/>
  <c r="CH28" i="35"/>
  <c r="CI28" i="35"/>
  <c r="CJ28" i="35"/>
  <c r="CK28" i="35"/>
  <c r="CL28" i="35"/>
  <c r="CM28" i="35"/>
  <c r="CN28" i="35"/>
  <c r="CO28" i="35"/>
  <c r="CP28" i="35"/>
  <c r="CQ28" i="35"/>
  <c r="CR28" i="35"/>
  <c r="CS28" i="35"/>
  <c r="CT28" i="35"/>
  <c r="CU28" i="35"/>
  <c r="CV28" i="35"/>
  <c r="CW28" i="35"/>
  <c r="BB29" i="35"/>
  <c r="BC29" i="35"/>
  <c r="BD29" i="35"/>
  <c r="BE29" i="35"/>
  <c r="BF29" i="35"/>
  <c r="BG29" i="35"/>
  <c r="BH29" i="35"/>
  <c r="BI29" i="35"/>
  <c r="BJ29" i="35"/>
  <c r="BK29" i="35"/>
  <c r="BL29" i="35"/>
  <c r="BM29" i="35"/>
  <c r="BN29" i="35"/>
  <c r="BO29" i="35"/>
  <c r="BP29" i="35"/>
  <c r="BQ29" i="35"/>
  <c r="BR29" i="35"/>
  <c r="BS29" i="35"/>
  <c r="BT29" i="35"/>
  <c r="BU29" i="35"/>
  <c r="BV29" i="35"/>
  <c r="BW29" i="35"/>
  <c r="BX29" i="35"/>
  <c r="BY29" i="35"/>
  <c r="BZ29" i="35"/>
  <c r="CA29" i="35"/>
  <c r="CB29" i="35"/>
  <c r="CC29" i="35"/>
  <c r="CD29" i="35"/>
  <c r="CE29" i="35"/>
  <c r="CF29" i="35"/>
  <c r="CG29" i="35"/>
  <c r="CH29" i="35"/>
  <c r="CI29" i="35"/>
  <c r="CJ29" i="35"/>
  <c r="CK29" i="35"/>
  <c r="CL29" i="35"/>
  <c r="CM29" i="35"/>
  <c r="CN29" i="35"/>
  <c r="CO29" i="35"/>
  <c r="CP29" i="35"/>
  <c r="CQ29" i="35"/>
  <c r="CR29" i="35"/>
  <c r="CS29" i="35"/>
  <c r="CT29" i="35"/>
  <c r="CU29" i="35"/>
  <c r="CV29" i="35"/>
  <c r="CW29" i="35"/>
  <c r="BB30" i="35"/>
  <c r="BC30" i="35"/>
  <c r="BD30" i="35"/>
  <c r="BE30" i="35"/>
  <c r="BF30" i="35"/>
  <c r="BG30" i="35"/>
  <c r="BH30" i="35"/>
  <c r="BI30" i="35"/>
  <c r="BJ30" i="35"/>
  <c r="BK30" i="35"/>
  <c r="BL30" i="35"/>
  <c r="BM30" i="35"/>
  <c r="BN30" i="35"/>
  <c r="BO30" i="35"/>
  <c r="BP30" i="35"/>
  <c r="BQ30" i="35"/>
  <c r="BR30" i="35"/>
  <c r="BS30" i="35"/>
  <c r="BT30" i="35"/>
  <c r="BU30" i="35"/>
  <c r="BV30" i="35"/>
  <c r="BW30" i="35"/>
  <c r="BX30" i="35"/>
  <c r="BY30" i="35"/>
  <c r="BZ30" i="35"/>
  <c r="CA30" i="35"/>
  <c r="CB30" i="35"/>
  <c r="CC30" i="35"/>
  <c r="CD30" i="35"/>
  <c r="CE30" i="35"/>
  <c r="CF30" i="35"/>
  <c r="CG30" i="35"/>
  <c r="CH30" i="35"/>
  <c r="CI30" i="35"/>
  <c r="CJ30" i="35"/>
  <c r="CK30" i="35"/>
  <c r="CL30" i="35"/>
  <c r="CM30" i="35"/>
  <c r="CN30" i="35"/>
  <c r="CO30" i="35"/>
  <c r="CP30" i="35"/>
  <c r="CQ30" i="35"/>
  <c r="CR30" i="35"/>
  <c r="CS30" i="35"/>
  <c r="CT30" i="35"/>
  <c r="CU30" i="35"/>
  <c r="CV30" i="35"/>
  <c r="CW30" i="35"/>
  <c r="BB31" i="35"/>
  <c r="BC31" i="35"/>
  <c r="BD31" i="35"/>
  <c r="BE31" i="35"/>
  <c r="BF31" i="35"/>
  <c r="BG31" i="35"/>
  <c r="BH31" i="35"/>
  <c r="BI31" i="35"/>
  <c r="BJ31" i="35"/>
  <c r="BK31" i="35"/>
  <c r="BL31" i="35"/>
  <c r="BM31" i="35"/>
  <c r="BN31" i="35"/>
  <c r="BO31" i="35"/>
  <c r="BP31" i="35"/>
  <c r="BQ31" i="35"/>
  <c r="BR31" i="35"/>
  <c r="BS31" i="35"/>
  <c r="BT31" i="35"/>
  <c r="BU31" i="35"/>
  <c r="BV31" i="35"/>
  <c r="BW31" i="35"/>
  <c r="BX31" i="35"/>
  <c r="BY31" i="35"/>
  <c r="BZ31" i="35"/>
  <c r="CA31" i="35"/>
  <c r="CB31" i="35"/>
  <c r="CC31" i="35"/>
  <c r="CD31" i="35"/>
  <c r="CE31" i="35"/>
  <c r="CF31" i="35"/>
  <c r="CG31" i="35"/>
  <c r="CH31" i="35"/>
  <c r="CI31" i="35"/>
  <c r="CJ31" i="35"/>
  <c r="CK31" i="35"/>
  <c r="CL31" i="35"/>
  <c r="CM31" i="35"/>
  <c r="CN31" i="35"/>
  <c r="CO31" i="35"/>
  <c r="CP31" i="35"/>
  <c r="CQ31" i="35"/>
  <c r="CR31" i="35"/>
  <c r="CS31" i="35"/>
  <c r="CT31" i="35"/>
  <c r="CU31" i="35"/>
  <c r="CV31" i="35"/>
  <c r="CW31" i="35"/>
  <c r="BB32" i="35"/>
  <c r="BC32" i="35"/>
  <c r="BD32" i="35"/>
  <c r="BE32" i="35"/>
  <c r="BF32" i="35"/>
  <c r="BG32" i="35"/>
  <c r="BH32" i="35"/>
  <c r="BI32" i="35"/>
  <c r="BJ32" i="35"/>
  <c r="BK32" i="35"/>
  <c r="BL32" i="35"/>
  <c r="BM32" i="35"/>
  <c r="BN32" i="35"/>
  <c r="BO32" i="35"/>
  <c r="BP32" i="35"/>
  <c r="BQ32" i="35"/>
  <c r="BR32" i="35"/>
  <c r="BS32" i="35"/>
  <c r="BT32" i="35"/>
  <c r="BU32" i="35"/>
  <c r="BV32" i="35"/>
  <c r="BW32" i="35"/>
  <c r="BX32" i="35"/>
  <c r="BY32" i="35"/>
  <c r="BZ32" i="35"/>
  <c r="CA32" i="35"/>
  <c r="CB32" i="35"/>
  <c r="CC32" i="35"/>
  <c r="CD32" i="35"/>
  <c r="CE32" i="35"/>
  <c r="CF32" i="35"/>
  <c r="CG32" i="35"/>
  <c r="CH32" i="35"/>
  <c r="CI32" i="35"/>
  <c r="CJ32" i="35"/>
  <c r="CK32" i="35"/>
  <c r="CL32" i="35"/>
  <c r="CM32" i="35"/>
  <c r="CN32" i="35"/>
  <c r="CO32" i="35"/>
  <c r="CP32" i="35"/>
  <c r="CQ32" i="35"/>
  <c r="CR32" i="35"/>
  <c r="CS32" i="35"/>
  <c r="CT32" i="35"/>
  <c r="CU32" i="35"/>
  <c r="CV32" i="35"/>
  <c r="CW32" i="35"/>
  <c r="BB33" i="35"/>
  <c r="BC33" i="35"/>
  <c r="BD33" i="35"/>
  <c r="BE33" i="35"/>
  <c r="BF33" i="35"/>
  <c r="BG33" i="35"/>
  <c r="BH33" i="35"/>
  <c r="BI33" i="35"/>
  <c r="BJ33" i="35"/>
  <c r="BK33" i="35"/>
  <c r="BL33" i="35"/>
  <c r="BM33" i="35"/>
  <c r="BN33" i="35"/>
  <c r="BO33" i="35"/>
  <c r="BP33" i="35"/>
  <c r="BQ33" i="35"/>
  <c r="BR33" i="35"/>
  <c r="BS33" i="35"/>
  <c r="BT33" i="35"/>
  <c r="BU33" i="35"/>
  <c r="BV33" i="35"/>
  <c r="BW33" i="35"/>
  <c r="BX33" i="35"/>
  <c r="BY33" i="35"/>
  <c r="BZ33" i="35"/>
  <c r="CA33" i="35"/>
  <c r="CB33" i="35"/>
  <c r="CC33" i="35"/>
  <c r="CD33" i="35"/>
  <c r="CE33" i="35"/>
  <c r="CF33" i="35"/>
  <c r="CG33" i="35"/>
  <c r="CH33" i="35"/>
  <c r="CI33" i="35"/>
  <c r="CJ33" i="35"/>
  <c r="CK33" i="35"/>
  <c r="CL33" i="35"/>
  <c r="CM33" i="35"/>
  <c r="CN33" i="35"/>
  <c r="CO33" i="35"/>
  <c r="CP33" i="35"/>
  <c r="CQ33" i="35"/>
  <c r="CR33" i="35"/>
  <c r="CS33" i="35"/>
  <c r="CT33" i="35"/>
  <c r="CU33" i="35"/>
  <c r="CV33" i="35"/>
  <c r="CW33" i="35"/>
  <c r="BB34" i="35"/>
  <c r="BC34" i="35"/>
  <c r="BD34" i="35"/>
  <c r="BE34" i="35"/>
  <c r="BF34" i="35"/>
  <c r="BG34" i="35"/>
  <c r="BH34" i="35"/>
  <c r="BI34" i="35"/>
  <c r="BJ34" i="35"/>
  <c r="BK34" i="35"/>
  <c r="BL34" i="35"/>
  <c r="BM34" i="35"/>
  <c r="BN34" i="35"/>
  <c r="BO34" i="35"/>
  <c r="BP34" i="35"/>
  <c r="BQ34" i="35"/>
  <c r="BR34" i="35"/>
  <c r="BS34" i="35"/>
  <c r="BT34" i="35"/>
  <c r="BU34" i="35"/>
  <c r="BV34" i="35"/>
  <c r="BW34" i="35"/>
  <c r="BX34" i="35"/>
  <c r="BY34" i="35"/>
  <c r="BZ34" i="35"/>
  <c r="CA34" i="35"/>
  <c r="CB34" i="35"/>
  <c r="CC34" i="35"/>
  <c r="CD34" i="35"/>
  <c r="CE34" i="35"/>
  <c r="CF34" i="35"/>
  <c r="CG34" i="35"/>
  <c r="CH34" i="35"/>
  <c r="CI34" i="35"/>
  <c r="CJ34" i="35"/>
  <c r="CK34" i="35"/>
  <c r="CL34" i="35"/>
  <c r="CM34" i="35"/>
  <c r="CN34" i="35"/>
  <c r="CO34" i="35"/>
  <c r="CP34" i="35"/>
  <c r="CQ34" i="35"/>
  <c r="CR34" i="35"/>
  <c r="CS34" i="35"/>
  <c r="CT34" i="35"/>
  <c r="CU34" i="35"/>
  <c r="CV34" i="35"/>
  <c r="CW34" i="35"/>
  <c r="BB35" i="35"/>
  <c r="BC35" i="35"/>
  <c r="BD35" i="35"/>
  <c r="BE35" i="35"/>
  <c r="BF35" i="35"/>
  <c r="BG35" i="35"/>
  <c r="BH35" i="35"/>
  <c r="BI35" i="35"/>
  <c r="BJ35" i="35"/>
  <c r="BK35" i="35"/>
  <c r="BL35" i="35"/>
  <c r="BM35" i="35"/>
  <c r="BN35" i="35"/>
  <c r="BO35" i="35"/>
  <c r="BP35" i="35"/>
  <c r="BQ35" i="35"/>
  <c r="BR35" i="35"/>
  <c r="BS35" i="35"/>
  <c r="BT35" i="35"/>
  <c r="BU35" i="35"/>
  <c r="BV35" i="35"/>
  <c r="BW35" i="35"/>
  <c r="BX35" i="35"/>
  <c r="BY35" i="35"/>
  <c r="BZ35" i="35"/>
  <c r="CA35" i="35"/>
  <c r="CB35" i="35"/>
  <c r="CC35" i="35"/>
  <c r="CD35" i="35"/>
  <c r="CE35" i="35"/>
  <c r="CF35" i="35"/>
  <c r="CG35" i="35"/>
  <c r="CH35" i="35"/>
  <c r="CI35" i="35"/>
  <c r="CJ35" i="35"/>
  <c r="CK35" i="35"/>
  <c r="CL35" i="35"/>
  <c r="CM35" i="35"/>
  <c r="CN35" i="35"/>
  <c r="CO35" i="35"/>
  <c r="CP35" i="35"/>
  <c r="CQ35" i="35"/>
  <c r="CR35" i="35"/>
  <c r="CS35" i="35"/>
  <c r="CT35" i="35"/>
  <c r="CU35" i="35"/>
  <c r="CV35" i="35"/>
  <c r="CW35" i="35"/>
  <c r="BB36" i="35"/>
  <c r="BC36" i="35"/>
  <c r="BD36" i="35"/>
  <c r="BE36" i="35"/>
  <c r="BF36" i="35"/>
  <c r="BG36" i="35"/>
  <c r="BH36" i="35"/>
  <c r="BI36" i="35"/>
  <c r="BJ36" i="35"/>
  <c r="BK36" i="35"/>
  <c r="BL36" i="35"/>
  <c r="BM36" i="35"/>
  <c r="BN36" i="35"/>
  <c r="BO36" i="35"/>
  <c r="BP36" i="35"/>
  <c r="BQ36" i="35"/>
  <c r="BR36" i="35"/>
  <c r="BS36" i="35"/>
  <c r="BT36" i="35"/>
  <c r="BU36" i="35"/>
  <c r="BV36" i="35"/>
  <c r="BW36" i="35"/>
  <c r="BX36" i="35"/>
  <c r="BY36" i="35"/>
  <c r="BZ36" i="35"/>
  <c r="CA36" i="35"/>
  <c r="CB36" i="35"/>
  <c r="CC36" i="35"/>
  <c r="CD36" i="35"/>
  <c r="CE36" i="35"/>
  <c r="CF36" i="35"/>
  <c r="CG36" i="35"/>
  <c r="CH36" i="35"/>
  <c r="CI36" i="35"/>
  <c r="CJ36" i="35"/>
  <c r="CK36" i="35"/>
  <c r="CL36" i="35"/>
  <c r="CM36" i="35"/>
  <c r="CN36" i="35"/>
  <c r="CO36" i="35"/>
  <c r="CP36" i="35"/>
  <c r="CQ36" i="35"/>
  <c r="CR36" i="35"/>
  <c r="CS36" i="35"/>
  <c r="CT36" i="35"/>
  <c r="CU36" i="35"/>
  <c r="CV36" i="35"/>
  <c r="CW36" i="35"/>
  <c r="BB37" i="35"/>
  <c r="BC37" i="35"/>
  <c r="BD37" i="35"/>
  <c r="BE37" i="35"/>
  <c r="BF37" i="35"/>
  <c r="BG37" i="35"/>
  <c r="BH37" i="35"/>
  <c r="BI37" i="35"/>
  <c r="BJ37" i="35"/>
  <c r="BK37" i="35"/>
  <c r="BL37" i="35"/>
  <c r="BM37" i="35"/>
  <c r="BN37" i="35"/>
  <c r="BO37" i="35"/>
  <c r="BP37" i="35"/>
  <c r="BQ37" i="35"/>
  <c r="BR37" i="35"/>
  <c r="BS37" i="35"/>
  <c r="BT37" i="35"/>
  <c r="BU37" i="35"/>
  <c r="BV37" i="35"/>
  <c r="BW37" i="35"/>
  <c r="BX37" i="35"/>
  <c r="BY37" i="35"/>
  <c r="BZ37" i="35"/>
  <c r="CA37" i="35"/>
  <c r="CB37" i="35"/>
  <c r="CC37" i="35"/>
  <c r="CD37" i="35"/>
  <c r="CE37" i="35"/>
  <c r="CF37" i="35"/>
  <c r="CG37" i="35"/>
  <c r="CH37" i="35"/>
  <c r="CI37" i="35"/>
  <c r="CJ37" i="35"/>
  <c r="CK37" i="35"/>
  <c r="CL37" i="35"/>
  <c r="CM37" i="35"/>
  <c r="CN37" i="35"/>
  <c r="CO37" i="35"/>
  <c r="CP37" i="35"/>
  <c r="CQ37" i="35"/>
  <c r="CR37" i="35"/>
  <c r="CS37" i="35"/>
  <c r="CT37" i="35"/>
  <c r="CU37" i="35"/>
  <c r="CV37" i="35"/>
  <c r="CW37" i="35"/>
  <c r="BB38" i="35"/>
  <c r="BC38" i="35"/>
  <c r="BD38" i="35"/>
  <c r="BE38" i="35"/>
  <c r="BF38" i="35"/>
  <c r="BG38" i="35"/>
  <c r="BH38" i="35"/>
  <c r="BI38" i="35"/>
  <c r="BJ38" i="35"/>
  <c r="BK38" i="35"/>
  <c r="BL38" i="35"/>
  <c r="BM38" i="35"/>
  <c r="BN38" i="35"/>
  <c r="BO38" i="35"/>
  <c r="BP38" i="35"/>
  <c r="BQ38" i="35"/>
  <c r="BR38" i="35"/>
  <c r="BS38" i="35"/>
  <c r="BT38" i="35"/>
  <c r="BU38" i="35"/>
  <c r="BV38" i="35"/>
  <c r="BW38" i="35"/>
  <c r="BX38" i="35"/>
  <c r="BY38" i="35"/>
  <c r="BZ38" i="35"/>
  <c r="CA38" i="35"/>
  <c r="CB38" i="35"/>
  <c r="CC38" i="35"/>
  <c r="CD38" i="35"/>
  <c r="CE38" i="35"/>
  <c r="CF38" i="35"/>
  <c r="CG38" i="35"/>
  <c r="CH38" i="35"/>
  <c r="CI38" i="35"/>
  <c r="CJ38" i="35"/>
  <c r="CK38" i="35"/>
  <c r="CL38" i="35"/>
  <c r="CM38" i="35"/>
  <c r="CN38" i="35"/>
  <c r="CO38" i="35"/>
  <c r="CP38" i="35"/>
  <c r="CQ38" i="35"/>
  <c r="CR38" i="35"/>
  <c r="CS38" i="35"/>
  <c r="CT38" i="35"/>
  <c r="CU38" i="35"/>
  <c r="CV38" i="35"/>
  <c r="CW38" i="35"/>
  <c r="BB39" i="35"/>
  <c r="BC39" i="35"/>
  <c r="BD39" i="35"/>
  <c r="BE39" i="35"/>
  <c r="BF39" i="35"/>
  <c r="BG39" i="35"/>
  <c r="BH39" i="35"/>
  <c r="BI39" i="35"/>
  <c r="BJ39" i="35"/>
  <c r="BK39" i="35"/>
  <c r="BL39" i="35"/>
  <c r="BM39" i="35"/>
  <c r="BN39" i="35"/>
  <c r="BO39" i="35"/>
  <c r="BP39" i="35"/>
  <c r="BQ39" i="35"/>
  <c r="BR39" i="35"/>
  <c r="BS39" i="35"/>
  <c r="BT39" i="35"/>
  <c r="BU39" i="35"/>
  <c r="BV39" i="35"/>
  <c r="BW39" i="35"/>
  <c r="BX39" i="35"/>
  <c r="BY39" i="35"/>
  <c r="BZ39" i="35"/>
  <c r="CA39" i="35"/>
  <c r="CB39" i="35"/>
  <c r="CC39" i="35"/>
  <c r="CD39" i="35"/>
  <c r="CE39" i="35"/>
  <c r="CF39" i="35"/>
  <c r="CG39" i="35"/>
  <c r="CH39" i="35"/>
  <c r="CI39" i="35"/>
  <c r="CJ39" i="35"/>
  <c r="CK39" i="35"/>
  <c r="CL39" i="35"/>
  <c r="CM39" i="35"/>
  <c r="CN39" i="35"/>
  <c r="CO39" i="35"/>
  <c r="CP39" i="35"/>
  <c r="CQ39" i="35"/>
  <c r="CR39" i="35"/>
  <c r="CS39" i="35"/>
  <c r="CT39" i="35"/>
  <c r="CU39" i="35"/>
  <c r="CV39" i="35"/>
  <c r="CW39" i="35"/>
  <c r="BB40" i="35"/>
  <c r="BC40" i="35"/>
  <c r="BD40" i="35"/>
  <c r="BE40" i="35"/>
  <c r="BF40" i="35"/>
  <c r="BG40" i="35"/>
  <c r="BH40" i="35"/>
  <c r="BI40" i="35"/>
  <c r="BJ40" i="35"/>
  <c r="BK40" i="35"/>
  <c r="BL40" i="35"/>
  <c r="BM40" i="35"/>
  <c r="BN40" i="35"/>
  <c r="BO40" i="35"/>
  <c r="BP40" i="35"/>
  <c r="BQ40" i="35"/>
  <c r="BR40" i="35"/>
  <c r="BS40" i="35"/>
  <c r="BT40" i="35"/>
  <c r="BU40" i="35"/>
  <c r="BV40" i="35"/>
  <c r="BW40" i="35"/>
  <c r="BX40" i="35"/>
  <c r="BY40" i="35"/>
  <c r="BZ40" i="35"/>
  <c r="CA40" i="35"/>
  <c r="CB40" i="35"/>
  <c r="CC40" i="35"/>
  <c r="CD40" i="35"/>
  <c r="CE40" i="35"/>
  <c r="CF40" i="35"/>
  <c r="CG40" i="35"/>
  <c r="CH40" i="35"/>
  <c r="CI40" i="35"/>
  <c r="CJ40" i="35"/>
  <c r="CK40" i="35"/>
  <c r="CL40" i="35"/>
  <c r="CM40" i="35"/>
  <c r="CN40" i="35"/>
  <c r="CO40" i="35"/>
  <c r="CP40" i="35"/>
  <c r="CQ40" i="35"/>
  <c r="CR40" i="35"/>
  <c r="CS40" i="35"/>
  <c r="CT40" i="35"/>
  <c r="CU40" i="35"/>
  <c r="CV40" i="35"/>
  <c r="CW40" i="35"/>
  <c r="BB41" i="35"/>
  <c r="BC41" i="35"/>
  <c r="BD41" i="35"/>
  <c r="BE41" i="35"/>
  <c r="BF41" i="35"/>
  <c r="BG41" i="35"/>
  <c r="BH41" i="35"/>
  <c r="BI41" i="35"/>
  <c r="BJ41" i="35"/>
  <c r="BK41" i="35"/>
  <c r="BL41" i="35"/>
  <c r="BM41" i="35"/>
  <c r="BN41" i="35"/>
  <c r="BO41" i="35"/>
  <c r="BP41" i="35"/>
  <c r="BQ41" i="35"/>
  <c r="BR41" i="35"/>
  <c r="BS41" i="35"/>
  <c r="BT41" i="35"/>
  <c r="BU41" i="35"/>
  <c r="BV41" i="35"/>
  <c r="BW41" i="35"/>
  <c r="BX41" i="35"/>
  <c r="BY41" i="35"/>
  <c r="BZ41" i="35"/>
  <c r="CA41" i="35"/>
  <c r="CB41" i="35"/>
  <c r="CC41" i="35"/>
  <c r="CD41" i="35"/>
  <c r="CE41" i="35"/>
  <c r="CF41" i="35"/>
  <c r="CG41" i="35"/>
  <c r="CH41" i="35"/>
  <c r="CI41" i="35"/>
  <c r="CJ41" i="35"/>
  <c r="CK41" i="35"/>
  <c r="CL41" i="35"/>
  <c r="CM41" i="35"/>
  <c r="CN41" i="35"/>
  <c r="CO41" i="35"/>
  <c r="CP41" i="35"/>
  <c r="CQ41" i="35"/>
  <c r="CR41" i="35"/>
  <c r="CS41" i="35"/>
  <c r="CT41" i="35"/>
  <c r="CU41" i="35"/>
  <c r="CV41" i="35"/>
  <c r="CW41" i="35"/>
  <c r="BB42" i="35"/>
  <c r="BC42" i="35"/>
  <c r="BD42" i="35"/>
  <c r="BE42" i="35"/>
  <c r="BF42" i="35"/>
  <c r="BG42" i="35"/>
  <c r="BH42" i="35"/>
  <c r="BI42" i="35"/>
  <c r="BJ42" i="35"/>
  <c r="BK42" i="35"/>
  <c r="BL42" i="35"/>
  <c r="BM42" i="35"/>
  <c r="BN42" i="35"/>
  <c r="BO42" i="35"/>
  <c r="BP42" i="35"/>
  <c r="BQ42" i="35"/>
  <c r="BR42" i="35"/>
  <c r="BS42" i="35"/>
  <c r="BT42" i="35"/>
  <c r="BU42" i="35"/>
  <c r="BV42" i="35"/>
  <c r="BW42" i="35"/>
  <c r="BX42" i="35"/>
  <c r="BY42" i="35"/>
  <c r="BZ42" i="35"/>
  <c r="CA42" i="35"/>
  <c r="CB42" i="35"/>
  <c r="CC42" i="35"/>
  <c r="CD42" i="35"/>
  <c r="CE42" i="35"/>
  <c r="CF42" i="35"/>
  <c r="CG42" i="35"/>
  <c r="CH42" i="35"/>
  <c r="CI42" i="35"/>
  <c r="CJ42" i="35"/>
  <c r="CK42" i="35"/>
  <c r="CL42" i="35"/>
  <c r="CM42" i="35"/>
  <c r="CN42" i="35"/>
  <c r="CO42" i="35"/>
  <c r="CP42" i="35"/>
  <c r="CQ42" i="35"/>
  <c r="CR42" i="35"/>
  <c r="CS42" i="35"/>
  <c r="CT42" i="35"/>
  <c r="CU42" i="35"/>
  <c r="CV42" i="35"/>
  <c r="CW42" i="35"/>
  <c r="BB43" i="35"/>
  <c r="BC43" i="35"/>
  <c r="BD43" i="35"/>
  <c r="BE43" i="35"/>
  <c r="BF43" i="35"/>
  <c r="BG43" i="35"/>
  <c r="BH43" i="35"/>
  <c r="BI43" i="35"/>
  <c r="BJ43" i="35"/>
  <c r="BK43" i="35"/>
  <c r="BL43" i="35"/>
  <c r="BM43" i="35"/>
  <c r="BN43" i="35"/>
  <c r="BO43" i="35"/>
  <c r="BP43" i="35"/>
  <c r="BQ43" i="35"/>
  <c r="BR43" i="35"/>
  <c r="BS43" i="35"/>
  <c r="BT43" i="35"/>
  <c r="BU43" i="35"/>
  <c r="BV43" i="35"/>
  <c r="BW43" i="35"/>
  <c r="BX43" i="35"/>
  <c r="BY43" i="35"/>
  <c r="BZ43" i="35"/>
  <c r="CA43" i="35"/>
  <c r="CB43" i="35"/>
  <c r="CC43" i="35"/>
  <c r="CD43" i="35"/>
  <c r="CE43" i="35"/>
  <c r="CF43" i="35"/>
  <c r="CG43" i="35"/>
  <c r="CH43" i="35"/>
  <c r="CI43" i="35"/>
  <c r="CJ43" i="35"/>
  <c r="CK43" i="35"/>
  <c r="CL43" i="35"/>
  <c r="CM43" i="35"/>
  <c r="CN43" i="35"/>
  <c r="CO43" i="35"/>
  <c r="CP43" i="35"/>
  <c r="CQ43" i="35"/>
  <c r="CR43" i="35"/>
  <c r="CS43" i="35"/>
  <c r="CT43" i="35"/>
  <c r="CU43" i="35"/>
  <c r="CV43" i="35"/>
  <c r="CW43" i="35"/>
  <c r="BB44" i="35"/>
  <c r="BC44" i="35"/>
  <c r="BD44" i="35"/>
  <c r="BE44" i="35"/>
  <c r="BF44" i="35"/>
  <c r="BG44" i="35"/>
  <c r="BH44" i="35"/>
  <c r="BI44" i="35"/>
  <c r="BJ44" i="35"/>
  <c r="BK44" i="35"/>
  <c r="BL44" i="35"/>
  <c r="BM44" i="35"/>
  <c r="BN44" i="35"/>
  <c r="BO44" i="35"/>
  <c r="BP44" i="35"/>
  <c r="BQ44" i="35"/>
  <c r="BR44" i="35"/>
  <c r="BS44" i="35"/>
  <c r="BT44" i="35"/>
  <c r="BU44" i="35"/>
  <c r="BV44" i="35"/>
  <c r="BW44" i="35"/>
  <c r="BX44" i="35"/>
  <c r="BY44" i="35"/>
  <c r="BZ44" i="35"/>
  <c r="CA44" i="35"/>
  <c r="CB44" i="35"/>
  <c r="CC44" i="35"/>
  <c r="CD44" i="35"/>
  <c r="CE44" i="35"/>
  <c r="CF44" i="35"/>
  <c r="CG44" i="35"/>
  <c r="CH44" i="35"/>
  <c r="CI44" i="35"/>
  <c r="CJ44" i="35"/>
  <c r="CK44" i="35"/>
  <c r="CL44" i="35"/>
  <c r="CM44" i="35"/>
  <c r="CN44" i="35"/>
  <c r="CO44" i="35"/>
  <c r="CP44" i="35"/>
  <c r="CQ44" i="35"/>
  <c r="CR44" i="35"/>
  <c r="CS44" i="35"/>
  <c r="CT44" i="35"/>
  <c r="CU44" i="35"/>
  <c r="CV44" i="35"/>
  <c r="CW44" i="35"/>
  <c r="BB45" i="35"/>
  <c r="BC45" i="35"/>
  <c r="BD45" i="35"/>
  <c r="BE45" i="35"/>
  <c r="BF45" i="35"/>
  <c r="BG45" i="35"/>
  <c r="BH45" i="35"/>
  <c r="BI45" i="35"/>
  <c r="BJ45" i="35"/>
  <c r="BK45" i="35"/>
  <c r="BL45" i="35"/>
  <c r="BM45" i="35"/>
  <c r="BN45" i="35"/>
  <c r="BO45" i="35"/>
  <c r="BP45" i="35"/>
  <c r="BQ45" i="35"/>
  <c r="BR45" i="35"/>
  <c r="BS45" i="35"/>
  <c r="BT45" i="35"/>
  <c r="BU45" i="35"/>
  <c r="BV45" i="35"/>
  <c r="BW45" i="35"/>
  <c r="BX45" i="35"/>
  <c r="BY45" i="35"/>
  <c r="BZ45" i="35"/>
  <c r="CA45" i="35"/>
  <c r="CB45" i="35"/>
  <c r="CC45" i="35"/>
  <c r="CD45" i="35"/>
  <c r="CE45" i="35"/>
  <c r="CF45" i="35"/>
  <c r="CG45" i="35"/>
  <c r="CH45" i="35"/>
  <c r="CI45" i="35"/>
  <c r="CJ45" i="35"/>
  <c r="CK45" i="35"/>
  <c r="CL45" i="35"/>
  <c r="CM45" i="35"/>
  <c r="CN45" i="35"/>
  <c r="CO45" i="35"/>
  <c r="CP45" i="35"/>
  <c r="CQ45" i="35"/>
  <c r="CR45" i="35"/>
  <c r="CS45" i="35"/>
  <c r="CT45" i="35"/>
  <c r="CU45" i="35"/>
  <c r="CV45" i="35"/>
  <c r="CW45" i="35"/>
  <c r="BB46" i="35"/>
  <c r="BC46" i="35"/>
  <c r="BD46" i="35"/>
  <c r="BE46" i="35"/>
  <c r="BF46" i="35"/>
  <c r="BG46" i="35"/>
  <c r="BH46" i="35"/>
  <c r="BI46" i="35"/>
  <c r="BJ46" i="35"/>
  <c r="BK46" i="35"/>
  <c r="BL46" i="35"/>
  <c r="BM46" i="35"/>
  <c r="BN46" i="35"/>
  <c r="BO46" i="35"/>
  <c r="BP46" i="35"/>
  <c r="BQ46" i="35"/>
  <c r="BR46" i="35"/>
  <c r="BS46" i="35"/>
  <c r="BT46" i="35"/>
  <c r="BU46" i="35"/>
  <c r="BV46" i="35"/>
  <c r="BW46" i="35"/>
  <c r="BX46" i="35"/>
  <c r="BY46" i="35"/>
  <c r="BZ46" i="35"/>
  <c r="CA46" i="35"/>
  <c r="CB46" i="35"/>
  <c r="CC46" i="35"/>
  <c r="CD46" i="35"/>
  <c r="CE46" i="35"/>
  <c r="CF46" i="35"/>
  <c r="CG46" i="35"/>
  <c r="CH46" i="35"/>
  <c r="CI46" i="35"/>
  <c r="CJ46" i="35"/>
  <c r="CK46" i="35"/>
  <c r="CL46" i="35"/>
  <c r="CM46" i="35"/>
  <c r="CN46" i="35"/>
  <c r="CO46" i="35"/>
  <c r="CP46" i="35"/>
  <c r="CQ46" i="35"/>
  <c r="CR46" i="35"/>
  <c r="CS46" i="35"/>
  <c r="CT46" i="35"/>
  <c r="CU46" i="35"/>
  <c r="CV46" i="35"/>
  <c r="CW46" i="35"/>
  <c r="BB47" i="35"/>
  <c r="BC47" i="35"/>
  <c r="BD47" i="35"/>
  <c r="BE47" i="35"/>
  <c r="BF47" i="35"/>
  <c r="BG47" i="35"/>
  <c r="BH47" i="35"/>
  <c r="BI47" i="35"/>
  <c r="BJ47" i="35"/>
  <c r="BK47" i="35"/>
  <c r="BL47" i="35"/>
  <c r="BM47" i="35"/>
  <c r="BN47" i="35"/>
  <c r="BO47" i="35"/>
  <c r="BP47" i="35"/>
  <c r="BQ47" i="35"/>
  <c r="BR47" i="35"/>
  <c r="BS47" i="35"/>
  <c r="BT47" i="35"/>
  <c r="BU47" i="35"/>
  <c r="BV47" i="35"/>
  <c r="BW47" i="35"/>
  <c r="BX47" i="35"/>
  <c r="BY47" i="35"/>
  <c r="BZ47" i="35"/>
  <c r="CA47" i="35"/>
  <c r="CB47" i="35"/>
  <c r="CC47" i="35"/>
  <c r="CD47" i="35"/>
  <c r="CE47" i="35"/>
  <c r="CF47" i="35"/>
  <c r="CG47" i="35"/>
  <c r="CH47" i="35"/>
  <c r="CI47" i="35"/>
  <c r="CJ47" i="35"/>
  <c r="CK47" i="35"/>
  <c r="CL47" i="35"/>
  <c r="CM47" i="35"/>
  <c r="CN47" i="35"/>
  <c r="CO47" i="35"/>
  <c r="CP47" i="35"/>
  <c r="CQ47" i="35"/>
  <c r="CR47" i="35"/>
  <c r="CS47" i="35"/>
  <c r="CT47" i="35"/>
  <c r="CU47" i="35"/>
  <c r="CV47" i="35"/>
  <c r="CW47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AX3" i="35"/>
  <c r="AY3" i="35"/>
  <c r="AZ3" i="35"/>
  <c r="BA3" i="35"/>
  <c r="C4" i="35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AX4" i="35"/>
  <c r="AY4" i="35"/>
  <c r="AZ4" i="35"/>
  <c r="BA4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AI5" i="35"/>
  <c r="AJ5" i="35"/>
  <c r="AK5" i="35"/>
  <c r="AL5" i="35"/>
  <c r="AM5" i="35"/>
  <c r="AN5" i="35"/>
  <c r="AO5" i="35"/>
  <c r="AP5" i="35"/>
  <c r="AQ5" i="35"/>
  <c r="AR5" i="35"/>
  <c r="AS5" i="35"/>
  <c r="AT5" i="35"/>
  <c r="AU5" i="35"/>
  <c r="AV5" i="35"/>
  <c r="AW5" i="35"/>
  <c r="AX5" i="35"/>
  <c r="AY5" i="35"/>
  <c r="AZ5" i="35"/>
  <c r="BA5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AH6" i="35"/>
  <c r="AI6" i="35"/>
  <c r="AJ6" i="35"/>
  <c r="AK6" i="35"/>
  <c r="AL6" i="35"/>
  <c r="AM6" i="35"/>
  <c r="AN6" i="35"/>
  <c r="AO6" i="35"/>
  <c r="AP6" i="35"/>
  <c r="AQ6" i="35"/>
  <c r="AR6" i="35"/>
  <c r="AS6" i="35"/>
  <c r="AT6" i="35"/>
  <c r="AU6" i="35"/>
  <c r="AV6" i="35"/>
  <c r="AW6" i="35"/>
  <c r="AX6" i="35"/>
  <c r="AY6" i="35"/>
  <c r="AZ6" i="35"/>
  <c r="BA6" i="35"/>
  <c r="C7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AH7" i="35"/>
  <c r="AI7" i="35"/>
  <c r="AJ7" i="35"/>
  <c r="AK7" i="35"/>
  <c r="AL7" i="35"/>
  <c r="AM7" i="35"/>
  <c r="AN7" i="35"/>
  <c r="AO7" i="35"/>
  <c r="AP7" i="35"/>
  <c r="AQ7" i="35"/>
  <c r="AR7" i="35"/>
  <c r="AS7" i="35"/>
  <c r="AT7" i="35"/>
  <c r="AU7" i="35"/>
  <c r="AV7" i="35"/>
  <c r="AW7" i="35"/>
  <c r="AX7" i="35"/>
  <c r="AY7" i="35"/>
  <c r="AZ7" i="35"/>
  <c r="BA7" i="35"/>
  <c r="C8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AH8" i="35"/>
  <c r="AI8" i="35"/>
  <c r="AJ8" i="35"/>
  <c r="AK8" i="35"/>
  <c r="AL8" i="35"/>
  <c r="AM8" i="35"/>
  <c r="AN8" i="35"/>
  <c r="AO8" i="35"/>
  <c r="AP8" i="35"/>
  <c r="AQ8" i="35"/>
  <c r="AR8" i="35"/>
  <c r="AS8" i="35"/>
  <c r="AT8" i="35"/>
  <c r="AU8" i="35"/>
  <c r="AV8" i="35"/>
  <c r="AW8" i="35"/>
  <c r="AX8" i="35"/>
  <c r="AY8" i="35"/>
  <c r="AZ8" i="35"/>
  <c r="BA8" i="35"/>
  <c r="C9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AH9" i="35"/>
  <c r="AI9" i="35"/>
  <c r="AJ9" i="35"/>
  <c r="AK9" i="35"/>
  <c r="AL9" i="35"/>
  <c r="AM9" i="35"/>
  <c r="AN9" i="35"/>
  <c r="AO9" i="35"/>
  <c r="AP9" i="35"/>
  <c r="AQ9" i="35"/>
  <c r="AR9" i="35"/>
  <c r="AS9" i="35"/>
  <c r="AT9" i="35"/>
  <c r="AU9" i="35"/>
  <c r="AV9" i="35"/>
  <c r="AW9" i="35"/>
  <c r="AX9" i="35"/>
  <c r="AY9" i="35"/>
  <c r="AZ9" i="35"/>
  <c r="BA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AQ10" i="35"/>
  <c r="AR10" i="35"/>
  <c r="AS10" i="35"/>
  <c r="AT10" i="35"/>
  <c r="AU10" i="35"/>
  <c r="AV10" i="35"/>
  <c r="AW10" i="35"/>
  <c r="AX10" i="35"/>
  <c r="AY10" i="35"/>
  <c r="AZ10" i="35"/>
  <c r="BA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AQ11" i="35"/>
  <c r="AR11" i="35"/>
  <c r="AS11" i="35"/>
  <c r="AT11" i="35"/>
  <c r="AU11" i="35"/>
  <c r="AV11" i="35"/>
  <c r="AW11" i="35"/>
  <c r="AX11" i="35"/>
  <c r="AY11" i="35"/>
  <c r="AZ11" i="35"/>
  <c r="BA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AH12" i="35"/>
  <c r="AI12" i="35"/>
  <c r="AJ12" i="35"/>
  <c r="AK12" i="35"/>
  <c r="AL12" i="35"/>
  <c r="AM12" i="35"/>
  <c r="AN12" i="35"/>
  <c r="AO12" i="35"/>
  <c r="AP12" i="35"/>
  <c r="AQ12" i="35"/>
  <c r="AR12" i="35"/>
  <c r="AS12" i="35"/>
  <c r="AT12" i="35"/>
  <c r="AU12" i="35"/>
  <c r="AV12" i="35"/>
  <c r="AW12" i="35"/>
  <c r="AX12" i="35"/>
  <c r="AY12" i="35"/>
  <c r="AZ12" i="35"/>
  <c r="BA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AH13" i="35"/>
  <c r="AI13" i="35"/>
  <c r="AJ13" i="35"/>
  <c r="AK13" i="35"/>
  <c r="AL13" i="35"/>
  <c r="AM13" i="35"/>
  <c r="AN13" i="35"/>
  <c r="AO13" i="35"/>
  <c r="AP13" i="35"/>
  <c r="AQ13" i="35"/>
  <c r="AR13" i="35"/>
  <c r="AS13" i="35"/>
  <c r="AT13" i="35"/>
  <c r="AU13" i="35"/>
  <c r="AV13" i="35"/>
  <c r="AW13" i="35"/>
  <c r="AX13" i="35"/>
  <c r="AY13" i="35"/>
  <c r="AZ13" i="35"/>
  <c r="BA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AH14" i="35"/>
  <c r="AI14" i="35"/>
  <c r="AJ14" i="35"/>
  <c r="AK14" i="35"/>
  <c r="AL14" i="35"/>
  <c r="AM14" i="35"/>
  <c r="AN14" i="35"/>
  <c r="AO14" i="35"/>
  <c r="AP14" i="35"/>
  <c r="AQ14" i="35"/>
  <c r="AR14" i="35"/>
  <c r="AS14" i="35"/>
  <c r="AT14" i="35"/>
  <c r="AU14" i="35"/>
  <c r="AV14" i="35"/>
  <c r="AW14" i="35"/>
  <c r="AX14" i="35"/>
  <c r="AY14" i="35"/>
  <c r="AZ14" i="35"/>
  <c r="BA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AH15" i="35"/>
  <c r="AI15" i="35"/>
  <c r="AJ15" i="35"/>
  <c r="AK15" i="35"/>
  <c r="AL15" i="35"/>
  <c r="AM15" i="35"/>
  <c r="AN15" i="35"/>
  <c r="AO15" i="35"/>
  <c r="AP15" i="35"/>
  <c r="AQ15" i="35"/>
  <c r="AR15" i="35"/>
  <c r="AS15" i="35"/>
  <c r="AT15" i="35"/>
  <c r="AU15" i="35"/>
  <c r="AV15" i="35"/>
  <c r="AW15" i="35"/>
  <c r="AX15" i="35"/>
  <c r="AY15" i="35"/>
  <c r="AZ15" i="35"/>
  <c r="BA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AH16" i="35"/>
  <c r="AI16" i="35"/>
  <c r="AJ16" i="35"/>
  <c r="AK16" i="35"/>
  <c r="AL16" i="35"/>
  <c r="AM16" i="35"/>
  <c r="AN16" i="35"/>
  <c r="AO16" i="35"/>
  <c r="AP16" i="35"/>
  <c r="AQ16" i="35"/>
  <c r="AR16" i="35"/>
  <c r="AS16" i="35"/>
  <c r="AT16" i="35"/>
  <c r="AU16" i="35"/>
  <c r="AV16" i="35"/>
  <c r="AW16" i="35"/>
  <c r="AX16" i="35"/>
  <c r="AY16" i="35"/>
  <c r="AZ16" i="35"/>
  <c r="BA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AH17" i="35"/>
  <c r="AI17" i="35"/>
  <c r="AJ17" i="35"/>
  <c r="AK17" i="35"/>
  <c r="AL17" i="35"/>
  <c r="AM17" i="35"/>
  <c r="AN17" i="35"/>
  <c r="AO17" i="35"/>
  <c r="AP17" i="35"/>
  <c r="AQ17" i="35"/>
  <c r="AR17" i="35"/>
  <c r="AS17" i="35"/>
  <c r="AT17" i="35"/>
  <c r="AU17" i="35"/>
  <c r="AV17" i="35"/>
  <c r="AW17" i="35"/>
  <c r="AX17" i="35"/>
  <c r="AY17" i="35"/>
  <c r="AZ17" i="35"/>
  <c r="BA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AH18" i="35"/>
  <c r="AI18" i="35"/>
  <c r="AJ18" i="35"/>
  <c r="AK18" i="35"/>
  <c r="AL18" i="35"/>
  <c r="AM18" i="35"/>
  <c r="AN18" i="35"/>
  <c r="AO18" i="35"/>
  <c r="AP18" i="35"/>
  <c r="AQ18" i="35"/>
  <c r="AR18" i="35"/>
  <c r="AS18" i="35"/>
  <c r="AT18" i="35"/>
  <c r="AU18" i="35"/>
  <c r="AV18" i="35"/>
  <c r="AW18" i="35"/>
  <c r="AX18" i="35"/>
  <c r="AY18" i="35"/>
  <c r="AZ18" i="35"/>
  <c r="BA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AH19" i="35"/>
  <c r="AI19" i="35"/>
  <c r="AJ19" i="35"/>
  <c r="AK19" i="35"/>
  <c r="AL19" i="35"/>
  <c r="AM19" i="35"/>
  <c r="AN19" i="35"/>
  <c r="AO19" i="35"/>
  <c r="AP19" i="35"/>
  <c r="AQ19" i="35"/>
  <c r="AR19" i="35"/>
  <c r="AS19" i="35"/>
  <c r="AT19" i="35"/>
  <c r="AU19" i="35"/>
  <c r="AV19" i="35"/>
  <c r="AW19" i="35"/>
  <c r="AX19" i="35"/>
  <c r="AY19" i="35"/>
  <c r="AZ19" i="35"/>
  <c r="BA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AQ20" i="35"/>
  <c r="AR20" i="35"/>
  <c r="AS20" i="35"/>
  <c r="AT20" i="35"/>
  <c r="AU20" i="35"/>
  <c r="AV20" i="35"/>
  <c r="AW20" i="35"/>
  <c r="AX20" i="35"/>
  <c r="AY20" i="35"/>
  <c r="AZ20" i="35"/>
  <c r="BA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AQ21" i="35"/>
  <c r="AR21" i="35"/>
  <c r="AS21" i="35"/>
  <c r="AT21" i="35"/>
  <c r="AU21" i="35"/>
  <c r="AV21" i="35"/>
  <c r="AW21" i="35"/>
  <c r="AX21" i="35"/>
  <c r="AY21" i="35"/>
  <c r="AZ21" i="35"/>
  <c r="BA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AH22" i="35"/>
  <c r="AI22" i="35"/>
  <c r="AJ22" i="35"/>
  <c r="AK22" i="35"/>
  <c r="AL22" i="35"/>
  <c r="AM22" i="35"/>
  <c r="AN22" i="35"/>
  <c r="AO22" i="35"/>
  <c r="AP22" i="35"/>
  <c r="AQ22" i="35"/>
  <c r="AR22" i="35"/>
  <c r="AS22" i="35"/>
  <c r="AT22" i="35"/>
  <c r="AU22" i="35"/>
  <c r="AV22" i="35"/>
  <c r="AW22" i="35"/>
  <c r="AX22" i="35"/>
  <c r="AY22" i="35"/>
  <c r="AZ22" i="35"/>
  <c r="BA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AH23" i="35"/>
  <c r="AI23" i="35"/>
  <c r="AJ23" i="35"/>
  <c r="AK23" i="35"/>
  <c r="AL23" i="35"/>
  <c r="AM23" i="35"/>
  <c r="AN23" i="35"/>
  <c r="AO23" i="35"/>
  <c r="AP23" i="35"/>
  <c r="AQ23" i="35"/>
  <c r="AR23" i="35"/>
  <c r="AS23" i="35"/>
  <c r="AT23" i="35"/>
  <c r="AU23" i="35"/>
  <c r="AV23" i="35"/>
  <c r="AW23" i="35"/>
  <c r="AX23" i="35"/>
  <c r="AY23" i="35"/>
  <c r="AZ23" i="35"/>
  <c r="BA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AH24" i="35"/>
  <c r="AI24" i="35"/>
  <c r="AJ24" i="35"/>
  <c r="AK24" i="35"/>
  <c r="AL24" i="35"/>
  <c r="AM24" i="35"/>
  <c r="AN24" i="35"/>
  <c r="AO24" i="35"/>
  <c r="AP24" i="35"/>
  <c r="AQ24" i="35"/>
  <c r="AR24" i="35"/>
  <c r="AS24" i="35"/>
  <c r="AT24" i="35"/>
  <c r="AU24" i="35"/>
  <c r="AV24" i="35"/>
  <c r="AW24" i="35"/>
  <c r="AX24" i="35"/>
  <c r="AY24" i="35"/>
  <c r="AZ24" i="35"/>
  <c r="BA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AH25" i="35"/>
  <c r="AI25" i="35"/>
  <c r="AJ25" i="35"/>
  <c r="AK25" i="35"/>
  <c r="AL25" i="35"/>
  <c r="AM25" i="35"/>
  <c r="AN25" i="35"/>
  <c r="AO25" i="35"/>
  <c r="AP25" i="35"/>
  <c r="AQ25" i="35"/>
  <c r="AR25" i="35"/>
  <c r="AS25" i="35"/>
  <c r="AT25" i="35"/>
  <c r="AU25" i="35"/>
  <c r="AV25" i="35"/>
  <c r="AW25" i="35"/>
  <c r="AX25" i="35"/>
  <c r="AY25" i="35"/>
  <c r="AZ25" i="35"/>
  <c r="BA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AH26" i="35"/>
  <c r="AI26" i="35"/>
  <c r="AJ26" i="35"/>
  <c r="AK26" i="35"/>
  <c r="AL26" i="35"/>
  <c r="AM26" i="35"/>
  <c r="AN26" i="35"/>
  <c r="AO26" i="35"/>
  <c r="AP26" i="35"/>
  <c r="AQ26" i="35"/>
  <c r="AR26" i="35"/>
  <c r="AS26" i="35"/>
  <c r="AT26" i="35"/>
  <c r="AU26" i="35"/>
  <c r="AV26" i="35"/>
  <c r="AW26" i="35"/>
  <c r="AX26" i="35"/>
  <c r="AY26" i="35"/>
  <c r="AZ26" i="35"/>
  <c r="BA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AH27" i="35"/>
  <c r="AI27" i="35"/>
  <c r="AJ27" i="35"/>
  <c r="AK27" i="35"/>
  <c r="AL27" i="35"/>
  <c r="AM27" i="35"/>
  <c r="AN27" i="35"/>
  <c r="AO27" i="35"/>
  <c r="AP27" i="35"/>
  <c r="AQ27" i="35"/>
  <c r="AR27" i="35"/>
  <c r="AS27" i="35"/>
  <c r="AT27" i="35"/>
  <c r="AU27" i="35"/>
  <c r="AV27" i="35"/>
  <c r="AW27" i="35"/>
  <c r="AX27" i="35"/>
  <c r="AY27" i="35"/>
  <c r="AZ27" i="35"/>
  <c r="BA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AH28" i="35"/>
  <c r="AI28" i="35"/>
  <c r="AJ28" i="35"/>
  <c r="AK28" i="35"/>
  <c r="AL28" i="35"/>
  <c r="AM28" i="35"/>
  <c r="AN28" i="35"/>
  <c r="AO28" i="35"/>
  <c r="AP28" i="35"/>
  <c r="AQ28" i="35"/>
  <c r="AR28" i="35"/>
  <c r="AS28" i="35"/>
  <c r="AT28" i="35"/>
  <c r="AU28" i="35"/>
  <c r="AV28" i="35"/>
  <c r="AW28" i="35"/>
  <c r="AX28" i="35"/>
  <c r="AY28" i="35"/>
  <c r="AZ28" i="35"/>
  <c r="BA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AH29" i="35"/>
  <c r="AI29" i="35"/>
  <c r="AJ29" i="35"/>
  <c r="AK29" i="35"/>
  <c r="AL29" i="35"/>
  <c r="AM29" i="35"/>
  <c r="AN29" i="35"/>
  <c r="AO29" i="35"/>
  <c r="AP29" i="35"/>
  <c r="AQ29" i="35"/>
  <c r="AR29" i="35"/>
  <c r="AS29" i="35"/>
  <c r="AT29" i="35"/>
  <c r="AU29" i="35"/>
  <c r="AV29" i="35"/>
  <c r="AW29" i="35"/>
  <c r="AX29" i="35"/>
  <c r="AY29" i="35"/>
  <c r="AZ29" i="35"/>
  <c r="BA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AQ30" i="35"/>
  <c r="AR30" i="35"/>
  <c r="AS30" i="35"/>
  <c r="AT30" i="35"/>
  <c r="AU30" i="35"/>
  <c r="AV30" i="35"/>
  <c r="AW30" i="35"/>
  <c r="AX30" i="35"/>
  <c r="AY30" i="35"/>
  <c r="AZ30" i="35"/>
  <c r="BA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AQ31" i="35"/>
  <c r="AR31" i="35"/>
  <c r="AS31" i="35"/>
  <c r="AT31" i="35"/>
  <c r="AU31" i="35"/>
  <c r="AV31" i="35"/>
  <c r="AW31" i="35"/>
  <c r="AX31" i="35"/>
  <c r="AY31" i="35"/>
  <c r="AZ31" i="35"/>
  <c r="BA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AH32" i="35"/>
  <c r="AI32" i="35"/>
  <c r="AJ32" i="35"/>
  <c r="AK32" i="35"/>
  <c r="AL32" i="35"/>
  <c r="AM32" i="35"/>
  <c r="AN32" i="35"/>
  <c r="AO32" i="35"/>
  <c r="AP32" i="35"/>
  <c r="AQ32" i="35"/>
  <c r="AR32" i="35"/>
  <c r="AS32" i="35"/>
  <c r="AT32" i="35"/>
  <c r="AU32" i="35"/>
  <c r="AV32" i="35"/>
  <c r="AW32" i="35"/>
  <c r="AX32" i="35"/>
  <c r="AY32" i="35"/>
  <c r="AZ32" i="35"/>
  <c r="BA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AH33" i="35"/>
  <c r="AI33" i="35"/>
  <c r="AJ33" i="35"/>
  <c r="AK33" i="35"/>
  <c r="AL33" i="35"/>
  <c r="AM33" i="35"/>
  <c r="AN33" i="35"/>
  <c r="AO33" i="35"/>
  <c r="AP33" i="35"/>
  <c r="AQ33" i="35"/>
  <c r="AR33" i="35"/>
  <c r="AS33" i="35"/>
  <c r="AT33" i="35"/>
  <c r="AU33" i="35"/>
  <c r="AV33" i="35"/>
  <c r="AW33" i="35"/>
  <c r="AX33" i="35"/>
  <c r="AY33" i="35"/>
  <c r="AZ33" i="35"/>
  <c r="BA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O34" i="35"/>
  <c r="P34" i="35"/>
  <c r="Q34" i="35"/>
  <c r="R34" i="35"/>
  <c r="S34" i="35"/>
  <c r="T34" i="35"/>
  <c r="U34" i="35"/>
  <c r="V34" i="35"/>
  <c r="W34" i="35"/>
  <c r="X34" i="35"/>
  <c r="Y34" i="35"/>
  <c r="Z34" i="35"/>
  <c r="AA34" i="35"/>
  <c r="AB34" i="35"/>
  <c r="AC34" i="35"/>
  <c r="AD34" i="35"/>
  <c r="AE34" i="35"/>
  <c r="AF34" i="35"/>
  <c r="AG34" i="35"/>
  <c r="AH34" i="35"/>
  <c r="AI34" i="35"/>
  <c r="AJ34" i="35"/>
  <c r="AK34" i="35"/>
  <c r="AL34" i="35"/>
  <c r="AM34" i="35"/>
  <c r="AN34" i="35"/>
  <c r="AO34" i="35"/>
  <c r="AP34" i="35"/>
  <c r="AQ34" i="35"/>
  <c r="AR34" i="35"/>
  <c r="AS34" i="35"/>
  <c r="AT34" i="35"/>
  <c r="AU34" i="35"/>
  <c r="AV34" i="35"/>
  <c r="AW34" i="35"/>
  <c r="AX34" i="35"/>
  <c r="AY34" i="35"/>
  <c r="AZ34" i="35"/>
  <c r="BA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O35" i="35"/>
  <c r="P35" i="35"/>
  <c r="Q35" i="35"/>
  <c r="R35" i="35"/>
  <c r="S35" i="35"/>
  <c r="T35" i="35"/>
  <c r="U35" i="35"/>
  <c r="V35" i="35"/>
  <c r="W35" i="35"/>
  <c r="X35" i="35"/>
  <c r="Y35" i="35"/>
  <c r="Z35" i="35"/>
  <c r="AA35" i="35"/>
  <c r="AB35" i="35"/>
  <c r="AC35" i="35"/>
  <c r="AD35" i="35"/>
  <c r="AE35" i="35"/>
  <c r="AF35" i="35"/>
  <c r="AG35" i="35"/>
  <c r="AH35" i="35"/>
  <c r="AI35" i="35"/>
  <c r="AJ35" i="35"/>
  <c r="AK35" i="35"/>
  <c r="AL35" i="35"/>
  <c r="AM35" i="35"/>
  <c r="AN35" i="35"/>
  <c r="AO35" i="35"/>
  <c r="AP35" i="35"/>
  <c r="AQ35" i="35"/>
  <c r="AR35" i="35"/>
  <c r="AS35" i="35"/>
  <c r="AT35" i="35"/>
  <c r="AU35" i="35"/>
  <c r="AV35" i="35"/>
  <c r="AW35" i="35"/>
  <c r="AX35" i="35"/>
  <c r="AY35" i="35"/>
  <c r="AZ35" i="35"/>
  <c r="BA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O36" i="35"/>
  <c r="P36" i="35"/>
  <c r="Q36" i="35"/>
  <c r="R36" i="35"/>
  <c r="S36" i="35"/>
  <c r="T36" i="35"/>
  <c r="U36" i="35"/>
  <c r="V36" i="35"/>
  <c r="W36" i="35"/>
  <c r="X36" i="35"/>
  <c r="Y36" i="35"/>
  <c r="Z36" i="35"/>
  <c r="AA36" i="35"/>
  <c r="AB36" i="35"/>
  <c r="AC36" i="35"/>
  <c r="AD36" i="35"/>
  <c r="AE36" i="35"/>
  <c r="AF36" i="35"/>
  <c r="AG36" i="35"/>
  <c r="AH36" i="35"/>
  <c r="AI36" i="35"/>
  <c r="AJ36" i="35"/>
  <c r="AK36" i="35"/>
  <c r="AL36" i="35"/>
  <c r="AM36" i="35"/>
  <c r="AN36" i="35"/>
  <c r="AO36" i="35"/>
  <c r="AP36" i="35"/>
  <c r="AQ36" i="35"/>
  <c r="AR36" i="35"/>
  <c r="AS36" i="35"/>
  <c r="AT36" i="35"/>
  <c r="AU36" i="35"/>
  <c r="AV36" i="35"/>
  <c r="AW36" i="35"/>
  <c r="AX36" i="35"/>
  <c r="AY36" i="35"/>
  <c r="AZ36" i="35"/>
  <c r="BA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L37" i="35"/>
  <c r="AM37" i="35"/>
  <c r="AN37" i="35"/>
  <c r="AO37" i="35"/>
  <c r="AP37" i="35"/>
  <c r="AQ37" i="35"/>
  <c r="AR37" i="35"/>
  <c r="AS37" i="35"/>
  <c r="AT37" i="35"/>
  <c r="AU37" i="35"/>
  <c r="AV37" i="35"/>
  <c r="AW37" i="35"/>
  <c r="AX37" i="35"/>
  <c r="AY37" i="35"/>
  <c r="AZ37" i="35"/>
  <c r="BA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O38" i="35"/>
  <c r="P38" i="35"/>
  <c r="Q38" i="35"/>
  <c r="R38" i="35"/>
  <c r="S38" i="35"/>
  <c r="T38" i="35"/>
  <c r="U38" i="35"/>
  <c r="V38" i="35"/>
  <c r="W38" i="35"/>
  <c r="X38" i="35"/>
  <c r="Y38" i="35"/>
  <c r="Z38" i="35"/>
  <c r="AA38" i="35"/>
  <c r="AB38" i="35"/>
  <c r="AC38" i="35"/>
  <c r="AD38" i="35"/>
  <c r="AE38" i="35"/>
  <c r="AF38" i="35"/>
  <c r="AG38" i="35"/>
  <c r="AH38" i="35"/>
  <c r="AI38" i="35"/>
  <c r="AJ38" i="35"/>
  <c r="AK38" i="35"/>
  <c r="AL38" i="35"/>
  <c r="AM38" i="35"/>
  <c r="AN38" i="35"/>
  <c r="AO38" i="35"/>
  <c r="AP38" i="35"/>
  <c r="AQ38" i="35"/>
  <c r="AR38" i="35"/>
  <c r="AS38" i="35"/>
  <c r="AT38" i="35"/>
  <c r="AU38" i="35"/>
  <c r="AV38" i="35"/>
  <c r="AW38" i="35"/>
  <c r="AX38" i="35"/>
  <c r="AY38" i="35"/>
  <c r="AZ38" i="35"/>
  <c r="BA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O39" i="35"/>
  <c r="P39" i="35"/>
  <c r="Q39" i="35"/>
  <c r="R39" i="35"/>
  <c r="S39" i="35"/>
  <c r="T39" i="35"/>
  <c r="U39" i="35"/>
  <c r="V39" i="35"/>
  <c r="W39" i="35"/>
  <c r="X39" i="35"/>
  <c r="Y39" i="35"/>
  <c r="Z39" i="35"/>
  <c r="AA39" i="35"/>
  <c r="AB39" i="35"/>
  <c r="AC39" i="35"/>
  <c r="AD39" i="35"/>
  <c r="AE39" i="35"/>
  <c r="AF39" i="35"/>
  <c r="AG39" i="35"/>
  <c r="AH39" i="35"/>
  <c r="AI39" i="35"/>
  <c r="AJ39" i="35"/>
  <c r="AK39" i="35"/>
  <c r="AL39" i="35"/>
  <c r="AM39" i="35"/>
  <c r="AN39" i="35"/>
  <c r="AO39" i="35"/>
  <c r="AP39" i="35"/>
  <c r="AQ39" i="35"/>
  <c r="AR39" i="35"/>
  <c r="AS39" i="35"/>
  <c r="AT39" i="35"/>
  <c r="AU39" i="35"/>
  <c r="AV39" i="35"/>
  <c r="AW39" i="35"/>
  <c r="AX39" i="35"/>
  <c r="AY39" i="35"/>
  <c r="AZ39" i="35"/>
  <c r="BA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O40" i="35"/>
  <c r="P40" i="35"/>
  <c r="Q40" i="35"/>
  <c r="R40" i="35"/>
  <c r="S40" i="35"/>
  <c r="T40" i="35"/>
  <c r="U40" i="35"/>
  <c r="V40" i="35"/>
  <c r="W40" i="35"/>
  <c r="X40" i="35"/>
  <c r="Y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AQ40" i="35"/>
  <c r="AR40" i="35"/>
  <c r="AS40" i="35"/>
  <c r="AT40" i="35"/>
  <c r="AU40" i="35"/>
  <c r="AV40" i="35"/>
  <c r="AW40" i="35"/>
  <c r="AX40" i="35"/>
  <c r="AY40" i="35"/>
  <c r="AZ40" i="35"/>
  <c r="BA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O41" i="35"/>
  <c r="P41" i="35"/>
  <c r="Q41" i="35"/>
  <c r="R41" i="35"/>
  <c r="S41" i="35"/>
  <c r="T41" i="35"/>
  <c r="U41" i="35"/>
  <c r="V41" i="35"/>
  <c r="W41" i="35"/>
  <c r="X41" i="35"/>
  <c r="Y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AQ41" i="35"/>
  <c r="AR41" i="35"/>
  <c r="AS41" i="35"/>
  <c r="AT41" i="35"/>
  <c r="AU41" i="35"/>
  <c r="AV41" i="35"/>
  <c r="AW41" i="35"/>
  <c r="AX41" i="35"/>
  <c r="AY41" i="35"/>
  <c r="AZ41" i="35"/>
  <c r="BA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O42" i="35"/>
  <c r="P42" i="35"/>
  <c r="Q42" i="35"/>
  <c r="R42" i="35"/>
  <c r="S42" i="35"/>
  <c r="T42" i="35"/>
  <c r="U42" i="35"/>
  <c r="V42" i="35"/>
  <c r="W42" i="35"/>
  <c r="X42" i="35"/>
  <c r="Y42" i="35"/>
  <c r="Z42" i="35"/>
  <c r="AA42" i="35"/>
  <c r="AB42" i="35"/>
  <c r="AC42" i="35"/>
  <c r="AD42" i="35"/>
  <c r="AE42" i="35"/>
  <c r="AF42" i="35"/>
  <c r="AG42" i="35"/>
  <c r="AH42" i="35"/>
  <c r="AI42" i="35"/>
  <c r="AJ42" i="35"/>
  <c r="AK42" i="35"/>
  <c r="AL42" i="35"/>
  <c r="AM42" i="35"/>
  <c r="AN42" i="35"/>
  <c r="AO42" i="35"/>
  <c r="AP42" i="35"/>
  <c r="AQ42" i="35"/>
  <c r="AR42" i="35"/>
  <c r="AS42" i="35"/>
  <c r="AT42" i="35"/>
  <c r="AU42" i="35"/>
  <c r="AV42" i="35"/>
  <c r="AW42" i="35"/>
  <c r="AX42" i="35"/>
  <c r="AY42" i="35"/>
  <c r="AZ42" i="35"/>
  <c r="BA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O43" i="35"/>
  <c r="P43" i="35"/>
  <c r="Q43" i="35"/>
  <c r="R43" i="35"/>
  <c r="S43" i="35"/>
  <c r="T43" i="35"/>
  <c r="U43" i="35"/>
  <c r="V43" i="35"/>
  <c r="W43" i="35"/>
  <c r="X43" i="35"/>
  <c r="Y43" i="35"/>
  <c r="Z43" i="35"/>
  <c r="AA43" i="35"/>
  <c r="AB43" i="35"/>
  <c r="AC43" i="35"/>
  <c r="AD43" i="35"/>
  <c r="AE43" i="35"/>
  <c r="AF43" i="35"/>
  <c r="AG43" i="35"/>
  <c r="AH43" i="35"/>
  <c r="AI43" i="35"/>
  <c r="AJ43" i="35"/>
  <c r="AK43" i="35"/>
  <c r="AL43" i="35"/>
  <c r="AM43" i="35"/>
  <c r="AN43" i="35"/>
  <c r="AO43" i="35"/>
  <c r="AP43" i="35"/>
  <c r="AQ43" i="35"/>
  <c r="AR43" i="35"/>
  <c r="AS43" i="35"/>
  <c r="AT43" i="35"/>
  <c r="AU43" i="35"/>
  <c r="AV43" i="35"/>
  <c r="AW43" i="35"/>
  <c r="AX43" i="35"/>
  <c r="AY43" i="35"/>
  <c r="AZ43" i="35"/>
  <c r="BA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O44" i="35"/>
  <c r="P44" i="35"/>
  <c r="Q44" i="35"/>
  <c r="R44" i="35"/>
  <c r="S44" i="35"/>
  <c r="T44" i="35"/>
  <c r="U44" i="35"/>
  <c r="V44" i="35"/>
  <c r="W44" i="35"/>
  <c r="X44" i="35"/>
  <c r="Y44" i="35"/>
  <c r="Z44" i="35"/>
  <c r="AA44" i="35"/>
  <c r="AB44" i="35"/>
  <c r="AC44" i="35"/>
  <c r="AD44" i="35"/>
  <c r="AE44" i="35"/>
  <c r="AF44" i="35"/>
  <c r="AG44" i="35"/>
  <c r="AH44" i="35"/>
  <c r="AI44" i="35"/>
  <c r="AJ44" i="35"/>
  <c r="AK44" i="35"/>
  <c r="AL44" i="35"/>
  <c r="AM44" i="35"/>
  <c r="AN44" i="35"/>
  <c r="AO44" i="35"/>
  <c r="AP44" i="35"/>
  <c r="AQ44" i="35"/>
  <c r="AR44" i="35"/>
  <c r="AS44" i="35"/>
  <c r="AT44" i="35"/>
  <c r="AU44" i="35"/>
  <c r="AV44" i="35"/>
  <c r="AW44" i="35"/>
  <c r="AX44" i="35"/>
  <c r="AY44" i="35"/>
  <c r="AZ44" i="35"/>
  <c r="BA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O45" i="35"/>
  <c r="P45" i="35"/>
  <c r="Q45" i="35"/>
  <c r="R45" i="35"/>
  <c r="S45" i="35"/>
  <c r="T45" i="35"/>
  <c r="U45" i="35"/>
  <c r="V45" i="35"/>
  <c r="W45" i="35"/>
  <c r="X45" i="35"/>
  <c r="Y45" i="35"/>
  <c r="Z45" i="35"/>
  <c r="AA45" i="35"/>
  <c r="AB45" i="35"/>
  <c r="AC45" i="35"/>
  <c r="AD45" i="35"/>
  <c r="AE45" i="35"/>
  <c r="AF45" i="35"/>
  <c r="AG45" i="35"/>
  <c r="AH45" i="35"/>
  <c r="AI45" i="35"/>
  <c r="AJ45" i="35"/>
  <c r="AK45" i="35"/>
  <c r="AL45" i="35"/>
  <c r="AM45" i="35"/>
  <c r="AN45" i="35"/>
  <c r="AO45" i="35"/>
  <c r="AP45" i="35"/>
  <c r="AQ45" i="35"/>
  <c r="AR45" i="35"/>
  <c r="AS45" i="35"/>
  <c r="AT45" i="35"/>
  <c r="AU45" i="35"/>
  <c r="AV45" i="35"/>
  <c r="AW45" i="35"/>
  <c r="AX45" i="35"/>
  <c r="AY45" i="35"/>
  <c r="AZ45" i="35"/>
  <c r="BA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O46" i="35"/>
  <c r="P46" i="35"/>
  <c r="Q46" i="35"/>
  <c r="R46" i="35"/>
  <c r="S46" i="35"/>
  <c r="T46" i="35"/>
  <c r="U46" i="35"/>
  <c r="V46" i="35"/>
  <c r="W46" i="35"/>
  <c r="X46" i="35"/>
  <c r="Y46" i="35"/>
  <c r="Z46" i="35"/>
  <c r="AA46" i="35"/>
  <c r="AB46" i="35"/>
  <c r="AC46" i="35"/>
  <c r="AD46" i="35"/>
  <c r="AE46" i="35"/>
  <c r="AF46" i="35"/>
  <c r="AG46" i="35"/>
  <c r="AH46" i="35"/>
  <c r="AI46" i="35"/>
  <c r="AJ46" i="35"/>
  <c r="AK46" i="35"/>
  <c r="AL46" i="35"/>
  <c r="AM46" i="35"/>
  <c r="AN46" i="35"/>
  <c r="AO46" i="35"/>
  <c r="AP46" i="35"/>
  <c r="AQ46" i="35"/>
  <c r="AR46" i="35"/>
  <c r="AS46" i="35"/>
  <c r="AT46" i="35"/>
  <c r="AU46" i="35"/>
  <c r="AV46" i="35"/>
  <c r="AW46" i="35"/>
  <c r="AX46" i="35"/>
  <c r="AY46" i="35"/>
  <c r="AZ46" i="35"/>
  <c r="BA46" i="35"/>
  <c r="C47" i="35"/>
  <c r="D47" i="35"/>
  <c r="E47" i="35"/>
  <c r="F47" i="35"/>
  <c r="G47" i="35"/>
  <c r="H47" i="35"/>
  <c r="I47" i="35"/>
  <c r="J47" i="35"/>
  <c r="K47" i="35"/>
  <c r="L47" i="35"/>
  <c r="M47" i="35"/>
  <c r="N47" i="35"/>
  <c r="O47" i="35"/>
  <c r="P47" i="35"/>
  <c r="Q47" i="35"/>
  <c r="R47" i="35"/>
  <c r="S47" i="35"/>
  <c r="T47" i="35"/>
  <c r="U47" i="35"/>
  <c r="V47" i="35"/>
  <c r="W47" i="35"/>
  <c r="X47" i="35"/>
  <c r="Y47" i="35"/>
  <c r="Z47" i="35"/>
  <c r="AA47" i="35"/>
  <c r="AB47" i="35"/>
  <c r="AC47" i="35"/>
  <c r="AD47" i="35"/>
  <c r="AE47" i="35"/>
  <c r="AF47" i="35"/>
  <c r="AG47" i="35"/>
  <c r="AH47" i="35"/>
  <c r="AI47" i="35"/>
  <c r="AJ47" i="35"/>
  <c r="AK47" i="35"/>
  <c r="AL47" i="35"/>
  <c r="AM47" i="35"/>
  <c r="AN47" i="35"/>
  <c r="AO47" i="35"/>
  <c r="AP47" i="35"/>
  <c r="AQ47" i="35"/>
  <c r="AR47" i="35"/>
  <c r="AS47" i="35"/>
  <c r="AT47" i="35"/>
  <c r="AU47" i="35"/>
  <c r="AV47" i="35"/>
  <c r="AW47" i="35"/>
  <c r="AX47" i="35"/>
  <c r="AY47" i="35"/>
  <c r="AZ47" i="35"/>
  <c r="BA47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3" i="35"/>
  <c r="B71" i="2"/>
  <c r="B77" i="2" s="1"/>
  <c r="A73" i="2"/>
  <c r="C73" i="2"/>
  <c r="A74" i="2"/>
  <c r="C74" i="2"/>
  <c r="A75" i="2"/>
  <c r="C75" i="2"/>
  <c r="A76" i="2"/>
  <c r="C76" i="2"/>
  <c r="A77" i="2"/>
  <c r="C77" i="2"/>
  <c r="A3" i="38" l="1"/>
  <c r="A3" i="43"/>
  <c r="A3" i="39"/>
  <c r="B76" i="2"/>
  <c r="D76" i="2" s="1"/>
  <c r="B75" i="2"/>
  <c r="D75" i="2" s="1"/>
  <c r="B74" i="2"/>
  <c r="D74" i="2" s="1"/>
  <c r="B73" i="2"/>
  <c r="D73" i="2" s="1"/>
  <c r="D77" i="2"/>
  <c r="C78" i="2" l="1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A96" i="2"/>
  <c r="A97" i="2"/>
  <c r="A98" i="2"/>
  <c r="A99" i="2"/>
  <c r="A100" i="2"/>
  <c r="A101" i="2"/>
  <c r="A102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B95" i="2" l="1"/>
  <c r="D95" i="2" s="1"/>
  <c r="B93" i="2"/>
  <c r="D93" i="2" s="1"/>
  <c r="B92" i="2"/>
  <c r="D92" i="2" s="1"/>
  <c r="B91" i="2"/>
  <c r="D91" i="2" s="1"/>
  <c r="B90" i="2"/>
  <c r="D90" i="2" s="1"/>
  <c r="B89" i="2"/>
  <c r="D89" i="2" s="1"/>
  <c r="B88" i="2"/>
  <c r="D88" i="2" s="1"/>
  <c r="B87" i="2"/>
  <c r="D87" i="2" s="1"/>
  <c r="B86" i="2"/>
  <c r="D86" i="2" s="1"/>
  <c r="B85" i="2"/>
  <c r="D85" i="2" s="1"/>
  <c r="B84" i="2"/>
  <c r="D84" i="2" s="1"/>
  <c r="B83" i="2"/>
  <c r="D83" i="2" s="1"/>
  <c r="B82" i="2"/>
  <c r="D82" i="2" s="1"/>
  <c r="B81" i="2"/>
  <c r="D81" i="2" s="1"/>
  <c r="B80" i="2"/>
  <c r="D80" i="2" s="1"/>
  <c r="B94" i="2"/>
  <c r="D94" i="2" s="1"/>
  <c r="B79" i="2"/>
  <c r="D79" i="2" s="1"/>
  <c r="B78" i="2"/>
  <c r="D78" i="2" s="1"/>
  <c r="B102" i="2"/>
  <c r="D102" i="2" s="1"/>
  <c r="B101" i="2"/>
  <c r="D101" i="2" s="1"/>
  <c r="B100" i="2"/>
  <c r="D100" i="2" s="1"/>
  <c r="B99" i="2"/>
  <c r="D99" i="2" s="1"/>
  <c r="B98" i="2"/>
  <c r="D98" i="2" s="1"/>
  <c r="B97" i="2"/>
  <c r="D97" i="2" s="1"/>
  <c r="B96" i="2"/>
  <c r="D96" i="2" s="1"/>
  <c r="A8" i="37" l="1"/>
  <c r="A22" i="37"/>
  <c r="A23" i="37"/>
  <c r="A10" i="37"/>
  <c r="A3" i="37"/>
  <c r="A25" i="37"/>
  <c r="A19" i="37"/>
  <c r="A21" i="37"/>
  <c r="A5" i="37"/>
  <c r="A6" i="37"/>
  <c r="A15" i="37"/>
  <c r="A14" i="37"/>
  <c r="A7" i="37"/>
  <c r="A18" i="37"/>
  <c r="A20" i="37"/>
  <c r="A12" i="37"/>
  <c r="A16" i="37"/>
  <c r="A24" i="37"/>
  <c r="A9" i="37"/>
  <c r="A11" i="37"/>
  <c r="A17" i="37"/>
  <c r="A26" i="37"/>
  <c r="A13" i="37"/>
  <c r="A4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54E15-4C31-439D-845C-2B7BDF4D30EB}" keepAlive="1" name="Query - Brazil" description="Connection to the 'Brazil' query in the workbook." type="5" refreshedVersion="8" background="1" refreshOnLoad="1" saveData="1">
    <dbPr connection="Provider=Microsoft.Mashup.OleDb.1;Data Source=$Workbook$;Location=Brazil;Extended Properties=&quot;&quot;" command="SELECT * FROM [Brazil]"/>
  </connection>
  <connection id="2" xr16:uid="{9348D0BE-595C-4EC5-82AC-9B496CDB1230}" keepAlive="1" name="Query - cont list" description="Connection to the 'cont list' query in the workbook." type="5" refreshedVersion="8" background="1" saveData="1">
    <dbPr connection="Provider=Microsoft.Mashup.OleDb.1;Data Source=$Workbook$;Location=&quot;cont list&quot;;Extended Properties=&quot;&quot;" command="SELECT * FROM [cont list]"/>
  </connection>
  <connection id="3" xr16:uid="{9D50C63C-E2FF-4697-AAD0-3136BD683569}" keepAlive="1" name="Query - CORRA" description="Connection to the 'CORRA' query in the workbook." type="5" refreshedVersion="8" background="1" refreshOnLoad="1" saveData="1">
    <dbPr connection="Provider=Microsoft.Mashup.OleDb.1;Data Source=$Workbook$;Location=CORRA;Extended Properties=&quot;&quot;" command="SELECT * FROM [CORRA]"/>
  </connection>
  <connection id="4" xr16:uid="{405AEA5E-3A27-4741-8957-4DD3A35A11E3}" keepAlive="1" name="Query - ER PX" description="Connection to the 'ER PX' query in the workbook." type="5" refreshedVersion="8" background="1" refreshOnLoad="1" saveData="1">
    <dbPr connection="Provider=Microsoft.Mashup.OleDb.1;Data Source=$Workbook$;Location=&quot;ER PX&quot;;Extended Properties=&quot;&quot;" command="SELECT * FROM [ER PX]"/>
  </connection>
  <connection id="5" xr16:uid="{5C0D01D4-8CA2-49BC-923B-5910E73D36A3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6" xr16:uid="{9F3C984A-CA27-492D-B06A-1D54E2F13933}" keepAlive="1" name="Query - SOFR3mo PX" description="Connection to the 'SOFR3mo PX' query in the workbook." type="5" refreshedVersion="8" background="1" refreshOnLoad="1" saveData="1">
    <dbPr connection="Provider=Microsoft.Mashup.OleDb.1;Data Source=$Workbook$;Location=&quot;SOFR3mo PX&quot;;Extended Properties=&quot;&quot;" command="SELECT * FROM [SOFR3mo PX]"/>
  </connection>
  <connection id="7" xr16:uid="{F86F2C7A-A01F-4FB3-AFB3-EC9FE9487313}" keepAlive="1" name="Query - SOFR3mo PX (2)" description="Connection to the 'SOFR3mo PX (2)' query in the workbook." type="5" refreshedVersion="8" background="1" saveData="1">
    <dbPr connection="Provider=Microsoft.Mashup.OleDb.1;Data Source=$Workbook$;Location=&quot;SOFR3mo PX (2)&quot;;Extended Properties=&quot;&quot;" command="SELECT * FROM [SOFR3mo PX (2)]"/>
  </connection>
  <connection id="8" xr16:uid="{F5420056-90A6-42DB-8CC5-B2704D143FAB}" keepAlive="1" name="Query - SOFR3mo PX (3)" description="Connection to the 'SOFR3mo PX (3)' query in the workbook." type="5" refreshedVersion="8" background="1" saveData="1">
    <dbPr connection="Provider=Microsoft.Mashup.OleDb.1;Data Source=$Workbook$;Location=&quot;SOFR3mo PX (3)&quot;;Extended Properties=&quot;&quot;" command="SELECT * FROM [SOFR3mo PX (3)]"/>
  </connection>
  <connection id="9" xr16:uid="{DC679439-2978-4B78-A920-53A51D53EC5F}" keepAlive="1" name="Query - SONIA PX" description="Connection to the 'SONIA PX' query in the workbook." type="5" refreshedVersion="8" background="1" refreshOnLoad="1" saveData="1">
    <dbPr connection="Provider=Microsoft.Mashup.OleDb.1;Data Source=$Workbook$;Location=&quot;SONIA PX&quot;;Extended Properties=&quot;&quot;" command="SELECT * FROM [SONIA PX]"/>
  </connection>
  <connection id="10" xr16:uid="{3CA9A940-7666-43E5-87B9-D2645EED8FE3}" keepAlive="1" name="Query - treasuries" description="Connection to the 'treasuries' query in the workbook." type="5" refreshedVersion="8" background="1" refreshOnLoad="1" saveData="1">
    <dbPr connection="Provider=Microsoft.Mashup.OleDb.1;Data Source=$Workbook$;Location=treasuries;Extended Properties=&quot;&quot;" command="SELECT * FROM [treasuries]"/>
  </connection>
  <connection id="11" xr16:uid="{C0ADF1CF-4CDA-4835-A31A-105E804D84FA}" keepAlive="1" name="Query - VIX" description="Connection to the 'VIX' query in the workbook." type="5" refreshedVersion="8" background="1" saveData="1">
    <dbPr connection="Provider=Microsoft.Mashup.OleDb.1;Data Source=$Workbook$;Location=VIX;Extended Properties=&quot;&quot;" command="SELECT * FROM [VIX]"/>
  </connection>
  <connection id="12" xr16:uid="{883779AA-C34B-452F-BC65-04805D03402F}" name="WorksheetConnection_OI!$Y$5:$AE$23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OIY5AE2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<sst xmlns="http://schemas.openxmlformats.org/spreadsheetml/2006/main" count="6945" uniqueCount="3469">
  <si>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</si>
  <si>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</si>
  <si>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</si>
  <si>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</si>
  <si>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</si>
  <si>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</si>
  <si>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</si>
  <si>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</si>
  <si>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</si>
  <si>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</si>
  <si>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</si>
  <si>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</si>
  <si>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</si>
  <si>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</si>
  <si>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</si>
  <si>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</si>
  <si>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</si>
  <si>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</si>
  <si>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</si>
  <si>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</si>
  <si>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</si>
  <si>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</si>
  <si>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</si>
  <si>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</si>
  <si>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</si>
  <si>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</si>
  <si>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</si>
  <si>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</si>
  <si>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</si>
  <si>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</si>
  <si>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</si>
  <si>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</si>
  <si>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</si>
  <si>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</si>
  <si>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</si>
  <si>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</si>
  <si>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</si>
  <si>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</si>
  <si>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</si>
  <si>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</si>
  <si>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</si>
  <si>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</si>
  <si>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</si>
  <si>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</si>
  <si>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</si>
  <si>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</si>
  <si>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</si>
  <si>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</si>
  <si>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</si>
  <si>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</si>
  <si>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</si>
  <si>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</si>
  <si>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</si>
  <si>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</si>
  <si>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</si>
  <si>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</si>
  <si>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</si>
  <si>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</si>
  <si>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</si>
  <si>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</si>
  <si>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</si>
  <si>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</si>
  <si>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</si>
  <si>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</si>
  <si>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</si>
  <si>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</si>
  <si>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</si>
  <si>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</si>
  <si>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</si>
  <si>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</si>
  <si>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</si>
  <si>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</si>
  <si>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</si>
  <si>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</si>
  <si>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</si>
  <si>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</si>
  <si>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</si>
  <si>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</si>
  <si>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</si>
  <si>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</si>
  <si>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</si>
  <si>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</si>
  <si>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</si>
  <si>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</si>
  <si>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</si>
  <si>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</si>
  <si>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</si>
  <si>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</si>
  <si>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</si>
  <si>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</si>
  <si>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</si>
  <si>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</si>
  <si>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</si>
  <si>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</si>
  <si>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</si>
  <si>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</si>
  <si>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</si>
  <si>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</si>
  <si>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</si>
  <si>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</si>
  <si>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</si>
  <si>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</si>
  <si>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</si>
  <si>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</si>
  <si>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</si>
  <si>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</si>
  <si>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</si>
  <si>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</si>
  <si>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</si>
  <si>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</si>
  <si>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</si>
  <si>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</si>
  <si>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</si>
  <si>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</si>
  <si>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</si>
  <si>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</si>
  <si>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</si>
  <si>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</si>
  <si>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</si>
  <si>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</si>
  <si>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</si>
  <si>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Dates</t>
  </si>
  <si>
    <t>SFR1 Comdty</t>
  </si>
  <si>
    <t>SFR2 Comdty</t>
  </si>
  <si>
    <t>SFR3 Comdty</t>
  </si>
  <si>
    <t>SFR4 Comdty</t>
  </si>
  <si>
    <t>SFR5 Comdty</t>
  </si>
  <si>
    <t>SFR6 Comdty</t>
  </si>
  <si>
    <t>SFR7 Comdty</t>
  </si>
  <si>
    <t>SFR8 Comdty</t>
  </si>
  <si>
    <t>SFR9 Comdty</t>
  </si>
  <si>
    <t>SFR10 Comdty</t>
  </si>
  <si>
    <t>SFR11 Comdty</t>
  </si>
  <si>
    <t>SFR12 Comdty</t>
  </si>
  <si>
    <t>SFR13 Comdty</t>
  </si>
  <si>
    <t>SFR14 Comdty</t>
  </si>
  <si>
    <t>SFR15 Comdty</t>
  </si>
  <si>
    <t>SFR16 Comdty</t>
  </si>
  <si>
    <t>SFR17 Comdty</t>
  </si>
  <si>
    <t>SFR18 Comdty</t>
  </si>
  <si>
    <t>SFR19 Comdty</t>
  </si>
  <si>
    <t>SFR20 Comdty</t>
  </si>
  <si>
    <t>SFR21 Comdty</t>
  </si>
  <si>
    <t>SFR22 Comdty</t>
  </si>
  <si>
    <t>SFR23 Comdty</t>
  </si>
  <si>
    <t>SFR24 Comdty</t>
  </si>
  <si>
    <t>SFR25 Comdty</t>
  </si>
  <si>
    <t>SFR26 Comdty</t>
  </si>
  <si>
    <t>SFR27 Comdty</t>
  </si>
  <si>
    <t>SFR28 Comdty</t>
  </si>
  <si>
    <t>SFR29 Comdty</t>
  </si>
  <si>
    <t>SFR30 Comdty</t>
  </si>
  <si>
    <t>SFR31 Comdty</t>
  </si>
  <si>
    <t>SFR32 Comdty</t>
  </si>
  <si>
    <t>ER1 Comdty</t>
  </si>
  <si>
    <t>ER2 Comdty</t>
  </si>
  <si>
    <t>ER3 Comdty</t>
  </si>
  <si>
    <t>ER4 Comdty</t>
  </si>
  <si>
    <t>ER5 Comdty</t>
  </si>
  <si>
    <t>ER6 Comdty</t>
  </si>
  <si>
    <t>ER7 Comdty</t>
  </si>
  <si>
    <t>ER8 Comdty</t>
  </si>
  <si>
    <t>ER9 Comdty</t>
  </si>
  <si>
    <t>ER10 Comdty</t>
  </si>
  <si>
    <t>ER11 Comdty</t>
  </si>
  <si>
    <t>ER12 Comdty</t>
  </si>
  <si>
    <t>ER13 Comdty</t>
  </si>
  <si>
    <t>ER14 Comdty</t>
  </si>
  <si>
    <t>ER15 Comdty</t>
  </si>
  <si>
    <t>ER16 Comdty</t>
  </si>
  <si>
    <t>ER17 Comdty</t>
  </si>
  <si>
    <t>ER18 Comdty</t>
  </si>
  <si>
    <t>ER19 Comdty</t>
  </si>
  <si>
    <t>ER20 Comdty</t>
  </si>
  <si>
    <t>ER21 Comdty</t>
  </si>
  <si>
    <t>ER22 Comdty</t>
  </si>
  <si>
    <t>ER23 Comdty</t>
  </si>
  <si>
    <t>ER24 Comdty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</si>
  <si>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</si>
  <si>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</si>
  <si>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</si>
  <si>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</si>
  <si>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</si>
  <si>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</si>
  <si>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</si>
  <si>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</si>
  <si>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</si>
  <si>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</si>
  <si>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</si>
  <si>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</si>
  <si>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</si>
  <si>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</si>
  <si>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</si>
  <si>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</si>
  <si>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</si>
  <si>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</si>
  <si>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</si>
  <si>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</si>
  <si>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</si>
  <si>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</si>
  <si>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</si>
  <si>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</si>
  <si>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</si>
  <si>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</si>
  <si>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</si>
  <si>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</si>
  <si>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</si>
  <si>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</si>
  <si>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</si>
  <si>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</si>
  <si>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</si>
  <si>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</si>
  <si>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</si>
  <si>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</si>
  <si>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SFI1 Comdty</t>
  </si>
  <si>
    <t>SFI2 Comdty</t>
  </si>
  <si>
    <t>SFI3 Comdty</t>
  </si>
  <si>
    <t>SFI4 Comdty</t>
  </si>
  <si>
    <t>SFI5 Comdty</t>
  </si>
  <si>
    <t>SFI6 Comdty</t>
  </si>
  <si>
    <t>SFI7 Comdty</t>
  </si>
  <si>
    <t>SFI8 Comdty</t>
  </si>
  <si>
    <t>SFI9 Comdty</t>
  </si>
  <si>
    <t>SFI10 Comdty</t>
  </si>
  <si>
    <t>SFI11 Comdty</t>
  </si>
  <si>
    <t>SFI12 Comdty</t>
  </si>
  <si>
    <t>SFI13 Comdty</t>
  </si>
  <si>
    <t>SFI14 Comdty</t>
  </si>
  <si>
    <t>SFI15 Comdty</t>
  </si>
  <si>
    <t>SFI16 Comdty</t>
  </si>
  <si>
    <t>SFI17 Comdty</t>
  </si>
  <si>
    <t>SFI18 Comdty</t>
  </si>
  <si>
    <t>SFI19 Comdty</t>
  </si>
  <si>
    <t>SFI20 Comdty</t>
  </si>
  <si>
    <t>SFI21 Comdty</t>
  </si>
  <si>
    <t>SFI22 Comdty</t>
  </si>
  <si>
    <t>SFI23 Comdty</t>
  </si>
  <si>
    <t>SFI24 Comdty</t>
  </si>
  <si>
    <t>today</t>
  </si>
  <si>
    <t>AVERAGE</t>
  </si>
  <si>
    <t xml:space="preserve">delta  % </t>
  </si>
  <si>
    <t>US 2 YEAR TREASURY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</si>
  <si>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</si>
  <si>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</si>
  <si>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</si>
  <si>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</si>
  <si>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</si>
  <si>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</si>
  <si>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</si>
  <si>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</si>
  <si>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</si>
  <si>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</si>
  <si>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</si>
  <si>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</si>
  <si>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</si>
  <si>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</si>
  <si>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</si>
  <si>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</si>
  <si>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</si>
  <si>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</si>
  <si>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</si>
  <si>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</si>
  <si>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</si>
  <si>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</si>
  <si>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</si>
  <si>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</si>
  <si>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</si>
  <si>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</si>
  <si>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</si>
  <si>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</si>
  <si>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</si>
  <si>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</si>
  <si>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</si>
  <si>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</si>
  <si>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</si>
  <si>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</si>
  <si>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</si>
  <si>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</si>
  <si>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</si>
  <si>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</si>
  <si>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</si>
  <si>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</si>
  <si>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</si>
  <si>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</si>
  <si>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</si>
  <si>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</si>
  <si>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</si>
  <si>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</si>
  <si>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</si>
  <si>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</si>
  <si>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</si>
  <si>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</si>
  <si>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</si>
  <si>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</si>
  <si>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</si>
  <si>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</si>
  <si>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</si>
  <si>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</si>
  <si>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</si>
  <si>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</si>
  <si>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</si>
  <si>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</si>
  <si>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</si>
  <si>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</si>
  <si>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</si>
  <si>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</si>
  <si>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</si>
  <si>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</si>
  <si>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</si>
  <si>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</si>
  <si>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</si>
  <si>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</si>
  <si>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</si>
  <si>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</si>
  <si>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</si>
  <si>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</si>
  <si>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</si>
  <si>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</si>
  <si>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</si>
  <si>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</si>
  <si>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</si>
  <si>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</si>
  <si>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</si>
  <si>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</si>
  <si>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</si>
  <si>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</si>
  <si>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</si>
  <si>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</si>
  <si>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</si>
  <si>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</si>
  <si>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</si>
  <si>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</si>
  <si>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</si>
  <si>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</si>
  <si>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</si>
  <si>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</si>
  <si>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</si>
  <si>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</si>
  <si>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</si>
  <si>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</si>
  <si>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</si>
  <si>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</si>
  <si>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</si>
  <si>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</si>
  <si>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</si>
  <si>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</si>
  <si>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</si>
  <si>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</si>
  <si>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</si>
  <si>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</si>
  <si>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</si>
  <si>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</si>
  <si>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</si>
  <si>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</si>
  <si>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</si>
  <si>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</si>
  <si>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</si>
  <si>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</si>
  <si>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</si>
  <si>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</si>
  <si>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</si>
  <si>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</si>
  <si>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</si>
  <si>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</si>
  <si>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</si>
  <si>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</si>
  <si>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</si>
  <si>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</si>
  <si>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</si>
  <si>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</si>
  <si>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</si>
  <si>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</si>
  <si>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</si>
  <si>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</si>
  <si>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</si>
  <si>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</si>
  <si>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</si>
  <si>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</si>
  <si>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</si>
  <si>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</si>
  <si>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</si>
  <si>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</si>
  <si>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</si>
  <si>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</si>
  <si>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</si>
  <si>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</si>
  <si>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</si>
  <si>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</si>
  <si>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</si>
  <si>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</si>
  <si>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</si>
  <si>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</si>
  <si>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</si>
  <si>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</si>
  <si>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</si>
  <si>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</si>
  <si>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</si>
  <si>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</si>
  <si>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</si>
  <si>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</si>
  <si>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</si>
  <si>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</si>
  <si>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</si>
  <si>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</si>
  <si>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</si>
  <si>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</si>
  <si>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</si>
  <si>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</si>
  <si>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</si>
  <si>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</si>
  <si>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</si>
  <si>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</si>
  <si>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</si>
  <si>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</si>
  <si>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</si>
  <si>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</si>
  <si>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</si>
  <si>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</si>
  <si>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</si>
  <si>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</si>
  <si>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</si>
  <si>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</si>
  <si>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</si>
  <si>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</si>
  <si>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</si>
  <si>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</si>
  <si>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</si>
  <si>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</si>
  <si>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</si>
  <si>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</si>
  <si>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</si>
  <si>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</si>
  <si>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</si>
  <si>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</si>
  <si>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</si>
  <si>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</si>
  <si>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</si>
  <si>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</si>
  <si>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</si>
  <si>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</si>
  <si>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</si>
  <si>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</si>
  <si>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</si>
  <si>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</si>
  <si>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</si>
  <si>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</si>
  <si>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</si>
  <si>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</si>
  <si>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</si>
  <si>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</si>
  <si>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</si>
  <si>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</si>
  <si>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</si>
  <si>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</si>
  <si>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</si>
  <si>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</si>
  <si>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</si>
  <si>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</si>
  <si>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</si>
  <si>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</si>
  <si>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</si>
  <si>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</si>
  <si>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</si>
  <si>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</si>
  <si>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</si>
  <si>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</si>
  <si>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</si>
  <si>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</si>
  <si>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</si>
  <si>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</si>
  <si>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</si>
  <si>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</si>
  <si>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</si>
  <si>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</si>
  <si>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</si>
  <si>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</si>
  <si>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</si>
  <si>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</si>
  <si>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</si>
  <si>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</si>
  <si>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</si>
  <si>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</si>
  <si>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</si>
  <si>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</si>
  <si>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</si>
  <si>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</si>
  <si>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</si>
  <si>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</si>
  <si>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</si>
  <si>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</si>
  <si>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</si>
  <si>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</si>
  <si>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</si>
  <si>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</si>
  <si>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</si>
  <si>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</si>
  <si>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</si>
  <si>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</si>
  <si>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</si>
  <si>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</si>
  <si>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</si>
  <si>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</si>
  <si>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</si>
  <si>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</si>
  <si>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</si>
  <si>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</si>
  <si>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</si>
  <si>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</si>
  <si>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</si>
  <si>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</si>
  <si>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</si>
  <si>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</si>
  <si>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</si>
  <si>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</si>
  <si>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</si>
  <si>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</si>
  <si>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</si>
  <si>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</si>
  <si>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</si>
  <si>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</si>
  <si>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</si>
  <si>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</si>
  <si>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</si>
  <si>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</si>
  <si>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</si>
  <si>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</si>
  <si>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</si>
  <si>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</si>
  <si>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</si>
  <si>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</si>
  <si>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</si>
  <si>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</si>
  <si>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</si>
  <si>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</si>
  <si>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</si>
  <si>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</si>
  <si>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</si>
  <si>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</si>
  <si>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</si>
  <si>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</si>
  <si>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</si>
  <si>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</si>
  <si>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</si>
  <si>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</si>
  <si>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</si>
  <si>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</si>
  <si>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</si>
  <si>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</si>
  <si>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</si>
  <si>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</si>
  <si>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</si>
  <si>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</si>
  <si>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</si>
  <si>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</si>
  <si>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</si>
  <si>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</si>
  <si>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</si>
  <si>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</si>
  <si>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</si>
  <si>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</si>
  <si>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</si>
  <si>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</si>
  <si>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</si>
  <si>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</si>
  <si>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</si>
  <si>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</si>
  <si>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</si>
  <si>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</si>
  <si>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</si>
  <si>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</si>
  <si>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</si>
  <si>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</si>
  <si>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</si>
  <si>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</si>
  <si>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</si>
  <si>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</si>
  <si>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</si>
  <si>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</si>
  <si>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</si>
  <si>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</si>
  <si>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</si>
  <si>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</si>
  <si>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</si>
  <si>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</si>
  <si>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</si>
  <si>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</si>
  <si>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</si>
  <si>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</si>
  <si>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</si>
  <si>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</si>
  <si>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</si>
  <si>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</si>
  <si>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</si>
  <si>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</si>
  <si>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</si>
  <si>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</si>
  <si>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</si>
  <si>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</si>
  <si>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</si>
  <si>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</si>
  <si>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</si>
  <si>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</si>
  <si>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</si>
  <si>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</si>
  <si>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</si>
  <si>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</si>
  <si>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</si>
  <si>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</si>
  <si>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</si>
  <si>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</si>
  <si>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</si>
  <si>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</si>
  <si>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</si>
  <si>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</si>
  <si>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</si>
  <si>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</si>
  <si>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</si>
  <si>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</si>
  <si>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</si>
  <si>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</si>
  <si>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</si>
  <si>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</si>
  <si>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</si>
  <si>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</si>
  <si>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</si>
  <si>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</si>
  <si>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</si>
  <si>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</si>
  <si>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</si>
  <si>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</si>
  <si>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</si>
  <si>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</si>
  <si>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</si>
  <si>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</si>
  <si>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</si>
  <si>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</si>
  <si>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</si>
  <si>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</si>
  <si>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</si>
  <si>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</si>
  <si>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</si>
  <si>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</si>
  <si>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</si>
  <si>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</si>
  <si>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</si>
  <si>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</si>
  <si>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</si>
  <si>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</si>
  <si>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</si>
  <si>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</si>
  <si>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</si>
  <si>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</si>
  <si>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</si>
  <si>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</si>
  <si>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</si>
  <si>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</si>
  <si>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</si>
  <si>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</si>
  <si>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</si>
  <si>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</si>
  <si>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</si>
  <si>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</si>
  <si>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</si>
  <si>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</si>
  <si>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</si>
  <si>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</si>
  <si>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</si>
  <si>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</si>
  <si>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</si>
  <si>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</si>
  <si>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</si>
  <si>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</si>
  <si>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</si>
  <si>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</si>
  <si>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</si>
  <si>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</si>
  <si>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</si>
  <si>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</si>
  <si>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</si>
  <si>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</si>
  <si>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</si>
  <si>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</si>
  <si>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</si>
  <si>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</si>
  <si>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</si>
  <si>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</si>
  <si>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</si>
  <si>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</si>
  <si>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</si>
  <si>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</si>
  <si>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</si>
  <si>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</si>
  <si>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</si>
  <si>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</si>
  <si>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</si>
  <si>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</si>
  <si>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</si>
  <si>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</si>
  <si>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</si>
  <si>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</si>
  <si>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</si>
  <si>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</si>
  <si>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</si>
  <si>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</si>
  <si>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</si>
  <si>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</si>
  <si>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</si>
  <si>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</si>
  <si>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</si>
  <si>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</si>
  <si>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</si>
  <si>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</si>
  <si>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</si>
  <si>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</si>
  <si>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</si>
  <si>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</si>
  <si>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</si>
  <si>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</si>
  <si>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</si>
  <si>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</si>
  <si>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</si>
  <si>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</si>
  <si>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</si>
  <si>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</si>
  <si>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</si>
  <si>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</si>
  <si>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</si>
  <si>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</si>
  <si>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</si>
  <si>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</si>
  <si>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</si>
  <si>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</si>
  <si>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</si>
  <si>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</si>
  <si>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</si>
  <si>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</si>
  <si>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</si>
  <si>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</si>
  <si>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</si>
  <si>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</si>
  <si>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</si>
  <si>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</si>
  <si>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</si>
  <si>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</si>
  <si>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</si>
  <si>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</si>
  <si>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</si>
  <si>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</si>
  <si>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</si>
  <si>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</si>
  <si>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</si>
  <si>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</si>
  <si>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</si>
  <si>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</si>
  <si>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</si>
  <si>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</si>
  <si>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</si>
  <si>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</si>
  <si>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</si>
  <si>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</si>
  <si>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</si>
  <si>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</si>
  <si>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</si>
  <si>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</si>
  <si>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</si>
  <si>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</si>
  <si>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</si>
  <si>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</si>
  <si>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</si>
  <si>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</si>
  <si>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</si>
  <si>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</si>
  <si>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</si>
  <si>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</si>
  <si>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</si>
  <si>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</si>
  <si>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</si>
  <si>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</si>
  <si>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</si>
  <si>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</si>
  <si>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</si>
  <si>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</si>
  <si>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</si>
  <si>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</si>
  <si>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</si>
  <si>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</si>
  <si>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</si>
  <si>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</si>
  <si>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</si>
  <si>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</si>
  <si>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</si>
  <si>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</si>
  <si>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</si>
  <si>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</si>
  <si>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</si>
  <si>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</si>
  <si>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</si>
  <si>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</si>
  <si>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</si>
  <si>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</si>
  <si>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</si>
  <si>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</si>
  <si>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</si>
  <si>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</si>
  <si>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</si>
  <si>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</si>
  <si>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</si>
  <si>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</si>
  <si>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</si>
  <si>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</si>
  <si>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</si>
  <si>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</si>
  <si>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</si>
  <si>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</si>
  <si>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</si>
  <si>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</si>
  <si>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</si>
  <si>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</si>
  <si>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</si>
  <si>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</si>
  <si>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</si>
  <si>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</si>
  <si>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</si>
  <si>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</si>
  <si>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</si>
  <si>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</si>
  <si>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</si>
  <si>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</si>
  <si>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</si>
  <si>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</si>
  <si>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</si>
  <si>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</si>
  <si>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</si>
  <si>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</si>
  <si>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</si>
  <si>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</si>
  <si>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</si>
  <si>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</si>
  <si>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</si>
  <si>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</si>
  <si>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</si>
  <si>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</si>
  <si>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</si>
  <si>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</si>
  <si>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</si>
  <si>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</si>
  <si>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</si>
  <si>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</si>
  <si>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</si>
  <si>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</si>
  <si>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</si>
  <si>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</si>
  <si>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</si>
  <si>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</si>
  <si>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</si>
  <si>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</si>
  <si>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</si>
  <si>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</si>
  <si>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</si>
  <si>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</si>
  <si>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</si>
  <si>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</si>
  <si>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</si>
  <si>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</si>
  <si>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</si>
  <si>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</si>
  <si>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</si>
  <si>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</si>
  <si>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</si>
  <si>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</si>
  <si>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</si>
  <si>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</si>
  <si>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</si>
  <si>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</si>
  <si>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</si>
  <si>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</si>
  <si>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</si>
  <si>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</si>
  <si>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</si>
  <si>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</si>
  <si>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</si>
  <si>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</si>
  <si>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</si>
  <si>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</si>
  <si>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</si>
  <si>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</si>
  <si>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</si>
  <si>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</si>
  <si>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</si>
  <si>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</si>
  <si>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</si>
  <si>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</si>
  <si>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</si>
  <si>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</si>
  <si>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</si>
  <si>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</si>
  <si>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</si>
  <si>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</si>
  <si>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</si>
  <si>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</si>
  <si>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</si>
  <si>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</si>
  <si>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</si>
  <si>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</si>
  <si>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</si>
  <si>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</si>
  <si>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</si>
  <si>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</si>
  <si>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</si>
  <si>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</si>
  <si>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</si>
  <si>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</si>
  <si>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</si>
  <si>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</si>
  <si>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</si>
  <si>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</si>
  <si>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</si>
  <si>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</si>
  <si>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</si>
  <si>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</si>
  <si>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</si>
  <si>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</si>
  <si>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</si>
  <si>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</si>
  <si>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</si>
  <si>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</si>
  <si>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</si>
  <si>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</si>
  <si>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</si>
  <si>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</si>
  <si>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</si>
  <si>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</si>
  <si>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</si>
  <si>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</si>
  <si>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</si>
  <si>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</si>
  <si>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</si>
  <si>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</si>
  <si>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</si>
  <si>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</si>
  <si>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</si>
  <si>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</si>
  <si>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</si>
  <si>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</si>
  <si>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</si>
  <si>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</si>
  <si>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</si>
  <si>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</si>
  <si>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</si>
  <si>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</si>
  <si>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</si>
  <si>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</si>
  <si>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</si>
  <si>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</si>
  <si>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</si>
  <si>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</si>
  <si>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</si>
  <si>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</si>
  <si>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</si>
  <si>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</si>
  <si>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</si>
  <si>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</si>
  <si>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</si>
  <si>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</si>
  <si>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</si>
  <si>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</si>
  <si>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</si>
  <si>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</si>
  <si>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</si>
  <si>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</si>
  <si>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</si>
  <si>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</si>
  <si>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</si>
  <si>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</si>
  <si>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</si>
  <si>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</si>
  <si>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</si>
  <si>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</si>
  <si>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</si>
  <si>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</si>
  <si>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</si>
  <si>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</si>
  <si>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</si>
  <si>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</si>
  <si>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</si>
  <si>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</si>
  <si>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</si>
  <si>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</si>
  <si>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</si>
  <si>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</si>
  <si>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</si>
  <si>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</si>
  <si>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</si>
  <si>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</si>
  <si>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</si>
  <si>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</si>
  <si>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</si>
  <si>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</si>
  <si>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</si>
  <si>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</si>
  <si>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</si>
  <si>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</si>
  <si>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</si>
  <si>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</si>
  <si>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</si>
  <si>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</si>
  <si>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</si>
  <si>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</si>
  <si>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</si>
  <si>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</si>
  <si>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</si>
  <si>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</si>
  <si>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</si>
  <si>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</si>
  <si>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</si>
  <si>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</si>
  <si>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</si>
  <si>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</si>
  <si>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</si>
  <si>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</si>
  <si>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</si>
  <si>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</si>
  <si>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</si>
  <si>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</si>
  <si>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</si>
  <si>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</si>
  <si>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</si>
  <si>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</si>
  <si>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</si>
  <si>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</si>
  <si>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</si>
  <si>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</si>
  <si>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</si>
  <si>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</si>
  <si>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</si>
  <si>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</si>
  <si>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</si>
  <si>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</si>
  <si>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</si>
  <si>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</si>
  <si>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</si>
  <si>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</si>
  <si>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</si>
  <si>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</si>
  <si>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</si>
  <si>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</si>
  <si>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</si>
  <si>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</si>
  <si>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</si>
  <si>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</si>
  <si>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</si>
  <si>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</si>
  <si>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</si>
  <si>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</si>
  <si>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</si>
  <si>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</si>
  <si>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</si>
  <si>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</si>
  <si>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</si>
  <si>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</si>
  <si>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</si>
  <si>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</si>
  <si>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</si>
  <si>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</si>
  <si>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</si>
  <si>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</si>
  <si>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</si>
  <si>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</si>
  <si>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</si>
  <si>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</si>
  <si>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</si>
  <si>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</si>
  <si>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</si>
  <si>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</si>
  <si>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</si>
  <si>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</si>
  <si>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</si>
  <si>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</si>
  <si>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</si>
  <si>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</si>
  <si>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</si>
  <si>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</si>
  <si>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</si>
  <si>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</si>
  <si>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</si>
  <si>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</si>
  <si>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</si>
  <si>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</si>
  <si>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</si>
  <si>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</si>
  <si>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</si>
  <si>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</si>
  <si>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</si>
  <si>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</si>
  <si>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</si>
  <si>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</si>
  <si>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</si>
  <si>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</si>
  <si>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</si>
  <si>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</si>
  <si>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</si>
  <si>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</si>
  <si>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</si>
  <si>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</si>
  <si>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</si>
  <si>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</si>
  <si>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</si>
  <si>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</si>
  <si>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</si>
  <si>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</si>
  <si>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</si>
  <si>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</si>
  <si>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</si>
  <si>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</si>
  <si>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</si>
  <si>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</si>
  <si>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</si>
  <si>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</si>
  <si>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</si>
  <si>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</si>
  <si>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</si>
  <si>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</si>
  <si>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</si>
  <si>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</si>
  <si>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</si>
  <si>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</si>
  <si>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</si>
  <si>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</si>
  <si>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</si>
  <si>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</si>
  <si>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</si>
  <si>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</si>
  <si>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</si>
  <si>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</si>
  <si>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</si>
  <si>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</si>
  <si>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</si>
  <si>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</si>
  <si>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</si>
  <si>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</si>
  <si>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</si>
  <si>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</si>
  <si>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</si>
  <si>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</si>
  <si>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</si>
  <si>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</si>
  <si>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</si>
  <si>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</si>
  <si>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</si>
  <si>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</si>
  <si>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</si>
  <si>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</si>
  <si>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</si>
  <si>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</si>
  <si>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</si>
  <si>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</si>
  <si>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</si>
  <si>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</si>
  <si>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</si>
  <si>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</si>
  <si>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</si>
  <si>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</si>
  <si>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</si>
  <si>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</si>
  <si>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</si>
  <si>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</si>
  <si>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</si>
  <si>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</si>
  <si>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</si>
  <si>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</si>
  <si>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</si>
  <si>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</si>
  <si>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</si>
  <si>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</si>
  <si>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</si>
  <si>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</si>
  <si>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</si>
  <si>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</si>
  <si>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</si>
  <si>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</si>
  <si>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</si>
  <si>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</si>
  <si>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</si>
  <si>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</si>
  <si>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</si>
  <si>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</si>
  <si>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</si>
  <si>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</si>
  <si>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</si>
  <si>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</si>
  <si>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</si>
  <si>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</si>
  <si>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</si>
  <si>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</si>
  <si>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</si>
  <si>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</si>
  <si>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</si>
  <si>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</si>
  <si>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</si>
  <si>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</si>
  <si>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</si>
  <si>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</si>
  <si>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</si>
  <si>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</si>
  <si>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</si>
  <si>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</si>
  <si>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</si>
  <si>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</si>
  <si>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</si>
  <si>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</si>
  <si>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</si>
  <si>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</si>
  <si>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</si>
  <si>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</si>
  <si>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</si>
  <si>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</si>
  <si>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</si>
  <si>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</si>
  <si>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</si>
  <si>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</si>
  <si>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</si>
  <si>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</si>
  <si>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</si>
  <si>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</si>
  <si>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</si>
  <si>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</si>
  <si>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</si>
  <si>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</si>
  <si>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</si>
  <si>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</si>
  <si>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</si>
  <si>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</si>
  <si>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</si>
  <si>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</si>
  <si>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</si>
  <si>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</si>
  <si>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</si>
  <si>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</si>
  <si>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</si>
  <si>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</si>
  <si>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</si>
  <si>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</si>
  <si>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</si>
  <si>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</si>
  <si>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</si>
  <si>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</si>
  <si>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</si>
  <si>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</si>
  <si>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</si>
  <si>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</si>
  <si>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</si>
  <si>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</si>
  <si>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</si>
  <si>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</si>
  <si>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</si>
  <si>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</si>
  <si>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</si>
  <si>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</si>
  <si>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</si>
  <si>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</si>
  <si>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</si>
  <si>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</si>
  <si>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</si>
  <si>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</si>
  <si>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</si>
  <si>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</si>
  <si>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</si>
  <si>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</si>
  <si>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</si>
  <si>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</si>
  <si>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</si>
  <si>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</si>
  <si>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</si>
  <si>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</si>
  <si>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</si>
  <si>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</si>
  <si>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</si>
  <si>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</si>
  <si>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</si>
  <si>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</si>
  <si>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</si>
  <si>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</si>
  <si>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</si>
  <si>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</si>
  <si>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</si>
  <si>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</si>
  <si>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</si>
  <si>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</si>
  <si>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</si>
  <si>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</si>
  <si>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</si>
  <si>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</si>
  <si>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</si>
  <si>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</si>
  <si>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</si>
  <si>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</si>
  <si>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</si>
  <si>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</si>
  <si>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</si>
  <si>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</si>
  <si>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</si>
  <si>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</si>
  <si>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</si>
  <si>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</si>
  <si>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</si>
  <si>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</si>
  <si>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</si>
  <si>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</si>
  <si>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</si>
  <si>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</si>
  <si>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</si>
  <si>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</si>
  <si>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</si>
  <si>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</si>
  <si>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</si>
  <si>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</si>
  <si>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</si>
  <si>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</si>
  <si>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</si>
  <si>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</si>
  <si>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</si>
  <si>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</si>
  <si>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</si>
  <si>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</si>
  <si>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</si>
  <si>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</si>
  <si>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</si>
  <si>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</si>
  <si>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</si>
  <si>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</si>
  <si>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</si>
  <si>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</si>
  <si>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</si>
  <si>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</si>
  <si>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</si>
  <si>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</si>
  <si>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</si>
  <si>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</si>
  <si>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</si>
  <si>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</si>
  <si>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</si>
  <si>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</si>
  <si>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</si>
  <si>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</si>
  <si>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</si>
  <si>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</si>
  <si>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</si>
  <si>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</si>
  <si>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</si>
  <si>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</si>
  <si>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</si>
  <si>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</si>
  <si>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</si>
  <si>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</si>
  <si>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</si>
  <si>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</si>
  <si>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</si>
  <si>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</si>
  <si>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</si>
  <si>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</si>
  <si>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</si>
  <si>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</si>
  <si>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</si>
  <si>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</si>
  <si>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</si>
  <si>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</si>
  <si>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</si>
  <si>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</si>
  <si>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</si>
  <si>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</si>
  <si>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</si>
  <si>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</si>
  <si>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</si>
  <si>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</si>
  <si>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</si>
  <si>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</si>
  <si>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</si>
  <si>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</si>
  <si>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</si>
  <si>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</si>
  <si>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</si>
  <si>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</si>
  <si>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</si>
  <si>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</si>
  <si>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</si>
  <si>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</si>
  <si>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</si>
  <si>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</si>
  <si>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</si>
  <si>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</si>
  <si>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</si>
  <si>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</si>
  <si>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</si>
  <si>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</si>
  <si>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</si>
  <si>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</si>
  <si>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</si>
  <si>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</si>
  <si>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</si>
  <si>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</si>
  <si>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</si>
  <si>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</si>
  <si>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</si>
  <si>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</si>
  <si>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</si>
  <si>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</si>
  <si>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</si>
  <si>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</si>
  <si>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</si>
  <si>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</si>
  <si>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</si>
  <si>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</si>
  <si>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</si>
  <si>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</si>
  <si>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</si>
  <si>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</si>
  <si>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</si>
  <si>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</si>
  <si>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</si>
  <si>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</si>
  <si>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</si>
  <si>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</si>
  <si>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</si>
  <si>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</si>
  <si>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</si>
  <si>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</si>
  <si>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</si>
  <si>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</si>
  <si>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</si>
  <si>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</si>
  <si>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</si>
  <si>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</si>
  <si>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</si>
  <si>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</si>
  <si>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</si>
  <si>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</si>
  <si>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</si>
  <si>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</si>
  <si>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</si>
  <si>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</si>
  <si>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</si>
  <si>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</si>
  <si>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</si>
  <si>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</si>
  <si>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</si>
  <si>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</si>
  <si>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</si>
  <si>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</si>
  <si>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</si>
  <si>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</si>
  <si>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</si>
  <si>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</si>
  <si>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</si>
  <si>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</si>
  <si>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</si>
  <si>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</si>
  <si>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</si>
  <si>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</si>
  <si>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</si>
  <si>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</si>
  <si>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</si>
  <si>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</si>
  <si>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</si>
  <si>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</si>
  <si>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</si>
  <si>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</si>
  <si>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</si>
  <si>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</si>
  <si>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</si>
  <si>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</si>
  <si>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</si>
  <si>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</si>
  <si>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</si>
  <si>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</si>
  <si>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</si>
  <si>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</si>
  <si>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</si>
  <si>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</si>
  <si>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</si>
  <si>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</si>
  <si>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</si>
  <si>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</si>
  <si>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</si>
  <si>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</si>
  <si>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</si>
  <si>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</si>
  <si>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</si>
  <si>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</si>
  <si>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</si>
  <si>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</si>
  <si>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</si>
  <si>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</si>
  <si>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</si>
  <si>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</si>
  <si>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</si>
  <si>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</si>
  <si>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</si>
  <si>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</si>
  <si>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</si>
  <si>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</si>
  <si>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</si>
  <si>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</si>
  <si>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</si>
  <si>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</si>
  <si>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</si>
  <si>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</si>
  <si>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</si>
  <si>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</si>
  <si>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</si>
  <si>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</si>
  <si>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</si>
  <si>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</si>
  <si>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</si>
  <si>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</si>
  <si>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</si>
  <si>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</si>
  <si>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</si>
  <si>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</si>
  <si>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</si>
  <si>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</si>
  <si>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</si>
  <si>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</si>
  <si>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</si>
  <si>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</si>
  <si>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</si>
  <si>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</si>
  <si>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</si>
  <si>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</si>
  <si>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</si>
  <si>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</si>
  <si>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</si>
  <si>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</si>
  <si>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</si>
  <si>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</si>
  <si>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</si>
  <si>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</si>
  <si>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</si>
  <si>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</si>
  <si>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</si>
  <si>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</si>
  <si>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</si>
  <si>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</si>
  <si>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</si>
  <si>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</si>
  <si>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</si>
  <si>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</si>
  <si>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</si>
  <si>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</si>
  <si>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</si>
  <si>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</si>
  <si>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</si>
  <si>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</si>
  <si>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</si>
  <si>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</si>
  <si>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</si>
  <si>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</si>
  <si>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</si>
  <si>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</si>
  <si>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</si>
  <si>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</si>
  <si>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</si>
  <si>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</si>
  <si>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</si>
  <si>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</si>
  <si>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</si>
  <si>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</si>
  <si>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</si>
  <si>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</si>
  <si>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</si>
  <si>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</si>
  <si>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</si>
  <si>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</si>
  <si>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</si>
  <si>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</si>
  <si>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</si>
  <si>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</si>
  <si>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</si>
  <si>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</si>
  <si>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</si>
  <si>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</si>
  <si>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</si>
  <si>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</si>
  <si>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</si>
  <si>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</si>
  <si>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</si>
  <si>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</si>
  <si>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</si>
  <si>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</si>
  <si>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</si>
  <si>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</si>
  <si>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</si>
  <si>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</si>
  <si>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</si>
  <si>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</si>
  <si>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</si>
  <si>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</si>
  <si>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</si>
  <si>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</si>
  <si>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</si>
  <si>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</si>
  <si>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</si>
  <si>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</si>
  <si>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</si>
  <si>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</si>
  <si>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</si>
  <si>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</si>
  <si>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</si>
  <si>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</si>
  <si>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</si>
  <si>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</si>
  <si>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</si>
  <si>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</si>
  <si>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</si>
  <si>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</si>
  <si>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</si>
  <si>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</si>
  <si>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</si>
  <si>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</si>
  <si>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</si>
  <si>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</si>
  <si>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</si>
  <si>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</si>
  <si>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</si>
  <si>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</si>
  <si>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</si>
  <si>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</si>
  <si>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</si>
  <si>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</si>
  <si>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</si>
  <si>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</si>
  <si>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</si>
  <si>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</si>
  <si>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</si>
  <si>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</si>
  <si>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</si>
  <si>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</si>
  <si>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</si>
  <si>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</si>
  <si>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</si>
  <si>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</si>
  <si>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</si>
  <si>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</si>
  <si>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</si>
  <si>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</si>
  <si>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</si>
  <si>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</si>
  <si>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</si>
  <si>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</si>
  <si>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</si>
  <si>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</si>
  <si>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</si>
  <si>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</si>
  <si>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</si>
  <si>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</si>
  <si>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</si>
  <si>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</si>
  <si>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</si>
  <si>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</si>
  <si>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</si>
  <si>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</si>
  <si>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</si>
  <si>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</si>
  <si>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</si>
  <si>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</si>
  <si>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</si>
  <si>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</si>
  <si>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</si>
  <si>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</si>
  <si>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</si>
  <si>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</si>
  <si>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</si>
  <si>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</si>
  <si>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</si>
  <si>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</si>
  <si>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</si>
  <si>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</si>
  <si>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</si>
  <si>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</si>
  <si>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</si>
  <si>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</si>
  <si>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</si>
  <si>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</si>
  <si>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</si>
  <si>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</si>
  <si>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</si>
  <si>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</si>
  <si>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</si>
  <si>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</si>
  <si>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</si>
  <si>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</si>
  <si>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</si>
  <si>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</si>
  <si>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</si>
  <si>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</si>
  <si>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</si>
  <si>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</si>
  <si>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</si>
  <si>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</si>
  <si>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</si>
  <si>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</si>
  <si>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</si>
  <si>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</si>
  <si>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</si>
  <si>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</si>
  <si>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</si>
  <si>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</si>
  <si>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</si>
  <si>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</si>
  <si>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</si>
  <si>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</si>
  <si>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</si>
  <si>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</si>
  <si>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</si>
  <si>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</si>
  <si>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</si>
  <si>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</si>
  <si>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</si>
  <si>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</si>
  <si>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</si>
  <si>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</si>
  <si>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</si>
  <si>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</si>
  <si>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</si>
  <si>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</si>
  <si>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</si>
  <si>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</si>
  <si>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</si>
  <si>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</si>
  <si>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</si>
  <si>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</si>
  <si>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</si>
  <si>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</si>
  <si>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</si>
  <si>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</si>
  <si>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</si>
  <si>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</si>
  <si>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</si>
  <si>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</si>
  <si>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</si>
  <si>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</si>
  <si>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</si>
  <si>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</si>
  <si>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</si>
  <si>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</si>
  <si>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</si>
  <si>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</si>
  <si>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</si>
  <si>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</si>
  <si>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</si>
  <si>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</si>
  <si>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</si>
  <si>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</si>
  <si>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</si>
  <si>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</si>
  <si>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</si>
  <si>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</si>
  <si>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</si>
  <si>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</si>
  <si>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</si>
  <si>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</si>
  <si>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</si>
  <si>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</si>
  <si>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</si>
  <si>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</si>
  <si>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</si>
  <si>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</si>
  <si>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</si>
  <si>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</si>
  <si>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</si>
  <si>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</si>
  <si>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</si>
  <si>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</si>
  <si>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</si>
  <si>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</si>
  <si>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</si>
  <si>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</si>
  <si>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</si>
  <si>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</si>
  <si>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</si>
  <si>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</si>
  <si>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</si>
  <si>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</si>
  <si>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</si>
  <si>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</si>
  <si>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</si>
  <si>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</si>
  <si>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</si>
  <si>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</si>
  <si>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</si>
  <si>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</si>
  <si>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</si>
  <si>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</si>
  <si>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</si>
  <si>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</si>
  <si>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</si>
  <si>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</si>
  <si>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</si>
  <si>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</si>
  <si>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</si>
  <si>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</si>
  <si>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</si>
  <si>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</si>
  <si>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</si>
  <si>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</si>
  <si>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</si>
  <si>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</si>
  <si>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</si>
  <si>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</si>
  <si>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</si>
  <si>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</si>
  <si>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</si>
  <si>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</si>
  <si>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</si>
  <si>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</si>
  <si>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</si>
  <si>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</si>
  <si>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</si>
  <si>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</si>
  <si>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</si>
  <si>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</si>
  <si>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</si>
  <si>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</si>
  <si>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</si>
  <si>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</si>
  <si>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</si>
  <si>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</si>
  <si>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</si>
  <si>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</si>
  <si>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</si>
  <si>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</si>
  <si>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</si>
  <si>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</si>
  <si>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</si>
  <si>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</si>
  <si>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</si>
  <si>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</si>
  <si>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</si>
  <si>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</si>
  <si>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</si>
  <si>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</si>
  <si>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</si>
  <si>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</si>
  <si>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</si>
  <si>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</si>
  <si>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</si>
  <si>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</si>
  <si>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</si>
  <si>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</si>
  <si>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</si>
  <si>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</si>
  <si>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</si>
  <si>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</si>
  <si>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</si>
  <si>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</si>
  <si>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</si>
  <si>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</si>
  <si>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</si>
  <si>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</si>
  <si>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</si>
  <si>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</si>
  <si>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</si>
  <si>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</si>
  <si>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</si>
  <si>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</si>
  <si>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</si>
  <si>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</si>
  <si>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</si>
  <si>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</si>
  <si>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</si>
  <si>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</si>
  <si>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</si>
  <si>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</si>
  <si>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</si>
  <si>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</si>
  <si>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</si>
  <si>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</si>
  <si>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</si>
  <si>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</si>
  <si>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</si>
  <si>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</si>
  <si>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</si>
  <si>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</si>
  <si>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</si>
  <si>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</si>
  <si>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</si>
  <si>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</si>
  <si>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</si>
  <si>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</si>
  <si>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</si>
  <si>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</si>
  <si>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</si>
  <si>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</si>
  <si>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</si>
  <si>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</si>
  <si>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</si>
  <si>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</si>
  <si>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</si>
  <si>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</si>
  <si>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</si>
  <si>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</si>
  <si>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</si>
  <si>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</si>
  <si>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</si>
  <si>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</si>
  <si>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</si>
  <si>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</si>
  <si>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</si>
  <si>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</si>
  <si>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</si>
  <si>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</si>
  <si>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</si>
  <si>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</si>
  <si>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</si>
  <si>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</si>
  <si>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</si>
  <si>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</si>
  <si>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</si>
  <si>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</si>
  <si>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</si>
  <si>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</si>
  <si>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</si>
  <si>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</si>
  <si>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</si>
  <si>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</si>
  <si>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</si>
  <si>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</si>
  <si>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</si>
  <si>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</si>
  <si>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</si>
  <si>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</si>
  <si>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</si>
  <si>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</si>
  <si>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</si>
  <si>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</si>
  <si>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</si>
  <si>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</si>
  <si>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</si>
  <si>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</si>
  <si>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</si>
  <si>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</si>
  <si>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</si>
  <si>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</si>
  <si>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</si>
  <si>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</si>
  <si>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</si>
  <si>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</si>
  <si>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</si>
  <si>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</si>
  <si>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</si>
  <si>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</si>
  <si>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</si>
  <si>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</si>
  <si>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</si>
  <si>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</si>
  <si>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</si>
  <si>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</si>
  <si>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</si>
  <si>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</si>
  <si>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</si>
  <si>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</si>
  <si>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</si>
  <si>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</si>
  <si>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</si>
  <si>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</si>
  <si>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</si>
  <si>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</si>
  <si>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</si>
  <si>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</si>
  <si>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</si>
  <si>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</si>
  <si>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</si>
  <si>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</si>
  <si>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</si>
  <si>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</si>
  <si>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</si>
  <si>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</si>
  <si>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</si>
  <si>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</si>
  <si>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</si>
  <si>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</si>
  <si>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</si>
  <si>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</si>
  <si>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</si>
  <si>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</si>
  <si>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</si>
  <si>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</si>
  <si>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</si>
  <si>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</si>
  <si>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</si>
  <si>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</si>
  <si>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</si>
  <si>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</si>
  <si>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</si>
  <si>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</si>
  <si>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</si>
  <si>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</si>
  <si>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</si>
  <si>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</si>
  <si>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</si>
  <si>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</si>
  <si>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</si>
  <si>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</si>
  <si>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</si>
  <si>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</si>
  <si>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</si>
  <si>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</si>
  <si>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</si>
  <si>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</si>
  <si>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</si>
  <si>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</si>
  <si>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</si>
  <si>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</si>
  <si>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</si>
  <si>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</si>
  <si>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</si>
  <si>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</si>
  <si>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</si>
  <si>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</si>
  <si>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</si>
  <si>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</si>
  <si>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</si>
  <si>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</si>
  <si>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</si>
  <si>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</si>
  <si>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</si>
  <si>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</si>
  <si>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</si>
  <si>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</si>
  <si>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</si>
  <si>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</si>
  <si>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</si>
  <si>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</si>
  <si>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</si>
  <si>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</si>
  <si>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</si>
  <si>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</si>
  <si>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</si>
  <si>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</si>
  <si>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</si>
  <si>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</si>
  <si>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</si>
  <si>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</si>
  <si>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</si>
  <si>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</si>
  <si>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</si>
  <si>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</si>
  <si>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</si>
  <si>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</si>
  <si>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</si>
  <si>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</si>
  <si>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</si>
  <si>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</si>
  <si>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</si>
  <si>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</si>
  <si>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</si>
  <si>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</si>
  <si>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</si>
  <si>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</si>
  <si>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</si>
  <si>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</si>
  <si>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</si>
  <si>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</si>
  <si>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</si>
  <si>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</si>
  <si>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</si>
  <si>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</si>
  <si>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</si>
  <si>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</si>
  <si>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</si>
  <si>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</si>
  <si>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</si>
  <si>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</si>
  <si>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</si>
  <si>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</si>
  <si>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</si>
  <si>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</si>
  <si>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</si>
  <si>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</si>
  <si>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</si>
  <si>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</si>
  <si>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</si>
  <si>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</si>
  <si>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</si>
  <si>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</si>
  <si>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</si>
  <si>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</si>
  <si>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</si>
  <si>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</si>
  <si>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</si>
  <si>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</si>
  <si>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</si>
  <si>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</si>
  <si>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</si>
  <si>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</si>
  <si>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</si>
  <si>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</si>
  <si>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</si>
  <si>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</si>
  <si>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</si>
  <si>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</si>
  <si>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</si>
  <si>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</si>
  <si>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</si>
  <si>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</si>
  <si>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</si>
  <si>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</si>
  <si>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</si>
  <si>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</si>
  <si>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</si>
  <si>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</si>
  <si>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</si>
  <si>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</si>
  <si>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</si>
  <si>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</si>
  <si>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</si>
  <si>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</si>
  <si>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</si>
  <si>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</si>
  <si>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</si>
  <si>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</si>
  <si>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</si>
  <si>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</si>
  <si>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</si>
  <si>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</si>
  <si>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</si>
  <si>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</si>
  <si>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</si>
  <si>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</si>
  <si>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</si>
  <si>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</si>
  <si>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</si>
  <si>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</si>
  <si>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</si>
  <si>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</si>
  <si>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</si>
  <si>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</si>
  <si>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</si>
  <si>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</si>
  <si>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</si>
  <si>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</si>
  <si>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</si>
  <si>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</si>
  <si>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</si>
  <si>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</si>
  <si>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</si>
  <si>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</si>
  <si>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</si>
  <si>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</si>
  <si>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</si>
  <si>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</si>
  <si>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</si>
  <si>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</si>
  <si>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</si>
  <si>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</si>
  <si>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</si>
  <si>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</si>
  <si>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</si>
  <si>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</si>
  <si>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</si>
  <si>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</si>
  <si>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</si>
  <si>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</si>
  <si>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</si>
  <si>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</si>
  <si>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</si>
  <si>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</si>
  <si>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</si>
  <si>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</si>
  <si>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</si>
  <si>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</si>
  <si>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</si>
  <si>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</si>
  <si>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</si>
  <si>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</si>
  <si>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</si>
  <si>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</si>
  <si>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</si>
  <si>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</si>
  <si>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</si>
  <si>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</si>
  <si>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</si>
  <si>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</si>
  <si>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</si>
  <si>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</si>
  <si>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</si>
  <si>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</si>
  <si>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</si>
  <si>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</si>
  <si>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</si>
  <si>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</si>
  <si>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</si>
  <si>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</si>
  <si>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</si>
  <si>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</si>
  <si>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</si>
  <si>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</si>
  <si>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</si>
  <si>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</si>
  <si>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</si>
  <si>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</si>
  <si>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</si>
  <si>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</si>
  <si>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</si>
  <si>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</si>
  <si>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</si>
  <si>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</si>
  <si>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</si>
  <si>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</si>
  <si>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</si>
  <si>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</si>
  <si>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</si>
  <si>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</si>
  <si>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</si>
  <si>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</si>
  <si>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</si>
  <si>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</si>
  <si>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</si>
  <si>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</si>
  <si>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</si>
  <si>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</si>
  <si>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</si>
  <si>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</si>
  <si>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</si>
  <si>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</si>
  <si>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</si>
  <si>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</si>
  <si>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</si>
  <si>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</si>
  <si>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</si>
  <si>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</si>
  <si>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</si>
  <si>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</si>
  <si>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</si>
  <si>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</si>
  <si>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</si>
  <si>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</si>
  <si>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</si>
  <si>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</si>
  <si>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</si>
  <si>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</si>
  <si>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</si>
  <si>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</si>
  <si>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</si>
  <si>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</si>
  <si>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</si>
  <si>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</si>
  <si>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</si>
  <si>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</si>
  <si>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</si>
  <si>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</si>
  <si>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</si>
  <si>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</si>
  <si>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</si>
  <si>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</si>
  <si>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</si>
  <si>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</si>
  <si>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</si>
  <si>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</si>
  <si>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</si>
  <si>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</si>
  <si>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</si>
  <si>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</si>
  <si>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</si>
  <si>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</si>
  <si>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</si>
  <si>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</si>
  <si>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</si>
  <si>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</si>
  <si>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</si>
  <si>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</si>
  <si>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</si>
  <si>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</si>
  <si>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</si>
  <si>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</si>
  <si>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</si>
  <si>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</si>
  <si>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</si>
  <si>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</si>
  <si>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</si>
  <si>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</si>
  <si>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</si>
  <si>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</si>
  <si>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</si>
  <si>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</si>
  <si>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</si>
  <si>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</si>
  <si>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</si>
  <si>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</si>
  <si>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</si>
  <si>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</si>
  <si>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</si>
  <si>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</si>
  <si>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</si>
  <si>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</si>
  <si>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</si>
  <si>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</si>
  <si>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</si>
  <si>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</si>
  <si>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</si>
  <si>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</si>
  <si>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</si>
  <si>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</si>
  <si>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</si>
  <si>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</si>
  <si>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</si>
  <si>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</si>
  <si>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</si>
  <si>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</si>
  <si>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</si>
  <si>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</si>
  <si>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</si>
  <si>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</si>
  <si>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</si>
  <si>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</si>
  <si>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</si>
  <si>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</si>
  <si>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</si>
  <si>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</si>
  <si>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</si>
  <si>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</si>
  <si>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</si>
  <si>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</si>
  <si>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</si>
  <si>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</si>
  <si>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</si>
  <si>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</si>
  <si>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</si>
  <si>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</si>
  <si>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</si>
  <si>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</si>
  <si>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</si>
  <si>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</si>
  <si>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</si>
  <si>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</si>
  <si>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</si>
  <si>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</si>
  <si>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</si>
  <si>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</si>
  <si>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</si>
  <si>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</si>
  <si>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</si>
  <si>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</si>
  <si>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</si>
  <si>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</si>
  <si>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</si>
  <si>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</si>
  <si>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</si>
  <si>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</si>
  <si>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</si>
  <si>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</si>
  <si>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</si>
  <si>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</si>
  <si>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</si>
  <si>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</si>
  <si>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</si>
  <si>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TU1 Comdty</t>
  </si>
  <si>
    <t>TU2 Comdty</t>
  </si>
  <si>
    <t>US 5 YEAR TREASURY</t>
  </si>
  <si>
    <t>FV1 COMDTY</t>
  </si>
  <si>
    <t>FV2 COMDTY</t>
  </si>
  <si>
    <t>US 10 YEAR TREASURY</t>
  </si>
  <si>
    <t>TY1 COMDTY</t>
  </si>
  <si>
    <t>TY2 COMDTY</t>
  </si>
  <si>
    <t>US 10 YEAR ULTRA TREASURY</t>
  </si>
  <si>
    <t>UXY1 Comdty</t>
  </si>
  <si>
    <t>UXY2 Comdty</t>
  </si>
  <si>
    <t>US 30 YEAR TREASURY</t>
  </si>
  <si>
    <t>US1 Comdty</t>
  </si>
  <si>
    <t>US2 Comdty</t>
  </si>
  <si>
    <t>US 30 YEAR ULTRA TREASURY</t>
  </si>
  <si>
    <t>WN1 Comdty</t>
  </si>
  <si>
    <t>WN2 Comdty</t>
  </si>
  <si>
    <t>#N/A Invalid Security</t>
  </si>
  <si>
    <t>OD1 Comdty</t>
  </si>
  <si>
    <t>OD2 Comdty</t>
  </si>
  <si>
    <t>OD3 Comdty</t>
  </si>
  <si>
    <t>OD4 Comdty</t>
  </si>
  <si>
    <t>OD5 Comdty</t>
  </si>
  <si>
    <t>OD6 Comdty</t>
  </si>
  <si>
    <t>OD7 Comdty</t>
  </si>
  <si>
    <t>OD8 Comdty</t>
  </si>
  <si>
    <t>OD9 Comdty</t>
  </si>
  <si>
    <t>OD10 Comdty</t>
  </si>
  <si>
    <t>OD11 Comdty</t>
  </si>
  <si>
    <t>OD12 Comdty</t>
  </si>
  <si>
    <t>OD13 Comdty</t>
  </si>
  <si>
    <t>OD14 Comdty</t>
  </si>
  <si>
    <t>OD15 Comdty</t>
  </si>
  <si>
    <t>OD16 Comdty</t>
  </si>
  <si>
    <t>OD17 Comdty</t>
  </si>
  <si>
    <t>OD18 Comdty</t>
  </si>
  <si>
    <t>OD19 Comdty</t>
  </si>
  <si>
    <t>OD20 Comdty</t>
  </si>
  <si>
    <t>OD21 Comdty</t>
  </si>
  <si>
    <t>OD22 Comdty</t>
  </si>
  <si>
    <t>OD23 Comdty</t>
  </si>
  <si>
    <t>OD24 Comdty</t>
  </si>
  <si>
    <t>OD25 Comdty</t>
  </si>
  <si>
    <t>OD26 Comdty</t>
  </si>
  <si>
    <t>OD27 Comdty</t>
  </si>
  <si>
    <t>OD28 Comdty</t>
  </si>
  <si>
    <t>OD29 Comdty</t>
  </si>
  <si>
    <t>OD30 Comdty</t>
  </si>
  <si>
    <t>OD31 Comdty</t>
  </si>
  <si>
    <t>OD32 Comdty</t>
  </si>
  <si>
    <t>OD33 Comdty</t>
  </si>
  <si>
    <t>OD34 Comdty</t>
  </si>
  <si>
    <t>OD35 Comdty</t>
  </si>
  <si>
    <t>OD36 Comdty</t>
  </si>
  <si>
    <t>OD37 Comdty</t>
  </si>
  <si>
    <t>OD38 Comdty</t>
  </si>
  <si>
    <t>OD39 Comdty</t>
  </si>
  <si>
    <t>OD40 Comdty</t>
  </si>
  <si>
    <t>OD41 Comdty</t>
  </si>
  <si>
    <t>OD42 Comdty</t>
  </si>
  <si>
    <t>OD43 Comdty</t>
  </si>
  <si>
    <t>OD44 Comdty</t>
  </si>
  <si>
    <t>OD45 Comdty</t>
  </si>
  <si>
    <t>OD46 Comdty</t>
  </si>
  <si>
    <t>ODX26 Comdty</t>
  </si>
  <si>
    <t>ODZ26 Comdty</t>
  </si>
  <si>
    <t>ODF27 Comdty</t>
  </si>
  <si>
    <t>ODG27 Comdty</t>
  </si>
  <si>
    <t>ODH27 Comdty</t>
  </si>
  <si>
    <t>ODJ27 Comdty</t>
  </si>
  <si>
    <t>ODN27 Comdty</t>
  </si>
  <si>
    <t>ODQ27 Comdty</t>
  </si>
  <si>
    <t>ODV27 Comdty</t>
  </si>
  <si>
    <t>ODX27 Comdty</t>
  </si>
  <si>
    <t>ODZ27 Comdty</t>
  </si>
  <si>
    <t>ODF28 Comdty</t>
  </si>
  <si>
    <t>ODJ28 Comdty</t>
  </si>
  <si>
    <t>ODN28 Comdty</t>
  </si>
  <si>
    <t>ODV28 Comdty</t>
  </si>
  <si>
    <t>ODX28 Comdty</t>
  </si>
  <si>
    <t>ODZ28 Comdty</t>
  </si>
  <si>
    <t>ODF29 Comdty</t>
  </si>
  <si>
    <t>ODJ29 Comdty</t>
  </si>
  <si>
    <t>ODN29 Comdty</t>
  </si>
  <si>
    <t>ODV29 Comdty</t>
  </si>
  <si>
    <t>ODX29 Comdty</t>
  </si>
  <si>
    <t>ODZ29 Comdty</t>
  </si>
  <si>
    <t>ODF30 Comdty</t>
  </si>
  <si>
    <t>ODJ30 Comdty</t>
  </si>
  <si>
    <t>ODN30 Comdty</t>
  </si>
  <si>
    <t>ODV30 Comdty</t>
  </si>
  <si>
    <t>ODF31 Comdty</t>
  </si>
  <si>
    <t>ODJ31 Comdty</t>
  </si>
  <si>
    <t>ODN31 Comdty</t>
  </si>
  <si>
    <t>ODV31 Comdty</t>
  </si>
  <si>
    <t>ODF32 Comdty</t>
  </si>
  <si>
    <t>ODF33 Comdty</t>
  </si>
  <si>
    <t>ODF34 Comdty</t>
  </si>
  <si>
    <t>ODF35 Comdty</t>
  </si>
  <si>
    <t>ODF36 Comdty</t>
  </si>
  <si>
    <t>ODF37 Comdty</t>
  </si>
  <si>
    <t>ODF38 Comdty</t>
  </si>
  <si>
    <t>ODF39 Comdty</t>
  </si>
  <si>
    <t>ODF40 Comdty</t>
  </si>
  <si>
    <t>ODF41 Comdty</t>
  </si>
  <si>
    <t>today's date -1</t>
  </si>
  <si>
    <t xml:space="preserve">hence first contract </t>
  </si>
  <si>
    <t>row #</t>
  </si>
  <si>
    <t>#euro contract are behind by  2 days</t>
  </si>
  <si>
    <t>I</t>
  </si>
  <si>
    <t>ICE_L</t>
  </si>
  <si>
    <t>start of tenure (SR3)</t>
  </si>
  <si>
    <t>Qtr</t>
  </si>
  <si>
    <t>contracts after first contract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</si>
  <si>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</si>
  <si>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</si>
  <si>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</si>
  <si>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</si>
  <si>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</si>
  <si>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</si>
  <si>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</si>
  <si>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</si>
  <si>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</si>
  <si>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</si>
  <si>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</si>
  <si>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</si>
  <si>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</si>
  <si>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</si>
  <si>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</si>
  <si>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</si>
  <si>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</si>
  <si>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</si>
  <si>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</si>
  <si>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</si>
  <si>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</si>
  <si>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</si>
  <si>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</si>
  <si>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</si>
  <si>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</si>
  <si>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</si>
  <si>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</si>
  <si>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</si>
  <si>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</si>
  <si>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</si>
  <si>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</si>
  <si>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</si>
  <si>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</si>
  <si>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</si>
  <si>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</si>
  <si>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</si>
  <si>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</si>
  <si>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</si>
  <si>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H35</t>
  </si>
  <si>
    <t>M35</t>
  </si>
  <si>
    <t>U35</t>
  </si>
  <si>
    <t>Z35</t>
  </si>
  <si>
    <t>H36</t>
  </si>
  <si>
    <t>M36</t>
  </si>
  <si>
    <t>U36</t>
  </si>
  <si>
    <t>Z36</t>
  </si>
  <si>
    <t>H37</t>
  </si>
  <si>
    <t>F</t>
  </si>
  <si>
    <t>M37</t>
  </si>
  <si>
    <t>G</t>
  </si>
  <si>
    <t>U37</t>
  </si>
  <si>
    <t>H</t>
  </si>
  <si>
    <t>Z37</t>
  </si>
  <si>
    <t>J</t>
  </si>
  <si>
    <t>H39</t>
  </si>
  <si>
    <t>K</t>
  </si>
  <si>
    <t>M39</t>
  </si>
  <si>
    <t>M</t>
  </si>
  <si>
    <t>U39</t>
  </si>
  <si>
    <t>N</t>
  </si>
  <si>
    <t>Z39</t>
  </si>
  <si>
    <t>Q</t>
  </si>
  <si>
    <t>H40</t>
  </si>
  <si>
    <t>U</t>
  </si>
  <si>
    <t>M40</t>
  </si>
  <si>
    <t>V</t>
  </si>
  <si>
    <t>U40</t>
  </si>
  <si>
    <t>X</t>
  </si>
  <si>
    <t>Z40</t>
  </si>
  <si>
    <t>Z</t>
  </si>
  <si>
    <t>today's date</t>
  </si>
  <si>
    <t>CME</t>
  </si>
  <si>
    <t>SR3/SO3</t>
  </si>
  <si>
    <t>ZQ</t>
  </si>
  <si>
    <t>F25</t>
  </si>
  <si>
    <t>G25</t>
  </si>
  <si>
    <t>H25</t>
  </si>
  <si>
    <t>J25</t>
  </si>
  <si>
    <t>K25</t>
  </si>
  <si>
    <t>M25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</si>
  <si>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</si>
  <si>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</si>
  <si>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</si>
  <si>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</si>
  <si>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</si>
  <si>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</si>
  <si>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</si>
  <si>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</si>
  <si>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</si>
  <si>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</si>
  <si>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</si>
  <si>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</si>
  <si>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</si>
  <si>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</si>
  <si>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</si>
  <si>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</si>
  <si>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</si>
  <si>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</si>
  <si>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</si>
  <si>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</si>
  <si>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</si>
  <si>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</si>
  <si>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</si>
  <si>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</si>
  <si>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</si>
  <si>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</si>
  <si>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</si>
  <si>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</si>
  <si>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</si>
  <si>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</si>
  <si>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</si>
  <si>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</si>
  <si>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</si>
  <si>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</si>
  <si>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</si>
  <si>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</si>
  <si>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</si>
  <si>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</si>
  <si>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</si>
  <si>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</si>
  <si>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</si>
  <si>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</si>
  <si>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</si>
  <si>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</si>
  <si>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</si>
  <si>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</si>
  <si>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</si>
  <si>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</si>
  <si>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</si>
  <si>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</si>
  <si>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</si>
  <si>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</si>
  <si>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</si>
  <si>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</si>
  <si>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</si>
  <si>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</si>
  <si>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</si>
  <si>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</si>
  <si>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</si>
  <si>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</si>
  <si>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</si>
  <si>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</si>
  <si>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</si>
  <si>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</si>
  <si>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</si>
  <si>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</si>
  <si>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</si>
  <si>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</si>
  <si>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</si>
  <si>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</si>
  <si>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</si>
  <si>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</si>
  <si>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</si>
  <si>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</si>
  <si>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</si>
  <si>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</si>
  <si>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COR1 Comdty</t>
  </si>
  <si>
    <t>COR2 Comdty</t>
  </si>
  <si>
    <t>COR3 Comdty</t>
  </si>
  <si>
    <t>COR4 Comdty</t>
  </si>
  <si>
    <t>COR5 Comdty</t>
  </si>
  <si>
    <t>COR6 Comdty</t>
  </si>
  <si>
    <t>COR7 Comdty</t>
  </si>
  <si>
    <t>COR8 Comdty</t>
  </si>
  <si>
    <t>COR9 Comdty</t>
  </si>
  <si>
    <t>COR10 Comdty</t>
  </si>
  <si>
    <t>COR11 Comdty</t>
  </si>
  <si>
    <t>COR12 Comdty</t>
  </si>
  <si>
    <t>COR13 Comdty</t>
  </si>
  <si>
    <t>COR14 Comdty</t>
  </si>
  <si>
    <t>ODK27 Comdty</t>
  </si>
  <si>
    <t>ODM27 Comdty</t>
  </si>
  <si>
    <t>#day offset</t>
  </si>
  <si>
    <t>SFRM6 Comdty</t>
  </si>
  <si>
    <t>SFRU6 Comdty</t>
  </si>
  <si>
    <t>SFRZ6 Comdty</t>
  </si>
  <si>
    <t>SFRH7 Comdty</t>
  </si>
  <si>
    <t>SFRM7 Comdty</t>
  </si>
  <si>
    <t>SFRU7 Comdty</t>
  </si>
  <si>
    <t>SFRZ7 Comdty</t>
  </si>
  <si>
    <t>SFRH8 Comdty</t>
  </si>
  <si>
    <t>SFRM8 Comdty</t>
  </si>
  <si>
    <t>SFRU28 Comdty</t>
  </si>
  <si>
    <t>SFRZ28 Comdty</t>
  </si>
  <si>
    <t>SFRH29 Comdty</t>
  </si>
  <si>
    <t>SFRM29 Comdty</t>
  </si>
  <si>
    <t>SFRU29 Comdty</t>
  </si>
  <si>
    <t>SFRZ29 Comdty</t>
  </si>
  <si>
    <t>SFRH30 Comdty</t>
  </si>
  <si>
    <t>SFRM30 Comdty</t>
  </si>
  <si>
    <t>SFRU30 Comdty</t>
  </si>
  <si>
    <t>S3</t>
  </si>
  <si>
    <t>SFRM6U6 Comdty</t>
  </si>
  <si>
    <t>SFRU6Z6 Comdty</t>
  </si>
  <si>
    <t>SFRZ6H7 Comdty</t>
  </si>
  <si>
    <t>SFRH7M7 Comdty</t>
  </si>
  <si>
    <t>SFRM7U7 Comdty</t>
  </si>
  <si>
    <t>SFRU7Z7 Comdty</t>
  </si>
  <si>
    <t>SFRZ7H8 Comdty</t>
  </si>
  <si>
    <t>SFRH8M8 Comdty</t>
  </si>
  <si>
    <t>SFRM8U8 Comdty</t>
  </si>
  <si>
    <t>SFRU8Z8 Comdty</t>
  </si>
  <si>
    <t>SFRZ8H9 Comdty</t>
  </si>
  <si>
    <t>SFRH9M9 Comdty</t>
  </si>
  <si>
    <t>SFRM9U9 Comdty</t>
  </si>
  <si>
    <t>SFRU9Z9 Comdty</t>
  </si>
  <si>
    <t>S6</t>
  </si>
  <si>
    <t>SFRM6Z6 Comdty</t>
  </si>
  <si>
    <t>SFRU6H7 Comdty</t>
  </si>
  <si>
    <t>SFRZ6M7 Comdty</t>
  </si>
  <si>
    <t>SFRH7U7 Comdty</t>
  </si>
  <si>
    <t>SFRM7Z7 Comdty</t>
  </si>
  <si>
    <t>SFRU7H8 Comdty</t>
  </si>
  <si>
    <t>SFRZ7M8 Comdty</t>
  </si>
  <si>
    <t>SFRH8U8 Comdty</t>
  </si>
  <si>
    <t>SFRM8Z8 Comdty</t>
  </si>
  <si>
    <t>SFRU8H9 Comdty</t>
  </si>
  <si>
    <t>SFRZ8M9 Comdty</t>
  </si>
  <si>
    <t>SFRH9U9 Comdty</t>
  </si>
  <si>
    <t>SFRM9Z9 Comdty</t>
  </si>
  <si>
    <t>SFRU9H0 Comdty</t>
  </si>
  <si>
    <t>S12</t>
  </si>
  <si>
    <t>SFRM6M7 Comdty</t>
  </si>
  <si>
    <t>SFRU6U7 Comdty</t>
  </si>
  <si>
    <t>SFRZ6Z7 Comdty</t>
  </si>
  <si>
    <t>SFRH7H8 Comdty</t>
  </si>
  <si>
    <t>SFRM7M8 Comdty</t>
  </si>
  <si>
    <t>SFRU7U8 Comdty</t>
  </si>
  <si>
    <t>SFRZ7Z8 Comdty</t>
  </si>
  <si>
    <t>SFRH8H9 Comdty</t>
  </si>
  <si>
    <t>SFRM8M9 Comdty</t>
  </si>
  <si>
    <t>SFRU8U9 Comdty</t>
  </si>
  <si>
    <t>SFRZ8Z9 Comdty</t>
  </si>
  <si>
    <t>SFRH9H0 Comdty</t>
  </si>
  <si>
    <t>SFRM9M0 Comdty</t>
  </si>
  <si>
    <t>SFRU9U0 Comdty</t>
  </si>
  <si>
    <t>L3</t>
  </si>
  <si>
    <t>BSFRM6Z6 Comdty</t>
  </si>
  <si>
    <t>BSFRU6H7 Comdty</t>
  </si>
  <si>
    <t>BSFRZ6M7 Comdty</t>
  </si>
  <si>
    <t>BSFRH7U7 Comdty</t>
  </si>
  <si>
    <t>BSFRM7Z7 Comdty</t>
  </si>
  <si>
    <t>BSFRU7H8 Comdty</t>
  </si>
  <si>
    <t>BSFRZ7M8 Comdty</t>
  </si>
  <si>
    <t>BSFRH8U8 Comdty</t>
  </si>
  <si>
    <t>BSFRM8Z8 Comdty</t>
  </si>
  <si>
    <t>BSFRU8H9 Comdty</t>
  </si>
  <si>
    <t>BSFRZ8M9 Comdty</t>
  </si>
  <si>
    <t>BSFRH9U9 Comdty</t>
  </si>
  <si>
    <t>BSFRM9Z9 Comdty</t>
  </si>
  <si>
    <t>BSFRU9H0 Comdty</t>
  </si>
  <si>
    <t>L6</t>
  </si>
  <si>
    <t>BSFRM6M7 Comdty</t>
  </si>
  <si>
    <t>BSFRU6U7 Comdty</t>
  </si>
  <si>
    <t>BSFRZ6Z7 Comdty</t>
  </si>
  <si>
    <t>BSFRH7H8 Comdty</t>
  </si>
  <si>
    <t>BSFRM7M8 Comdty</t>
  </si>
  <si>
    <t>BSFRU7U8 Comdty</t>
  </si>
  <si>
    <t>BSFRZ7Z8 Comdty</t>
  </si>
  <si>
    <t>BSFRH8H9 Comdty</t>
  </si>
  <si>
    <t>BSFRM8M9 Comdty</t>
  </si>
  <si>
    <t>BSFRU8U9 Comdty</t>
  </si>
  <si>
    <t>BSFRZ8Z9 Comdty</t>
  </si>
  <si>
    <t>BSFRH9H0 Comdty</t>
  </si>
  <si>
    <t>BSFRM9M0 Comdty</t>
  </si>
  <si>
    <t>BSFRU9U0 Comdty</t>
  </si>
  <si>
    <t>L12</t>
  </si>
  <si>
    <t>BSFRM6M8 Comdty</t>
  </si>
  <si>
    <t>BSFRU6U8 Comdty</t>
  </si>
  <si>
    <t>BSFRZ6Z8 Comdty</t>
  </si>
  <si>
    <t>BSFRH7H9 Comdty</t>
  </si>
  <si>
    <t>BSFRM7M9 Comdty</t>
  </si>
  <si>
    <t>BSFRU7U9 Comdty</t>
  </si>
  <si>
    <t>BSFRZ7Z9 Comdty</t>
  </si>
  <si>
    <t>BSFRH8H0 Comdty</t>
  </si>
  <si>
    <t>BSFRM8M0 Comdty</t>
  </si>
  <si>
    <t>BSFRU8U0 Comdty</t>
  </si>
  <si>
    <t>SFR33 Comdty</t>
  </si>
  <si>
    <t>SFR34 Comdty</t>
  </si>
  <si>
    <t>SFR35 Comdty</t>
  </si>
  <si>
    <t>SFR36 Comdty</t>
  </si>
  <si>
    <t>O/I</t>
  </si>
  <si>
    <t>SFRZ9H0 Comdty</t>
  </si>
  <si>
    <t>SFRH0M0 Comdty</t>
  </si>
  <si>
    <t>SFRM0U0 Comdty</t>
  </si>
  <si>
    <t>SFRZ9M0 Comdty</t>
  </si>
  <si>
    <t>SFRH0U0 Comdty</t>
  </si>
  <si>
    <t>BSFRZ9M0 Comdty</t>
  </si>
  <si>
    <t>BSFRH0U0 Comdty</t>
  </si>
  <si>
    <t>#N/A N/A</t>
  </si>
  <si>
    <t>ODU27 Comdty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</si>
  <si>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</si>
  <si>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</si>
  <si>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</si>
  <si>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</si>
  <si>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</si>
  <si>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</si>
  <si>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</si>
  <si>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</si>
  <si>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</si>
  <si>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</si>
  <si>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</si>
  <si>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</si>
  <si>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</si>
  <si>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</si>
  <si>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</si>
  <si>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</si>
  <si>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</si>
  <si>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</si>
  <si>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</si>
  <si>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</si>
  <si>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</si>
  <si>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</si>
  <si>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</si>
  <si>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</si>
  <si>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</si>
  <si>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</si>
  <si>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</si>
  <si>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</si>
  <si>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</si>
  <si>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</si>
  <si>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</si>
  <si>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</si>
  <si>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</si>
  <si>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</si>
  <si>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</si>
  <si>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</si>
  <si>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</si>
  <si>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</si>
  <si>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</si>
  <si>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</si>
  <si>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</si>
  <si>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</si>
  <si>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</si>
  <si>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</si>
  <si>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</si>
  <si>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</si>
  <si>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</si>
  <si>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</si>
  <si>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</si>
  <si>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</si>
  <si>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</si>
  <si>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</si>
  <si>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</si>
  <si>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</si>
  <si>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</si>
  <si>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</si>
  <si>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</si>
  <si>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</si>
  <si>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</si>
  <si>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</si>
  <si>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</si>
  <si>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</si>
  <si>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</si>
  <si>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</si>
  <si>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</si>
  <si>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</si>
  <si>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</si>
  <si>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</si>
  <si>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</si>
  <si>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</si>
  <si>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</si>
  <si>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</si>
  <si>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</si>
  <si>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</si>
  <si>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</si>
  <si>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</si>
  <si>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</si>
  <si>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</si>
  <si>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</si>
  <si>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</si>
  <si>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</si>
  <si>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</si>
  <si>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</si>
  <si>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</si>
  <si>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</si>
  <si>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</si>
  <si>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</si>
  <si>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</si>
  <si>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</si>
  <si>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</si>
  <si>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</si>
  <si>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</si>
  <si>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</si>
  <si>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</si>
  <si>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</si>
  <si>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</si>
  <si>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</si>
  <si>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</si>
  <si>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</si>
  <si>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</si>
  <si>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</si>
  <si>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</si>
  <si>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</si>
  <si>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</si>
  <si>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</si>
  <si>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</si>
  <si>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</si>
  <si>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</si>
  <si>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</si>
  <si>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</si>
  <si>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</si>
  <si>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</si>
  <si>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</si>
  <si>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</si>
  <si>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</si>
  <si>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</si>
  <si>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</si>
  <si>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</si>
  <si>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</si>
  <si>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</si>
  <si>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</si>
  <si>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</si>
  <si>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</si>
  <si>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</si>
  <si>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</si>
  <si>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</si>
  <si>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</si>
  <si>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</si>
  <si>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</si>
  <si>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</si>
  <si>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</si>
  <si>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</si>
  <si>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</si>
  <si>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</si>
  <si>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</si>
  <si>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</si>
  <si>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</si>
  <si>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</si>
  <si>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</si>
  <si>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</si>
  <si>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</si>
  <si>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</si>
  <si>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</si>
  <si>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</si>
  <si>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</si>
  <si>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</si>
  <si>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</si>
  <si>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</si>
  <si>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</si>
  <si>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</si>
  <si>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</si>
  <si>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</si>
  <si>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</si>
  <si>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</si>
  <si>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</si>
  <si>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</si>
  <si>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</si>
  <si>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</si>
  <si>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</si>
  <si>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</si>
  <si>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</si>
  <si>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</si>
  <si>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</si>
  <si>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</si>
  <si>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</si>
  <si>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</si>
  <si>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</si>
  <si>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</si>
  <si>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</si>
  <si>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</si>
  <si>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</si>
  <si>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</si>
  <si>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</si>
  <si>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</si>
  <si>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</si>
  <si>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</si>
  <si>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</si>
  <si>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</si>
  <si>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</si>
  <si>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</si>
  <si>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</si>
  <si>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</si>
  <si>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</si>
  <si>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</si>
  <si>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</si>
  <si>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</si>
  <si>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</si>
  <si>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</si>
  <si>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</si>
  <si>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</si>
  <si>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</si>
  <si>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</si>
  <si>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</si>
  <si>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</si>
  <si>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</si>
  <si>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</si>
  <si>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</si>
  <si>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</si>
  <si>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</si>
  <si>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</si>
  <si>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</si>
  <si>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</si>
  <si>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</si>
  <si>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</si>
  <si>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</si>
  <si>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</si>
  <si>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</si>
  <si>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</si>
  <si>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</si>
  <si>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</si>
  <si>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</si>
  <si>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</si>
  <si>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</si>
  <si>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</si>
  <si>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</si>
  <si>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</si>
  <si>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</si>
  <si>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</si>
  <si>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</si>
  <si>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</si>
  <si>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</si>
  <si>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</si>
  <si>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</si>
  <si>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</si>
  <si>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</si>
  <si>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</si>
  <si>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</si>
  <si>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</si>
  <si>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</si>
  <si>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</si>
  <si>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</si>
  <si>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</si>
  <si>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</si>
  <si>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</si>
  <si>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</si>
  <si>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</si>
  <si>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</si>
  <si>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</si>
  <si>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</si>
  <si>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</si>
  <si>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</si>
  <si>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</si>
  <si>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</si>
  <si>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</si>
  <si>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</si>
  <si>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</si>
  <si>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</si>
  <si>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</si>
  <si>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</si>
  <si>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</si>
  <si>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</si>
  <si>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</si>
  <si>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</si>
  <si>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</si>
  <si>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</si>
  <si>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</si>
  <si>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</si>
  <si>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</si>
  <si>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</si>
  <si>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</si>
  <si>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</si>
  <si>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</si>
  <si>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</si>
  <si>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</si>
  <si>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</si>
  <si>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</si>
  <si>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</si>
  <si>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</si>
  <si>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</si>
  <si>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</si>
  <si>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</si>
  <si>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</si>
  <si>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</si>
  <si>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</si>
  <si>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</si>
  <si>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</si>
  <si>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</si>
  <si>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</si>
  <si>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</si>
  <si>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</si>
  <si>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</si>
  <si>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</si>
  <si>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</si>
  <si>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</si>
  <si>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</si>
  <si>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</si>
  <si>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</si>
  <si>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</si>
  <si>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</si>
  <si>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</si>
  <si>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</si>
  <si>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</si>
  <si>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</si>
  <si>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</si>
  <si>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</si>
  <si>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</si>
  <si>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</si>
  <si>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</si>
  <si>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</si>
  <si>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</si>
  <si>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</si>
  <si>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</si>
  <si>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</si>
  <si>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</si>
  <si>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</si>
  <si>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</si>
  <si>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</si>
  <si>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</si>
  <si>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</si>
  <si>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</si>
  <si>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</si>
  <si>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</si>
  <si>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</si>
  <si>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</si>
  <si>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</si>
  <si>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</si>
  <si>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</si>
  <si>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</si>
  <si>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</si>
  <si>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</si>
  <si>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</si>
  <si>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</si>
  <si>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</si>
  <si>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</si>
  <si>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</si>
  <si>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</si>
  <si>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</si>
  <si>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</si>
  <si>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</si>
  <si>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</si>
  <si>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</si>
  <si>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</si>
  <si>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</si>
  <si>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</si>
  <si>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</si>
  <si>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</si>
  <si>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</si>
  <si>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</si>
  <si>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</si>
  <si>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</si>
  <si>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</si>
  <si>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</si>
  <si>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</si>
  <si>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</si>
  <si>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</si>
  <si>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</si>
  <si>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</si>
  <si>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</si>
  <si>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</si>
  <si>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</si>
  <si>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</si>
  <si>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</si>
  <si>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</si>
  <si>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</si>
  <si>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</si>
  <si>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</si>
  <si>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</si>
  <si>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</si>
  <si>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</si>
  <si>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</si>
  <si>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</si>
  <si>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</si>
  <si>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</si>
  <si>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</si>
  <si>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</si>
  <si>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</si>
  <si>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</si>
  <si>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</si>
  <si>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</si>
  <si>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</si>
  <si>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</si>
  <si>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</si>
  <si>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</si>
  <si>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</si>
  <si>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</si>
  <si>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</si>
  <si>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</si>
  <si>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</si>
  <si>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</si>
  <si>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</si>
  <si>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</si>
  <si>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</si>
  <si>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</si>
  <si>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</si>
  <si>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</si>
  <si>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</si>
  <si>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</si>
  <si>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</si>
  <si>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</si>
  <si>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</si>
  <si>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</si>
  <si>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</si>
  <si>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</si>
  <si>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</si>
  <si>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</si>
  <si>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</si>
  <si>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</si>
  <si>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</si>
  <si>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</si>
  <si>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</si>
  <si>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</si>
  <si>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</si>
  <si>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</si>
  <si>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</si>
  <si>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</si>
  <si>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</si>
  <si>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</si>
  <si>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</si>
  <si>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</si>
  <si>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</si>
  <si>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</si>
  <si>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</si>
  <si>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</si>
  <si>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</si>
  <si>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</si>
  <si>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</si>
  <si>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</si>
  <si>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</si>
  <si>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</si>
  <si>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</si>
  <si>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</si>
  <si>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</si>
  <si>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</si>
  <si>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</si>
  <si>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</si>
  <si>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</si>
  <si>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</si>
  <si>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</si>
  <si>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</si>
  <si>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</si>
  <si>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</si>
  <si>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</si>
  <si>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</si>
  <si>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</si>
  <si>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</si>
  <si>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</si>
  <si>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</si>
  <si>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</si>
  <si>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</si>
  <si>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</si>
  <si>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</si>
  <si>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</si>
  <si>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</si>
  <si>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</si>
  <si>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</si>
  <si>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</si>
  <si>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</si>
  <si>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</si>
  <si>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</si>
  <si>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</si>
  <si>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</si>
  <si>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</si>
  <si>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</si>
  <si>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</si>
  <si>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</si>
  <si>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</si>
  <si>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</si>
  <si>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</si>
  <si>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</si>
  <si>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</si>
  <si>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</si>
  <si>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</si>
  <si>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</si>
  <si>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</si>
  <si>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</si>
  <si>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</si>
  <si>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</si>
  <si>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</si>
  <si>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</si>
  <si>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</si>
  <si>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</si>
  <si>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</si>
  <si>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</si>
  <si>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</si>
  <si>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</si>
  <si>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</si>
  <si>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</si>
  <si>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</si>
  <si>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</si>
  <si>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</si>
  <si>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</si>
  <si>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</si>
  <si>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</si>
  <si>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</si>
  <si>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</si>
  <si>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</si>
  <si>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</si>
  <si>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</si>
  <si>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</si>
  <si>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</si>
  <si>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</si>
  <si>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</si>
  <si>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</si>
  <si>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</si>
  <si>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</si>
  <si>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</si>
  <si>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</si>
  <si>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</si>
  <si>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</si>
  <si>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</si>
  <si>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</si>
  <si>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</si>
  <si>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</si>
  <si>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</si>
  <si>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</si>
  <si>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</si>
  <si>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</si>
  <si>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</si>
  <si>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</si>
  <si>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</si>
  <si>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</si>
  <si>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</si>
  <si>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</si>
  <si>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</si>
  <si>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</si>
  <si>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</si>
  <si>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</si>
  <si>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</si>
  <si>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</si>
  <si>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</si>
  <si>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</si>
  <si>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</si>
  <si>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</si>
  <si>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</si>
  <si>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</si>
  <si>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</si>
  <si>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</si>
  <si>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</si>
  <si>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</si>
  <si>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</si>
  <si>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</si>
  <si>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</si>
  <si>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</si>
  <si>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</si>
  <si>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</si>
  <si>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</si>
  <si>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</si>
  <si>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</si>
  <si>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</si>
  <si>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</si>
  <si>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</si>
  <si>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</si>
  <si>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</si>
  <si>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</si>
  <si>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</si>
  <si>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</si>
  <si>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</si>
  <si>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</si>
  <si>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</si>
  <si>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</si>
  <si>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</si>
  <si>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</si>
  <si>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</si>
  <si>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</si>
  <si>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</si>
  <si>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</si>
  <si>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</si>
  <si>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</si>
  <si>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</si>
  <si>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</si>
  <si>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UX1 Index</t>
  </si>
  <si>
    <t>UX2 Index</t>
  </si>
  <si>
    <t>UX3 Index</t>
  </si>
  <si>
    <t>UX4 Index</t>
  </si>
  <si>
    <t>UX5 Index</t>
  </si>
  <si>
    <t>UX6 Index</t>
  </si>
  <si>
    <t>UX7 Index</t>
  </si>
  <si>
    <t>UX8 Index</t>
  </si>
  <si>
    <t>FVS1 Index</t>
  </si>
  <si>
    <t>FVS2 Index</t>
  </si>
  <si>
    <t>FVS3 Index</t>
  </si>
  <si>
    <t>FVS4 Index</t>
  </si>
  <si>
    <t>FVS5 Index</t>
  </si>
  <si>
    <t>FVS6 Index</t>
  </si>
  <si>
    <t>FVS7 Index</t>
  </si>
  <si>
    <t>FVS8 Index</t>
  </si>
  <si>
    <t>row # of 1st live</t>
  </si>
  <si>
    <t>VX/FVS</t>
  </si>
  <si>
    <t>maturiry date</t>
  </si>
  <si>
    <t>month+1</t>
  </si>
  <si>
    <t>year of +1 month</t>
  </si>
  <si>
    <t>third Friday</t>
  </si>
  <si>
    <t>third Friday-30</t>
  </si>
  <si>
    <t>cont</t>
  </si>
  <si>
    <t>live contracts from 1st</t>
  </si>
  <si>
    <t>F21</t>
  </si>
  <si>
    <t>G21</t>
  </si>
  <si>
    <t>H21</t>
  </si>
  <si>
    <t>J21</t>
  </si>
  <si>
    <t>K21</t>
  </si>
  <si>
    <t>M21</t>
  </si>
  <si>
    <t>N21</t>
  </si>
  <si>
    <t>Q21</t>
  </si>
  <si>
    <t>U21</t>
  </si>
  <si>
    <t>V21</t>
  </si>
  <si>
    <t>X21</t>
  </si>
  <si>
    <t>Z21</t>
  </si>
  <si>
    <t>F22</t>
  </si>
  <si>
    <t>G22</t>
  </si>
  <si>
    <t>H22</t>
  </si>
  <si>
    <t>J22</t>
  </si>
  <si>
    <t>K22</t>
  </si>
  <si>
    <t>M22</t>
  </si>
  <si>
    <t>N22</t>
  </si>
  <si>
    <t>Q22</t>
  </si>
  <si>
    <t>U22</t>
  </si>
  <si>
    <t>V22</t>
  </si>
  <si>
    <t>X22</t>
  </si>
  <si>
    <t>Z22</t>
  </si>
  <si>
    <t>F23</t>
  </si>
  <si>
    <t>G23</t>
  </si>
  <si>
    <t>H23</t>
  </si>
  <si>
    <t>J23</t>
  </si>
  <si>
    <t>K23</t>
  </si>
  <si>
    <t>M23</t>
  </si>
  <si>
    <t>N23</t>
  </si>
  <si>
    <t>Q23</t>
  </si>
  <si>
    <t>U23</t>
  </si>
  <si>
    <t>V23</t>
  </si>
  <si>
    <t>X23</t>
  </si>
  <si>
    <t>Z23</t>
  </si>
  <si>
    <t>F24</t>
  </si>
  <si>
    <t>G24</t>
  </si>
  <si>
    <t>H24</t>
  </si>
  <si>
    <t>J24</t>
  </si>
  <si>
    <t>K24</t>
  </si>
  <si>
    <t>M24</t>
  </si>
  <si>
    <t>N24</t>
  </si>
  <si>
    <t>Q24</t>
  </si>
  <si>
    <t>U24</t>
  </si>
  <si>
    <t>V24</t>
  </si>
  <si>
    <t>X24</t>
  </si>
  <si>
    <t>Z24</t>
  </si>
  <si>
    <t>F35</t>
  </si>
  <si>
    <t>G35</t>
  </si>
  <si>
    <t>J35</t>
  </si>
  <si>
    <t>K35</t>
  </si>
  <si>
    <t>N35</t>
  </si>
  <si>
    <t>Q35</t>
  </si>
  <si>
    <t>V35</t>
  </si>
  <si>
    <t>X35</t>
  </si>
  <si>
    <t>F36</t>
  </si>
  <si>
    <t>G36</t>
  </si>
  <si>
    <t>J36</t>
  </si>
  <si>
    <t>K36</t>
  </si>
  <si>
    <t>N36</t>
  </si>
  <si>
    <t>Q36</t>
  </si>
  <si>
    <t>V36</t>
  </si>
  <si>
    <t>X36</t>
  </si>
  <si>
    <t>F37</t>
  </si>
  <si>
    <t>G37</t>
  </si>
  <si>
    <t>J37</t>
  </si>
  <si>
    <t>K37</t>
  </si>
  <si>
    <t>N37</t>
  </si>
  <si>
    <t>Q37</t>
  </si>
  <si>
    <t>V37</t>
  </si>
  <si>
    <t>X37</t>
  </si>
  <si>
    <t>F38</t>
  </si>
  <si>
    <t>G38</t>
  </si>
  <si>
    <t>H38</t>
  </si>
  <si>
    <t>J38</t>
  </si>
  <si>
    <t>K38</t>
  </si>
  <si>
    <t>M38</t>
  </si>
  <si>
    <t>N38</t>
  </si>
  <si>
    <t>Q38</t>
  </si>
  <si>
    <t>U38</t>
  </si>
  <si>
    <t>V38</t>
  </si>
  <si>
    <t>X38</t>
  </si>
  <si>
    <t>Z38</t>
  </si>
  <si>
    <t>F39</t>
  </si>
  <si>
    <t>G39</t>
  </si>
  <si>
    <t>J39</t>
  </si>
  <si>
    <t>K39</t>
  </si>
  <si>
    <t>N39</t>
  </si>
  <si>
    <t>Q39</t>
  </si>
  <si>
    <t>V39</t>
  </si>
  <si>
    <t>X39</t>
  </si>
  <si>
    <t>F40</t>
  </si>
  <si>
    <t>G40</t>
  </si>
  <si>
    <t>J40</t>
  </si>
  <si>
    <t>K40</t>
  </si>
  <si>
    <t>N40</t>
  </si>
  <si>
    <t>Q40</t>
  </si>
  <si>
    <t>V40</t>
  </si>
  <si>
    <t>X40</t>
  </si>
  <si>
    <t>F41</t>
  </si>
  <si>
    <t>G41</t>
  </si>
  <si>
    <t>H41</t>
  </si>
  <si>
    <t>J41</t>
  </si>
  <si>
    <t>K41</t>
  </si>
  <si>
    <t>M41</t>
  </si>
  <si>
    <t>N41</t>
  </si>
  <si>
    <t>Q41</t>
  </si>
  <si>
    <t>U41</t>
  </si>
  <si>
    <t>V41</t>
  </si>
  <si>
    <t>X41</t>
  </si>
  <si>
    <t>Z41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</si>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</sst>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;@"/>
    <numFmt numFmtId="165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1" fontId="0" fillId="0" borderId="0" xfId="0" applyNumberFormat="1"/>
    <xf numFmtId="9" fontId="0" fillId="0" borderId="0" xfId="1" applyFont="1"/>
    <xf numFmtId="1" fontId="0" fillId="0" borderId="0" xfId="1" applyNumberFormat="1" applyFont="1" applyFill="1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8" xfId="0" applyFont="1" applyBorder="1"/>
    <xf numFmtId="14" fontId="0" fillId="0" borderId="8" xfId="0" applyNumberFormat="1" applyBorder="1"/>
    <xf numFmtId="14" fontId="0" fillId="0" borderId="9" xfId="0" applyNumberFormat="1" applyBorder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2" xfId="0" applyBorder="1" applyAlignment="1">
      <alignment horizontal="left"/>
    </xf>
    <xf numFmtId="0" fontId="0" fillId="2" borderId="1" xfId="0" applyFill="1" applyBorder="1"/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9991E5E-B709-4559-98B3-F70B37164A85}"/>
  </tableStyles>
  <colors>
    <mruColors>
      <color rgb="FFCCCC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sheetMetadata" Target="metadata.xml"/><Relationship Id="rId36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6" xr16:uid="{AFAAFF6A-4770-4CB5-86FB-F85B39F179A1}" autoFormatId="16" applyNumberFormats="0" applyBorderFormats="0" applyFontFormats="0" applyPatternFormats="0" applyAlignmentFormats="0" applyWidthHeightFormats="0">
  <queryTableRefresh nextId="2078">
    <queryTableFields count="91">
      <queryTableField id="1" name="Column1" tableColumnId="1584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2031" name="Column45" tableColumnId="1"/>
      <queryTableField id="2032" name="Column46" tableColumnId="45"/>
      <queryTableField id="2033" name="Column47" tableColumnId="46"/>
      <queryTableField id="2034" name="Column48" tableColumnId="47"/>
      <queryTableField id="2035" name="Column49" tableColumnId="48"/>
      <queryTableField id="2036" name="Column50" tableColumnId="49"/>
      <queryTableField id="2037" name="Column51" tableColumnId="50"/>
      <queryTableField id="2038" name="Column52" tableColumnId="51"/>
      <queryTableField id="2039" name="Column53" tableColumnId="52"/>
      <queryTableField id="2040" name="Column54" tableColumnId="53"/>
      <queryTableField id="2041" name="Column55" tableColumnId="54"/>
      <queryTableField id="2042" name="Column56" tableColumnId="55"/>
      <queryTableField id="2043" name="Column57" tableColumnId="56"/>
      <queryTableField id="2044" name="Column58" tableColumnId="57"/>
      <queryTableField id="2045" name="Column59" tableColumnId="58"/>
      <queryTableField id="2046" name="Column60" tableColumnId="59"/>
      <queryTableField id="2047" name="Column61" tableColumnId="60"/>
      <queryTableField id="2048" name="Column62" tableColumnId="61"/>
      <queryTableField id="2049" name="Column63" tableColumnId="62"/>
      <queryTableField id="2050" name="Column64" tableColumnId="63"/>
      <queryTableField id="2051" name="Column65" tableColumnId="64"/>
      <queryTableField id="2052" name="Column66" tableColumnId="65"/>
      <queryTableField id="2053" name="Column67" tableColumnId="66"/>
      <queryTableField id="2054" name="Column68" tableColumnId="67"/>
      <queryTableField id="2055" name="Column69" tableColumnId="68"/>
      <queryTableField id="2056" name="Column70" tableColumnId="69"/>
      <queryTableField id="2057" name="Column71" tableColumnId="70"/>
      <queryTableField id="2058" name="Column72" tableColumnId="71"/>
      <queryTableField id="2059" name="Column73" tableColumnId="72"/>
      <queryTableField id="2060" name="Column74" tableColumnId="73"/>
      <queryTableField id="2061" name="Column75" tableColumnId="74"/>
      <queryTableField id="2062" name="Column76" tableColumnId="75"/>
      <queryTableField id="2063" name="Column77" tableColumnId="76"/>
      <queryTableField id="2064" name="Column78" tableColumnId="77"/>
      <queryTableField id="2065" name="Column79" tableColumnId="78"/>
      <queryTableField id="2066" name="Column80" tableColumnId="79"/>
      <queryTableField id="2067" name="Column81" tableColumnId="80"/>
      <queryTableField id="2068" name="Column82" tableColumnId="81"/>
      <queryTableField id="2069" name="Column83" tableColumnId="82"/>
      <queryTableField id="2070" name="Column84" tableColumnId="83"/>
      <queryTableField id="2071" name="Column85" tableColumnId="84"/>
      <queryTableField id="2072" name="Column86" tableColumnId="85"/>
      <queryTableField id="2073" name="Column87" tableColumnId="86"/>
      <queryTableField id="2074" name="Column88" tableColumnId="87"/>
      <queryTableField id="2075" name="Column89" tableColumnId="88"/>
      <queryTableField id="2076" name="Column90" tableColumnId="89"/>
      <queryTableField id="2077" name="Column91" tableColumnId="9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9" xr16:uid="{3401CAAB-7FAC-463F-8DE0-409FDF9004A0}" autoFormatId="16" applyNumberFormats="0" applyBorderFormats="0" applyFontFormats="0" applyPatternFormats="0" applyAlignmentFormats="0" applyWidthHeightFormats="0">
  <queryTableRefresh nextId="2447">
    <queryTableFields count="70">
      <queryTableField id="1" name="Column1" tableColumnId="208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2422" name="Column46" tableColumnId="1"/>
      <queryTableField id="2423" name="Column47" tableColumnId="46"/>
      <queryTableField id="2424" name="Column48" tableColumnId="47"/>
      <queryTableField id="2425" name="Column49" tableColumnId="48"/>
      <queryTableField id="2426" name="Column50" tableColumnId="49"/>
      <queryTableField id="2427" name="Column51" tableColumnId="50"/>
      <queryTableField id="2428" name="Column52" tableColumnId="51"/>
      <queryTableField id="2429" name="Column53" tableColumnId="52"/>
      <queryTableField id="2430" name="Column54" tableColumnId="53"/>
      <queryTableField id="2431" name="Column55" tableColumnId="54"/>
      <queryTableField id="2432" name="Column56" tableColumnId="55"/>
      <queryTableField id="2433" name="Column57" tableColumnId="56"/>
      <queryTableField id="2434" name="Column58" tableColumnId="57"/>
      <queryTableField id="2435" name="Column59" tableColumnId="58"/>
      <queryTableField id="2436" name="Column60" tableColumnId="59"/>
      <queryTableField id="2437" name="Column61" tableColumnId="60"/>
      <queryTableField id="2438" name="Column62" tableColumnId="61"/>
      <queryTableField id="2439" name="Column63" tableColumnId="62"/>
      <queryTableField id="2440" name="Column64" tableColumnId="63"/>
      <queryTableField id="2441" name="Column65" tableColumnId="64"/>
      <queryTableField id="2442" name="Column66" tableColumnId="65"/>
      <queryTableField id="2443" name="Column67" tableColumnId="66"/>
      <queryTableField id="2444" name="Column68" tableColumnId="67"/>
      <queryTableField id="2445" name="Column69" tableColumnId="68"/>
      <queryTableField id="2446" name="Column70" tableColumnId="6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6154B2D-BAE1-45F2-AB99-0DC653EA0BE5}" autoFormatId="16" applyNumberFormats="0" applyBorderFormats="0" applyFontFormats="0" applyPatternFormats="0" applyAlignmentFormats="0" applyWidthHeightFormats="0">
  <queryTableRefresh nextId="2666">
    <queryTableFields count="10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4" xr16:uid="{D7CD5A7F-3F44-4649-A085-4559C0902A79}" autoFormatId="16" applyNumberFormats="0" applyBorderFormats="0" applyFontFormats="0" applyPatternFormats="0" applyAlignmentFormats="0" applyWidthHeightFormats="0">
  <queryTableRefresh nextId="2448">
    <queryTableFields count="70">
      <queryTableField id="1" name="Column1" tableColumnId="1975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2423" name="Column46" tableColumnId="1"/>
      <queryTableField id="2424" name="Column47" tableColumnId="46"/>
      <queryTableField id="2425" name="Column48" tableColumnId="47"/>
      <queryTableField id="2426" name="Column49" tableColumnId="48"/>
      <queryTableField id="2427" name="Column50" tableColumnId="49"/>
      <queryTableField id="2428" name="Column51" tableColumnId="50"/>
      <queryTableField id="2429" name="Column52" tableColumnId="51"/>
      <queryTableField id="2430" name="Column53" tableColumnId="52"/>
      <queryTableField id="2431" name="Column54" tableColumnId="53"/>
      <queryTableField id="2432" name="Column55" tableColumnId="54"/>
      <queryTableField id="2433" name="Column56" tableColumnId="55"/>
      <queryTableField id="2434" name="Column57" tableColumnId="56"/>
      <queryTableField id="2435" name="Column58" tableColumnId="57"/>
      <queryTableField id="2436" name="Column59" tableColumnId="58"/>
      <queryTableField id="2437" name="Column60" tableColumnId="59"/>
      <queryTableField id="2438" name="Column61" tableColumnId="60"/>
      <queryTableField id="2439" name="Column62" tableColumnId="61"/>
      <queryTableField id="2440" name="Column63" tableColumnId="62"/>
      <queryTableField id="2441" name="Column64" tableColumnId="63"/>
      <queryTableField id="2442" name="Column65" tableColumnId="64"/>
      <queryTableField id="2443" name="Column66" tableColumnId="65"/>
      <queryTableField id="2444" name="Column67" tableColumnId="66"/>
      <queryTableField id="2445" name="Column68" tableColumnId="67"/>
      <queryTableField id="2446" name="Column69" tableColumnId="68"/>
      <queryTableField id="2447" name="Column70" tableColumnId="6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99AD36EE-E1E5-45A8-A6A9-B6AF788B9E3B}" autoFormatId="16" applyNumberFormats="0" applyBorderFormats="0" applyFontFormats="0" applyPatternFormats="0" applyAlignmentFormats="0" applyWidthHeightFormats="0">
  <queryTableRefresh nextId="2422">
    <queryTableFields count="121">
      <queryTableField id="1" name="Column1" tableColumnId="209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0" xr16:uid="{7C77FD4E-28F6-4CE5-83DA-C133550B757A}" autoFormatId="16" applyNumberFormats="0" applyBorderFormats="0" applyFontFormats="0" applyPatternFormats="0" applyAlignmentFormats="0" applyWidthHeightFormats="0">
  <queryTableRefresh nextId="7305">
    <queryTableFields count="94">
      <queryTableField id="1" name="US 2 YEAR TREASURY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3" xr16:uid="{2D1C34A8-13C1-4EBF-9489-DC6F9B9CF29C}" autoFormatId="16" applyNumberFormats="0" applyBorderFormats="0" applyFontFormats="0" applyPatternFormats="0" applyAlignmentFormats="0" applyWidthHeightFormats="0">
  <queryTableRefresh nextId="103">
    <queryTableFields count="10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F3A6C65-695D-4A8C-A8A0-2FB0981E13CF}" autoFormatId="16" applyNumberFormats="0" applyBorderFormats="0" applyFontFormats="0" applyPatternFormats="0" applyAlignmentFormats="0" applyWidthHeightFormats="0">
  <queryTableRefresh nextId="10">
    <queryTableFields count="1">
      <queryTableField id="1" name="Column1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2D531A5-D133-43CA-82D2-9C3EBBA264C2}" autoFormatId="16" applyNumberFormats="0" applyBorderFormats="0" applyFontFormats="0" applyPatternFormats="0" applyAlignmentFormats="0" applyWidthHeightFormats="0">
  <queryTableRefresh nextId="67">
    <queryTableFields count="6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20483A8-ED23-40A5-A4BE-669F2F7A2938}" autoFormatId="16" applyNumberFormats="0" applyBorderFormats="0" applyFontFormats="0" applyPatternFormats="0" applyAlignmentFormats="0" applyWidthHeightFormats="0">
  <queryTableRefresh nextId="2235">
    <queryTableFields count="22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28DC95B-3DBD-410F-973B-9C08BD04279B}" autoFormatId="16" applyNumberFormats="0" applyBorderFormats="0" applyFontFormats="0" applyPatternFormats="0" applyAlignmentFormats="0" applyWidthHeightFormats="0">
  <queryTableRefresh nextId="2795">
    <queryTableFields count="279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43B44-1213-44D6-B68F-64845908DF76}" name="SOFR3mo_PX" displayName="SOFR3mo_PX" ref="A1:CM34" tableType="queryTable" totalsRowShown="0">
  <autoFilter ref="A1:CM34" xr:uid="{92B43B44-1213-44D6-B68F-64845908DF76}"/>
  <tableColumns count="91">
    <tableColumn id="1584" xr3:uid="{3B6D4885-EF1E-435E-805F-C3042F3055B8}" uniqueName="1584" name="Column1" queryTableFieldId="1" dataDxfId="10"/>
    <tableColumn id="2" xr3:uid="{0AFDE542-3D78-44B8-A3A1-673684AE4CD2}" uniqueName="2" name="Column2" queryTableFieldId="2"/>
    <tableColumn id="3" xr3:uid="{83F2C802-5E41-4DFB-88B0-EDD5659F4B73}" uniqueName="3" name="Column3" queryTableFieldId="3"/>
    <tableColumn id="4" xr3:uid="{8FBD97A3-3F54-4D3E-9D2A-1F8F52E93B1B}" uniqueName="4" name="Column4" queryTableFieldId="4"/>
    <tableColumn id="5" xr3:uid="{6E4A1087-E301-461C-99FC-445D6FB5EFB7}" uniqueName="5" name="Column5" queryTableFieldId="5"/>
    <tableColumn id="6" xr3:uid="{8F0D1C32-F3F3-427D-9CEA-313DD461A340}" uniqueName="6" name="Column6" queryTableFieldId="6"/>
    <tableColumn id="7" xr3:uid="{FECEC0A4-8750-42DA-AB64-F7687276C0F0}" uniqueName="7" name="Column7" queryTableFieldId="7"/>
    <tableColumn id="8" xr3:uid="{BF0C5F09-B638-4EAF-8465-3B3E89088002}" uniqueName="8" name="Column8" queryTableFieldId="8"/>
    <tableColumn id="9" xr3:uid="{295B4950-371E-407A-842B-F2E8B9AC3E21}" uniqueName="9" name="Column9" queryTableFieldId="9"/>
    <tableColumn id="10" xr3:uid="{6354A987-F78E-41CB-A850-303BFA4ECD6B}" uniqueName="10" name="Column10" queryTableFieldId="10"/>
    <tableColumn id="11" xr3:uid="{D4C2F735-4C66-46F9-9F94-C1BCE8E900CF}" uniqueName="11" name="Column11" queryTableFieldId="11"/>
    <tableColumn id="12" xr3:uid="{4F0573D9-5928-4286-B706-36A00C07CEF3}" uniqueName="12" name="Column12" queryTableFieldId="12"/>
    <tableColumn id="13" xr3:uid="{F7A71330-04F9-4A27-A8D3-754832F66C10}" uniqueName="13" name="Column13" queryTableFieldId="13"/>
    <tableColumn id="14" xr3:uid="{80C119B0-344A-441D-9BBE-2F79B04F3A19}" uniqueName="14" name="Column14" queryTableFieldId="14"/>
    <tableColumn id="15" xr3:uid="{F641AE4F-18FA-4B04-8309-BBB44A8F99A8}" uniqueName="15" name="Column15" queryTableFieldId="15"/>
    <tableColumn id="16" xr3:uid="{063530DE-1AC5-4F85-AD9D-7E5FED44B08E}" uniqueName="16" name="Column16" queryTableFieldId="16"/>
    <tableColumn id="17" xr3:uid="{55E940C3-74D9-4F69-A393-CDCB7055695F}" uniqueName="17" name="Column17" queryTableFieldId="17"/>
    <tableColumn id="18" xr3:uid="{9C4D6C1C-CD14-4AAA-9E5A-857D14346047}" uniqueName="18" name="Column18" queryTableFieldId="18"/>
    <tableColumn id="19" xr3:uid="{7C2A04BC-2C3A-4012-9390-34176327205C}" uniqueName="19" name="Column19" queryTableFieldId="19"/>
    <tableColumn id="20" xr3:uid="{6838F06A-5449-4D93-AAB7-CD206E948E16}" uniqueName="20" name="Column20" queryTableFieldId="20"/>
    <tableColumn id="21" xr3:uid="{1E5232C2-E449-4329-9284-E7A6A1FC532A}" uniqueName="21" name="Column21" queryTableFieldId="21"/>
    <tableColumn id="22" xr3:uid="{6E6732B5-D383-4F47-B363-BD61713D380B}" uniqueName="22" name="Column22" queryTableFieldId="22"/>
    <tableColumn id="23" xr3:uid="{43D09CA2-6CA4-403B-AB6B-9797B29AB728}" uniqueName="23" name="Column23" queryTableFieldId="23"/>
    <tableColumn id="24" xr3:uid="{033FEF44-EDB2-4C93-A1FA-F20A37B5BC8D}" uniqueName="24" name="Column24" queryTableFieldId="24"/>
    <tableColumn id="25" xr3:uid="{214B7606-9BAB-40E3-A99B-809B1F311247}" uniqueName="25" name="Column25" queryTableFieldId="25"/>
    <tableColumn id="26" xr3:uid="{DB27D0AF-1704-4509-9072-638FD36F8840}" uniqueName="26" name="Column26" queryTableFieldId="26"/>
    <tableColumn id="27" xr3:uid="{24BA50AB-ECA7-47DB-881F-6BA196831ACB}" uniqueName="27" name="Column27" queryTableFieldId="27"/>
    <tableColumn id="28" xr3:uid="{2BEE5590-2FC4-4463-A261-BBE185CAF2C0}" uniqueName="28" name="Column28" queryTableFieldId="28"/>
    <tableColumn id="29" xr3:uid="{C9ACDE3D-15BA-4319-908C-CB1AAB0BB699}" uniqueName="29" name="Column29" queryTableFieldId="29"/>
    <tableColumn id="30" xr3:uid="{77340261-B4E0-4331-B38B-73AEC4170305}" uniqueName="30" name="Column30" queryTableFieldId="30"/>
    <tableColumn id="31" xr3:uid="{9C5850C2-7D8D-486A-8293-F480C369FFE4}" uniqueName="31" name="Column31" queryTableFieldId="31"/>
    <tableColumn id="32" xr3:uid="{78F27A03-1E87-4709-9CE7-0FDBA4974866}" uniqueName="32" name="Column32" queryTableFieldId="32"/>
    <tableColumn id="33" xr3:uid="{8D407AC0-1E94-4CD5-BA06-0F1552A3805E}" uniqueName="33" name="Column33" queryTableFieldId="33"/>
    <tableColumn id="34" xr3:uid="{7ACDE109-17F1-4F01-8AF0-8409B7560F62}" uniqueName="34" name="Column34" queryTableFieldId="34"/>
    <tableColumn id="35" xr3:uid="{E85F4265-BDE7-4E55-BC71-55B7FAA36FED}" uniqueName="35" name="Column35" queryTableFieldId="35"/>
    <tableColumn id="36" xr3:uid="{8C1CBBB2-A89F-4D6F-A86C-D7A285835B68}" uniqueName="36" name="Column36" queryTableFieldId="36"/>
    <tableColumn id="37" xr3:uid="{9F5CDF5D-6234-4C6A-8B03-0FDA8C213ED4}" uniqueName="37" name="Column37" queryTableFieldId="37"/>
    <tableColumn id="38" xr3:uid="{6307EAF4-C062-44AB-AC6C-05A630A31F3E}" uniqueName="38" name="Column38" queryTableFieldId="38"/>
    <tableColumn id="39" xr3:uid="{9702B803-C0B2-45EC-8BDC-8CF9FDC91327}" uniqueName="39" name="Column39" queryTableFieldId="39"/>
    <tableColumn id="40" xr3:uid="{960BB4B1-69F7-4AA2-8D52-0EEB0FAFC487}" uniqueName="40" name="Column40" queryTableFieldId="40"/>
    <tableColumn id="41" xr3:uid="{BDFA326B-0F0D-4B22-8DCD-C72AD173704B}" uniqueName="41" name="Column41" queryTableFieldId="41"/>
    <tableColumn id="42" xr3:uid="{90194BB0-11FB-4E3E-983C-0FF56FB1A2CB}" uniqueName="42" name="Column42" queryTableFieldId="42"/>
    <tableColumn id="43" xr3:uid="{54751304-1DFB-4D46-9D37-C1E1FED948D7}" uniqueName="43" name="Column43" queryTableFieldId="43"/>
    <tableColumn id="44" xr3:uid="{2F21D5AE-3179-400D-9A59-272E05FFFE3B}" uniqueName="44" name="Column44" queryTableFieldId="44"/>
    <tableColumn id="1" xr3:uid="{1FDAA6EC-8A67-475D-8610-12168476DE69}" uniqueName="1" name="Column45" queryTableFieldId="2031"/>
    <tableColumn id="45" xr3:uid="{7DDFBB82-E394-446C-94B2-C9A37AA4E90C}" uniqueName="45" name="Column46" queryTableFieldId="2032"/>
    <tableColumn id="46" xr3:uid="{E029C5D4-772F-40B9-B581-8E84DEC1E947}" uniqueName="46" name="Column47" queryTableFieldId="2033"/>
    <tableColumn id="47" xr3:uid="{1400CE6A-BB75-43B7-BF43-30B507D013BB}" uniqueName="47" name="Column48" queryTableFieldId="2034"/>
    <tableColumn id="48" xr3:uid="{BAF86520-5A23-4B8D-8BF8-70DA1E853CA1}" uniqueName="48" name="Column49" queryTableFieldId="2035"/>
    <tableColumn id="49" xr3:uid="{462828F3-F385-4DEA-8A9C-757D36CE6F4D}" uniqueName="49" name="Column50" queryTableFieldId="2036"/>
    <tableColumn id="50" xr3:uid="{9DD3BC68-02E8-4565-9BD3-75242AE085EA}" uniqueName="50" name="Column51" queryTableFieldId="2037"/>
    <tableColumn id="51" xr3:uid="{8C107B10-235A-4691-B491-ECFBB3BFA1A1}" uniqueName="51" name="Column52" queryTableFieldId="2038"/>
    <tableColumn id="52" xr3:uid="{FE359289-DF63-448D-9BB8-E2A514C23B54}" uniqueName="52" name="Column53" queryTableFieldId="2039"/>
    <tableColumn id="53" xr3:uid="{940763D1-10D3-4AC0-A84D-164BB2CE45DD}" uniqueName="53" name="Column54" queryTableFieldId="2040"/>
    <tableColumn id="54" xr3:uid="{635F0897-73AC-487E-A232-E44C97374A8B}" uniqueName="54" name="Column55" queryTableFieldId="2041"/>
    <tableColumn id="55" xr3:uid="{16F42A8F-5A74-4B77-B36D-EE467F4CF941}" uniqueName="55" name="Column56" queryTableFieldId="2042"/>
    <tableColumn id="56" xr3:uid="{53E93B8B-7A62-47A8-9E9A-1237EBEDA4FA}" uniqueName="56" name="Column57" queryTableFieldId="2043"/>
    <tableColumn id="57" xr3:uid="{D3C8F369-F694-4BD1-9865-77B902BC853C}" uniqueName="57" name="Column58" queryTableFieldId="2044"/>
    <tableColumn id="58" xr3:uid="{367AF56F-0C83-448C-8F6E-F3006671C421}" uniqueName="58" name="Column59" queryTableFieldId="2045"/>
    <tableColumn id="59" xr3:uid="{5A48B059-AF47-4B4B-A376-A49E08D6121C}" uniqueName="59" name="Column60" queryTableFieldId="2046"/>
    <tableColumn id="60" xr3:uid="{B8D03F6E-00D9-4E79-B3D8-2AC6CFE5828C}" uniqueName="60" name="Column61" queryTableFieldId="2047"/>
    <tableColumn id="61" xr3:uid="{E2092D63-6AC6-485C-9C7F-14D15EDB0A07}" uniqueName="61" name="Column62" queryTableFieldId="2048"/>
    <tableColumn id="62" xr3:uid="{C6E0472E-9052-498A-A35B-64FC70DDA406}" uniqueName="62" name="Column63" queryTableFieldId="2049"/>
    <tableColumn id="63" xr3:uid="{B0EF8D2D-8554-49AB-9385-7F6681B764D0}" uniqueName="63" name="Column64" queryTableFieldId="2050"/>
    <tableColumn id="64" xr3:uid="{9A983689-993E-432A-8EA2-D7C9B345A572}" uniqueName="64" name="Column65" queryTableFieldId="2051"/>
    <tableColumn id="65" xr3:uid="{1621E978-D5A9-4C3D-85E5-0DAE33AA905A}" uniqueName="65" name="Column66" queryTableFieldId="2052"/>
    <tableColumn id="66" xr3:uid="{F6703D5E-F025-40F9-8E3D-A59645EDADB4}" uniqueName="66" name="Column67" queryTableFieldId="2053"/>
    <tableColumn id="67" xr3:uid="{105BD9D1-FCB3-4ACF-AD54-B892A04FE7EB}" uniqueName="67" name="Column68" queryTableFieldId="2054"/>
    <tableColumn id="68" xr3:uid="{DB19C916-D500-4187-B4F6-B3039479B691}" uniqueName="68" name="Column69" queryTableFieldId="2055"/>
    <tableColumn id="69" xr3:uid="{474562FD-C3A8-48A4-800E-4F2DFA579329}" uniqueName="69" name="Column70" queryTableFieldId="2056"/>
    <tableColumn id="70" xr3:uid="{0B9E4DEA-22F4-4261-9D9F-771E87BC18CE}" uniqueName="70" name="Column71" queryTableFieldId="2057"/>
    <tableColumn id="71" xr3:uid="{AA2AA906-7DBD-4F0F-A314-F615F61D4FAF}" uniqueName="71" name="Column72" queryTableFieldId="2058"/>
    <tableColumn id="72" xr3:uid="{1EB814C1-6623-4E96-B891-AA287E5CCFFE}" uniqueName="72" name="Column73" queryTableFieldId="2059"/>
    <tableColumn id="73" xr3:uid="{263C80A7-A9C2-4029-A91C-27768B041943}" uniqueName="73" name="Column74" queryTableFieldId="2060"/>
    <tableColumn id="74" xr3:uid="{0F493ED2-0A01-450B-9111-28359CDD1EA4}" uniqueName="74" name="Column75" queryTableFieldId="2061"/>
    <tableColumn id="75" xr3:uid="{5B824B4C-B2CD-4911-BDBD-0C6B3BEFAA93}" uniqueName="75" name="Column76" queryTableFieldId="2062"/>
    <tableColumn id="76" xr3:uid="{3EB4957A-807A-4B30-A7FF-7CFC50D282F4}" uniqueName="76" name="Column77" queryTableFieldId="2063"/>
    <tableColumn id="77" xr3:uid="{CDD84BFF-8336-44FF-BA3E-31236047823D}" uniqueName="77" name="Column78" queryTableFieldId="2064"/>
    <tableColumn id="78" xr3:uid="{05E2B5C5-A324-4A47-8064-A6B4492253EB}" uniqueName="78" name="Column79" queryTableFieldId="2065"/>
    <tableColumn id="79" xr3:uid="{03C5F053-4329-457F-B8A9-3DFC7F2E77D3}" uniqueName="79" name="Column80" queryTableFieldId="2066"/>
    <tableColumn id="80" xr3:uid="{2B2EB418-D206-4BE0-99DC-42C0ABEEEB1C}" uniqueName="80" name="Column81" queryTableFieldId="2067"/>
    <tableColumn id="81" xr3:uid="{D8EF46A4-5BEF-4E81-B3A0-37EDF8197968}" uniqueName="81" name="Column82" queryTableFieldId="2068"/>
    <tableColumn id="82" xr3:uid="{3D097C53-B968-4FB6-B6BB-C9B362FBE17D}" uniqueName="82" name="Column83" queryTableFieldId="2069"/>
    <tableColumn id="83" xr3:uid="{0323216E-8204-4FA7-9CA3-6728FBCDF70E}" uniqueName="83" name="Column84" queryTableFieldId="2070"/>
    <tableColumn id="84" xr3:uid="{55AFF54A-2A95-4636-A86F-E0F52BC236BA}" uniqueName="84" name="Column85" queryTableFieldId="2071"/>
    <tableColumn id="85" xr3:uid="{90559E1D-55B3-4181-97E0-502747D19193}" uniqueName="85" name="Column86" queryTableFieldId="2072"/>
    <tableColumn id="86" xr3:uid="{DE332134-FE9D-4940-BFB3-0D13A3444D9C}" uniqueName="86" name="Column87" queryTableFieldId="2073"/>
    <tableColumn id="87" xr3:uid="{7B3A4913-3299-4612-9E05-E062F24CECF9}" uniqueName="87" name="Column88" queryTableFieldId="2074"/>
    <tableColumn id="88" xr3:uid="{E586B58B-5E11-4660-9666-5B1DEA8C5C27}" uniqueName="88" name="Column89" queryTableFieldId="2075"/>
    <tableColumn id="89" xr3:uid="{11E6DDE4-A09A-462E-9B4C-F582EE17D3B4}" uniqueName="89" name="Column90" queryTableFieldId="2076"/>
    <tableColumn id="90" xr3:uid="{DAFD22FA-FEA1-4C7B-856A-0C1B2C6A10CA}" uniqueName="90" name="Column91" queryTableFieldId="207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49F4CB-9792-4B75-92DF-C4616DE3890F}" name="SONIA_PX" displayName="SONIA_PX" ref="A1:BR26" tableType="queryTable" totalsRowShown="0">
  <autoFilter ref="A1:BR26" xr:uid="{AC49F4CB-9792-4B75-92DF-C4616DE3890F}"/>
  <tableColumns count="70">
    <tableColumn id="2080" xr3:uid="{6AA7D38A-1480-4B89-AA36-322894804355}" uniqueName="2080" name="Column1" queryTableFieldId="1" dataDxfId="9"/>
    <tableColumn id="2" xr3:uid="{2DB79805-E52A-43EF-8148-DA98D574C7FE}" uniqueName="2" name="Column2" queryTableFieldId="2"/>
    <tableColumn id="3" xr3:uid="{276A91FA-886E-4510-9160-348CB0A94AD3}" uniqueName="3" name="Column3" queryTableFieldId="3"/>
    <tableColumn id="4" xr3:uid="{3B73A0D5-9883-4A5A-BF0D-AD121B47CC41}" uniqueName="4" name="Column4" queryTableFieldId="4"/>
    <tableColumn id="5" xr3:uid="{91822E27-EF19-487C-8B62-23094F944D12}" uniqueName="5" name="Column5" queryTableFieldId="5"/>
    <tableColumn id="6" xr3:uid="{AE026A6A-89A5-4534-82EB-FB3DB4B24E97}" uniqueName="6" name="Column6" queryTableFieldId="6"/>
    <tableColumn id="7" xr3:uid="{C6FC1984-829A-417D-9C95-698FE4DB04E0}" uniqueName="7" name="Column7" queryTableFieldId="7"/>
    <tableColumn id="8" xr3:uid="{98C04071-917D-4963-86F4-2A7CD2CCE605}" uniqueName="8" name="Column8" queryTableFieldId="8"/>
    <tableColumn id="9" xr3:uid="{58F27827-EA1F-4FC5-A811-9DC054CFEE83}" uniqueName="9" name="Column9" queryTableFieldId="9"/>
    <tableColumn id="10" xr3:uid="{A6515E5E-99E5-40BC-B9B1-52F5E3A31A8A}" uniqueName="10" name="Column10" queryTableFieldId="10"/>
    <tableColumn id="11" xr3:uid="{9843B173-B842-4F82-BF01-90624A8C9D7A}" uniqueName="11" name="Column11" queryTableFieldId="11"/>
    <tableColumn id="12" xr3:uid="{AC6A8D20-346F-4FF4-A66E-E823581E590A}" uniqueName="12" name="Column12" queryTableFieldId="12"/>
    <tableColumn id="13" xr3:uid="{F6846406-D899-4FA0-AA34-4C55B3850DBB}" uniqueName="13" name="Column13" queryTableFieldId="13"/>
    <tableColumn id="14" xr3:uid="{DC48E87E-C029-42C1-826A-5539FB2FE2E4}" uniqueName="14" name="Column14" queryTableFieldId="14"/>
    <tableColumn id="15" xr3:uid="{7A452778-9C2C-48A7-A697-80D7A634513A}" uniqueName="15" name="Column15" queryTableFieldId="15"/>
    <tableColumn id="16" xr3:uid="{EE111C52-8206-4933-AC8C-CFA2B6A5BD47}" uniqueName="16" name="Column16" queryTableFieldId="16"/>
    <tableColumn id="17" xr3:uid="{3B3B2BE2-4C9E-43A0-BD1A-0130C545F8DE}" uniqueName="17" name="Column17" queryTableFieldId="17"/>
    <tableColumn id="18" xr3:uid="{29BAD389-39BC-45CC-B626-596D559EF56F}" uniqueName="18" name="Column18" queryTableFieldId="18"/>
    <tableColumn id="19" xr3:uid="{F4EF6354-975F-47B5-B704-7C077C123644}" uniqueName="19" name="Column19" queryTableFieldId="19"/>
    <tableColumn id="20" xr3:uid="{CEBA3255-3E61-4013-BE8D-2158D87A37C0}" uniqueName="20" name="Column20" queryTableFieldId="20"/>
    <tableColumn id="21" xr3:uid="{510CBA5B-1550-4032-9908-496AB7B74F72}" uniqueName="21" name="Column21" queryTableFieldId="21"/>
    <tableColumn id="22" xr3:uid="{FD1088CA-D34B-4B0E-93A9-D68E0502016D}" uniqueName="22" name="Column22" queryTableFieldId="22"/>
    <tableColumn id="23" xr3:uid="{93625CDF-3C6A-46B2-981F-1CB7E7D34FA1}" uniqueName="23" name="Column23" queryTableFieldId="23"/>
    <tableColumn id="24" xr3:uid="{3F4DC7C5-E49B-49F6-9775-CF048168D1E5}" uniqueName="24" name="Column24" queryTableFieldId="24"/>
    <tableColumn id="25" xr3:uid="{41F91F4B-D429-495E-B20A-6C470E4B2865}" uniqueName="25" name="Column25" queryTableFieldId="25"/>
    <tableColumn id="26" xr3:uid="{07F829F0-8872-4C82-9ADC-6371674223A2}" uniqueName="26" name="Column26" queryTableFieldId="26"/>
    <tableColumn id="27" xr3:uid="{C92C5A6A-410E-4407-BCE7-2345382E8F57}" uniqueName="27" name="Column27" queryTableFieldId="27"/>
    <tableColumn id="28" xr3:uid="{346B20F7-1DE0-487C-BFAE-816E080C7BC3}" uniqueName="28" name="Column28" queryTableFieldId="28"/>
    <tableColumn id="29" xr3:uid="{2858DFD5-51FC-4797-82A8-2D9E6C03DCCA}" uniqueName="29" name="Column29" queryTableFieldId="29"/>
    <tableColumn id="30" xr3:uid="{A88FDE84-CF06-4886-8035-9E1E896A68C3}" uniqueName="30" name="Column30" queryTableFieldId="30"/>
    <tableColumn id="31" xr3:uid="{25973D25-36A0-4740-AC76-DE237CC44B53}" uniqueName="31" name="Column31" queryTableFieldId="31"/>
    <tableColumn id="32" xr3:uid="{3B1E7BED-80B8-4394-B9BB-313B331C5A85}" uniqueName="32" name="Column32" queryTableFieldId="32"/>
    <tableColumn id="33" xr3:uid="{B4830E16-3A1D-44D0-9FC5-E1F37BE9FA4D}" uniqueName="33" name="Column33" queryTableFieldId="33"/>
    <tableColumn id="34" xr3:uid="{EA274536-DD8C-44ED-ACFD-E9CC22B7F47D}" uniqueName="34" name="Column34" queryTableFieldId="34"/>
    <tableColumn id="35" xr3:uid="{73934E35-5AC4-42C7-80A1-2A2E1A693658}" uniqueName="35" name="Column35" queryTableFieldId="35"/>
    <tableColumn id="36" xr3:uid="{39BA2696-8E9C-45E4-85F8-3495ABE0248A}" uniqueName="36" name="Column36" queryTableFieldId="36"/>
    <tableColumn id="37" xr3:uid="{5915F593-0050-4DA8-B6FD-F13653BF4D57}" uniqueName="37" name="Column37" queryTableFieldId="37"/>
    <tableColumn id="38" xr3:uid="{D17BB57E-8618-40BD-9E7A-92D1140BD1E6}" uniqueName="38" name="Column38" queryTableFieldId="38"/>
    <tableColumn id="39" xr3:uid="{1CE306C5-1F0A-4255-8305-70A2F1F00F71}" uniqueName="39" name="Column39" queryTableFieldId="39"/>
    <tableColumn id="40" xr3:uid="{7420DA08-DCF0-4B9C-ABCE-609A3C6A31CE}" uniqueName="40" name="Column40" queryTableFieldId="40"/>
    <tableColumn id="41" xr3:uid="{18ECB5E1-CF45-45DF-B02D-866B2B81EF56}" uniqueName="41" name="Column41" queryTableFieldId="41"/>
    <tableColumn id="42" xr3:uid="{4EC46560-9964-46D3-A3CB-7685F0608E61}" uniqueName="42" name="Column42" queryTableFieldId="42"/>
    <tableColumn id="43" xr3:uid="{2CA1F03C-0376-4D35-BA6A-3B8FC481C724}" uniqueName="43" name="Column43" queryTableFieldId="43"/>
    <tableColumn id="44" xr3:uid="{CA722715-942D-4A63-BC6D-2F4F9760A4EB}" uniqueName="44" name="Column44" queryTableFieldId="44"/>
    <tableColumn id="45" xr3:uid="{C00E24B1-BAB3-4D79-97A9-610166E1A174}" uniqueName="45" name="Column45" queryTableFieldId="45"/>
    <tableColumn id="1" xr3:uid="{F5AF1E4C-DA4D-4486-9C37-95A1CB91BE75}" uniqueName="1" name="Column46" queryTableFieldId="2422"/>
    <tableColumn id="46" xr3:uid="{B184F5BD-80D6-4F79-A022-F7F3975167F0}" uniqueName="46" name="Column47" queryTableFieldId="2423"/>
    <tableColumn id="47" xr3:uid="{DB07F0C4-52C6-42F0-A54B-1F73BB44F9DE}" uniqueName="47" name="Column48" queryTableFieldId="2424"/>
    <tableColumn id="48" xr3:uid="{4DB0EAE5-743F-4B44-A4C5-9A1C1E091CAE}" uniqueName="48" name="Column49" queryTableFieldId="2425"/>
    <tableColumn id="49" xr3:uid="{A163E95B-7F70-4F09-A616-3D00F42B81D0}" uniqueName="49" name="Column50" queryTableFieldId="2426"/>
    <tableColumn id="50" xr3:uid="{E3C8B72D-A86F-42D3-88F9-3A6CD3B145CF}" uniqueName="50" name="Column51" queryTableFieldId="2427"/>
    <tableColumn id="51" xr3:uid="{0FE85876-5F0D-4158-BDAE-67DD47026547}" uniqueName="51" name="Column52" queryTableFieldId="2428"/>
    <tableColumn id="52" xr3:uid="{5B0CB981-F1C1-49BB-853D-C4B03921C7BB}" uniqueName="52" name="Column53" queryTableFieldId="2429"/>
    <tableColumn id="53" xr3:uid="{E261BF22-DC83-4393-B1F1-B70D9EB4FB6A}" uniqueName="53" name="Column54" queryTableFieldId="2430"/>
    <tableColumn id="54" xr3:uid="{B19AF2A2-5FEF-4E65-ADC3-856BCA4725E3}" uniqueName="54" name="Column55" queryTableFieldId="2431"/>
    <tableColumn id="55" xr3:uid="{7FA71FED-8DDE-4E5E-ADD5-C1A660A79E1F}" uniqueName="55" name="Column56" queryTableFieldId="2432"/>
    <tableColumn id="56" xr3:uid="{2D811D52-D188-4128-A25E-7C03B7F6AD6A}" uniqueName="56" name="Column57" queryTableFieldId="2433"/>
    <tableColumn id="57" xr3:uid="{7A6567CC-4E7D-40E2-92EF-C9FDD6A5CAA0}" uniqueName="57" name="Column58" queryTableFieldId="2434"/>
    <tableColumn id="58" xr3:uid="{2D07BABC-A935-4CFF-A70C-9F0F4D1D9532}" uniqueName="58" name="Column59" queryTableFieldId="2435"/>
    <tableColumn id="59" xr3:uid="{DD77E659-871A-4263-9317-A8798DB43C86}" uniqueName="59" name="Column60" queryTableFieldId="2436"/>
    <tableColumn id="60" xr3:uid="{53309F4D-C549-4F43-9DEB-4F455091D79B}" uniqueName="60" name="Column61" queryTableFieldId="2437"/>
    <tableColumn id="61" xr3:uid="{EF35048A-2E34-4D0B-9606-898A7E626DEA}" uniqueName="61" name="Column62" queryTableFieldId="2438"/>
    <tableColumn id="62" xr3:uid="{6275F07C-D938-4AC4-91C3-E455F26B4C24}" uniqueName="62" name="Column63" queryTableFieldId="2439"/>
    <tableColumn id="63" xr3:uid="{00A15746-771A-45E2-BF52-E0B5DAA8AD69}" uniqueName="63" name="Column64" queryTableFieldId="2440"/>
    <tableColumn id="64" xr3:uid="{F7765CFD-58EE-4067-BE82-790536FBF6A9}" uniqueName="64" name="Column65" queryTableFieldId="2441"/>
    <tableColumn id="65" xr3:uid="{43D684E8-4699-4A72-9856-8AFABF463FD5}" uniqueName="65" name="Column66" queryTableFieldId="2442"/>
    <tableColumn id="66" xr3:uid="{5DBA4148-6E0F-42EF-9412-E463BBA81568}" uniqueName="66" name="Column67" queryTableFieldId="2443"/>
    <tableColumn id="67" xr3:uid="{46296FFE-F40E-4F1C-B89D-32BA6A158ECD}" uniqueName="67" name="Column68" queryTableFieldId="2444"/>
    <tableColumn id="68" xr3:uid="{50D46E26-873F-4E86-B665-D2AA6236F49E}" uniqueName="68" name="Column69" queryTableFieldId="2445"/>
    <tableColumn id="69" xr3:uid="{805C8A11-088C-4970-9B1D-5E10B079808C}" uniqueName="69" name="Column70" queryTableFieldId="24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F8BBA-A9B4-4143-8668-D1084B5473B6}" name="Brazil" displayName="Brazil" ref="A1:CW48" tableType="queryTable" totalsRowShown="0">
  <autoFilter ref="A1:CW48" xr:uid="{5A5F8BBA-A9B4-4143-8668-D1084B5473B6}"/>
  <tableColumns count="101">
    <tableColumn id="1" xr3:uid="{96E58354-4352-4D40-ACFF-94C8F8649922}" uniqueName="1" name="Column1" queryTableFieldId="1" dataDxfId="8"/>
    <tableColumn id="2" xr3:uid="{261C3CBC-4B94-4B9B-8D44-F69C1675C94D}" uniqueName="2" name="Column2" queryTableFieldId="2"/>
    <tableColumn id="3" xr3:uid="{BEBFFF8F-75D1-4662-8127-20DDFDA32D13}" uniqueName="3" name="Column3" queryTableFieldId="3"/>
    <tableColumn id="4" xr3:uid="{361B3451-C1C2-4EAC-AE22-B28E52DC9859}" uniqueName="4" name="Column4" queryTableFieldId="4"/>
    <tableColumn id="5" xr3:uid="{BBD8D285-BEAC-48C9-B669-C2CBFFB3E210}" uniqueName="5" name="Column5" queryTableFieldId="5"/>
    <tableColumn id="6" xr3:uid="{8FB000BA-8F66-4FAE-B885-5342C406F76A}" uniqueName="6" name="Column6" queryTableFieldId="6"/>
    <tableColumn id="7" xr3:uid="{F049F423-B35F-4FBE-9D71-1D7DEA9D7C5C}" uniqueName="7" name="Column7" queryTableFieldId="7"/>
    <tableColumn id="8" xr3:uid="{DA17D53F-4488-4F48-9311-7FA3FD8F1AA5}" uniqueName="8" name="Column8" queryTableFieldId="8"/>
    <tableColumn id="9" xr3:uid="{078813E7-1C0A-497B-BA2F-7CF09CE47D03}" uniqueName="9" name="Column9" queryTableFieldId="9"/>
    <tableColumn id="10" xr3:uid="{FB1196E3-BD0D-46CD-95BD-7B1397B66A4F}" uniqueName="10" name="Column10" queryTableFieldId="10"/>
    <tableColumn id="11" xr3:uid="{57999FE6-7DCE-45EE-B7B3-C54058C13DD3}" uniqueName="11" name="Column11" queryTableFieldId="11"/>
    <tableColumn id="12" xr3:uid="{B0284F03-93FE-4B2F-B445-5364713442E3}" uniqueName="12" name="Column12" queryTableFieldId="12"/>
    <tableColumn id="13" xr3:uid="{2A119AD2-D5D7-4078-B893-6D2229708C85}" uniqueName="13" name="Column13" queryTableFieldId="13"/>
    <tableColumn id="14" xr3:uid="{32820652-673D-43D5-8DF1-5E16703EA8B5}" uniqueName="14" name="Column14" queryTableFieldId="14"/>
    <tableColumn id="15" xr3:uid="{F2544CFD-28CB-42B8-B73E-7EE4CE93776F}" uniqueName="15" name="Column15" queryTableFieldId="15"/>
    <tableColumn id="16" xr3:uid="{CB6068B0-493D-46FC-861C-D52467E4F5A9}" uniqueName="16" name="Column16" queryTableFieldId="16"/>
    <tableColumn id="17" xr3:uid="{B3B81905-60A2-4C19-B7E2-8D8EDEB12699}" uniqueName="17" name="Column17" queryTableFieldId="17"/>
    <tableColumn id="18" xr3:uid="{6C53BB92-9A6F-499C-B6EF-30D281149BDC}" uniqueName="18" name="Column18" queryTableFieldId="18"/>
    <tableColumn id="19" xr3:uid="{B3A32A8B-CBB3-48ED-B845-EF8AB2E27D49}" uniqueName="19" name="Column19" queryTableFieldId="19"/>
    <tableColumn id="20" xr3:uid="{D9986951-C7D1-43F7-887C-CC39FDD3A138}" uniqueName="20" name="Column20" queryTableFieldId="20"/>
    <tableColumn id="21" xr3:uid="{9A269C0A-F131-48C4-87C9-8EDFC9D8DB35}" uniqueName="21" name="Column21" queryTableFieldId="21"/>
    <tableColumn id="22" xr3:uid="{0637CB99-EE79-4AAC-89B0-BF0B8FC7A5A2}" uniqueName="22" name="Column22" queryTableFieldId="22"/>
    <tableColumn id="23" xr3:uid="{918B0CF6-194D-43F9-83A8-72E611768C2C}" uniqueName="23" name="Column23" queryTableFieldId="23"/>
    <tableColumn id="24" xr3:uid="{E05ECE5B-4713-4DFF-8105-3FC6017DBCCB}" uniqueName="24" name="Column24" queryTableFieldId="24"/>
    <tableColumn id="25" xr3:uid="{D9E0853C-AF42-4594-AC3F-D3C51A39D3D4}" uniqueName="25" name="Column25" queryTableFieldId="25"/>
    <tableColumn id="26" xr3:uid="{35B496CA-95C0-496F-9D5E-6E75895A6E3A}" uniqueName="26" name="Column26" queryTableFieldId="26"/>
    <tableColumn id="27" xr3:uid="{8EB6198E-9336-41DF-A7B6-928CA30B91BA}" uniqueName="27" name="Column27" queryTableFieldId="27"/>
    <tableColumn id="28" xr3:uid="{C40F676C-42E1-427D-99FF-C01BD4B852B5}" uniqueName="28" name="Column28" queryTableFieldId="28"/>
    <tableColumn id="29" xr3:uid="{E84D154A-5CB2-4CE0-818A-014A52A360A9}" uniqueName="29" name="Column29" queryTableFieldId="29"/>
    <tableColumn id="30" xr3:uid="{B866BCA1-8522-4AE5-BE31-21BAA3113BC1}" uniqueName="30" name="Column30" queryTableFieldId="30"/>
    <tableColumn id="31" xr3:uid="{90F2E348-528C-43B7-9667-3057886B0768}" uniqueName="31" name="Column31" queryTableFieldId="31"/>
    <tableColumn id="32" xr3:uid="{CBDA3225-D9E4-4C86-A7F6-1AC630D0DC2D}" uniqueName="32" name="Column32" queryTableFieldId="32"/>
    <tableColumn id="33" xr3:uid="{43ABEB1A-92D4-46B7-8B6C-CA1B29DF3197}" uniqueName="33" name="Column33" queryTableFieldId="33"/>
    <tableColumn id="34" xr3:uid="{8A32773B-69A8-44B1-8D4F-27D8A00B9A4C}" uniqueName="34" name="Column34" queryTableFieldId="34"/>
    <tableColumn id="35" xr3:uid="{02FCDC74-FDE4-465A-8F70-24F7A95DD424}" uniqueName="35" name="Column35" queryTableFieldId="35"/>
    <tableColumn id="36" xr3:uid="{3F0C06B8-1735-4B7D-8119-4DF71CF9CE14}" uniqueName="36" name="Column36" queryTableFieldId="36"/>
    <tableColumn id="37" xr3:uid="{D6C60740-321A-40FC-B2CA-348F39EF9EC2}" uniqueName="37" name="Column37" queryTableFieldId="37"/>
    <tableColumn id="38" xr3:uid="{55B58F8A-8F5D-4E31-83CD-99E996BCF3C7}" uniqueName="38" name="Column38" queryTableFieldId="38"/>
    <tableColumn id="39" xr3:uid="{285FFDFA-5938-43D0-81AB-0473EC2ABF20}" uniqueName="39" name="Column39" queryTableFieldId="39"/>
    <tableColumn id="40" xr3:uid="{24F97C18-DFB7-4672-9013-65337DABFA14}" uniqueName="40" name="Column40" queryTableFieldId="40"/>
    <tableColumn id="41" xr3:uid="{9621341E-8EC1-42BB-894D-880309F55C3E}" uniqueName="41" name="Column41" queryTableFieldId="41"/>
    <tableColumn id="42" xr3:uid="{B06A045D-E786-42EB-9ED1-C80977DEFBDF}" uniqueName="42" name="Column42" queryTableFieldId="42"/>
    <tableColumn id="43" xr3:uid="{42D85C15-6D78-47EF-9E39-7F1D159E8E31}" uniqueName="43" name="Column43" queryTableFieldId="43"/>
    <tableColumn id="44" xr3:uid="{925BC688-3013-486D-A309-997D716CC93F}" uniqueName="44" name="Column44" queryTableFieldId="44"/>
    <tableColumn id="45" xr3:uid="{0901C094-D010-449D-9812-3C4C36B28A0D}" uniqueName="45" name="Column45" queryTableFieldId="45"/>
    <tableColumn id="46" xr3:uid="{89C3567B-2FBA-4AEF-855D-8378481E22AD}" uniqueName="46" name="Column46" queryTableFieldId="46"/>
    <tableColumn id="47" xr3:uid="{7A17D1B6-FE01-44B6-B7E6-826A3EC0AF73}" uniqueName="47" name="Column47" queryTableFieldId="47"/>
    <tableColumn id="48" xr3:uid="{0423FD5E-1784-46F5-A11E-E08512AA67C4}" uniqueName="48" name="Column48" queryTableFieldId="48"/>
    <tableColumn id="49" xr3:uid="{3406BF97-AFA4-4598-934E-298EE4112F07}" uniqueName="49" name="Column49" queryTableFieldId="49"/>
    <tableColumn id="50" xr3:uid="{6767D9B5-6D79-4EDE-8E7E-432AB10273C1}" uniqueName="50" name="Column50" queryTableFieldId="50"/>
    <tableColumn id="51" xr3:uid="{4AFA8FFD-B35A-4714-959F-F8EBA10A520D}" uniqueName="51" name="Column51" queryTableFieldId="51"/>
    <tableColumn id="52" xr3:uid="{5B7F638F-8924-4969-9967-74D3F5025C0E}" uniqueName="52" name="Column52" queryTableFieldId="52"/>
    <tableColumn id="53" xr3:uid="{789B0570-1027-4397-BBF1-1E7E02DC65F2}" uniqueName="53" name="Column53" queryTableFieldId="53"/>
    <tableColumn id="54" xr3:uid="{DA4B32DE-1C06-438F-ABF6-4142CB369C7B}" uniqueName="54" name="Column54" queryTableFieldId="54"/>
    <tableColumn id="55" xr3:uid="{A8DA98E2-D39B-4715-A718-9C2776007AB4}" uniqueName="55" name="Column55" queryTableFieldId="55"/>
    <tableColumn id="56" xr3:uid="{335EE680-8CC0-4EC3-806E-DD4E4A1549B0}" uniqueName="56" name="Column56" queryTableFieldId="56"/>
    <tableColumn id="57" xr3:uid="{F8B50644-F923-4690-8B03-CB8FEB653B0E}" uniqueName="57" name="Column57" queryTableFieldId="57"/>
    <tableColumn id="58" xr3:uid="{8ABF6763-F4E9-4438-9FC7-AA629967935A}" uniqueName="58" name="Column58" queryTableFieldId="58"/>
    <tableColumn id="59" xr3:uid="{005C6407-112C-4FEA-BDEE-9565E73E7279}" uniqueName="59" name="Column59" queryTableFieldId="59"/>
    <tableColumn id="60" xr3:uid="{BE39E21F-8AA4-4DD2-B922-88BC0F92FE37}" uniqueName="60" name="Column60" queryTableFieldId="60"/>
    <tableColumn id="61" xr3:uid="{9EF5C809-0F9F-47AD-8033-B1FA410671E6}" uniqueName="61" name="Column61" queryTableFieldId="61"/>
    <tableColumn id="62" xr3:uid="{56C90E70-13D7-40CB-A4F8-9E930362C7A9}" uniqueName="62" name="Column62" queryTableFieldId="62"/>
    <tableColumn id="63" xr3:uid="{38FEE1A2-A42A-40FB-AD59-97EB839C9C7E}" uniqueName="63" name="Column63" queryTableFieldId="63"/>
    <tableColumn id="64" xr3:uid="{744AF25A-9F75-4657-8DB5-ECB199211FE0}" uniqueName="64" name="Column64" queryTableFieldId="64"/>
    <tableColumn id="65" xr3:uid="{CEA401E6-0DC5-4530-B615-122B0DA42847}" uniqueName="65" name="Column65" queryTableFieldId="65"/>
    <tableColumn id="66" xr3:uid="{BF9C37E7-3EAE-4B09-B051-D94A271B7FEA}" uniqueName="66" name="Column66" queryTableFieldId="66"/>
    <tableColumn id="67" xr3:uid="{F4A71AC6-227C-4B5D-B204-4B38CBE422F5}" uniqueName="67" name="Column67" queryTableFieldId="67"/>
    <tableColumn id="68" xr3:uid="{D06C4239-CF8C-4EE9-B93F-2AEB6531BD22}" uniqueName="68" name="Column68" queryTableFieldId="68"/>
    <tableColumn id="69" xr3:uid="{D27A025E-BF4A-4B19-B4AF-F64B15E0D0C1}" uniqueName="69" name="Column69" queryTableFieldId="69"/>
    <tableColumn id="70" xr3:uid="{48AE97F4-419C-49E7-9A73-E0AE59740A7C}" uniqueName="70" name="Column70" queryTableFieldId="70"/>
    <tableColumn id="71" xr3:uid="{3F18989E-DA8C-4D72-84B5-51C42293612B}" uniqueName="71" name="Column71" queryTableFieldId="71"/>
    <tableColumn id="72" xr3:uid="{2C8F29C5-9723-4E4D-8774-FF8FF8CAFA71}" uniqueName="72" name="Column72" queryTableFieldId="72"/>
    <tableColumn id="73" xr3:uid="{641A6624-6A56-4FFB-9663-727AACB197AC}" uniqueName="73" name="Column73" queryTableFieldId="73"/>
    <tableColumn id="74" xr3:uid="{168B2D2E-C716-454B-A4B4-C168543FC4BD}" uniqueName="74" name="Column74" queryTableFieldId="74"/>
    <tableColumn id="75" xr3:uid="{F74FE64F-4DBA-45E1-B601-6A6C9CBA12E6}" uniqueName="75" name="Column75" queryTableFieldId="75"/>
    <tableColumn id="76" xr3:uid="{F0974889-8634-4ED8-9350-44A306190C96}" uniqueName="76" name="Column76" queryTableFieldId="76"/>
    <tableColumn id="77" xr3:uid="{F5B57F57-7B62-4C1F-A97D-2C1CF4EDAA17}" uniqueName="77" name="Column77" queryTableFieldId="77"/>
    <tableColumn id="78" xr3:uid="{69D806A6-1616-4B38-9F21-040210BDA099}" uniqueName="78" name="Column78" queryTableFieldId="78"/>
    <tableColumn id="79" xr3:uid="{F9F08D02-A5A6-469E-A543-46ABD0183936}" uniqueName="79" name="Column79" queryTableFieldId="79"/>
    <tableColumn id="80" xr3:uid="{5EDD11D8-D662-43AC-B97C-F3D736DF53CE}" uniqueName="80" name="Column80" queryTableFieldId="80"/>
    <tableColumn id="81" xr3:uid="{67D39475-7334-43C1-B25D-60DCECDE3855}" uniqueName="81" name="Column81" queryTableFieldId="81"/>
    <tableColumn id="82" xr3:uid="{899AFC29-7011-412F-8149-70442ED11125}" uniqueName="82" name="Column82" queryTableFieldId="82"/>
    <tableColumn id="83" xr3:uid="{89C3F24E-5B42-43A5-B789-E553C96103D4}" uniqueName="83" name="Column83" queryTableFieldId="83"/>
    <tableColumn id="84" xr3:uid="{DD0C0491-7997-41E4-A6F6-D6024A457F27}" uniqueName="84" name="Column84" queryTableFieldId="84"/>
    <tableColumn id="85" xr3:uid="{105B406B-3DC7-4FBB-AEF9-8561258F7057}" uniqueName="85" name="Column85" queryTableFieldId="85"/>
    <tableColumn id="86" xr3:uid="{E1D01D94-6B7F-41E9-9CAC-AAA702D0BB57}" uniqueName="86" name="Column86" queryTableFieldId="86"/>
    <tableColumn id="87" xr3:uid="{54E092AD-2A6D-42E6-BB8F-A30FB7EF8DEE}" uniqueName="87" name="Column87" queryTableFieldId="87"/>
    <tableColumn id="88" xr3:uid="{7F1BFAF2-0661-4AFF-A024-4DF039076BB0}" uniqueName="88" name="Column88" queryTableFieldId="88"/>
    <tableColumn id="89" xr3:uid="{C0FEEB0C-D0AE-438A-9ACD-8208E995D556}" uniqueName="89" name="Column89" queryTableFieldId="89"/>
    <tableColumn id="90" xr3:uid="{D9B0E2DC-DE8B-4FB9-8166-D6F07716AAC2}" uniqueName="90" name="Column90" queryTableFieldId="90"/>
    <tableColumn id="91" xr3:uid="{8AB7DE6E-CE1B-4BEA-9758-2CDA1E7ABF77}" uniqueName="91" name="Column91" queryTableFieldId="91"/>
    <tableColumn id="92" xr3:uid="{A35C8ADB-2AE9-4AAF-9CA7-407917FF15D6}" uniqueName="92" name="Column92" queryTableFieldId="92"/>
    <tableColumn id="93" xr3:uid="{0CB295C8-8447-4D86-9BAF-575C81C33D3D}" uniqueName="93" name="Column93" queryTableFieldId="93"/>
    <tableColumn id="94" xr3:uid="{55FBACCC-488B-4147-BE7C-965E3E44E345}" uniqueName="94" name="Column94" queryTableFieldId="94"/>
    <tableColumn id="95" xr3:uid="{D074B1E0-1A71-46C5-9888-9ACAE14F300A}" uniqueName="95" name="Column95" queryTableFieldId="95"/>
    <tableColumn id="96" xr3:uid="{F7BAB220-CFCC-4C3D-907E-6547226965EE}" uniqueName="96" name="Column96" queryTableFieldId="96"/>
    <tableColumn id="97" xr3:uid="{C7642769-8498-41FC-B2BA-F78C6DB822C0}" uniqueName="97" name="Column97" queryTableFieldId="97"/>
    <tableColumn id="98" xr3:uid="{763E0BB9-27D7-403B-B968-F3DD77C2ACE1}" uniqueName="98" name="Column98" queryTableFieldId="98"/>
    <tableColumn id="99" xr3:uid="{9827586A-5FA4-49EF-9EA8-8D0852A72972}" uniqueName="99" name="Column99" queryTableFieldId="99"/>
    <tableColumn id="100" xr3:uid="{89CC885F-CE5E-4EA3-961E-FD1198E4FB4F}" uniqueName="100" name="Column100" queryTableFieldId="100"/>
    <tableColumn id="101" xr3:uid="{9CF98A13-2921-4751-90C1-FAD6AE7AD46C}" uniqueName="101" name="Column101" queryTableFieldId="10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72B00-C9A7-4F34-B93E-F3E170AB49D9}" name="ER_PX" displayName="ER_PX" ref="A1:BR26" tableType="queryTable" insertRowShift="1" totalsRowShown="0">
  <autoFilter ref="A1:BR26" xr:uid="{F9872B00-C9A7-4F34-B93E-F3E170AB49D9}"/>
  <tableColumns count="70">
    <tableColumn id="1975" xr3:uid="{BAF2ECA6-FBD5-4E73-8DA3-9D10B14A094F}" uniqueName="1975" name="Column1" queryTableFieldId="1" dataDxfId="7"/>
    <tableColumn id="2" xr3:uid="{0FBA6835-9801-42BA-A9B4-94B26F4759E9}" uniqueName="2" name="Column2" queryTableFieldId="2"/>
    <tableColumn id="3" xr3:uid="{87BF2347-74FB-4216-9F64-E735F73CDE31}" uniqueName="3" name="Column3" queryTableFieldId="3"/>
    <tableColumn id="4" xr3:uid="{34B9AB60-1AA0-4459-8BFF-9BF5848DCD43}" uniqueName="4" name="Column4" queryTableFieldId="4"/>
    <tableColumn id="5" xr3:uid="{3BBFE659-E46A-4DD9-A103-A5C1BF706F6C}" uniqueName="5" name="Column5" queryTableFieldId="5"/>
    <tableColumn id="6" xr3:uid="{AE36E583-3CC7-41B9-BB18-71287A936749}" uniqueName="6" name="Column6" queryTableFieldId="6"/>
    <tableColumn id="7" xr3:uid="{5E8F7383-0CCE-4644-96CF-76AACB3C739C}" uniqueName="7" name="Column7" queryTableFieldId="7"/>
    <tableColumn id="8" xr3:uid="{AFF165AC-A3D1-495C-859F-A7EFA5E9C4D6}" uniqueName="8" name="Column8" queryTableFieldId="8"/>
    <tableColumn id="9" xr3:uid="{3E2DA489-8717-4749-8D20-09CEC5BCCDA9}" uniqueName="9" name="Column9" queryTableFieldId="9"/>
    <tableColumn id="10" xr3:uid="{88415BE6-7850-4A3A-8171-AF4A343971F2}" uniqueName="10" name="Column10" queryTableFieldId="10"/>
    <tableColumn id="11" xr3:uid="{3DE85F68-9B0D-4ECC-91B2-F1446767E35A}" uniqueName="11" name="Column11" queryTableFieldId="11"/>
    <tableColumn id="12" xr3:uid="{2E94E22E-9049-4526-9D46-61EA928239BA}" uniqueName="12" name="Column12" queryTableFieldId="12"/>
    <tableColumn id="13" xr3:uid="{0AE68A15-66AB-4688-865B-535CC8B78F10}" uniqueName="13" name="Column13" queryTableFieldId="13"/>
    <tableColumn id="14" xr3:uid="{1ADACE53-BDBE-48B5-85E9-2CAC58D18528}" uniqueName="14" name="Column14" queryTableFieldId="14"/>
    <tableColumn id="15" xr3:uid="{3E0A994C-50FA-42F4-96F4-BE1305EDE5A9}" uniqueName="15" name="Column15" queryTableFieldId="15"/>
    <tableColumn id="16" xr3:uid="{B6D1A64C-7364-4671-AA4A-27A8B52C2A64}" uniqueName="16" name="Column16" queryTableFieldId="16"/>
    <tableColumn id="17" xr3:uid="{CE07328E-6238-4650-997C-5938E5F7884C}" uniqueName="17" name="Column17" queryTableFieldId="17"/>
    <tableColumn id="18" xr3:uid="{7B9D0085-1E81-4FD5-A143-FF9A9D0BF3B6}" uniqueName="18" name="Column18" queryTableFieldId="18"/>
    <tableColumn id="19" xr3:uid="{349B9699-5B86-44CD-8DFB-C157F399509F}" uniqueName="19" name="Column19" queryTableFieldId="19"/>
    <tableColumn id="20" xr3:uid="{B2B71776-FFED-48E3-B2F9-B2D9FC27A177}" uniqueName="20" name="Column20" queryTableFieldId="20"/>
    <tableColumn id="21" xr3:uid="{3DA67917-2A92-4B33-A596-D274FA774256}" uniqueName="21" name="Column21" queryTableFieldId="21"/>
    <tableColumn id="22" xr3:uid="{EB5425FD-D6FE-4DC4-9C0C-F8F9DB4B230D}" uniqueName="22" name="Column22" queryTableFieldId="22"/>
    <tableColumn id="23" xr3:uid="{5D45CBB0-D3CF-40AA-B8E3-E7CE7445FBAC}" uniqueName="23" name="Column23" queryTableFieldId="23"/>
    <tableColumn id="24" xr3:uid="{FAB81028-7FA1-4259-80FD-43611F967A29}" uniqueName="24" name="Column24" queryTableFieldId="24"/>
    <tableColumn id="25" xr3:uid="{AD739EE8-20CA-4915-83F8-D41677E70E6A}" uniqueName="25" name="Column25" queryTableFieldId="25"/>
    <tableColumn id="26" xr3:uid="{3537B981-76EA-4E82-85D8-671F1DA6859E}" uniqueName="26" name="Column26" queryTableFieldId="26"/>
    <tableColumn id="27" xr3:uid="{8BFB20B2-7693-4172-A73C-A6A5C65E092F}" uniqueName="27" name="Column27" queryTableFieldId="27"/>
    <tableColumn id="28" xr3:uid="{783C8CC7-5440-4A74-98EB-0B6E9C8C551C}" uniqueName="28" name="Column28" queryTableFieldId="28"/>
    <tableColumn id="29" xr3:uid="{1FAD68C2-BF4C-408F-8A2F-79383E4C5BE6}" uniqueName="29" name="Column29" queryTableFieldId="29"/>
    <tableColumn id="30" xr3:uid="{48C52671-82CB-44C6-B6C2-A651BBF10C2B}" uniqueName="30" name="Column30" queryTableFieldId="30"/>
    <tableColumn id="31" xr3:uid="{DCA22FE6-2887-4FF6-84D8-0DC2C87D8099}" uniqueName="31" name="Column31" queryTableFieldId="31"/>
    <tableColumn id="32" xr3:uid="{BE5B2AB6-D9FA-4760-86B0-8B2659C55F52}" uniqueName="32" name="Column32" queryTableFieldId="32"/>
    <tableColumn id="33" xr3:uid="{8EE436A2-0354-49D3-B6DE-43CFC4435921}" uniqueName="33" name="Column33" queryTableFieldId="33"/>
    <tableColumn id="34" xr3:uid="{7D0800AB-D3AC-4CE7-BB83-77686AB604D3}" uniqueName="34" name="Column34" queryTableFieldId="34"/>
    <tableColumn id="35" xr3:uid="{AAA77C6F-E1CA-4CD9-A455-34622B179627}" uniqueName="35" name="Column35" queryTableFieldId="35"/>
    <tableColumn id="36" xr3:uid="{36F595FE-6996-4FE7-A1BE-75FC5FE4F831}" uniqueName="36" name="Column36" queryTableFieldId="36"/>
    <tableColumn id="37" xr3:uid="{711B9182-F81A-4998-97CF-AECA35B9116A}" uniqueName="37" name="Column37" queryTableFieldId="37"/>
    <tableColumn id="38" xr3:uid="{EF86D341-1E22-4E39-9C27-C2505B21FB9F}" uniqueName="38" name="Column38" queryTableFieldId="38"/>
    <tableColumn id="39" xr3:uid="{D84B4B40-8C29-4212-9A04-636ACF0FC2D3}" uniqueName="39" name="Column39" queryTableFieldId="39"/>
    <tableColumn id="40" xr3:uid="{A9456ACD-79F2-432E-A978-6F3616EF7E40}" uniqueName="40" name="Column40" queryTableFieldId="40"/>
    <tableColumn id="41" xr3:uid="{74A72558-EBAD-4730-8D02-00EFB5E6B02E}" uniqueName="41" name="Column41" queryTableFieldId="41"/>
    <tableColumn id="42" xr3:uid="{D09A491E-5E27-466D-B06C-58B92586B772}" uniqueName="42" name="Column42" queryTableFieldId="42"/>
    <tableColumn id="43" xr3:uid="{15B1A3B8-B1F4-476B-9DFF-07939392D274}" uniqueName="43" name="Column43" queryTableFieldId="43"/>
    <tableColumn id="44" xr3:uid="{187461EC-BA9B-4D7C-B82E-A0253AF1E13A}" uniqueName="44" name="Column44" queryTableFieldId="44"/>
    <tableColumn id="45" xr3:uid="{52159D59-7029-419B-B633-8B713EC48832}" uniqueName="45" name="Column45" queryTableFieldId="45"/>
    <tableColumn id="1" xr3:uid="{1F11027A-35C2-4FC1-A051-EE132B7D5CE5}" uniqueName="1" name="Column46" queryTableFieldId="2423"/>
    <tableColumn id="46" xr3:uid="{0B7E6038-9102-482D-99D1-BC3E74BADB57}" uniqueName="46" name="Column47" queryTableFieldId="2424"/>
    <tableColumn id="47" xr3:uid="{011B16BE-CAC0-46D1-9341-03FCCA673ADD}" uniqueName="47" name="Column48" queryTableFieldId="2425"/>
    <tableColumn id="48" xr3:uid="{7D6EDDBF-D4C0-4127-9665-F1295430E123}" uniqueName="48" name="Column49" queryTableFieldId="2426"/>
    <tableColumn id="49" xr3:uid="{A315B15C-0647-412E-BD7B-DF9161F429F5}" uniqueName="49" name="Column50" queryTableFieldId="2427"/>
    <tableColumn id="50" xr3:uid="{F9FAE3D6-A366-4B1A-8A1E-119B4E610F4B}" uniqueName="50" name="Column51" queryTableFieldId="2428"/>
    <tableColumn id="51" xr3:uid="{344EFC30-D024-472F-9CFF-1049D331733D}" uniqueName="51" name="Column52" queryTableFieldId="2429"/>
    <tableColumn id="52" xr3:uid="{A8C15137-28B0-4186-BEA9-BF56E0F529D2}" uniqueName="52" name="Column53" queryTableFieldId="2430"/>
    <tableColumn id="53" xr3:uid="{F9BF7D0B-E089-4538-9B95-BF503954EEF6}" uniqueName="53" name="Column54" queryTableFieldId="2431"/>
    <tableColumn id="54" xr3:uid="{A3F7F0B7-B828-4EF3-88C4-071E6E90F0EA}" uniqueName="54" name="Column55" queryTableFieldId="2432"/>
    <tableColumn id="55" xr3:uid="{CBAD5790-2E54-4FBE-B245-7B74A3DCBF8F}" uniqueName="55" name="Column56" queryTableFieldId="2433"/>
    <tableColumn id="56" xr3:uid="{23A042CD-B410-40AE-86C8-6C568BEFEBC2}" uniqueName="56" name="Column57" queryTableFieldId="2434"/>
    <tableColumn id="57" xr3:uid="{87AE2B90-2C9B-4F4A-9260-7C1364ED521D}" uniqueName="57" name="Column58" queryTableFieldId="2435"/>
    <tableColumn id="58" xr3:uid="{31C7480A-42AB-4384-BCEA-6BD7F0CB8ED3}" uniqueName="58" name="Column59" queryTableFieldId="2436"/>
    <tableColumn id="59" xr3:uid="{D1FC93D4-443D-4F70-A5B1-8A63EF7CB4DF}" uniqueName="59" name="Column60" queryTableFieldId="2437"/>
    <tableColumn id="60" xr3:uid="{CDF364F1-DE8A-4B24-897E-374832CFFF85}" uniqueName="60" name="Column61" queryTableFieldId="2438"/>
    <tableColumn id="61" xr3:uid="{7DB82192-88AF-4F48-A958-AEAFDCCBF554}" uniqueName="61" name="Column62" queryTableFieldId="2439"/>
    <tableColumn id="62" xr3:uid="{AE5AFB0E-CF8A-45C7-8929-C278F77DFF42}" uniqueName="62" name="Column63" queryTableFieldId="2440"/>
    <tableColumn id="63" xr3:uid="{B5289DFF-6839-4356-AA45-17B4F0AEC9ED}" uniqueName="63" name="Column64" queryTableFieldId="2441"/>
    <tableColumn id="64" xr3:uid="{AF37F7D7-B0E1-4DFA-B868-834C4487AE10}" uniqueName="64" name="Column65" queryTableFieldId="2442"/>
    <tableColumn id="65" xr3:uid="{2CA2CCDD-4DE4-471E-A820-2608C8D06FCC}" uniqueName="65" name="Column66" queryTableFieldId="2443"/>
    <tableColumn id="66" xr3:uid="{855DD9BB-4528-44A8-85AE-0CE55B3EE2A1}" uniqueName="66" name="Column67" queryTableFieldId="2444"/>
    <tableColumn id="67" xr3:uid="{046C1995-9F62-4D1D-9BC9-7B566AE9BC9F}" uniqueName="67" name="Column68" queryTableFieldId="2445"/>
    <tableColumn id="68" xr3:uid="{CB818972-4EBC-481E-8FF1-34F87332355A}" uniqueName="68" name="Column69" queryTableFieldId="2446"/>
    <tableColumn id="69" xr3:uid="{C1F81E78-C00A-42DF-9B92-46EEDE7185E9}" uniqueName="69" name="Column70" queryTableFieldId="244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BCF54-D260-4D88-8DC5-9DED9584B60F}" name="FF_PX" displayName="FF_PX" ref="A1:DQ38" tableType="queryTable" totalsRowShown="0">
  <autoFilter ref="A1:DQ38" xr:uid="{CD5BCF54-D260-4D88-8DC5-9DED9584B60F}"/>
  <tableColumns count="121">
    <tableColumn id="2090" xr3:uid="{F7EF5A5E-3C2D-4039-BA62-8D0D55F18A2C}" uniqueName="2090" name="Column1" queryTableFieldId="1" dataDxfId="6"/>
    <tableColumn id="2" xr3:uid="{F7210513-0431-44A9-B6BF-FF4625CB7045}" uniqueName="2" name="Column2" queryTableFieldId="2"/>
    <tableColumn id="3" xr3:uid="{60686D1C-4289-4A68-9994-8318E78F66C1}" uniqueName="3" name="Column3" queryTableFieldId="3"/>
    <tableColumn id="4" xr3:uid="{20E8B252-D8EA-4EDA-8212-834F292A3394}" uniqueName="4" name="Column4" queryTableFieldId="4"/>
    <tableColumn id="5" xr3:uid="{6FE138F2-88BF-4DDA-B187-0CC141E49630}" uniqueName="5" name="Column5" queryTableFieldId="5"/>
    <tableColumn id="6" xr3:uid="{1BA06302-B74D-46FF-B2F2-9C45ECEDEF41}" uniqueName="6" name="Column6" queryTableFieldId="6"/>
    <tableColumn id="7" xr3:uid="{7A9A1FF2-B3A7-4C92-AF32-1D2C9B1C0197}" uniqueName="7" name="Column7" queryTableFieldId="7"/>
    <tableColumn id="8" xr3:uid="{BB970C7A-47CD-4994-89EE-FC62EEDF8ADE}" uniqueName="8" name="Column8" queryTableFieldId="8"/>
    <tableColumn id="9" xr3:uid="{AA6B9C48-6C03-430A-A54C-FA70B0E4C16A}" uniqueName="9" name="Column9" queryTableFieldId="9"/>
    <tableColumn id="10" xr3:uid="{A83A266E-A228-4986-9186-37DFFE6FB21F}" uniqueName="10" name="Column10" queryTableFieldId="10"/>
    <tableColumn id="11" xr3:uid="{D33E680E-D8B1-421A-BADB-23516FF50884}" uniqueName="11" name="Column11" queryTableFieldId="11"/>
    <tableColumn id="12" xr3:uid="{BCA2D00D-9FA6-49E9-B327-3A6BFCFFE5EA}" uniqueName="12" name="Column12" queryTableFieldId="12"/>
    <tableColumn id="13" xr3:uid="{6C2EBF0D-AAC0-4F33-86BC-94C6146665CB}" uniqueName="13" name="Column13" queryTableFieldId="13"/>
    <tableColumn id="14" xr3:uid="{73EB896C-B14D-4E34-9E0B-825199AC8520}" uniqueName="14" name="Column14" queryTableFieldId="14"/>
    <tableColumn id="15" xr3:uid="{41C150B8-D11D-4417-BB0F-74F05E9474D8}" uniqueName="15" name="Column15" queryTableFieldId="15"/>
    <tableColumn id="16" xr3:uid="{91E81F29-9760-410F-AF08-302D54BF5CE6}" uniqueName="16" name="Column16" queryTableFieldId="16"/>
    <tableColumn id="17" xr3:uid="{9B64567B-00C0-40A8-8FE2-DEA316D887EE}" uniqueName="17" name="Column17" queryTableFieldId="17"/>
    <tableColumn id="18" xr3:uid="{B14B27D4-1BCA-48C6-9C49-1B45CA14F8E2}" uniqueName="18" name="Column18" queryTableFieldId="18"/>
    <tableColumn id="19" xr3:uid="{2310E0DE-9148-4E4E-9687-5DAF971BD302}" uniqueName="19" name="Column19" queryTableFieldId="19"/>
    <tableColumn id="20" xr3:uid="{AA332364-33D2-4F82-B3A3-BD1C2385EEB3}" uniqueName="20" name="Column20" queryTableFieldId="20"/>
    <tableColumn id="21" xr3:uid="{C9179E44-DE59-423C-8A8B-A84F02BC33C8}" uniqueName="21" name="Column21" queryTableFieldId="21"/>
    <tableColumn id="22" xr3:uid="{C1CF1B66-139B-4D76-9D41-A970B1AF2C6E}" uniqueName="22" name="Column22" queryTableFieldId="22"/>
    <tableColumn id="23" xr3:uid="{02D74A37-735C-4004-A982-F088ED931501}" uniqueName="23" name="Column23" queryTableFieldId="23"/>
    <tableColumn id="24" xr3:uid="{803D47E7-31D7-4881-B1AF-8E46709BB9AC}" uniqueName="24" name="Column24" queryTableFieldId="24"/>
    <tableColumn id="25" xr3:uid="{77FB756A-2C42-4DA3-A701-A3FDF64BFB3F}" uniqueName="25" name="Column25" queryTableFieldId="25"/>
    <tableColumn id="26" xr3:uid="{2C2857D2-98BF-440E-91F7-B65F97082041}" uniqueName="26" name="Column26" queryTableFieldId="26"/>
    <tableColumn id="27" xr3:uid="{A649FEA0-37D9-489A-ACFC-FA4834560B58}" uniqueName="27" name="Column27" queryTableFieldId="27"/>
    <tableColumn id="28" xr3:uid="{C38340EE-E9FF-45D7-A3D9-2DA89FF8BBA2}" uniqueName="28" name="Column28" queryTableFieldId="28"/>
    <tableColumn id="29" xr3:uid="{60866CBB-2A87-49F3-AF09-9A245179176A}" uniqueName="29" name="Column29" queryTableFieldId="29"/>
    <tableColumn id="30" xr3:uid="{D716E3D6-D6A7-4E14-9DA0-DFBFAFF2DE2F}" uniqueName="30" name="Column30" queryTableFieldId="30"/>
    <tableColumn id="31" xr3:uid="{03623BA5-0608-4DBF-94BF-A148B5887733}" uniqueName="31" name="Column31" queryTableFieldId="31"/>
    <tableColumn id="32" xr3:uid="{516388A9-7D3C-4836-9E66-4B5F0A212350}" uniqueName="32" name="Column32" queryTableFieldId="32"/>
    <tableColumn id="33" xr3:uid="{36B9212E-49B9-4D93-9A41-1DE49000AD59}" uniqueName="33" name="Column33" queryTableFieldId="33"/>
    <tableColumn id="34" xr3:uid="{F0BD3669-7529-424A-9A0F-BA972D1226D2}" uniqueName="34" name="Column34" queryTableFieldId="34"/>
    <tableColumn id="35" xr3:uid="{E4BD430D-C7DE-42CA-A7DA-DD664E67A05C}" uniqueName="35" name="Column35" queryTableFieldId="35"/>
    <tableColumn id="36" xr3:uid="{62B1BF58-3592-4762-AC5C-667DB4A50355}" uniqueName="36" name="Column36" queryTableFieldId="36"/>
    <tableColumn id="37" xr3:uid="{07B3ABE5-04AB-4963-B817-69087F08D16B}" uniqueName="37" name="Column37" queryTableFieldId="37"/>
    <tableColumn id="38" xr3:uid="{C54A050D-23F3-4804-911C-0853B84DFB11}" uniqueName="38" name="Column38" queryTableFieldId="38"/>
    <tableColumn id="39" xr3:uid="{502A0A16-F6F6-43E7-BBDF-599F491925B6}" uniqueName="39" name="Column39" queryTableFieldId="39"/>
    <tableColumn id="40" xr3:uid="{08CEA9C0-D611-4477-A736-CB2BD652A9ED}" uniqueName="40" name="Column40" queryTableFieldId="40"/>
    <tableColumn id="41" xr3:uid="{C03CA5F3-DC31-4619-BB87-D6BF23B7727D}" uniqueName="41" name="Column41" queryTableFieldId="41"/>
    <tableColumn id="42" xr3:uid="{C56F16A8-BEF2-4CD2-AD12-9D870B2724E3}" uniqueName="42" name="Column42" queryTableFieldId="42"/>
    <tableColumn id="43" xr3:uid="{F19781D6-D80B-405B-9E4C-A7D7A967F01A}" uniqueName="43" name="Column43" queryTableFieldId="43"/>
    <tableColumn id="44" xr3:uid="{5AEDC085-1DFB-43E9-AA08-FA22598AFA3A}" uniqueName="44" name="Column44" queryTableFieldId="44"/>
    <tableColumn id="45" xr3:uid="{73CA6F91-DE1F-4026-8AC7-7F160A66F1E8}" uniqueName="45" name="Column45" queryTableFieldId="45"/>
    <tableColumn id="46" xr3:uid="{1910F248-4269-4848-B502-4BCF65FF6630}" uniqueName="46" name="Column46" queryTableFieldId="46"/>
    <tableColumn id="47" xr3:uid="{97181AB4-9957-44A0-9F69-078850EA713A}" uniqueName="47" name="Column47" queryTableFieldId="47"/>
    <tableColumn id="48" xr3:uid="{CB5E9C8B-F2A1-4632-821D-9194F63C4AAA}" uniqueName="48" name="Column48" queryTableFieldId="48"/>
    <tableColumn id="49" xr3:uid="{676AF510-E9EF-4EDE-8A3C-52D90B551E44}" uniqueName="49" name="Column49" queryTableFieldId="49"/>
    <tableColumn id="50" xr3:uid="{A9149C63-3FB2-490E-9FF7-85277FD86265}" uniqueName="50" name="Column50" queryTableFieldId="50"/>
    <tableColumn id="51" xr3:uid="{08B58FA7-D466-472C-88F5-1764BE61470D}" uniqueName="51" name="Column51" queryTableFieldId="51"/>
    <tableColumn id="52" xr3:uid="{208AE195-7A12-4828-B4EE-93D4768ACDA8}" uniqueName="52" name="Column52" queryTableFieldId="52"/>
    <tableColumn id="53" xr3:uid="{672BFB5B-3C15-4B33-9A1A-0F2A27C638E8}" uniqueName="53" name="Column53" queryTableFieldId="53"/>
    <tableColumn id="54" xr3:uid="{DB555728-DF57-46BA-BCF5-D51D8B2D95AC}" uniqueName="54" name="Column54" queryTableFieldId="54"/>
    <tableColumn id="55" xr3:uid="{F86BF8F3-CD97-486D-ABF0-7E8143FA9CF9}" uniqueName="55" name="Column55" queryTableFieldId="55"/>
    <tableColumn id="56" xr3:uid="{AC6EB25E-4CFA-430C-AF08-3C3482699ED8}" uniqueName="56" name="Column56" queryTableFieldId="56"/>
    <tableColumn id="57" xr3:uid="{608C8969-B3F8-4A64-9A25-1E516E32400E}" uniqueName="57" name="Column57" queryTableFieldId="57"/>
    <tableColumn id="58" xr3:uid="{7928E0C9-FFD5-49D5-BFC2-A3D7450DC3A2}" uniqueName="58" name="Column58" queryTableFieldId="58"/>
    <tableColumn id="59" xr3:uid="{ED4E7F7C-FA26-484D-BA12-25DD5421577E}" uniqueName="59" name="Column59" queryTableFieldId="59"/>
    <tableColumn id="60" xr3:uid="{A55B0A6C-918B-47E5-87EA-4B5DFD2CEDB8}" uniqueName="60" name="Column60" queryTableFieldId="60"/>
    <tableColumn id="61" xr3:uid="{E8521A41-8356-4C61-B945-90D9EF46D5AD}" uniqueName="61" name="Column61" queryTableFieldId="61"/>
    <tableColumn id="62" xr3:uid="{06F54F87-875F-4497-B47F-0F4114F980DE}" uniqueName="62" name="Column62" queryTableFieldId="62"/>
    <tableColumn id="63" xr3:uid="{D9468569-73D9-488E-96EB-A1988D25ACB2}" uniqueName="63" name="Column63" queryTableFieldId="63"/>
    <tableColumn id="64" xr3:uid="{7460A98E-8F16-4006-B53D-65988BF98AF9}" uniqueName="64" name="Column64" queryTableFieldId="64"/>
    <tableColumn id="65" xr3:uid="{F4FA09E8-CA28-443D-8F91-D2818EC3BAC2}" uniqueName="65" name="Column65" queryTableFieldId="65"/>
    <tableColumn id="66" xr3:uid="{1B0EFE0F-6490-4A9A-B940-72CA83988070}" uniqueName="66" name="Column66" queryTableFieldId="66"/>
    <tableColumn id="67" xr3:uid="{1F8EB9ED-8EE1-45E0-BA8C-52B0C54C3875}" uniqueName="67" name="Column67" queryTableFieldId="67"/>
    <tableColumn id="68" xr3:uid="{82501E39-16E7-45CF-BA9C-13C4F91F6230}" uniqueName="68" name="Column68" queryTableFieldId="68"/>
    <tableColumn id="69" xr3:uid="{AECC32E7-A3F8-4383-B328-0BCD1516CD03}" uniqueName="69" name="Column69" queryTableFieldId="69"/>
    <tableColumn id="70" xr3:uid="{F1080850-CF31-4223-9B51-B96B070D11EF}" uniqueName="70" name="Column70" queryTableFieldId="70"/>
    <tableColumn id="71" xr3:uid="{7C0CE7E7-3E73-4935-99C0-A3A3E7189A94}" uniqueName="71" name="Column71" queryTableFieldId="71"/>
    <tableColumn id="72" xr3:uid="{D94FD11A-AFCF-49EA-8320-7508E38186C3}" uniqueName="72" name="Column72" queryTableFieldId="72"/>
    <tableColumn id="73" xr3:uid="{EB9C3F51-0385-4078-A8D9-9706477BA250}" uniqueName="73" name="Column73" queryTableFieldId="73"/>
    <tableColumn id="74" xr3:uid="{405ADF3E-966E-4B43-B52E-DA696573C380}" uniqueName="74" name="Column74" queryTableFieldId="74"/>
    <tableColumn id="75" xr3:uid="{8BEA0063-AD32-4A8E-A1DD-D639D0DC8C64}" uniqueName="75" name="Column75" queryTableFieldId="75"/>
    <tableColumn id="76" xr3:uid="{7720FC3C-5C14-4212-B888-4B8E4171AF82}" uniqueName="76" name="Column76" queryTableFieldId="76"/>
    <tableColumn id="77" xr3:uid="{A9720283-4D74-4621-A464-C5C7DA02957D}" uniqueName="77" name="Column77" queryTableFieldId="77"/>
    <tableColumn id="78" xr3:uid="{D54FD48A-F2CE-439F-9A89-D7CFF71A6759}" uniqueName="78" name="Column78" queryTableFieldId="78"/>
    <tableColumn id="79" xr3:uid="{4344A03E-1A94-474D-B4D2-4B280BC1BD53}" uniqueName="79" name="Column79" queryTableFieldId="79"/>
    <tableColumn id="80" xr3:uid="{B26BA674-3CA1-44CD-BF4F-6934A6FA9270}" uniqueName="80" name="Column80" queryTableFieldId="80"/>
    <tableColumn id="81" xr3:uid="{2091A958-0A9C-4D3F-8CFE-FE244D5D075E}" uniqueName="81" name="Column81" queryTableFieldId="81"/>
    <tableColumn id="82" xr3:uid="{80125FA9-B16D-49F3-BB33-334E6D387A5B}" uniqueName="82" name="Column82" queryTableFieldId="82"/>
    <tableColumn id="83" xr3:uid="{5C27C6E2-0BF9-4D70-9253-ED7531AC4160}" uniqueName="83" name="Column83" queryTableFieldId="83"/>
    <tableColumn id="84" xr3:uid="{AF3B3F2A-8E3F-41AC-9F01-9946F4687B33}" uniqueName="84" name="Column84" queryTableFieldId="84"/>
    <tableColumn id="85" xr3:uid="{133EC8BA-74E6-4494-9F87-71F5732CC835}" uniqueName="85" name="Column85" queryTableFieldId="85"/>
    <tableColumn id="86" xr3:uid="{F6FB024D-9448-4778-9DBB-2F6EE24B7CC6}" uniqueName="86" name="Column86" queryTableFieldId="86"/>
    <tableColumn id="87" xr3:uid="{042FD4E4-7889-41D3-B26F-7B662853599F}" uniqueName="87" name="Column87" queryTableFieldId="87"/>
    <tableColumn id="88" xr3:uid="{A22BABD6-B021-4CD4-8C23-AF5D9241CEB0}" uniqueName="88" name="Column88" queryTableFieldId="88"/>
    <tableColumn id="89" xr3:uid="{4845D3EC-05E7-4A7E-8441-0C21C866C96E}" uniqueName="89" name="Column89" queryTableFieldId="89"/>
    <tableColumn id="90" xr3:uid="{B9C4C09A-F925-41A7-A282-CE58BB0C2ADB}" uniqueName="90" name="Column90" queryTableFieldId="90"/>
    <tableColumn id="91" xr3:uid="{F975B8A9-4A69-40EC-9FD5-23CBB3D90E82}" uniqueName="91" name="Column91" queryTableFieldId="91"/>
    <tableColumn id="92" xr3:uid="{3D9686FB-ADAB-4184-89D2-63ABCA0F31E7}" uniqueName="92" name="Column92" queryTableFieldId="92"/>
    <tableColumn id="93" xr3:uid="{0301E27F-4BBC-4614-8083-960BCC8A496A}" uniqueName="93" name="Column93" queryTableFieldId="93"/>
    <tableColumn id="94" xr3:uid="{CBF32925-60C7-4C52-871A-CF7C9F5F7688}" uniqueName="94" name="Column94" queryTableFieldId="94"/>
    <tableColumn id="95" xr3:uid="{DA08F2F1-CDB6-4698-A2CE-FF30FEB23F28}" uniqueName="95" name="Column95" queryTableFieldId="95"/>
    <tableColumn id="96" xr3:uid="{E23DBCD2-B764-4D84-8FF8-44C674A1F1B9}" uniqueName="96" name="Column96" queryTableFieldId="96"/>
    <tableColumn id="97" xr3:uid="{D334797C-3BC2-4891-BF77-3D3E5AAD7A2C}" uniqueName="97" name="Column97" queryTableFieldId="97"/>
    <tableColumn id="98" xr3:uid="{ED79B81E-CBFF-4F8A-93BA-DB88F62D8005}" uniqueName="98" name="Column98" queryTableFieldId="98"/>
    <tableColumn id="99" xr3:uid="{4102BDD9-C28D-4AD5-8D08-6829D141BF76}" uniqueName="99" name="Column99" queryTableFieldId="99"/>
    <tableColumn id="100" xr3:uid="{FB9206BE-91CD-4A2F-89D9-9844E00383D7}" uniqueName="100" name="Column100" queryTableFieldId="100"/>
    <tableColumn id="101" xr3:uid="{861EE856-2F0C-45C3-8151-8A7EC12A5250}" uniqueName="101" name="Column101" queryTableFieldId="101"/>
    <tableColumn id="102" xr3:uid="{486EAE86-494C-4648-BD73-9A4B0F02F647}" uniqueName="102" name="Column102" queryTableFieldId="102"/>
    <tableColumn id="103" xr3:uid="{5A27234F-AD75-40D2-8FEA-F9B8997E6C5A}" uniqueName="103" name="Column103" queryTableFieldId="103"/>
    <tableColumn id="104" xr3:uid="{720C5799-58E3-45E7-8AC1-31D59053369A}" uniqueName="104" name="Column104" queryTableFieldId="104"/>
    <tableColumn id="105" xr3:uid="{AC45E0DD-0601-4470-AF17-B48F73624908}" uniqueName="105" name="Column105" queryTableFieldId="105"/>
    <tableColumn id="106" xr3:uid="{C529E485-D719-4A44-9E70-DD2F735F98D2}" uniqueName="106" name="Column106" queryTableFieldId="106"/>
    <tableColumn id="107" xr3:uid="{0F62393F-6293-441E-9E79-409329C33D15}" uniqueName="107" name="Column107" queryTableFieldId="107"/>
    <tableColumn id="108" xr3:uid="{E0AA7B52-BF6F-4210-AF0C-C8A762388597}" uniqueName="108" name="Column108" queryTableFieldId="108"/>
    <tableColumn id="109" xr3:uid="{E7743450-B4A9-4459-9805-305BF36EA6E6}" uniqueName="109" name="Column109" queryTableFieldId="109"/>
    <tableColumn id="110" xr3:uid="{1E88FDB9-5CF6-4C21-A1D0-91DDA7EA1A43}" uniqueName="110" name="Column110" queryTableFieldId="110"/>
    <tableColumn id="111" xr3:uid="{3B758BA3-7C76-4370-813F-6F21C3369FF8}" uniqueName="111" name="Column111" queryTableFieldId="111"/>
    <tableColumn id="112" xr3:uid="{BBD15E08-C0E3-458F-BC8B-6BB9564B4371}" uniqueName="112" name="Column112" queryTableFieldId="112"/>
    <tableColumn id="113" xr3:uid="{3B4CC5D8-7282-47F9-A936-D31707C2B783}" uniqueName="113" name="Column113" queryTableFieldId="113"/>
    <tableColumn id="114" xr3:uid="{C6420477-59A5-4388-88BC-0CAFFCC420F4}" uniqueName="114" name="Column114" queryTableFieldId="114"/>
    <tableColumn id="115" xr3:uid="{3C38985A-71BD-461C-92B8-9B7BDD920FAC}" uniqueName="115" name="Column115" queryTableFieldId="115"/>
    <tableColumn id="116" xr3:uid="{1F9617B0-30BE-497B-8C85-B09F71C95A14}" uniqueName="116" name="Column116" queryTableFieldId="116"/>
    <tableColumn id="117" xr3:uid="{7FB3CCC4-34FE-4E22-96F5-D55F33BC3465}" uniqueName="117" name="Column117" queryTableFieldId="117"/>
    <tableColumn id="118" xr3:uid="{55B2D3D9-DCDB-4265-973E-F8DA84D2213B}" uniqueName="118" name="Column118" queryTableFieldId="118"/>
    <tableColumn id="119" xr3:uid="{4B0D9BA6-805E-4D8B-B13A-9C166523A459}" uniqueName="119" name="Column119" queryTableFieldId="119"/>
    <tableColumn id="120" xr3:uid="{BF5ED2E6-C8BA-4D55-ABF6-1232C6EE1289}" uniqueName="120" name="Column120" queryTableFieldId="120"/>
    <tableColumn id="121" xr3:uid="{BCBFD240-EE00-4661-91B6-6ED2115F56DF}" uniqueName="121" name="Column121" queryTableFieldId="1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1B8D48-C95D-49D0-BC84-AF058506AE54}" name="treasuries" displayName="treasuries" ref="A1:CP44" tableType="queryTable" totalsRowCount="1">
  <autoFilter ref="A1:CP43" xr:uid="{2A1B8D48-C95D-49D0-BC84-AF058506AE54}"/>
  <tableColumns count="94">
    <tableColumn id="1" xr3:uid="{58D81F4D-CDD8-4B1D-9E70-876310E59992}" uniqueName="1" name="US 2 YEAR TREASURY" queryTableFieldId="1" dataDxfId="5"/>
    <tableColumn id="2" xr3:uid="{9B0259EC-81FE-4E25-83B2-18F1460F689C}" uniqueName="2" name="Column2" queryTableFieldId="2"/>
    <tableColumn id="3" xr3:uid="{E5C180E1-0F5F-42D7-B82F-701F1F34A3EA}" uniqueName="3" name="Column3" queryTableFieldId="3"/>
    <tableColumn id="4" xr3:uid="{FFCE4AFE-86D7-4B87-BA94-1456782526C8}" uniqueName="4" name="Column4" queryTableFieldId="4"/>
    <tableColumn id="5" xr3:uid="{9240A5B1-843D-43B9-905C-FB33AB1925B7}" uniqueName="5" name="Column5" queryTableFieldId="5"/>
    <tableColumn id="6" xr3:uid="{63E683A3-1BF0-4804-9A5C-EE1BACEE86DE}" uniqueName="6" name="Column6" queryTableFieldId="6"/>
    <tableColumn id="7" xr3:uid="{AB9A1456-6E85-47DC-BF22-FB1B5839646E}" uniqueName="7" name="Column7" queryTableFieldId="7"/>
    <tableColumn id="8" xr3:uid="{AA5430A5-424F-4D26-8BA6-04C71ACF2238}" uniqueName="8" name="Column8" queryTableFieldId="8"/>
    <tableColumn id="9" xr3:uid="{2C71B3BA-06BE-45D6-A6A4-F56C5CC3B6FA}" uniqueName="9" name="Column9" queryTableFieldId="9"/>
    <tableColumn id="10" xr3:uid="{B230312C-D9AF-4A68-8A22-1F817379785A}" uniqueName="10" name="Column10" queryTableFieldId="10"/>
    <tableColumn id="11" xr3:uid="{10E2CFD8-7C72-426F-A18B-883B39CF2818}" uniqueName="11" name="Column11" queryTableFieldId="11"/>
    <tableColumn id="12" xr3:uid="{330E9B23-39BC-45BC-BCD2-EB6E651D1C02}" uniqueName="12" name="Column12" queryTableFieldId="12"/>
    <tableColumn id="13" xr3:uid="{FA91DB52-EB6A-4BB5-97A9-745383236DF3}" uniqueName="13" name="Column13" queryTableFieldId="13"/>
    <tableColumn id="14" xr3:uid="{18541D65-F5CF-4A40-8241-E4B3E2D2F757}" uniqueName="14" name="Column14" queryTableFieldId="14"/>
    <tableColumn id="15" xr3:uid="{04ECEAC5-DC4A-4B98-B6AA-1D0A155B595D}" uniqueName="15" name="Column15" queryTableFieldId="15"/>
    <tableColumn id="16" xr3:uid="{87557C84-ACF7-4B0C-B6BE-55D4D208E0DE}" uniqueName="16" name="Column16" queryTableFieldId="16"/>
    <tableColumn id="17" xr3:uid="{BB265A9D-512C-4A92-BA11-8BCA0B34F6D2}" uniqueName="17" name="Column17" queryTableFieldId="17"/>
    <tableColumn id="18" xr3:uid="{7854B113-79F7-47F7-89BC-ADB19DA1B0AD}" uniqueName="18" name="Column18" queryTableFieldId="18"/>
    <tableColumn id="19" xr3:uid="{F1AED072-FA57-44DE-86BB-94B93C4F98BF}" uniqueName="19" name="Column19" queryTableFieldId="19"/>
    <tableColumn id="20" xr3:uid="{57C51A7B-6C10-4FE5-9DAB-D579067933CF}" uniqueName="20" name="Column20" queryTableFieldId="20"/>
    <tableColumn id="21" xr3:uid="{C0105906-8FB7-4DA2-9506-8E8BCA2F7DB2}" uniqueName="21" name="Column21" queryTableFieldId="21"/>
    <tableColumn id="22" xr3:uid="{3271FB96-C847-48EF-96EA-ECC4F2CD4863}" uniqueName="22" name="Column22" queryTableFieldId="22"/>
    <tableColumn id="23" xr3:uid="{AF1AAF4A-0E2F-460A-8316-6817133AB299}" uniqueName="23" name="Column23" queryTableFieldId="23"/>
    <tableColumn id="24" xr3:uid="{A8C3DF9B-3F8F-4CB1-B347-EDBAA0AE0BDB}" uniqueName="24" name="Column24" queryTableFieldId="24"/>
    <tableColumn id="25" xr3:uid="{98DD5D72-2485-4199-97E4-F8A1D3BCB142}" uniqueName="25" name="Column25" queryTableFieldId="25"/>
    <tableColumn id="26" xr3:uid="{2BA6873C-F4BF-4479-BB37-76C170A09096}" uniqueName="26" name="Column26" queryTableFieldId="26"/>
    <tableColumn id="27" xr3:uid="{8D698FAD-6A39-4839-AB64-70280084D9AC}" uniqueName="27" name="Column27" queryTableFieldId="27"/>
    <tableColumn id="28" xr3:uid="{DC34D332-5DE4-44C5-BFE7-2388034FAFA3}" uniqueName="28" name="Column28" queryTableFieldId="28"/>
    <tableColumn id="29" xr3:uid="{B6F47B2A-EF20-49B7-9B01-223C692BB3F6}" uniqueName="29" name="Column29" queryTableFieldId="29"/>
    <tableColumn id="30" xr3:uid="{3B1F5B3B-BD6D-46C1-BD75-09720B10B735}" uniqueName="30" name="Column30" queryTableFieldId="30"/>
    <tableColumn id="31" xr3:uid="{A42D0AA5-B7BD-4054-A889-102ECB001778}" uniqueName="31" name="Column31" queryTableFieldId="31"/>
    <tableColumn id="32" xr3:uid="{BD82B0DA-8BD1-4B7B-8D7E-1E2B493C227F}" uniqueName="32" name="Column32" queryTableFieldId="32"/>
    <tableColumn id="33" xr3:uid="{2EE06650-99D0-4ABC-84BE-3A8F6B9C5E03}" uniqueName="33" name="Column33" queryTableFieldId="33"/>
    <tableColumn id="34" xr3:uid="{C949C673-5BF0-496D-A576-F5CC209968E9}" uniqueName="34" name="Column34" queryTableFieldId="34"/>
    <tableColumn id="35" xr3:uid="{8EF6C469-7C33-46E1-9FA9-72DC0A168160}" uniqueName="35" name="Column35" queryTableFieldId="35"/>
    <tableColumn id="36" xr3:uid="{47061ADB-6606-44CC-8C11-97475C8432D0}" uniqueName="36" name="Column36" queryTableFieldId="36"/>
    <tableColumn id="37" xr3:uid="{2B018474-797B-4BF6-8D4E-A8FBC7AFF1B4}" uniqueName="37" name="Column37" queryTableFieldId="37"/>
    <tableColumn id="38" xr3:uid="{4FCBABA2-CD5C-45FF-9734-A851BBD60B2B}" uniqueName="38" name="Column38" queryTableFieldId="38"/>
    <tableColumn id="39" xr3:uid="{2DB146FB-C561-4D45-BA73-4CC2BCBB3367}" uniqueName="39" name="Column39" queryTableFieldId="39"/>
    <tableColumn id="40" xr3:uid="{D0AB78F6-6856-478D-8075-7DAF246EB9E9}" uniqueName="40" name="Column40" queryTableFieldId="40"/>
    <tableColumn id="41" xr3:uid="{6424800F-BE7E-4514-BB43-47306CCE52B8}" uniqueName="41" name="Column41" queryTableFieldId="41"/>
    <tableColumn id="42" xr3:uid="{84E6C1FF-1B4C-4BB0-A7D5-EEAAB2AE1405}" uniqueName="42" name="Column42" queryTableFieldId="42"/>
    <tableColumn id="43" xr3:uid="{8A7574D8-8B69-4BCB-806D-E78F41714C2D}" uniqueName="43" name="Column43" queryTableFieldId="43"/>
    <tableColumn id="44" xr3:uid="{77EAF148-4363-4220-92E8-DB41357ADEE9}" uniqueName="44" name="Column44" queryTableFieldId="44"/>
    <tableColumn id="45" xr3:uid="{F771994A-846B-4071-925F-4FA2CF4F4088}" uniqueName="45" name="Column45" queryTableFieldId="45"/>
    <tableColumn id="46" xr3:uid="{E8952AA7-CE70-4DAB-B696-89761C5151DB}" uniqueName="46" name="Column46" queryTableFieldId="46"/>
    <tableColumn id="47" xr3:uid="{1F70C2E8-6C36-4148-820D-A0F39B176019}" uniqueName="47" name="Column47" queryTableFieldId="47"/>
    <tableColumn id="48" xr3:uid="{7DBD3BFF-6A06-41FE-97F3-A410F6D792F1}" uniqueName="48" name="Column48" queryTableFieldId="48"/>
    <tableColumn id="49" xr3:uid="{E5530605-57BF-4EE8-8683-7449AEB48F97}" uniqueName="49" name="Column49" queryTableFieldId="49"/>
    <tableColumn id="50" xr3:uid="{3550CE0E-7A78-4BF6-8DBF-6C9CB14F448D}" uniqueName="50" name="Column50" queryTableFieldId="50"/>
    <tableColumn id="51" xr3:uid="{128E66FA-69F1-41EE-BF91-FED944B3C342}" uniqueName="51" name="Column51" queryTableFieldId="51"/>
    <tableColumn id="52" xr3:uid="{A8629C76-C22C-4A1F-A9BA-DDADD60D90E8}" uniqueName="52" name="Column52" queryTableFieldId="52"/>
    <tableColumn id="53" xr3:uid="{57CCF3E9-0C3B-4989-A37E-F7BD27D02F46}" uniqueName="53" name="Column53" queryTableFieldId="53"/>
    <tableColumn id="54" xr3:uid="{44276A2F-3D56-4370-AA61-8777FBB86C4A}" uniqueName="54" name="Column54" queryTableFieldId="54"/>
    <tableColumn id="55" xr3:uid="{45C5FBA0-1F98-4F4F-A405-1B24053B7CF4}" uniqueName="55" name="Column55" queryTableFieldId="55"/>
    <tableColumn id="56" xr3:uid="{BF538169-BF0A-40C2-94B2-B7D484E47C74}" uniqueName="56" name="Column56" queryTableFieldId="56"/>
    <tableColumn id="57" xr3:uid="{48013803-47B5-47CC-BFF3-CC3DFF4A5F48}" uniqueName="57" name="Column57" queryTableFieldId="57"/>
    <tableColumn id="58" xr3:uid="{D92126F4-1686-4B9E-804B-0EED6272A610}" uniqueName="58" name="Column58" queryTableFieldId="58"/>
    <tableColumn id="59" xr3:uid="{60BDCA1B-981E-4EC0-BD5C-23B4DA0C11E2}" uniqueName="59" name="Column59" queryTableFieldId="59"/>
    <tableColumn id="60" xr3:uid="{4818D1C1-B594-4F0F-9137-60C1EB9239E7}" uniqueName="60" name="Column60" queryTableFieldId="60"/>
    <tableColumn id="61" xr3:uid="{D7888DF2-4B0A-4FCF-B109-12887377D997}" uniqueName="61" name="Column61" queryTableFieldId="61"/>
    <tableColumn id="62" xr3:uid="{52753B25-2337-4F2D-BF1E-E0F5A15A732F}" uniqueName="62" name="Column62" queryTableFieldId="62"/>
    <tableColumn id="63" xr3:uid="{E1057D3D-EEE1-4314-A969-E29CC3491539}" uniqueName="63" name="Column63" queryTableFieldId="63"/>
    <tableColumn id="64" xr3:uid="{E0F242B3-D587-4769-A12E-254C5E294C66}" uniqueName="64" name="Column64" queryTableFieldId="64"/>
    <tableColumn id="65" xr3:uid="{75B59304-8770-414A-86D4-3A779E3E358F}" uniqueName="65" name="Column65" queryTableFieldId="65"/>
    <tableColumn id="66" xr3:uid="{1955487C-CDB0-49E4-9217-7BA70998B90D}" uniqueName="66" name="Column66" queryTableFieldId="66"/>
    <tableColumn id="67" xr3:uid="{5F52D44E-AF29-445A-BC16-EBBA0287D3D1}" uniqueName="67" name="Column67" queryTableFieldId="67"/>
    <tableColumn id="68" xr3:uid="{5C3135D2-5C8F-48C7-B2A6-5215E56FB69B}" uniqueName="68" name="Column68" queryTableFieldId="68"/>
    <tableColumn id="69" xr3:uid="{D05093B2-59B0-4717-AFE3-F92EA2ADEA3F}" uniqueName="69" name="Column69" queryTableFieldId="69"/>
    <tableColumn id="70" xr3:uid="{4E38B11D-EBD9-47F2-AAF5-A258C62D7CD1}" uniqueName="70" name="Column70" queryTableFieldId="70"/>
    <tableColumn id="71" xr3:uid="{F9603D90-8528-45E8-A49A-AB4A2436EB56}" uniqueName="71" name="Column71" queryTableFieldId="71"/>
    <tableColumn id="72" xr3:uid="{154828FF-6FB0-4700-B76B-8C7D8A1FA865}" uniqueName="72" name="Column72" queryTableFieldId="72"/>
    <tableColumn id="73" xr3:uid="{1AA5E469-2339-4A6A-BB78-414CACFEC7B9}" uniqueName="73" name="Column73" queryTableFieldId="73"/>
    <tableColumn id="74" xr3:uid="{BFF19180-0237-4E3F-B4FC-63E54600D3B8}" uniqueName="74" name="Column74" queryTableFieldId="74"/>
    <tableColumn id="75" xr3:uid="{4A89C7F7-0767-46C5-8437-9E9FE21530EB}" uniqueName="75" name="Column75" queryTableFieldId="75"/>
    <tableColumn id="76" xr3:uid="{CF8BFF78-6260-4321-8EC6-8A8C83FBFBEB}" uniqueName="76" name="Column76" queryTableFieldId="76"/>
    <tableColumn id="77" xr3:uid="{D46F85B1-9E9B-4CC7-AE45-4153C32DF0C1}" uniqueName="77" name="Column77" queryTableFieldId="77"/>
    <tableColumn id="78" xr3:uid="{F0DEF276-89FC-49B5-B6D5-1B0CABC34918}" uniqueName="78" name="Column78" queryTableFieldId="78"/>
    <tableColumn id="79" xr3:uid="{29B621AA-EE41-4C14-97DA-B0F10756B4D7}" uniqueName="79" name="Column79" queryTableFieldId="79"/>
    <tableColumn id="80" xr3:uid="{DCE5DB62-4734-49E9-87AA-045A8CFA32C0}" uniqueName="80" name="Column80" queryTableFieldId="80"/>
    <tableColumn id="81" xr3:uid="{E86BCE1D-6FBE-4213-A55C-CFFD634598FA}" uniqueName="81" name="Column81" queryTableFieldId="81"/>
    <tableColumn id="82" xr3:uid="{8F6FD4B9-3DEC-4DFC-B791-A19CE8FE0912}" uniqueName="82" name="Column82" queryTableFieldId="82"/>
    <tableColumn id="83" xr3:uid="{6B48DC50-183B-42EB-A0C8-655E7D5A8EC4}" uniqueName="83" name="Column83" queryTableFieldId="83"/>
    <tableColumn id="84" xr3:uid="{62D0EF42-2AB1-421F-AFA2-3EF40F065412}" uniqueName="84" name="Column84" queryTableFieldId="84"/>
    <tableColumn id="85" xr3:uid="{AD4EED42-01D6-4453-A016-4D0E4DBCE0AA}" uniqueName="85" name="Column85" queryTableFieldId="85"/>
    <tableColumn id="86" xr3:uid="{49721E5F-BE0D-46C2-8A94-E5E42D505F54}" uniqueName="86" name="Column86" queryTableFieldId="86"/>
    <tableColumn id="87" xr3:uid="{01694CEF-ED60-4E9F-97BB-524B204705F2}" uniqueName="87" name="Column87" queryTableFieldId="87"/>
    <tableColumn id="88" xr3:uid="{0FC7F69E-3317-423E-9E2F-DF98DC046203}" uniqueName="88" name="Column88" queryTableFieldId="88"/>
    <tableColumn id="89" xr3:uid="{F053C6E8-D1DE-45DF-94A6-D89C0776E700}" uniqueName="89" name="Column89" queryTableFieldId="89"/>
    <tableColumn id="90" xr3:uid="{3D18FDA0-04DE-4E14-B076-AA0A1571BD8E}" uniqueName="90" name="Column90" queryTableFieldId="90"/>
    <tableColumn id="91" xr3:uid="{882D2E0D-60AF-41B2-A54E-471644FBFDAB}" uniqueName="91" name="Column91" queryTableFieldId="91"/>
    <tableColumn id="92" xr3:uid="{586E9307-503E-4091-8AA5-E0E2D49F001E}" uniqueName="92" name="Column92" queryTableFieldId="92"/>
    <tableColumn id="93" xr3:uid="{0BB45C11-C79B-44C7-99BE-6B367AC64971}" uniqueName="93" name="Column93" queryTableFieldId="93"/>
    <tableColumn id="94" xr3:uid="{DF035947-7ECD-4A95-9ED8-8B0F45371C49}" uniqueName="94" name="Column94" queryTableFieldId="9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8D05F2-B275-4CD3-895D-C14B6760FF29}" name="CORRA" displayName="CORRA" ref="A1:CX16" tableType="queryTable" totalsRowShown="0">
  <autoFilter ref="A1:CX16" xr:uid="{CB8D05F2-B275-4CD3-895D-C14B6760FF29}"/>
  <tableColumns count="102">
    <tableColumn id="1" xr3:uid="{9F11CBA9-3B63-4F47-B96C-5FEBB37DDCCD}" uniqueName="1" name="Column1" queryTableFieldId="1" dataDxfId="4"/>
    <tableColumn id="2" xr3:uid="{895EEB06-7537-4211-833F-9CC700A20B76}" uniqueName="2" name="Column2" queryTableFieldId="2"/>
    <tableColumn id="3" xr3:uid="{B26694AC-6142-4230-A9FD-D237E8A5D7EC}" uniqueName="3" name="Column3" queryTableFieldId="3"/>
    <tableColumn id="4" xr3:uid="{77CDC848-E1B8-42F2-80B2-46AAD3EA75FD}" uniqueName="4" name="Column4" queryTableFieldId="4"/>
    <tableColumn id="5" xr3:uid="{236C37CB-7C4E-44BF-86AE-0D40EFA57234}" uniqueName="5" name="Column5" queryTableFieldId="5"/>
    <tableColumn id="6" xr3:uid="{BD993709-81C9-45F2-965B-4077463249C0}" uniqueName="6" name="Column6" queryTableFieldId="6"/>
    <tableColumn id="7" xr3:uid="{2E7F6833-96BC-4B38-9325-72644D8E51E1}" uniqueName="7" name="Column7" queryTableFieldId="7"/>
    <tableColumn id="8" xr3:uid="{180EEC7A-1420-44B9-8A8A-5214F19A2284}" uniqueName="8" name="Column8" queryTableFieldId="8"/>
    <tableColumn id="9" xr3:uid="{CAEBE6A2-D6A9-4760-B10D-0E68C082B41A}" uniqueName="9" name="Column9" queryTableFieldId="9"/>
    <tableColumn id="10" xr3:uid="{E20B58B2-109D-4EAC-8589-D53499C4DE33}" uniqueName="10" name="Column10" queryTableFieldId="10"/>
    <tableColumn id="11" xr3:uid="{C9FDCCAD-191A-4CCF-81CC-E769D6CE514C}" uniqueName="11" name="Column11" queryTableFieldId="11"/>
    <tableColumn id="12" xr3:uid="{D857BD0F-E5D8-43D4-8538-BB83D10B9ECB}" uniqueName="12" name="Column12" queryTableFieldId="12"/>
    <tableColumn id="13" xr3:uid="{E739D56E-D82C-42A7-AE05-FD2A5952363D}" uniqueName="13" name="Column13" queryTableFieldId="13"/>
    <tableColumn id="14" xr3:uid="{CBAE467A-B960-499A-AA7B-CAFEFF1C1741}" uniqueName="14" name="Column14" queryTableFieldId="14"/>
    <tableColumn id="15" xr3:uid="{9D85E27A-B9BA-47BC-9DBC-DFE592F116C9}" uniqueName="15" name="Column15" queryTableFieldId="15"/>
    <tableColumn id="16" xr3:uid="{15F5E0CF-36F0-4ECD-B19B-A559A754064A}" uniqueName="16" name="Column16" queryTableFieldId="16"/>
    <tableColumn id="17" xr3:uid="{7972F007-A55A-47FF-B049-0A2F8DA6C83E}" uniqueName="17" name="Column17" queryTableFieldId="17"/>
    <tableColumn id="18" xr3:uid="{C65899D2-FAE9-472F-86A8-5C36C539F6B0}" uniqueName="18" name="Column18" queryTableFieldId="18"/>
    <tableColumn id="19" xr3:uid="{8BE9DDF0-B2A7-4C6C-8C6E-D72C1411BF4D}" uniqueName="19" name="Column19" queryTableFieldId="19"/>
    <tableColumn id="20" xr3:uid="{69A74A81-EF75-4978-97C1-B1FBC89880C8}" uniqueName="20" name="Column20" queryTableFieldId="20"/>
    <tableColumn id="21" xr3:uid="{1094B2A1-7473-4C14-96A5-098A002B4F55}" uniqueName="21" name="Column21" queryTableFieldId="21"/>
    <tableColumn id="22" xr3:uid="{DD04951D-7520-4FFB-9E6A-3216C1BD8624}" uniqueName="22" name="Column22" queryTableFieldId="22"/>
    <tableColumn id="23" xr3:uid="{8B38FDCE-4F10-4C88-905E-B17E283A5439}" uniqueName="23" name="Column23" queryTableFieldId="23"/>
    <tableColumn id="24" xr3:uid="{34D356DE-93B8-49E4-8979-23BDB7C3F2D3}" uniqueName="24" name="Column24" queryTableFieldId="24"/>
    <tableColumn id="25" xr3:uid="{56EA8C5F-E56A-443E-8FD3-0C747FCCA30A}" uniqueName="25" name="Column25" queryTableFieldId="25"/>
    <tableColumn id="26" xr3:uid="{D8071C82-6A2A-4639-A7C1-226A47ABD5FC}" uniqueName="26" name="Column26" queryTableFieldId="26"/>
    <tableColumn id="27" xr3:uid="{99145494-BA17-4597-8229-B989B13EB212}" uniqueName="27" name="Column27" queryTableFieldId="27"/>
    <tableColumn id="28" xr3:uid="{D40F102A-845B-484F-9DAA-F9D08305836A}" uniqueName="28" name="Column28" queryTableFieldId="28"/>
    <tableColumn id="29" xr3:uid="{EDE5A2F9-CF0E-4D33-A227-376F560A63BC}" uniqueName="29" name="Column29" queryTableFieldId="29"/>
    <tableColumn id="30" xr3:uid="{307B8FE2-64DA-4F01-BFC3-AAAE2D751776}" uniqueName="30" name="Column30" queryTableFieldId="30"/>
    <tableColumn id="31" xr3:uid="{CA1F3DD3-128E-4822-A9E9-6286E890CBD1}" uniqueName="31" name="Column31" queryTableFieldId="31"/>
    <tableColumn id="32" xr3:uid="{6E105E80-1F5B-4A03-A451-0B3ED7247130}" uniqueName="32" name="Column32" queryTableFieldId="32"/>
    <tableColumn id="33" xr3:uid="{E6EF0425-ED4D-4016-9105-A844A5FB0527}" uniqueName="33" name="Column33" queryTableFieldId="33"/>
    <tableColumn id="34" xr3:uid="{9587B37C-79FD-4422-979A-B7A6A4B6003E}" uniqueName="34" name="Column34" queryTableFieldId="34"/>
    <tableColumn id="35" xr3:uid="{CDBC1A33-3F94-48CC-ADBC-7C88329A2689}" uniqueName="35" name="Column35" queryTableFieldId="35"/>
    <tableColumn id="36" xr3:uid="{8330ACC1-C6ED-41A2-973F-9CB2D3EA791D}" uniqueName="36" name="Column36" queryTableFieldId="36"/>
    <tableColumn id="37" xr3:uid="{90B3F8B9-C6AB-4F7F-8E1B-384073FB66CC}" uniqueName="37" name="Column37" queryTableFieldId="37"/>
    <tableColumn id="38" xr3:uid="{43E43E6F-17D6-4164-9C78-B0D0EB999EAC}" uniqueName="38" name="Column38" queryTableFieldId="38"/>
    <tableColumn id="39" xr3:uid="{7026B10B-99B1-441B-9EBA-5B732BB8CE3A}" uniqueName="39" name="Column39" queryTableFieldId="39"/>
    <tableColumn id="40" xr3:uid="{C54A889B-7F7B-4BBA-902F-E46843B2D8F5}" uniqueName="40" name="Column40" queryTableFieldId="40"/>
    <tableColumn id="41" xr3:uid="{D58F72EE-410F-4949-B56A-D90BB05AC67C}" uniqueName="41" name="Column41" queryTableFieldId="41"/>
    <tableColumn id="42" xr3:uid="{424EECB0-4548-4B9E-A180-2C416772A231}" uniqueName="42" name="Column42" queryTableFieldId="42"/>
    <tableColumn id="43" xr3:uid="{8A7EE5BB-6038-40F0-8A28-9D9496484544}" uniqueName="43" name="Column43" queryTableFieldId="43"/>
    <tableColumn id="44" xr3:uid="{A98A8E4B-F63C-4988-A8C2-320FD1700AFB}" uniqueName="44" name="Column44" queryTableFieldId="44"/>
    <tableColumn id="45" xr3:uid="{DD319A34-B51C-42CC-A583-6CCDCD91CDF2}" uniqueName="45" name="Column45" queryTableFieldId="45"/>
    <tableColumn id="46" xr3:uid="{1094E90C-4B2D-4C77-986C-4AA1AA36BA9D}" uniqueName="46" name="Column46" queryTableFieldId="46"/>
    <tableColumn id="47" xr3:uid="{E8F871E1-30A6-4B11-A32D-2327FEBCFB07}" uniqueName="47" name="Column47" queryTableFieldId="47"/>
    <tableColumn id="48" xr3:uid="{30236663-162C-4E55-A4C6-3D30060820F2}" uniqueName="48" name="Column48" queryTableFieldId="48"/>
    <tableColumn id="49" xr3:uid="{46570AB9-1FF7-48D5-B38D-DA207C1CD4C4}" uniqueName="49" name="Column49" queryTableFieldId="49"/>
    <tableColumn id="50" xr3:uid="{D1AA648A-1EB6-453F-B8EE-0EDB24FF5868}" uniqueName="50" name="Column50" queryTableFieldId="50"/>
    <tableColumn id="51" xr3:uid="{58830398-BEB3-4CC8-B166-D2FD5D849830}" uniqueName="51" name="Column51" queryTableFieldId="51"/>
    <tableColumn id="52" xr3:uid="{96611DB6-D814-4304-B419-F47C6A244E08}" uniqueName="52" name="Column52" queryTableFieldId="52"/>
    <tableColumn id="53" xr3:uid="{413831FB-735E-4488-9AD3-7A9A8F8E8E0F}" uniqueName="53" name="Column53" queryTableFieldId="53"/>
    <tableColumn id="54" xr3:uid="{81A2732C-5428-4794-9C8D-8C04B448F478}" uniqueName="54" name="Column54" queryTableFieldId="54"/>
    <tableColumn id="55" xr3:uid="{70ACB4F8-3479-40D7-AF8F-C7F687F12B0A}" uniqueName="55" name="Column55" queryTableFieldId="55"/>
    <tableColumn id="56" xr3:uid="{6D9949DD-893D-4C4E-AF8F-8CB89C11AA60}" uniqueName="56" name="Column56" queryTableFieldId="56"/>
    <tableColumn id="57" xr3:uid="{6E77E9C1-05E3-4AC9-B6ED-486FE779E4CC}" uniqueName="57" name="Column57" queryTableFieldId="57"/>
    <tableColumn id="58" xr3:uid="{F2497E28-3BED-40E4-951D-41E1E5D1C3EB}" uniqueName="58" name="Column58" queryTableFieldId="58"/>
    <tableColumn id="59" xr3:uid="{9F9931C6-7C7C-4927-A8AD-64BAF647B86F}" uniqueName="59" name="Column59" queryTableFieldId="59"/>
    <tableColumn id="60" xr3:uid="{572D736F-95CA-4FC8-AF39-E9EBAAFA826D}" uniqueName="60" name="Column60" queryTableFieldId="60"/>
    <tableColumn id="61" xr3:uid="{077EE21F-D1D9-4C06-8C5F-E811930B9F7F}" uniqueName="61" name="Column61" queryTableFieldId="61"/>
    <tableColumn id="62" xr3:uid="{40380890-4A9C-47D0-B600-5EBDD4532655}" uniqueName="62" name="Column62" queryTableFieldId="62"/>
    <tableColumn id="63" xr3:uid="{F97DC73A-AB35-4165-B587-C7DC1B6FF26B}" uniqueName="63" name="Column63" queryTableFieldId="63"/>
    <tableColumn id="64" xr3:uid="{6C138CA0-0F70-4E34-ADD4-5504D28DC200}" uniqueName="64" name="Column64" queryTableFieldId="64"/>
    <tableColumn id="65" xr3:uid="{F6C7C1CF-AA9C-4911-B438-1BE307D798C0}" uniqueName="65" name="Column65" queryTableFieldId="65"/>
    <tableColumn id="66" xr3:uid="{3689FF2C-D832-498B-B096-3221C28274BD}" uniqueName="66" name="Column66" queryTableFieldId="66"/>
    <tableColumn id="67" xr3:uid="{49BC2BCD-D06D-461A-AEBA-86AE8D14A770}" uniqueName="67" name="Column67" queryTableFieldId="67"/>
    <tableColumn id="68" xr3:uid="{012FB6D1-261D-4F33-BC21-911761B255E0}" uniqueName="68" name="Column68" queryTableFieldId="68"/>
    <tableColumn id="69" xr3:uid="{DBE23810-1B4B-4B6A-B674-C9B5DE4E8B49}" uniqueName="69" name="Column69" queryTableFieldId="69"/>
    <tableColumn id="70" xr3:uid="{A9B810EC-5B04-4ED1-A626-DEF1B05806A5}" uniqueName="70" name="Column70" queryTableFieldId="70"/>
    <tableColumn id="71" xr3:uid="{052FAE7D-278B-4DDD-9EFE-7F7BE2503E3C}" uniqueName="71" name="Column71" queryTableFieldId="71"/>
    <tableColumn id="72" xr3:uid="{A399AFD3-273D-4060-B6D1-946DC871AAF9}" uniqueName="72" name="Column72" queryTableFieldId="72"/>
    <tableColumn id="73" xr3:uid="{1975FF83-ED53-41B1-B768-74E51B87BE4E}" uniqueName="73" name="Column73" queryTableFieldId="73"/>
    <tableColumn id="74" xr3:uid="{37BE267A-EBEF-4E45-8112-6125BDC268C4}" uniqueName="74" name="Column74" queryTableFieldId="74"/>
    <tableColumn id="75" xr3:uid="{71F33B5F-4121-44B8-86D6-E6E171EC4E2F}" uniqueName="75" name="Column75" queryTableFieldId="75"/>
    <tableColumn id="76" xr3:uid="{ADDF5355-8E07-4A96-99D8-0CA6F6955FC8}" uniqueName="76" name="Column76" queryTableFieldId="76"/>
    <tableColumn id="77" xr3:uid="{0ACBA4F2-A1F3-46E0-A054-46715A217FCD}" uniqueName="77" name="Column77" queryTableFieldId="77"/>
    <tableColumn id="78" xr3:uid="{D6DEC673-4D28-444C-B74C-5BFB740D5BDE}" uniqueName="78" name="Column78" queryTableFieldId="78"/>
    <tableColumn id="79" xr3:uid="{81BEC863-326A-4DCC-B6B6-B51A5AFDBC5F}" uniqueName="79" name="Column79" queryTableFieldId="79"/>
    <tableColumn id="80" xr3:uid="{647FF5D7-755B-483C-B7D7-04FAB75E9F63}" uniqueName="80" name="Column80" queryTableFieldId="80"/>
    <tableColumn id="81" xr3:uid="{6C5C3530-E38D-4225-8213-EDCCCD2E6DCF}" uniqueName="81" name="Column81" queryTableFieldId="81"/>
    <tableColumn id="82" xr3:uid="{C91F9932-B2A1-4891-905E-EF2320851790}" uniqueName="82" name="Column82" queryTableFieldId="82"/>
    <tableColumn id="83" xr3:uid="{01AEAE15-2375-4E62-9B70-0DD725C34687}" uniqueName="83" name="Column83" queryTableFieldId="83"/>
    <tableColumn id="84" xr3:uid="{A24D0763-9B86-42D8-A4B9-FF05A74E08DA}" uniqueName="84" name="Column84" queryTableFieldId="84"/>
    <tableColumn id="85" xr3:uid="{45A95202-AD74-4462-8F71-8392A6FE872B}" uniqueName="85" name="Column85" queryTableFieldId="85"/>
    <tableColumn id="86" xr3:uid="{50B6ABA9-995D-4AB3-AEE0-2A01D2FE3615}" uniqueName="86" name="Column86" queryTableFieldId="86"/>
    <tableColumn id="87" xr3:uid="{E548B175-0AE2-4E7F-9847-AA8B53E1131A}" uniqueName="87" name="Column87" queryTableFieldId="87"/>
    <tableColumn id="88" xr3:uid="{FD95EE47-08CD-49DC-8DAC-7BC856DD9B20}" uniqueName="88" name="Column88" queryTableFieldId="88"/>
    <tableColumn id="89" xr3:uid="{F4F7D32C-80FF-46F1-98B3-DF6476F410DD}" uniqueName="89" name="Column89" queryTableFieldId="89"/>
    <tableColumn id="90" xr3:uid="{F6B4D889-B3A6-471D-843D-79B404A42B03}" uniqueName="90" name="Column90" queryTableFieldId="90"/>
    <tableColumn id="91" xr3:uid="{21628D96-A190-4B5D-B137-87A32A2C6B29}" uniqueName="91" name="Column91" queryTableFieldId="91"/>
    <tableColumn id="92" xr3:uid="{3E268C0B-3857-427E-8EC5-EF95479D3B66}" uniqueName="92" name="Column92" queryTableFieldId="92"/>
    <tableColumn id="93" xr3:uid="{5C807A8C-CCE2-4B57-BDB4-14BDE20FAC06}" uniqueName="93" name="Column93" queryTableFieldId="93"/>
    <tableColumn id="94" xr3:uid="{4D62E483-8745-4A5A-8751-BEE27B1F37B2}" uniqueName="94" name="Column94" queryTableFieldId="94"/>
    <tableColumn id="95" xr3:uid="{1F2B65A6-2EA8-4C17-9A3F-CEF08F0EE8AF}" uniqueName="95" name="Column95" queryTableFieldId="95"/>
    <tableColumn id="96" xr3:uid="{E8E11CE8-F1B7-4BC5-AE11-35D3AB6AA273}" uniqueName="96" name="Column96" queryTableFieldId="96"/>
    <tableColumn id="97" xr3:uid="{E7F7CDC2-181C-4937-90C2-5024D383BCAD}" uniqueName="97" name="Column97" queryTableFieldId="97"/>
    <tableColumn id="98" xr3:uid="{FAFCE993-5F6B-4FDD-9251-B4050104E469}" uniqueName="98" name="Column98" queryTableFieldId="98"/>
    <tableColumn id="99" xr3:uid="{77370A53-B8D3-47A9-9C87-0112998E5800}" uniqueName="99" name="Column99" queryTableFieldId="99"/>
    <tableColumn id="100" xr3:uid="{81DF0830-062D-4756-BE44-A61F48CD8599}" uniqueName="100" name="Column100" queryTableFieldId="100"/>
    <tableColumn id="101" xr3:uid="{3930725E-4D5D-48B6-ACBD-512BF7E99C5F}" uniqueName="101" name="Column101" queryTableFieldId="101"/>
    <tableColumn id="102" xr3:uid="{C42B0C7A-3652-4BE1-BEA1-B00858E1A388}" uniqueName="102" name="Column102" queryTableFieldId="10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9255CE-581D-43A6-AAE2-A1BAC6FB9754}" name="cont_list" displayName="cont_list" ref="A1:A45" tableType="queryTable" totalsRowShown="0">
  <autoFilter ref="A1:A45" xr:uid="{3C9255CE-581D-43A6-AAE2-A1BAC6FB9754}"/>
  <tableColumns count="1">
    <tableColumn id="1" xr3:uid="{0311FCB6-9973-4592-9D78-C6CCBFEDB864}" uniqueName="1" name="Column1" queryTableFieldId="1" dataDxf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7D72C0-9047-4DFC-9C1D-C3A2B8CFDC37}" name="SOFR3mo_PX__2" displayName="SOFR3mo_PX__2" ref="A1:BN37" tableType="queryTable" totalsRowShown="0">
  <autoFilter ref="A1:BN37" xr:uid="{D17D72C0-9047-4DFC-9C1D-C3A2B8CFDC37}"/>
  <tableColumns count="66">
    <tableColumn id="1" xr3:uid="{A53BACB8-E8F5-46D7-9A2B-08267E3A15D5}" uniqueName="1" name="Column1" queryTableFieldId="1" dataDxfId="2"/>
    <tableColumn id="2" xr3:uid="{C39BA2FD-FE2B-4036-8926-28CE329335DD}" uniqueName="2" name="Column2" queryTableFieldId="2"/>
    <tableColumn id="3" xr3:uid="{2B9A3D99-A393-4779-A190-8D5B84D71DB1}" uniqueName="3" name="Column3" queryTableFieldId="3"/>
    <tableColumn id="4" xr3:uid="{DEDF9C2B-202B-4614-BFA5-03EBEE6C8C6E}" uniqueName="4" name="Column4" queryTableFieldId="4"/>
    <tableColumn id="5" xr3:uid="{2B21DDDE-5F17-4257-BECA-3BD5D2C6A99F}" uniqueName="5" name="Column5" queryTableFieldId="5"/>
    <tableColumn id="6" xr3:uid="{FD888C02-763A-4A7C-A8D1-0E0DDA667E6E}" uniqueName="6" name="Column6" queryTableFieldId="6"/>
    <tableColumn id="7" xr3:uid="{02D21034-E279-4822-A56A-3EFFBAADAE2F}" uniqueName="7" name="Column7" queryTableFieldId="7"/>
    <tableColumn id="8" xr3:uid="{77C1285E-B002-42EE-93A6-18547224DDCB}" uniqueName="8" name="Column8" queryTableFieldId="8"/>
    <tableColumn id="9" xr3:uid="{76B86CA6-9FA5-4F16-8E46-AA94CE95568E}" uniqueName="9" name="Column9" queryTableFieldId="9"/>
    <tableColumn id="10" xr3:uid="{60373E2C-4E6C-4354-85CA-67A32F469ED9}" uniqueName="10" name="Column10" queryTableFieldId="10"/>
    <tableColumn id="11" xr3:uid="{72540AE5-7038-48D9-B360-302AD7C85B28}" uniqueName="11" name="Column11" queryTableFieldId="11"/>
    <tableColumn id="12" xr3:uid="{4EC924D8-F85E-4A10-8498-A6C1C2D8DCAF}" uniqueName="12" name="Column12" queryTableFieldId="12"/>
    <tableColumn id="13" xr3:uid="{B8EF0B37-8801-4459-A350-756A6BF654CB}" uniqueName="13" name="Column13" queryTableFieldId="13"/>
    <tableColumn id="14" xr3:uid="{B3F3F245-7F1F-4616-8EE3-4B0D556E31CE}" uniqueName="14" name="Column14" queryTableFieldId="14"/>
    <tableColumn id="15" xr3:uid="{4A04F6CF-E771-4B1A-B115-A7985A96577D}" uniqueName="15" name="Column15" queryTableFieldId="15"/>
    <tableColumn id="16" xr3:uid="{FDDB92F2-BFF9-4727-A435-2B01987E362A}" uniqueName="16" name="Column16" queryTableFieldId="16"/>
    <tableColumn id="17" xr3:uid="{F1CEF99E-858B-45EE-8D55-FB3488990E01}" uniqueName="17" name="Column17" queryTableFieldId="17"/>
    <tableColumn id="18" xr3:uid="{DB1138B7-9854-431D-8392-BA6A9C843243}" uniqueName="18" name="Column18" queryTableFieldId="18"/>
    <tableColumn id="19" xr3:uid="{C6A592E3-E728-4AB5-8797-562B4148F8B0}" uniqueName="19" name="Column19" queryTableFieldId="19"/>
    <tableColumn id="20" xr3:uid="{871AC4B3-5003-4E74-A5B9-07CE19E38095}" uniqueName="20" name="Column20" queryTableFieldId="20"/>
    <tableColumn id="21" xr3:uid="{5CC563E7-48D1-4433-B1A7-470132F17697}" uniqueName="21" name="Column21" queryTableFieldId="21"/>
    <tableColumn id="22" xr3:uid="{B66CDC37-0DA7-45E1-9412-43D8C99C367E}" uniqueName="22" name="Column22" queryTableFieldId="22"/>
    <tableColumn id="23" xr3:uid="{71EFDE4F-6DE6-4AB6-A7F0-00B775CDEF99}" uniqueName="23" name="Column23" queryTableFieldId="23"/>
    <tableColumn id="24" xr3:uid="{633D69B3-7B21-4EAD-9135-844DBFADBEFE}" uniqueName="24" name="Column24" queryTableFieldId="24"/>
    <tableColumn id="25" xr3:uid="{7572A560-D533-4EBD-BE79-900D7FA706AD}" uniqueName="25" name="Column25" queryTableFieldId="25"/>
    <tableColumn id="26" xr3:uid="{71E80B9E-306B-4697-8166-B8C699BF5041}" uniqueName="26" name="Column26" queryTableFieldId="26"/>
    <tableColumn id="27" xr3:uid="{E9993BD2-BF88-4855-A9CB-96D9A5A6704F}" uniqueName="27" name="Column27" queryTableFieldId="27"/>
    <tableColumn id="28" xr3:uid="{985C293C-DE35-4B20-AC10-324BC002F0C1}" uniqueName="28" name="Column28" queryTableFieldId="28"/>
    <tableColumn id="29" xr3:uid="{AA437749-21F2-4316-92A9-5950D1E8071C}" uniqueName="29" name="Column29" queryTableFieldId="29"/>
    <tableColumn id="30" xr3:uid="{D0BE30D6-0F0B-4868-919C-40EF073CF153}" uniqueName="30" name="Column30" queryTableFieldId="30"/>
    <tableColumn id="31" xr3:uid="{5A648FB8-D868-468C-82BA-BDA71F62F428}" uniqueName="31" name="Column31" queryTableFieldId="31"/>
    <tableColumn id="32" xr3:uid="{614EE454-D92E-4667-B998-D065668AB6B2}" uniqueName="32" name="Column32" queryTableFieldId="32"/>
    <tableColumn id="33" xr3:uid="{6AD929B3-132B-4B2E-8CD9-F2617779253C}" uniqueName="33" name="Column33" queryTableFieldId="33"/>
    <tableColumn id="34" xr3:uid="{DD91BFD1-3C34-4F88-9DF1-6F5852D97A68}" uniqueName="34" name="Column34" queryTableFieldId="34"/>
    <tableColumn id="35" xr3:uid="{66DDA733-A8B8-4FB0-A0A1-A6BBAA2878DC}" uniqueName="35" name="Column35" queryTableFieldId="35"/>
    <tableColumn id="36" xr3:uid="{BA832BEA-36CD-4C12-86EF-FFFB4D50D8CF}" uniqueName="36" name="Column36" queryTableFieldId="36"/>
    <tableColumn id="37" xr3:uid="{4005B326-FAB0-4AD2-BFD9-CB2229FE0FC0}" uniqueName="37" name="Column37" queryTableFieldId="37"/>
    <tableColumn id="38" xr3:uid="{892466C3-F431-4667-AE2D-6FD6A2262524}" uniqueName="38" name="Column38" queryTableFieldId="38"/>
    <tableColumn id="39" xr3:uid="{D8744D47-DEFE-4FD7-B90A-4D00DFA98B2C}" uniqueName="39" name="Column39" queryTableFieldId="39"/>
    <tableColumn id="40" xr3:uid="{D2B263D6-DD6F-40F9-A447-5952044FCB5E}" uniqueName="40" name="Column40" queryTableFieldId="40"/>
    <tableColumn id="41" xr3:uid="{7F83C951-1967-4D38-9D06-2143FD77F515}" uniqueName="41" name="Column41" queryTableFieldId="41"/>
    <tableColumn id="42" xr3:uid="{1F9735FC-8FDA-4AC2-BE76-51211A4D62ED}" uniqueName="42" name="Column42" queryTableFieldId="42"/>
    <tableColumn id="43" xr3:uid="{25D8E745-E932-4052-88FD-981997A36885}" uniqueName="43" name="Column43" queryTableFieldId="43"/>
    <tableColumn id="44" xr3:uid="{F6B2BD59-F711-4372-A69D-FEFE1F179D57}" uniqueName="44" name="Column44" queryTableFieldId="44"/>
    <tableColumn id="45" xr3:uid="{D8B57723-4F39-4F53-AE8B-69A31900E983}" uniqueName="45" name="Column45" queryTableFieldId="45"/>
    <tableColumn id="46" xr3:uid="{34D24F34-1A68-4AB3-AE8C-002984358CEA}" uniqueName="46" name="Column46" queryTableFieldId="46"/>
    <tableColumn id="47" xr3:uid="{33CCA3BB-1929-46E6-91E6-664B2652B904}" uniqueName="47" name="Column47" queryTableFieldId="47"/>
    <tableColumn id="48" xr3:uid="{A9AC4B35-F20F-4730-AF2C-230E96B935DE}" uniqueName="48" name="Column48" queryTableFieldId="48"/>
    <tableColumn id="49" xr3:uid="{EBD96724-B67E-4E08-87C9-1C631F205AED}" uniqueName="49" name="Column49" queryTableFieldId="49"/>
    <tableColumn id="50" xr3:uid="{8B2940EC-606B-409C-B11D-54BC105D9424}" uniqueName="50" name="Column50" queryTableFieldId="50"/>
    <tableColumn id="51" xr3:uid="{28E7C982-FFF3-4867-AA85-5C8FD292F2F0}" uniqueName="51" name="Column51" queryTableFieldId="51"/>
    <tableColumn id="52" xr3:uid="{559BB499-DC7D-4A3B-BDCB-59CA0DE5EBBE}" uniqueName="52" name="Column52" queryTableFieldId="52"/>
    <tableColumn id="53" xr3:uid="{77D3091F-926C-4274-83FA-8AD762769284}" uniqueName="53" name="Column53" queryTableFieldId="53"/>
    <tableColumn id="54" xr3:uid="{01FE6C26-F211-4151-831A-4F2E1E4E1E46}" uniqueName="54" name="Column54" queryTableFieldId="54"/>
    <tableColumn id="55" xr3:uid="{18C3EAE3-7D2E-4635-B721-143D8DE4DF55}" uniqueName="55" name="Column55" queryTableFieldId="55"/>
    <tableColumn id="56" xr3:uid="{DD495AE1-5688-415B-B8BA-CEF8BB009311}" uniqueName="56" name="Column56" queryTableFieldId="56"/>
    <tableColumn id="57" xr3:uid="{03C61B15-B884-4FD5-B943-7BF18303ECA7}" uniqueName="57" name="Column57" queryTableFieldId="57"/>
    <tableColumn id="58" xr3:uid="{0E9AFAEC-2C28-4D6E-89CD-4154F40354F8}" uniqueName="58" name="Column58" queryTableFieldId="58"/>
    <tableColumn id="59" xr3:uid="{4A391EF3-85A2-43D0-9212-399DC2C20C9E}" uniqueName="59" name="Column59" queryTableFieldId="59"/>
    <tableColumn id="60" xr3:uid="{72901AB0-F541-47BF-A344-86CFCC3F19A6}" uniqueName="60" name="Column60" queryTableFieldId="60"/>
    <tableColumn id="61" xr3:uid="{3EBA8538-74DC-45FF-9D67-557FDB032F28}" uniqueName="61" name="Column61" queryTableFieldId="61"/>
    <tableColumn id="62" xr3:uid="{7D3AF255-BA28-4B0C-8F0F-B6A1E63B87E0}" uniqueName="62" name="Column62" queryTableFieldId="62"/>
    <tableColumn id="63" xr3:uid="{067D4DB8-7EB0-46CA-9ED9-52E6990BDAC4}" uniqueName="63" name="Column63" queryTableFieldId="63"/>
    <tableColumn id="64" xr3:uid="{4696D1C4-C3E0-47AC-B8F7-A1BAB49FEA84}" uniqueName="64" name="Column64" queryTableFieldId="64"/>
    <tableColumn id="65" xr3:uid="{2A333A41-78E9-453B-AD61-6CEE9B5BF4BE}" uniqueName="65" name="Column65" queryTableFieldId="65"/>
    <tableColumn id="66" xr3:uid="{9B2CB167-DDCB-4B8A-972B-699DC7711437}" uniqueName="66" name="Column66" queryTableFieldId="6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CF01C8-60DA-42C2-8025-A9F54EBF6079}" name="SOFR3mo_PX__3" displayName="SOFR3mo_PX__3" ref="A1:CGX133" tableType="queryTable" totalsRowShown="0">
  <autoFilter ref="A1:CGX133" xr:uid="{11CF01C8-60DA-42C2-8025-A9F54EBF6079}"/>
  <tableColumns count="2234">
    <tableColumn id="1" xr3:uid="{1095F353-D465-4180-BC44-B8A72B6F5E25}" uniqueName="1" name="Column1" queryTableFieldId="1" dataDxfId="1"/>
    <tableColumn id="2" xr3:uid="{5FF5C0CA-90CE-483F-80E2-244D8B2B529E}" uniqueName="2" name="Column2" queryTableFieldId="2"/>
    <tableColumn id="3" xr3:uid="{ECAB3343-C220-41E1-9E8A-31CC016EF2A6}" uniqueName="3" name="Column3" queryTableFieldId="3"/>
    <tableColumn id="4" xr3:uid="{35C5FED0-374A-4310-A69C-A0C8416391A5}" uniqueName="4" name="Column4" queryTableFieldId="4"/>
    <tableColumn id="5" xr3:uid="{DEC42B64-6C4B-4B3E-89EE-38042BEB6D01}" uniqueName="5" name="Column5" queryTableFieldId="5"/>
    <tableColumn id="6" xr3:uid="{6AE153B3-C95B-4873-9351-C2C65F2917F7}" uniqueName="6" name="Column6" queryTableFieldId="6"/>
    <tableColumn id="7" xr3:uid="{F21D5C8F-6E2A-41AA-86F7-98E09B2A1C3B}" uniqueName="7" name="Column7" queryTableFieldId="7"/>
    <tableColumn id="8" xr3:uid="{6C586E56-1864-4D03-90E9-E0622989C45B}" uniqueName="8" name="Column8" queryTableFieldId="8"/>
    <tableColumn id="9" xr3:uid="{2DB48E84-CEBA-43D4-95D8-062179772E4C}" uniqueName="9" name="Column9" queryTableFieldId="9"/>
    <tableColumn id="10" xr3:uid="{FBCCA712-2B18-4708-858A-51AD5239D9B6}" uniqueName="10" name="Column10" queryTableFieldId="10"/>
    <tableColumn id="11" xr3:uid="{99B7D1A4-29E8-4D52-B51F-8E2B05A66F19}" uniqueName="11" name="Column11" queryTableFieldId="11"/>
    <tableColumn id="12" xr3:uid="{C8C313DD-E101-4E75-A0BB-8B2B876C9D5E}" uniqueName="12" name="Column12" queryTableFieldId="12"/>
    <tableColumn id="13" xr3:uid="{5B8513CA-4C6A-4E04-95FF-D9D04999CAD0}" uniqueName="13" name="Column13" queryTableFieldId="13"/>
    <tableColumn id="14" xr3:uid="{EAE835B8-3CF6-4014-B02B-30E04B748418}" uniqueName="14" name="Column14" queryTableFieldId="14"/>
    <tableColumn id="15" xr3:uid="{5F854E73-DABA-42AF-BB26-FC014CFD309E}" uniqueName="15" name="Column15" queryTableFieldId="15"/>
    <tableColumn id="16" xr3:uid="{EF4D6A00-66A4-4DA3-B7D6-BFB2AE3F4762}" uniqueName="16" name="Column16" queryTableFieldId="16"/>
    <tableColumn id="17" xr3:uid="{76624EAC-BBE9-43FF-BDD3-5A91BFA19229}" uniqueName="17" name="Column17" queryTableFieldId="17"/>
    <tableColumn id="18" xr3:uid="{DC169886-6C47-44F7-B3E7-FA8C03FB0A70}" uniqueName="18" name="Column18" queryTableFieldId="18"/>
    <tableColumn id="19" xr3:uid="{5CE308C7-A1C0-44AE-B4D7-AAB4178A1E3D}" uniqueName="19" name="Column19" queryTableFieldId="19"/>
    <tableColumn id="20" xr3:uid="{2E71F0BE-9045-42D8-939D-04D9E67BA264}" uniqueName="20" name="Column20" queryTableFieldId="20"/>
    <tableColumn id="21" xr3:uid="{E6B3C794-3E04-46F3-A313-E106260ECC6F}" uniqueName="21" name="Column21" queryTableFieldId="21"/>
    <tableColumn id="22" xr3:uid="{C2219559-10C0-44D3-AE69-0847E3B5C424}" uniqueName="22" name="Column22" queryTableFieldId="22"/>
    <tableColumn id="23" xr3:uid="{6D470581-45C0-4CE4-8BEB-9817872BA09E}" uniqueName="23" name="Column23" queryTableFieldId="23"/>
    <tableColumn id="24" xr3:uid="{6442047B-23FE-4472-ADAC-3EB02317AC7B}" uniqueName="24" name="Column24" queryTableFieldId="24"/>
    <tableColumn id="25" xr3:uid="{39E72A3C-DCA4-499B-851E-019743D57065}" uniqueName="25" name="Column25" queryTableFieldId="25"/>
    <tableColumn id="26" xr3:uid="{77885E5A-D85E-4976-A277-D51993A7E54D}" uniqueName="26" name="Column26" queryTableFieldId="26"/>
    <tableColumn id="27" xr3:uid="{1B9BD634-0932-4564-B2A7-E5C2D5EF5430}" uniqueName="27" name="Column27" queryTableFieldId="27"/>
    <tableColumn id="28" xr3:uid="{09712054-4919-436D-A3F1-FEF12D3551B7}" uniqueName="28" name="Column28" queryTableFieldId="28"/>
    <tableColumn id="29" xr3:uid="{4C1048CE-9A0D-40B1-98FC-6D1AEA510382}" uniqueName="29" name="Column29" queryTableFieldId="29"/>
    <tableColumn id="30" xr3:uid="{35F9A5FB-5028-4F79-9946-34FC772DB27A}" uniqueName="30" name="Column30" queryTableFieldId="30"/>
    <tableColumn id="31" xr3:uid="{4EB641AE-2A75-4C6A-88B7-26FAC7AF8224}" uniqueName="31" name="Column31" queryTableFieldId="31"/>
    <tableColumn id="32" xr3:uid="{AB4C27A4-65EF-4320-ADF0-07ED2CC75FD3}" uniqueName="32" name="Column32" queryTableFieldId="32"/>
    <tableColumn id="33" xr3:uid="{8802FD5D-9F49-439A-9D2A-664FE747914A}" uniqueName="33" name="Column33" queryTableFieldId="33"/>
    <tableColumn id="34" xr3:uid="{069AB7D5-4871-4B7F-A7DA-1887110399AC}" uniqueName="34" name="Column34" queryTableFieldId="34"/>
    <tableColumn id="35" xr3:uid="{13F08180-9FB7-4F55-9EE3-EE30E2CB53B0}" uniqueName="35" name="Column35" queryTableFieldId="35"/>
    <tableColumn id="36" xr3:uid="{60DBB1C2-9179-472F-B3C6-83F205DB7726}" uniqueName="36" name="Column36" queryTableFieldId="36"/>
    <tableColumn id="37" xr3:uid="{90583281-54BD-44DF-A2CC-0ABFB4BA72BF}" uniqueName="37" name="Column37" queryTableFieldId="37"/>
    <tableColumn id="38" xr3:uid="{79FCF632-E662-4F7E-9A26-E41131C1C280}" uniqueName="38" name="Column38" queryTableFieldId="38"/>
    <tableColumn id="39" xr3:uid="{64CD79CE-24CA-4AC6-8CD3-1BB7FD24BFFF}" uniqueName="39" name="Column39" queryTableFieldId="39"/>
    <tableColumn id="40" xr3:uid="{B947C8D7-0913-40DC-B827-BA32C9573803}" uniqueName="40" name="Column40" queryTableFieldId="40"/>
    <tableColumn id="41" xr3:uid="{A6E0579F-F1E2-40CD-8DA3-FC65C69C8891}" uniqueName="41" name="Column41" queryTableFieldId="41"/>
    <tableColumn id="42" xr3:uid="{5B3BE0D5-BCB6-4AD4-9189-735D99F3FD7D}" uniqueName="42" name="Column42" queryTableFieldId="42"/>
    <tableColumn id="43" xr3:uid="{CBC8C792-3CD9-4DDD-BC6C-B802F6E94C38}" uniqueName="43" name="Column43" queryTableFieldId="43"/>
    <tableColumn id="44" xr3:uid="{01015F73-9F5E-4B68-BC64-69D2917819FE}" uniqueName="44" name="Column44" queryTableFieldId="44"/>
    <tableColumn id="45" xr3:uid="{E4E86910-B416-4FB4-AD71-7E75D654038F}" uniqueName="45" name="Column45" queryTableFieldId="45"/>
    <tableColumn id="46" xr3:uid="{53691736-CFDD-4BCB-938E-42411DBDA21E}" uniqueName="46" name="Column46" queryTableFieldId="46"/>
    <tableColumn id="47" xr3:uid="{0544D6CA-7976-45A4-BE10-08AEB80A37EA}" uniqueName="47" name="Column47" queryTableFieldId="47"/>
    <tableColumn id="48" xr3:uid="{EC75DFE0-5B13-40F9-BA34-03F53D88EE88}" uniqueName="48" name="Column48" queryTableFieldId="48"/>
    <tableColumn id="49" xr3:uid="{04FC45B6-B33B-4A96-9650-E31752AB674A}" uniqueName="49" name="Column49" queryTableFieldId="49"/>
    <tableColumn id="50" xr3:uid="{5EF0C239-6D87-488E-9E1A-F61D5C41F331}" uniqueName="50" name="Column50" queryTableFieldId="50"/>
    <tableColumn id="51" xr3:uid="{8CFE921D-0D06-43AF-B2CE-AEE75ADDD026}" uniqueName="51" name="Column51" queryTableFieldId="51"/>
    <tableColumn id="52" xr3:uid="{6F5EABDC-48DA-44CC-8B39-CFC27D4BD83F}" uniqueName="52" name="Column52" queryTableFieldId="52"/>
    <tableColumn id="53" xr3:uid="{A401CD8D-59ED-4763-81E2-C1AC8D584D82}" uniqueName="53" name="Column53" queryTableFieldId="53"/>
    <tableColumn id="54" xr3:uid="{5BA9CF8C-B424-4703-B239-BF23AB11222D}" uniqueName="54" name="Column54" queryTableFieldId="54"/>
    <tableColumn id="55" xr3:uid="{61AC00D8-CD21-4927-9FD2-D26F658C15CF}" uniqueName="55" name="Column55" queryTableFieldId="55"/>
    <tableColumn id="56" xr3:uid="{55C8B2D9-5C83-49B8-8BF7-14BE6F67F7EA}" uniqueName="56" name="Column56" queryTableFieldId="56"/>
    <tableColumn id="57" xr3:uid="{1A27EA2B-6831-4690-BBA8-AEF6FE076905}" uniqueName="57" name="Column57" queryTableFieldId="57"/>
    <tableColumn id="58" xr3:uid="{4F51D111-0EC1-4792-B705-5F9534D6D74F}" uniqueName="58" name="Column58" queryTableFieldId="58"/>
    <tableColumn id="59" xr3:uid="{E0A5072F-E535-4FEC-A754-358109FECEC5}" uniqueName="59" name="Column59" queryTableFieldId="59"/>
    <tableColumn id="60" xr3:uid="{0AF2D5F0-8470-4943-857A-584F384F40AB}" uniqueName="60" name="Column60" queryTableFieldId="60"/>
    <tableColumn id="61" xr3:uid="{0FB39C8D-FC9F-432B-AFFF-5EEFFD31B786}" uniqueName="61" name="Column61" queryTableFieldId="61"/>
    <tableColumn id="62" xr3:uid="{7DE52705-16A7-46C6-8402-632F62A0398F}" uniqueName="62" name="Column62" queryTableFieldId="62"/>
    <tableColumn id="63" xr3:uid="{411ADE26-9278-4EBC-9A04-139070F6C3FE}" uniqueName="63" name="Column63" queryTableFieldId="63"/>
    <tableColumn id="64" xr3:uid="{74300F48-96B5-4301-9DE1-C4A90F61A835}" uniqueName="64" name="Column64" queryTableFieldId="64"/>
    <tableColumn id="65" xr3:uid="{E8B2810B-13B4-42DD-B926-1CEBD4C99B09}" uniqueName="65" name="Column65" queryTableFieldId="65"/>
    <tableColumn id="66" xr3:uid="{AF71E9DC-409B-4E16-9ADA-F79C753462BE}" uniqueName="66" name="Column66" queryTableFieldId="66"/>
    <tableColumn id="67" xr3:uid="{D78CA980-492C-4CC3-B14A-39BBC0F07069}" uniqueName="67" name="Column67" queryTableFieldId="67"/>
    <tableColumn id="68" xr3:uid="{C5CBE784-3876-4061-9C20-ADF8ABFD2A93}" uniqueName="68" name="Column68" queryTableFieldId="68"/>
    <tableColumn id="69" xr3:uid="{1F97961B-C6C5-4078-85C7-23E825F73A2A}" uniqueName="69" name="Column69" queryTableFieldId="69"/>
    <tableColumn id="70" xr3:uid="{003B819E-8EEF-4370-BD26-CF6F72741ACA}" uniqueName="70" name="Column70" queryTableFieldId="70"/>
    <tableColumn id="71" xr3:uid="{A5C24DEA-491A-4BF4-A8A0-EA4DCA6CDF9A}" uniqueName="71" name="Column71" queryTableFieldId="71"/>
    <tableColumn id="72" xr3:uid="{FDF8F75A-FC78-450D-956B-C1C1D0C166B2}" uniqueName="72" name="Column72" queryTableFieldId="72"/>
    <tableColumn id="73" xr3:uid="{1CAE29A7-DDF6-45FA-8671-72EF8DEF7B65}" uniqueName="73" name="Column73" queryTableFieldId="73"/>
    <tableColumn id="74" xr3:uid="{A353AFF7-EE27-406B-810E-0732F2A6AABE}" uniqueName="74" name="Column74" queryTableFieldId="74"/>
    <tableColumn id="75" xr3:uid="{A3900F72-9384-4ACD-9DBA-B3B82A897F42}" uniqueName="75" name="Column75" queryTableFieldId="75"/>
    <tableColumn id="76" xr3:uid="{08A6F5CC-F5E9-4F32-8DEB-7A4E371A11E6}" uniqueName="76" name="Column76" queryTableFieldId="76"/>
    <tableColumn id="77" xr3:uid="{7921B48A-DD97-4BE7-B248-2F54FC8FAD4E}" uniqueName="77" name="Column77" queryTableFieldId="77"/>
    <tableColumn id="78" xr3:uid="{AA50B7AC-F8D3-4459-977E-B9BE06F8BEF9}" uniqueName="78" name="Column78" queryTableFieldId="78"/>
    <tableColumn id="79" xr3:uid="{C286338C-2C97-4D6D-9D95-E9CAA07A68C1}" uniqueName="79" name="Column79" queryTableFieldId="79"/>
    <tableColumn id="80" xr3:uid="{07A8AA76-EB31-4E77-99AE-35FC55DDD2EB}" uniqueName="80" name="Column80" queryTableFieldId="80"/>
    <tableColumn id="81" xr3:uid="{2D05C28D-B3D6-42CE-B77D-6CF3D689F9B8}" uniqueName="81" name="Column81" queryTableFieldId="81"/>
    <tableColumn id="82" xr3:uid="{8B9B0411-E003-4668-A28D-06374B9C0443}" uniqueName="82" name="Column82" queryTableFieldId="82"/>
    <tableColumn id="83" xr3:uid="{846323B8-0407-4290-BC37-9632C20D38C4}" uniqueName="83" name="Column83" queryTableFieldId="83"/>
    <tableColumn id="84" xr3:uid="{4247E489-D3D1-4644-A08B-88C810F57277}" uniqueName="84" name="Column84" queryTableFieldId="84"/>
    <tableColumn id="85" xr3:uid="{CE731E14-2A50-4FB4-ACE0-A54F607D8AA7}" uniqueName="85" name="Column85" queryTableFieldId="85"/>
    <tableColumn id="86" xr3:uid="{A5F39C61-D61C-49DC-BCE9-213FF05630B9}" uniqueName="86" name="Column86" queryTableFieldId="86"/>
    <tableColumn id="87" xr3:uid="{1661F9BB-0816-4AA5-8B3E-BA7F51FC4FBB}" uniqueName="87" name="Column87" queryTableFieldId="87"/>
    <tableColumn id="88" xr3:uid="{846AA1DE-6D4C-44AA-9F42-DEA0661689ED}" uniqueName="88" name="Column88" queryTableFieldId="88"/>
    <tableColumn id="89" xr3:uid="{4014D179-EAD7-4AAF-85D7-9071F2F26018}" uniqueName="89" name="Column89" queryTableFieldId="89"/>
    <tableColumn id="90" xr3:uid="{922EF9B0-ACBA-4F5E-B1BF-EBF43DB8A211}" uniqueName="90" name="Column90" queryTableFieldId="90"/>
    <tableColumn id="91" xr3:uid="{CB014478-18F1-43FA-8765-7C1A6B263D88}" uniqueName="91" name="Column91" queryTableFieldId="91"/>
    <tableColumn id="92" xr3:uid="{6F5B1740-7EB8-4C56-B016-3F960DF14B7C}" uniqueName="92" name="Column92" queryTableFieldId="92"/>
    <tableColumn id="93" xr3:uid="{CF4C7B43-3014-4783-8EBB-8821312A9ADC}" uniqueName="93" name="Column93" queryTableFieldId="93"/>
    <tableColumn id="94" xr3:uid="{FE173A05-2777-4A8F-A768-D334C1EE528D}" uniqueName="94" name="Column94" queryTableFieldId="94"/>
    <tableColumn id="95" xr3:uid="{BD7551C6-11C5-41FA-9FC5-15FABD0B7C50}" uniqueName="95" name="Column95" queryTableFieldId="95"/>
    <tableColumn id="96" xr3:uid="{7869751B-5C93-4D1F-AB46-A96076DBB0C5}" uniqueName="96" name="Column96" queryTableFieldId="96"/>
    <tableColumn id="97" xr3:uid="{AB0FA45F-EC6C-4420-8199-5CE1DF10D2CA}" uniqueName="97" name="Column97" queryTableFieldId="97"/>
    <tableColumn id="98" xr3:uid="{5012620E-BF07-474C-83A8-8093EE47907F}" uniqueName="98" name="Column98" queryTableFieldId="98"/>
    <tableColumn id="99" xr3:uid="{A720E79D-8722-4193-988B-069134443BFA}" uniqueName="99" name="Column99" queryTableFieldId="99"/>
    <tableColumn id="100" xr3:uid="{7DD0CD62-480C-4613-9B8E-A9C829E345B7}" uniqueName="100" name="Column100" queryTableFieldId="100"/>
    <tableColumn id="101" xr3:uid="{9FB10BD5-6E99-4751-BCDF-6B714C96B6EF}" uniqueName="101" name="Column101" queryTableFieldId="101"/>
    <tableColumn id="102" xr3:uid="{1E801AC5-FD5F-418C-969B-522DEB0BAA4D}" uniqueName="102" name="Column102" queryTableFieldId="102"/>
    <tableColumn id="103" xr3:uid="{8C253D5B-7771-469B-9663-B5FB4AE361CE}" uniqueName="103" name="Column103" queryTableFieldId="103"/>
    <tableColumn id="104" xr3:uid="{6D833CF1-186C-43A9-B75B-17E989F8767C}" uniqueName="104" name="Column104" queryTableFieldId="104"/>
    <tableColumn id="105" xr3:uid="{F60227A4-969F-4A84-B1F6-A9951EE9373E}" uniqueName="105" name="Column105" queryTableFieldId="105"/>
    <tableColumn id="106" xr3:uid="{0557E768-BFFE-4A3F-B02B-C8DA17DFBBA2}" uniqueName="106" name="Column106" queryTableFieldId="106"/>
    <tableColumn id="107" xr3:uid="{69743CA3-0F8F-41FA-BAA9-B190EFB57FEC}" uniqueName="107" name="Column107" queryTableFieldId="107"/>
    <tableColumn id="108" xr3:uid="{199B5CBC-04BF-4AC6-BA17-BA4282308419}" uniqueName="108" name="Column108" queryTableFieldId="108"/>
    <tableColumn id="109" xr3:uid="{DFAF5DDA-2D15-4897-96C8-0450F9CDC099}" uniqueName="109" name="Column109" queryTableFieldId="109"/>
    <tableColumn id="110" xr3:uid="{9AB06214-9DFA-44A7-BF48-1650F8B6397A}" uniqueName="110" name="Column110" queryTableFieldId="110"/>
    <tableColumn id="111" xr3:uid="{5B8F198C-B290-4B42-B728-1D3348201064}" uniqueName="111" name="Column111" queryTableFieldId="111"/>
    <tableColumn id="112" xr3:uid="{146FD51F-1734-4D6C-9508-1EC868516DB4}" uniqueName="112" name="Column112" queryTableFieldId="112"/>
    <tableColumn id="113" xr3:uid="{68EA95DA-9034-49D3-B94D-ECB609311343}" uniqueName="113" name="Column113" queryTableFieldId="113"/>
    <tableColumn id="114" xr3:uid="{960C03CF-79D9-4689-AD12-609AB63BA200}" uniqueName="114" name="Column114" queryTableFieldId="114"/>
    <tableColumn id="115" xr3:uid="{144FEB14-E015-4DFA-A0D2-5223DCB1AAD0}" uniqueName="115" name="Column115" queryTableFieldId="115"/>
    <tableColumn id="116" xr3:uid="{5C662403-560B-41EE-9AE6-F2AECA84E2A1}" uniqueName="116" name="Column116" queryTableFieldId="116"/>
    <tableColumn id="117" xr3:uid="{7EF791B8-C82C-49CC-8F2B-545EB748BE09}" uniqueName="117" name="Column117" queryTableFieldId="117"/>
    <tableColumn id="118" xr3:uid="{4B781E80-5BC2-4E87-8281-8E9E85CD7EDE}" uniqueName="118" name="Column118" queryTableFieldId="118"/>
    <tableColumn id="119" xr3:uid="{AA9C1CCA-177A-49F4-A870-40BFD1A3AEE1}" uniqueName="119" name="Column119" queryTableFieldId="119"/>
    <tableColumn id="120" xr3:uid="{169C298A-8228-4925-8F25-AC7891B19616}" uniqueName="120" name="Column120" queryTableFieldId="120"/>
    <tableColumn id="121" xr3:uid="{249C71C8-13A7-4507-9D5C-0BB93977DFA5}" uniqueName="121" name="Column121" queryTableFieldId="121"/>
    <tableColumn id="122" xr3:uid="{F1A33573-FCEE-4EB0-910E-CDEF0639608B}" uniqueName="122" name="Column122" queryTableFieldId="122"/>
    <tableColumn id="123" xr3:uid="{1B4B4D90-5990-4626-8970-484ADA7806D6}" uniqueName="123" name="Column123" queryTableFieldId="123"/>
    <tableColumn id="124" xr3:uid="{1C39787A-1F19-4FC4-9CF3-E88876A7793D}" uniqueName="124" name="Column124" queryTableFieldId="124"/>
    <tableColumn id="125" xr3:uid="{98A52C82-B666-49C1-A3A6-6263F39D4320}" uniqueName="125" name="Column125" queryTableFieldId="125"/>
    <tableColumn id="126" xr3:uid="{F6B972A3-65B0-4D47-AB2E-FAC9F6697EC1}" uniqueName="126" name="Column126" queryTableFieldId="126"/>
    <tableColumn id="127" xr3:uid="{84CDEF26-1CBC-463F-BB3F-66E7EF8CC654}" uniqueName="127" name="Column127" queryTableFieldId="127"/>
    <tableColumn id="128" xr3:uid="{97A2FF8A-8CA1-4E8A-8DD7-0D29494D5F60}" uniqueName="128" name="Column128" queryTableFieldId="128"/>
    <tableColumn id="129" xr3:uid="{7EE3D98B-5B2C-4986-A6B8-1C512F08D628}" uniqueName="129" name="Column129" queryTableFieldId="129"/>
    <tableColumn id="130" xr3:uid="{380A1DA1-2A7D-49C0-8002-865349620B42}" uniqueName="130" name="Column130" queryTableFieldId="130"/>
    <tableColumn id="131" xr3:uid="{25E5521D-2798-427C-8359-B350EE52027C}" uniqueName="131" name="Column131" queryTableFieldId="131"/>
    <tableColumn id="132" xr3:uid="{52B86BBB-28B9-46C9-ADDB-DB0D93DF8079}" uniqueName="132" name="Column132" queryTableFieldId="132"/>
    <tableColumn id="133" xr3:uid="{E0F0627F-78BA-4AC3-889F-073254D879B2}" uniqueName="133" name="Column133" queryTableFieldId="133"/>
    <tableColumn id="134" xr3:uid="{69FD7752-FC69-4846-8698-A06DCF6B46BD}" uniqueName="134" name="Column134" queryTableFieldId="134"/>
    <tableColumn id="135" xr3:uid="{9EC26372-3D65-4D0D-9654-84556520A9F4}" uniqueName="135" name="Column135" queryTableFieldId="135"/>
    <tableColumn id="136" xr3:uid="{73E537A8-3100-4D08-A16A-B13A1043B02D}" uniqueName="136" name="Column136" queryTableFieldId="136"/>
    <tableColumn id="137" xr3:uid="{ED43DCE4-C9B4-4319-9E6D-FF920AC96EE8}" uniqueName="137" name="Column137" queryTableFieldId="137"/>
    <tableColumn id="138" xr3:uid="{E54FCC1F-6AF0-46B4-B729-E02006BF5D82}" uniqueName="138" name="Column138" queryTableFieldId="138"/>
    <tableColumn id="139" xr3:uid="{BA0F67E8-411B-4D0B-A3B7-5DD74706A42E}" uniqueName="139" name="Column139" queryTableFieldId="139"/>
    <tableColumn id="140" xr3:uid="{944DB49A-8086-4A13-8FFA-303FC50775F0}" uniqueName="140" name="Column140" queryTableFieldId="140"/>
    <tableColumn id="141" xr3:uid="{EB8DA5A5-5ECC-412A-9598-D147C70F9F39}" uniqueName="141" name="Column141" queryTableFieldId="141"/>
    <tableColumn id="142" xr3:uid="{6D06355B-9CAC-4D4C-B358-D8627876D1F5}" uniqueName="142" name="Column142" queryTableFieldId="142"/>
    <tableColumn id="143" xr3:uid="{957E0FD3-6012-4298-942E-4A2C9B58537F}" uniqueName="143" name="Column143" queryTableFieldId="143"/>
    <tableColumn id="144" xr3:uid="{6E71566E-7401-427F-8D99-36C67F288077}" uniqueName="144" name="Column144" queryTableFieldId="144"/>
    <tableColumn id="145" xr3:uid="{6DB4A4F5-F092-4965-A5A4-52A234FE5F53}" uniqueName="145" name="Column145" queryTableFieldId="145"/>
    <tableColumn id="146" xr3:uid="{13308B3C-CE32-4BCA-A567-7C8FA34415B1}" uniqueName="146" name="Column146" queryTableFieldId="146"/>
    <tableColumn id="147" xr3:uid="{53A22B98-9458-4253-B5FE-3D28606B23DD}" uniqueName="147" name="Column147" queryTableFieldId="147"/>
    <tableColumn id="148" xr3:uid="{57B43EC6-2270-440C-A0C3-2B3F12C1A1DE}" uniqueName="148" name="Column148" queryTableFieldId="148"/>
    <tableColumn id="149" xr3:uid="{A0D2435A-2D7A-4B31-8DB6-7E09A39EABBB}" uniqueName="149" name="Column149" queryTableFieldId="149"/>
    <tableColumn id="150" xr3:uid="{50D24A23-9EA9-4957-97B8-0EF1D8256596}" uniqueName="150" name="Column150" queryTableFieldId="150"/>
    <tableColumn id="151" xr3:uid="{9F63B2F6-22DA-44AA-A0B7-E8DE45E7941F}" uniqueName="151" name="Column151" queryTableFieldId="151"/>
    <tableColumn id="152" xr3:uid="{14DAEFD0-B092-440F-A161-FF719D1093D9}" uniqueName="152" name="Column152" queryTableFieldId="152"/>
    <tableColumn id="153" xr3:uid="{CDB0EF6A-5AC4-4282-BE62-C091AB21FD96}" uniqueName="153" name="Column153" queryTableFieldId="153"/>
    <tableColumn id="154" xr3:uid="{1A45BF08-CAFD-40C6-A52D-55DBF47AEC9E}" uniqueName="154" name="Column154" queryTableFieldId="154"/>
    <tableColumn id="155" xr3:uid="{0F0E3AEE-28C2-46E0-AA31-CB8BF923D90A}" uniqueName="155" name="Column155" queryTableFieldId="155"/>
    <tableColumn id="156" xr3:uid="{01BEE7A4-4A6D-43BE-BEED-C2D5BB9356F3}" uniqueName="156" name="Column156" queryTableFieldId="156"/>
    <tableColumn id="157" xr3:uid="{7A0B3C4C-6FF3-4AF1-A968-3DDC99C6F044}" uniqueName="157" name="Column157" queryTableFieldId="157"/>
    <tableColumn id="158" xr3:uid="{0D44A8E1-0AAC-4C16-BB6A-F0C005618A3C}" uniqueName="158" name="Column158" queryTableFieldId="158"/>
    <tableColumn id="159" xr3:uid="{23B19DC1-6EBA-4288-8A6A-60B1FEEE6FAC}" uniqueName="159" name="Column159" queryTableFieldId="159"/>
    <tableColumn id="160" xr3:uid="{1702AB34-D760-47BF-BABA-B3BCF28C39EB}" uniqueName="160" name="Column160" queryTableFieldId="160"/>
    <tableColumn id="161" xr3:uid="{1CA6A825-0EB9-4381-B001-9BCA8C9B6BA3}" uniqueName="161" name="Column161" queryTableFieldId="161"/>
    <tableColumn id="162" xr3:uid="{F775D91C-2467-407D-8A3F-BF32F1906CD9}" uniqueName="162" name="Column162" queryTableFieldId="162"/>
    <tableColumn id="163" xr3:uid="{7414CE18-EACD-4A76-BBC4-5156C616061B}" uniqueName="163" name="Column163" queryTableFieldId="163"/>
    <tableColumn id="164" xr3:uid="{49936A52-5AF1-4A35-B5D6-42EC51BB05FE}" uniqueName="164" name="Column164" queryTableFieldId="164"/>
    <tableColumn id="165" xr3:uid="{8F4E0CB8-ACED-4498-8422-CB5C3E6DA27D}" uniqueName="165" name="Column165" queryTableFieldId="165"/>
    <tableColumn id="166" xr3:uid="{7073D407-EBAF-41D7-842C-4CE2A38E3F2D}" uniqueName="166" name="Column166" queryTableFieldId="166"/>
    <tableColumn id="167" xr3:uid="{2CBAFB6C-924F-4C91-9746-9029B6BDA5C3}" uniqueName="167" name="Column167" queryTableFieldId="167"/>
    <tableColumn id="168" xr3:uid="{85DF901D-5E16-4E6A-93C6-EF30D98AB979}" uniqueName="168" name="Column168" queryTableFieldId="168"/>
    <tableColumn id="169" xr3:uid="{58067CE8-0728-4B98-ABDC-9A78D6723824}" uniqueName="169" name="Column169" queryTableFieldId="169"/>
    <tableColumn id="170" xr3:uid="{267241A1-1C79-4281-8EA0-318804E24A3F}" uniqueName="170" name="Column170" queryTableFieldId="170"/>
    <tableColumn id="171" xr3:uid="{A7FA813C-5FB0-494C-B360-4202BE187538}" uniqueName="171" name="Column171" queryTableFieldId="171"/>
    <tableColumn id="172" xr3:uid="{FB1F05B6-7BEA-498B-86EF-200D85EF07B0}" uniqueName="172" name="Column172" queryTableFieldId="172"/>
    <tableColumn id="173" xr3:uid="{03085C19-0849-4D04-B603-4C56EC947FDF}" uniqueName="173" name="Column173" queryTableFieldId="173"/>
    <tableColumn id="174" xr3:uid="{4FCF5415-3E5A-42C5-9040-1060910B0C86}" uniqueName="174" name="Column174" queryTableFieldId="174"/>
    <tableColumn id="175" xr3:uid="{328F0562-C8D4-4534-BDB2-29DA0B834045}" uniqueName="175" name="Column175" queryTableFieldId="175"/>
    <tableColumn id="176" xr3:uid="{07310169-C25E-46E8-BE19-010EFEA47549}" uniqueName="176" name="Column176" queryTableFieldId="176"/>
    <tableColumn id="177" xr3:uid="{389483EC-106D-40C5-BD23-28987FE8C284}" uniqueName="177" name="Column177" queryTableFieldId="177"/>
    <tableColumn id="178" xr3:uid="{A15722CC-442F-411C-B22C-8EDAD16C4C66}" uniqueName="178" name="Column178" queryTableFieldId="178"/>
    <tableColumn id="179" xr3:uid="{E48B687C-8368-4E4D-BCA7-E3976BA51893}" uniqueName="179" name="Column179" queryTableFieldId="179"/>
    <tableColumn id="180" xr3:uid="{1DF905C8-31B2-4E7E-A457-B51708D9BD68}" uniqueName="180" name="Column180" queryTableFieldId="180"/>
    <tableColumn id="181" xr3:uid="{47040B66-4988-414C-86FA-AD44E95055CC}" uniqueName="181" name="Column181" queryTableFieldId="181"/>
    <tableColumn id="182" xr3:uid="{DF7CF9D5-952C-4BFC-B4C0-CCDAF19B5DB2}" uniqueName="182" name="Column182" queryTableFieldId="182"/>
    <tableColumn id="183" xr3:uid="{D12BE617-8BD2-4D5F-A41A-AF5032815DE5}" uniqueName="183" name="Column183" queryTableFieldId="183"/>
    <tableColumn id="184" xr3:uid="{1E57F784-112E-4400-B03F-8ED57F3FE04A}" uniqueName="184" name="Column184" queryTableFieldId="184"/>
    <tableColumn id="185" xr3:uid="{CCEFEE46-E200-423E-8D95-4E5219252888}" uniqueName="185" name="Column185" queryTableFieldId="185"/>
    <tableColumn id="186" xr3:uid="{670A9DA1-0509-40C5-B1AE-12AF5EA61876}" uniqueName="186" name="Column186" queryTableFieldId="186"/>
    <tableColumn id="187" xr3:uid="{170B9E5A-F4C5-40F3-8161-570E5D6762EF}" uniqueName="187" name="Column187" queryTableFieldId="187"/>
    <tableColumn id="188" xr3:uid="{4BD2F6DB-914E-4962-9B91-C29848914510}" uniqueName="188" name="Column188" queryTableFieldId="188"/>
    <tableColumn id="189" xr3:uid="{E23B0935-7A3B-4981-B357-A8993F565F1A}" uniqueName="189" name="Column189" queryTableFieldId="189"/>
    <tableColumn id="190" xr3:uid="{9FDB52C5-0AF5-46D6-A7FD-B975AB876200}" uniqueName="190" name="Column190" queryTableFieldId="190"/>
    <tableColumn id="191" xr3:uid="{8FDA2D75-6778-40B9-8B83-3FA0C1D96295}" uniqueName="191" name="Column191" queryTableFieldId="191"/>
    <tableColumn id="192" xr3:uid="{1C17250D-14F2-458E-9BA4-B6A75091A7D9}" uniqueName="192" name="Column192" queryTableFieldId="192"/>
    <tableColumn id="193" xr3:uid="{7650356E-A2DE-4BF1-A395-79B441C89B60}" uniqueName="193" name="Column193" queryTableFieldId="193"/>
    <tableColumn id="194" xr3:uid="{587C42CA-09AD-486C-A143-DA74A92ECD41}" uniqueName="194" name="Column194" queryTableFieldId="194"/>
    <tableColumn id="195" xr3:uid="{3B8AD673-0B67-4A97-8BDC-F9947E8EBCD1}" uniqueName="195" name="Column195" queryTableFieldId="195"/>
    <tableColumn id="196" xr3:uid="{AA67FB9A-7B37-4DCF-8987-1C83C3A63BE2}" uniqueName="196" name="Column196" queryTableFieldId="196"/>
    <tableColumn id="197" xr3:uid="{D2C5799F-9278-4C40-9851-A72BF1B0ECA3}" uniqueName="197" name="Column197" queryTableFieldId="197"/>
    <tableColumn id="198" xr3:uid="{B8D06C29-F5EC-4A9E-BA15-1F59D7A81647}" uniqueName="198" name="Column198" queryTableFieldId="198"/>
    <tableColumn id="199" xr3:uid="{9325129F-2949-4346-876A-3FF841CB5D05}" uniqueName="199" name="Column199" queryTableFieldId="199"/>
    <tableColumn id="200" xr3:uid="{74CBBF70-07A8-470D-9E5E-AF07A2E8C41A}" uniqueName="200" name="Column200" queryTableFieldId="200"/>
    <tableColumn id="201" xr3:uid="{3B0E8E0E-2DD4-49DD-9362-EDA63F149CFE}" uniqueName="201" name="Column201" queryTableFieldId="201"/>
    <tableColumn id="202" xr3:uid="{7AE848A3-9454-41BB-8A35-6EEF4409F28A}" uniqueName="202" name="Column202" queryTableFieldId="202"/>
    <tableColumn id="203" xr3:uid="{FD068763-0910-4416-A136-229F699D7338}" uniqueName="203" name="Column203" queryTableFieldId="203"/>
    <tableColumn id="204" xr3:uid="{537049FF-3AEE-4D85-93CB-F87762AEBCBC}" uniqueName="204" name="Column204" queryTableFieldId="204"/>
    <tableColumn id="205" xr3:uid="{DD2975A8-3E75-4067-87C3-D240296C7E04}" uniqueName="205" name="Column205" queryTableFieldId="205"/>
    <tableColumn id="206" xr3:uid="{E5B0C920-0135-467E-A448-3F789A65A1F8}" uniqueName="206" name="Column206" queryTableFieldId="206"/>
    <tableColumn id="207" xr3:uid="{FD34B68A-58B8-42DF-81B6-B18004CFEF7B}" uniqueName="207" name="Column207" queryTableFieldId="207"/>
    <tableColumn id="208" xr3:uid="{ABF1DEF3-F880-4E60-B634-2EA557DDF6E2}" uniqueName="208" name="Column208" queryTableFieldId="208"/>
    <tableColumn id="209" xr3:uid="{8AB34209-6D73-4510-8C45-9C5BD956CA06}" uniqueName="209" name="Column209" queryTableFieldId="209"/>
    <tableColumn id="210" xr3:uid="{64D15E9E-A537-424A-AB9D-09503098515C}" uniqueName="210" name="Column210" queryTableFieldId="210"/>
    <tableColumn id="211" xr3:uid="{CD683E6C-F61B-47BE-B227-2E0F203FD45D}" uniqueName="211" name="Column211" queryTableFieldId="211"/>
    <tableColumn id="212" xr3:uid="{D85B995E-853B-4B62-A0A3-64F30A1DBF64}" uniqueName="212" name="Column212" queryTableFieldId="212"/>
    <tableColumn id="213" xr3:uid="{B287CEF6-486E-4D9A-8D8A-5AF081F0A882}" uniqueName="213" name="Column213" queryTableFieldId="213"/>
    <tableColumn id="214" xr3:uid="{CF036938-C187-4245-BFC8-58ECCF12A2A1}" uniqueName="214" name="Column214" queryTableFieldId="214"/>
    <tableColumn id="215" xr3:uid="{302CFFB7-A69E-43A1-BE1A-28A845A850EF}" uniqueName="215" name="Column215" queryTableFieldId="215"/>
    <tableColumn id="216" xr3:uid="{90B49386-4C5A-4743-A617-3A192ADAA3EA}" uniqueName="216" name="Column216" queryTableFieldId="216"/>
    <tableColumn id="217" xr3:uid="{573A9876-F9C4-4462-8407-FAEC7CFE225F}" uniqueName="217" name="Column217" queryTableFieldId="217"/>
    <tableColumn id="218" xr3:uid="{579DA3B6-00BF-483B-8B81-D1F3FFA204AF}" uniqueName="218" name="Column218" queryTableFieldId="218"/>
    <tableColumn id="219" xr3:uid="{533272F3-CFF9-45FA-8113-CC00427E18E8}" uniqueName="219" name="Column219" queryTableFieldId="219"/>
    <tableColumn id="220" xr3:uid="{D82EE2AC-B7D2-4F1A-BE34-D3EBD9EA66AF}" uniqueName="220" name="Column220" queryTableFieldId="220"/>
    <tableColumn id="221" xr3:uid="{8B94C4DC-27D9-47EA-AE4C-851A429E47B4}" uniqueName="221" name="Column221" queryTableFieldId="221"/>
    <tableColumn id="222" xr3:uid="{406F268A-A20C-406A-9FD9-D8C523E25716}" uniqueName="222" name="Column222" queryTableFieldId="222"/>
    <tableColumn id="223" xr3:uid="{F077E513-A5AC-4A94-B574-59C589B4A232}" uniqueName="223" name="Column223" queryTableFieldId="223"/>
    <tableColumn id="224" xr3:uid="{7DD1CFE9-8B3E-4DAB-9176-A4E860D719CF}" uniqueName="224" name="Column224" queryTableFieldId="224"/>
    <tableColumn id="225" xr3:uid="{3E53A7EF-0B5B-4FBE-B971-8F7C14C8036E}" uniqueName="225" name="Column225" queryTableFieldId="225"/>
    <tableColumn id="226" xr3:uid="{812E3817-A7C8-4503-9F3A-2C8E9EE5D6D9}" uniqueName="226" name="Column226" queryTableFieldId="226"/>
    <tableColumn id="227" xr3:uid="{8054B673-42F7-4671-B37A-8D4BADB1CC92}" uniqueName="227" name="Column227" queryTableFieldId="227"/>
    <tableColumn id="228" xr3:uid="{77D836C7-0D31-4F11-B75C-FC7CD7278FC5}" uniqueName="228" name="Column228" queryTableFieldId="228"/>
    <tableColumn id="229" xr3:uid="{BB9B03F8-16CA-483B-A362-8C9BCD11498C}" uniqueName="229" name="Column229" queryTableFieldId="229"/>
    <tableColumn id="230" xr3:uid="{271D41BD-57DC-469F-9ACC-2B0A742F3CB2}" uniqueName="230" name="Column230" queryTableFieldId="230"/>
    <tableColumn id="231" xr3:uid="{628E90BC-C064-4BED-A979-57F93E2E6A4E}" uniqueName="231" name="Column231" queryTableFieldId="231"/>
    <tableColumn id="232" xr3:uid="{9762FCC9-215F-4C6A-8907-573E3976D5C2}" uniqueName="232" name="Column232" queryTableFieldId="232"/>
    <tableColumn id="233" xr3:uid="{075FCBBE-15AB-45BD-ABCC-FB58D1AED429}" uniqueName="233" name="Column233" queryTableFieldId="233"/>
    <tableColumn id="234" xr3:uid="{BAF8FDCE-C3E3-4B66-B5EB-EA5BD72093BF}" uniqueName="234" name="Column234" queryTableFieldId="234"/>
    <tableColumn id="235" xr3:uid="{F9B8762D-1475-4592-BEDD-0F35F15C342C}" uniqueName="235" name="Column235" queryTableFieldId="235"/>
    <tableColumn id="236" xr3:uid="{489BBCAE-6ED0-4EDB-9056-EEE521BBBF02}" uniqueName="236" name="Column236" queryTableFieldId="236"/>
    <tableColumn id="237" xr3:uid="{94F687A9-C75F-4554-9553-363C3B106538}" uniqueName="237" name="Column237" queryTableFieldId="237"/>
    <tableColumn id="238" xr3:uid="{EF025B2A-D98A-4FA5-91CC-4B2BA91C0F79}" uniqueName="238" name="Column238" queryTableFieldId="238"/>
    <tableColumn id="239" xr3:uid="{F573CFCA-F66B-4EBF-B5CD-496DE588FA50}" uniqueName="239" name="Column239" queryTableFieldId="239"/>
    <tableColumn id="240" xr3:uid="{4C0972B5-2312-4C07-A24A-07D903FB85C4}" uniqueName="240" name="Column240" queryTableFieldId="240"/>
    <tableColumn id="241" xr3:uid="{9559358E-117F-4095-93CD-86E2762F5815}" uniqueName="241" name="Column241" queryTableFieldId="241"/>
    <tableColumn id="242" xr3:uid="{C88B67AF-2747-49E3-90BF-E9B6320E8A8B}" uniqueName="242" name="Column242" queryTableFieldId="242"/>
    <tableColumn id="243" xr3:uid="{422CE59D-8C9F-4A17-92AD-3DCEF66E92DB}" uniqueName="243" name="Column243" queryTableFieldId="243"/>
    <tableColumn id="244" xr3:uid="{B76450D7-8CD4-46EA-8EB7-6B92A69796A0}" uniqueName="244" name="Column244" queryTableFieldId="244"/>
    <tableColumn id="245" xr3:uid="{111C06FE-A39E-47E8-8F4C-F000D25C9B3A}" uniqueName="245" name="Column245" queryTableFieldId="245"/>
    <tableColumn id="246" xr3:uid="{D486B674-6957-4CFF-A0A0-CCFBB509E527}" uniqueName="246" name="Column246" queryTableFieldId="246"/>
    <tableColumn id="247" xr3:uid="{3A81DFF7-6872-4E1B-8019-9E1C3DA1FF2F}" uniqueName="247" name="Column247" queryTableFieldId="247"/>
    <tableColumn id="248" xr3:uid="{5314B258-5B3A-467C-A72B-63AD3FA5A8A7}" uniqueName="248" name="Column248" queryTableFieldId="248"/>
    <tableColumn id="249" xr3:uid="{9E0281E7-9758-44EE-BB68-A875A2371A76}" uniqueName="249" name="Column249" queryTableFieldId="249"/>
    <tableColumn id="250" xr3:uid="{403F0E4F-AB51-4D26-9811-A4CD44A351BE}" uniqueName="250" name="Column250" queryTableFieldId="250"/>
    <tableColumn id="251" xr3:uid="{4B993C30-1027-436C-90C0-0F172EED99F9}" uniqueName="251" name="Column251" queryTableFieldId="251"/>
    <tableColumn id="252" xr3:uid="{DFD15A7D-7668-47D8-B734-8C6C7582C462}" uniqueName="252" name="Column252" queryTableFieldId="252"/>
    <tableColumn id="253" xr3:uid="{902AB877-7453-44E9-87FC-DF8D49BCDF4D}" uniqueName="253" name="Column253" queryTableFieldId="253"/>
    <tableColumn id="254" xr3:uid="{108564B7-F391-4CA9-937D-2FE1EDEF9E95}" uniqueName="254" name="Column254" queryTableFieldId="254"/>
    <tableColumn id="255" xr3:uid="{3AF736F3-9AF2-4CA0-A91E-226B23841C04}" uniqueName="255" name="Column255" queryTableFieldId="255"/>
    <tableColumn id="256" xr3:uid="{8B238288-5172-48E6-BAED-737A9864855E}" uniqueName="256" name="Column256" queryTableFieldId="256"/>
    <tableColumn id="257" xr3:uid="{55A00BA8-1B7C-4CB4-9AF5-A2D08A693A4B}" uniqueName="257" name="Column257" queryTableFieldId="257"/>
    <tableColumn id="258" xr3:uid="{D9A29B2D-57F5-4DD2-96F3-A251393AC2CF}" uniqueName="258" name="Column258" queryTableFieldId="258"/>
    <tableColumn id="259" xr3:uid="{644CE237-1E87-42CA-BDF4-3FCD45D19DD7}" uniqueName="259" name="Column259" queryTableFieldId="259"/>
    <tableColumn id="260" xr3:uid="{1A15EAA4-BEF7-41BE-B28D-5FEAF6CFEBB8}" uniqueName="260" name="Column260" queryTableFieldId="260"/>
    <tableColumn id="261" xr3:uid="{DEF4BB46-81FB-4303-BA7A-92540444538C}" uniqueName="261" name="Column261" queryTableFieldId="261"/>
    <tableColumn id="262" xr3:uid="{2E0694C4-663C-47A0-B699-BDF1CAC229E3}" uniqueName="262" name="Column262" queryTableFieldId="262"/>
    <tableColumn id="263" xr3:uid="{214EE6DE-FE9A-4208-9260-C922483E2408}" uniqueName="263" name="Column263" queryTableFieldId="263"/>
    <tableColumn id="264" xr3:uid="{A4EB3650-E7A1-4CC9-ACBD-04A634484EC4}" uniqueName="264" name="Column264" queryTableFieldId="264"/>
    <tableColumn id="265" xr3:uid="{467F94E9-6A1A-4418-AAD8-783EE3047E2F}" uniqueName="265" name="Column265" queryTableFieldId="265"/>
    <tableColumn id="266" xr3:uid="{B3752C42-CD70-45FD-BDE4-2BD9963D0285}" uniqueName="266" name="Column266" queryTableFieldId="266"/>
    <tableColumn id="267" xr3:uid="{4B18BC9A-AF10-4984-AEF9-CC68220DC39B}" uniqueName="267" name="Column267" queryTableFieldId="267"/>
    <tableColumn id="268" xr3:uid="{859D8209-BF5B-465A-9DD2-928C0EC87ABA}" uniqueName="268" name="Column268" queryTableFieldId="268"/>
    <tableColumn id="269" xr3:uid="{2B334954-A1C2-4558-B77A-2FB5EBE8E8C7}" uniqueName="269" name="Column269" queryTableFieldId="269"/>
    <tableColumn id="270" xr3:uid="{0064FFDF-3B40-4C9C-B77D-18A380CA8BE1}" uniqueName="270" name="Column270" queryTableFieldId="270"/>
    <tableColumn id="271" xr3:uid="{0A2FD1F9-01AE-413E-9BE2-2E10D6A5AD1C}" uniqueName="271" name="Column271" queryTableFieldId="271"/>
    <tableColumn id="272" xr3:uid="{DB52C60B-5597-4BD2-A29B-B93B734771FD}" uniqueName="272" name="Column272" queryTableFieldId="272"/>
    <tableColumn id="273" xr3:uid="{DAD99298-3C46-4768-BD7A-AC197B1CD483}" uniqueName="273" name="Column273" queryTableFieldId="273"/>
    <tableColumn id="274" xr3:uid="{60D2BE54-ED13-48A0-8C7E-99C89F1ED936}" uniqueName="274" name="Column274" queryTableFieldId="274"/>
    <tableColumn id="275" xr3:uid="{97B98CF8-D2BA-42FB-A78E-63C1611F75BD}" uniqueName="275" name="Column275" queryTableFieldId="275"/>
    <tableColumn id="276" xr3:uid="{4EEF79F8-4DB9-4768-962D-576A54886187}" uniqueName="276" name="Column276" queryTableFieldId="276"/>
    <tableColumn id="277" xr3:uid="{5FEC4A80-C948-493A-A2D8-B3193B8F0559}" uniqueName="277" name="Column277" queryTableFieldId="277"/>
    <tableColumn id="278" xr3:uid="{4285B02B-4EBE-4917-B60B-3B58F7C2E8A6}" uniqueName="278" name="Column278" queryTableFieldId="278"/>
    <tableColumn id="279" xr3:uid="{82587952-F8DA-44FA-A1CE-54A7B73F98FE}" uniqueName="279" name="Column279" queryTableFieldId="279"/>
    <tableColumn id="280" xr3:uid="{D30B913C-BE33-4CFA-9EFC-B0BC130FBFF1}" uniqueName="280" name="Column280" queryTableFieldId="280"/>
    <tableColumn id="281" xr3:uid="{6F171B0C-09FB-4930-9D64-64021C98A175}" uniqueName="281" name="Column281" queryTableFieldId="281"/>
    <tableColumn id="282" xr3:uid="{D2096555-F59A-452B-86A2-4439DF9BA9AD}" uniqueName="282" name="Column282" queryTableFieldId="282"/>
    <tableColumn id="283" xr3:uid="{E59D4B1B-EB84-47CF-A6C6-CC3955BE8C9C}" uniqueName="283" name="Column283" queryTableFieldId="283"/>
    <tableColumn id="284" xr3:uid="{5055AA61-8531-4EC9-9CFA-3979D5BECED6}" uniqueName="284" name="Column284" queryTableFieldId="284"/>
    <tableColumn id="285" xr3:uid="{D93E2C58-03E2-4770-BA82-8B0750F337FE}" uniqueName="285" name="Column285" queryTableFieldId="285"/>
    <tableColumn id="286" xr3:uid="{EE979940-EB37-4F90-BDC8-6A71C4FAEF9A}" uniqueName="286" name="Column286" queryTableFieldId="286"/>
    <tableColumn id="287" xr3:uid="{40BE61DE-CF6F-4BA6-932C-4628252282A4}" uniqueName="287" name="Column287" queryTableFieldId="287"/>
    <tableColumn id="288" xr3:uid="{DD8E476B-EDB2-4724-9DD0-75BC3E56AE6A}" uniqueName="288" name="Column288" queryTableFieldId="288"/>
    <tableColumn id="289" xr3:uid="{3F348CFD-D80C-40B3-8663-5929CD505E88}" uniqueName="289" name="Column289" queryTableFieldId="289"/>
    <tableColumn id="290" xr3:uid="{F2778366-67E1-446D-AF61-B7AA0691CA40}" uniqueName="290" name="Column290" queryTableFieldId="290"/>
    <tableColumn id="291" xr3:uid="{13499F8F-07A7-4A11-A5B4-540040EB0398}" uniqueName="291" name="Column291" queryTableFieldId="291"/>
    <tableColumn id="292" xr3:uid="{CACD54FB-AA5E-4E50-AB8E-DDB5F91A8227}" uniqueName="292" name="Column292" queryTableFieldId="292"/>
    <tableColumn id="293" xr3:uid="{8F615944-D6A2-4E9B-B9B0-0DD6DAACA959}" uniqueName="293" name="Column293" queryTableFieldId="293"/>
    <tableColumn id="294" xr3:uid="{6628EE0B-D597-4610-A481-E243484DC0D1}" uniqueName="294" name="Column294" queryTableFieldId="294"/>
    <tableColumn id="295" xr3:uid="{A39D30AF-6A5F-4250-A129-D88C12D8CF50}" uniqueName="295" name="Column295" queryTableFieldId="295"/>
    <tableColumn id="296" xr3:uid="{E2BB655D-7E13-47BB-8E51-FA83EB7C8308}" uniqueName="296" name="Column296" queryTableFieldId="296"/>
    <tableColumn id="297" xr3:uid="{3EA0D433-D242-48E8-BEA1-1FD0A0D5736D}" uniqueName="297" name="Column297" queryTableFieldId="297"/>
    <tableColumn id="298" xr3:uid="{A9399D53-4235-44E2-89EC-4D7D7137540E}" uniqueName="298" name="Column298" queryTableFieldId="298"/>
    <tableColumn id="299" xr3:uid="{2A076792-90D3-4FD4-B149-5735B408ADFD}" uniqueName="299" name="Column299" queryTableFieldId="299"/>
    <tableColumn id="300" xr3:uid="{8FED6A0D-80C1-4CB1-B693-F67713860D20}" uniqueName="300" name="Column300" queryTableFieldId="300"/>
    <tableColumn id="301" xr3:uid="{3DDAB7E3-C8E0-456E-9C5B-7E610D52DDAD}" uniqueName="301" name="Column301" queryTableFieldId="301"/>
    <tableColumn id="302" xr3:uid="{876B2C6A-CF8C-40A7-B881-2B8934988E92}" uniqueName="302" name="Column302" queryTableFieldId="302"/>
    <tableColumn id="303" xr3:uid="{CE58E40A-25F1-49BE-8E86-AAD23058F58C}" uniqueName="303" name="Column303" queryTableFieldId="303"/>
    <tableColumn id="304" xr3:uid="{295E4746-6A8D-4B48-A416-AEC4949C128B}" uniqueName="304" name="Column304" queryTableFieldId="304"/>
    <tableColumn id="305" xr3:uid="{0FA55C37-EC62-42C3-B5FF-F92700CFF164}" uniqueName="305" name="Column305" queryTableFieldId="305"/>
    <tableColumn id="306" xr3:uid="{7C850656-8D85-4AC5-B495-038C348A51AE}" uniqueName="306" name="Column306" queryTableFieldId="306"/>
    <tableColumn id="307" xr3:uid="{950FD57A-D846-4C4B-85B8-8E79CF571C83}" uniqueName="307" name="Column307" queryTableFieldId="307"/>
    <tableColumn id="308" xr3:uid="{CF26479E-3384-4499-B102-0151F21ADCA7}" uniqueName="308" name="Column308" queryTableFieldId="308"/>
    <tableColumn id="309" xr3:uid="{C8E108D0-4272-4751-9D6F-5C65D0E229A6}" uniqueName="309" name="Column309" queryTableFieldId="309"/>
    <tableColumn id="310" xr3:uid="{A9D575DD-933C-4027-8BDF-C2B00CD985A3}" uniqueName="310" name="Column310" queryTableFieldId="310"/>
    <tableColumn id="311" xr3:uid="{997078E2-302E-4559-B658-EB6772AE5E74}" uniqueName="311" name="Column311" queryTableFieldId="311"/>
    <tableColumn id="312" xr3:uid="{E2B9ADAB-20D3-46B5-B20C-BAFF3D992C23}" uniqueName="312" name="Column312" queryTableFieldId="312"/>
    <tableColumn id="313" xr3:uid="{4087C28D-1CF8-4671-AAC6-FAF10070B1C0}" uniqueName="313" name="Column313" queryTableFieldId="313"/>
    <tableColumn id="314" xr3:uid="{423B2457-D4F3-4E2E-9BC3-206C5E7FB15E}" uniqueName="314" name="Column314" queryTableFieldId="314"/>
    <tableColumn id="315" xr3:uid="{C84A1814-9B9C-4E56-8DD0-5CBEA02534B3}" uniqueName="315" name="Column315" queryTableFieldId="315"/>
    <tableColumn id="316" xr3:uid="{8E523DA4-3106-4F3B-855A-499AD54185D6}" uniqueName="316" name="Column316" queryTableFieldId="316"/>
    <tableColumn id="317" xr3:uid="{D4D8C75E-809E-496A-8DB4-B4D294E4A698}" uniqueName="317" name="Column317" queryTableFieldId="317"/>
    <tableColumn id="318" xr3:uid="{B7874D27-ED5D-46FC-A56B-5CFE688A2D29}" uniqueName="318" name="Column318" queryTableFieldId="318"/>
    <tableColumn id="319" xr3:uid="{918AAE84-4C38-4B6C-A7F1-382C7238643B}" uniqueName="319" name="Column319" queryTableFieldId="319"/>
    <tableColumn id="320" xr3:uid="{500D8D2A-0E44-408B-B494-5FBE4228E3C3}" uniqueName="320" name="Column320" queryTableFieldId="320"/>
    <tableColumn id="321" xr3:uid="{5EF16A64-AC6B-4DE5-944C-B9D0C6D529D6}" uniqueName="321" name="Column321" queryTableFieldId="321"/>
    <tableColumn id="322" xr3:uid="{49D0E391-49FB-4465-8402-4B07B1F86AA8}" uniqueName="322" name="Column322" queryTableFieldId="322"/>
    <tableColumn id="323" xr3:uid="{F63A890C-BE35-4975-964D-C980831F2C3F}" uniqueName="323" name="Column323" queryTableFieldId="323"/>
    <tableColumn id="324" xr3:uid="{2D0A2F77-7E10-491E-8D37-969C8A564A47}" uniqueName="324" name="Column324" queryTableFieldId="324"/>
    <tableColumn id="325" xr3:uid="{8F96E9B7-9979-4454-8F07-9632B89F7F6D}" uniqueName="325" name="Column325" queryTableFieldId="325"/>
    <tableColumn id="326" xr3:uid="{3FCB8736-DF53-486B-B09A-AB8656941440}" uniqueName="326" name="Column326" queryTableFieldId="326"/>
    <tableColumn id="327" xr3:uid="{15E183E6-E86E-404A-B465-900B16657081}" uniqueName="327" name="Column327" queryTableFieldId="327"/>
    <tableColumn id="328" xr3:uid="{AB5D3237-84FC-4102-82B6-8BE94584FE82}" uniqueName="328" name="Column328" queryTableFieldId="328"/>
    <tableColumn id="329" xr3:uid="{A1199E73-A415-40CB-9C99-73502BCAD9EA}" uniqueName="329" name="Column329" queryTableFieldId="329"/>
    <tableColumn id="330" xr3:uid="{9ABE2ADB-BB34-45B9-9E6F-3BCAF74252E2}" uniqueName="330" name="Column330" queryTableFieldId="330"/>
    <tableColumn id="331" xr3:uid="{66111A9F-55B5-4EF1-B13E-1ED87A063163}" uniqueName="331" name="Column331" queryTableFieldId="331"/>
    <tableColumn id="332" xr3:uid="{F93E1F45-AAE6-49F1-9C55-23BDACFAE4B8}" uniqueName="332" name="Column332" queryTableFieldId="332"/>
    <tableColumn id="333" xr3:uid="{F221FB00-01C1-4B93-8F30-CE38B537C3F9}" uniqueName="333" name="Column333" queryTableFieldId="333"/>
    <tableColumn id="334" xr3:uid="{F20B832C-D9E8-48D0-8BD1-7C2DF4A411E1}" uniqueName="334" name="Column334" queryTableFieldId="334"/>
    <tableColumn id="335" xr3:uid="{FABD2157-A474-45CB-B7C0-F34E0BCE6718}" uniqueName="335" name="Column335" queryTableFieldId="335"/>
    <tableColumn id="336" xr3:uid="{37ADDBAB-4813-4059-8B86-0B900E059C35}" uniqueName="336" name="Column336" queryTableFieldId="336"/>
    <tableColumn id="337" xr3:uid="{802A293D-8EF0-4664-95D1-9798B6972DFC}" uniqueName="337" name="Column337" queryTableFieldId="337"/>
    <tableColumn id="338" xr3:uid="{3A75C70E-D51B-4845-8110-B0F34D7F6785}" uniqueName="338" name="Column338" queryTableFieldId="338"/>
    <tableColumn id="339" xr3:uid="{571EACA4-123F-4E8B-A2B5-539D1877C4F4}" uniqueName="339" name="Column339" queryTableFieldId="339"/>
    <tableColumn id="340" xr3:uid="{6970D520-F94E-4349-A08A-2DF7767B8FC2}" uniqueName="340" name="Column340" queryTableFieldId="340"/>
    <tableColumn id="341" xr3:uid="{5F5BD83D-7BF2-40B2-B6F6-15C81EA9637C}" uniqueName="341" name="Column341" queryTableFieldId="341"/>
    <tableColumn id="342" xr3:uid="{E0E8E25F-EA63-417F-992D-F0EE95652350}" uniqueName="342" name="Column342" queryTableFieldId="342"/>
    <tableColumn id="343" xr3:uid="{88B2192D-428E-4851-85A1-63D0709A6721}" uniqueName="343" name="Column343" queryTableFieldId="343"/>
    <tableColumn id="344" xr3:uid="{179825A9-8107-420F-8ECD-61CA58111B91}" uniqueName="344" name="Column344" queryTableFieldId="344"/>
    <tableColumn id="345" xr3:uid="{ADA68FCC-6193-426B-AE80-DC20B1E7B367}" uniqueName="345" name="Column345" queryTableFieldId="345"/>
    <tableColumn id="346" xr3:uid="{75F109D0-2334-4A70-BB82-6A59BC6C98D3}" uniqueName="346" name="Column346" queryTableFieldId="346"/>
    <tableColumn id="347" xr3:uid="{4515F57B-B002-4A61-98A3-9BAB4E2ADFEB}" uniqueName="347" name="Column347" queryTableFieldId="347"/>
    <tableColumn id="348" xr3:uid="{0BDB02A4-B7FF-4B8E-82BA-BE0C7A3BB21D}" uniqueName="348" name="Column348" queryTableFieldId="348"/>
    <tableColumn id="349" xr3:uid="{E4DA330F-9EAA-4130-BA56-99C264BAEC69}" uniqueName="349" name="Column349" queryTableFieldId="349"/>
    <tableColumn id="350" xr3:uid="{B6C83318-1B68-47BF-8B2E-8E881A058E78}" uniqueName="350" name="Column350" queryTableFieldId="350"/>
    <tableColumn id="351" xr3:uid="{547747CE-8A0E-4777-8AEF-56C667CA8071}" uniqueName="351" name="Column351" queryTableFieldId="351"/>
    <tableColumn id="352" xr3:uid="{348CE8F9-CFEA-4CF8-BA6D-0E569DAD0641}" uniqueName="352" name="Column352" queryTableFieldId="352"/>
    <tableColumn id="353" xr3:uid="{A2D9E422-04A5-484E-B79F-D5229F706FD3}" uniqueName="353" name="Column353" queryTableFieldId="353"/>
    <tableColumn id="354" xr3:uid="{F805FDB5-167E-49ED-BFE6-67FED38AD31E}" uniqueName="354" name="Column354" queryTableFieldId="354"/>
    <tableColumn id="355" xr3:uid="{8224A961-17B3-4A14-8CE2-DD83151A35FE}" uniqueName="355" name="Column355" queryTableFieldId="355"/>
    <tableColumn id="356" xr3:uid="{BCF0ED8E-29F2-481C-8B4D-3A93B56DA333}" uniqueName="356" name="Column356" queryTableFieldId="356"/>
    <tableColumn id="357" xr3:uid="{441DD53A-9955-4F29-9F39-F43E20026A4A}" uniqueName="357" name="Column357" queryTableFieldId="357"/>
    <tableColumn id="358" xr3:uid="{8F09A556-3781-4305-BF2A-0739BDE61703}" uniqueName="358" name="Column358" queryTableFieldId="358"/>
    <tableColumn id="359" xr3:uid="{914E4CE5-DB47-47D5-9F43-76902E8995A2}" uniqueName="359" name="Column359" queryTableFieldId="359"/>
    <tableColumn id="360" xr3:uid="{A3784DAC-8EC3-4163-9747-55DD1CD55A59}" uniqueName="360" name="Column360" queryTableFieldId="360"/>
    <tableColumn id="361" xr3:uid="{118CDB9F-1865-4200-B92E-5C2C349BEDCC}" uniqueName="361" name="Column361" queryTableFieldId="361"/>
    <tableColumn id="362" xr3:uid="{4F478DBC-401F-4E14-A75E-9BA1539C3BC2}" uniqueName="362" name="Column362" queryTableFieldId="362"/>
    <tableColumn id="363" xr3:uid="{F41F2B07-3930-4B53-AA20-A01A8DA65C95}" uniqueName="363" name="Column363" queryTableFieldId="363"/>
    <tableColumn id="364" xr3:uid="{9DC6EDD1-A413-4203-AC38-4B0EADE129D0}" uniqueName="364" name="Column364" queryTableFieldId="364"/>
    <tableColumn id="365" xr3:uid="{97D8E773-4497-45E3-8404-6031E261A493}" uniqueName="365" name="Column365" queryTableFieldId="365"/>
    <tableColumn id="366" xr3:uid="{0FE8C0A8-4B60-40F7-99B9-12DCB2D860F5}" uniqueName="366" name="Column366" queryTableFieldId="366"/>
    <tableColumn id="367" xr3:uid="{4D0C552E-EDF9-4C79-85FA-698B07AF59C4}" uniqueName="367" name="Column367" queryTableFieldId="367"/>
    <tableColumn id="368" xr3:uid="{DFCFE311-FFF1-486F-813B-50AA19282865}" uniqueName="368" name="Column368" queryTableFieldId="368"/>
    <tableColumn id="369" xr3:uid="{7FB25600-911F-43F7-9FCA-AB0EE6E8C134}" uniqueName="369" name="Column369" queryTableFieldId="369"/>
    <tableColumn id="370" xr3:uid="{65F3A949-59F5-4152-8564-B0ADD17DA52C}" uniqueName="370" name="Column370" queryTableFieldId="370"/>
    <tableColumn id="371" xr3:uid="{E5EE3C78-1752-478C-8464-E767F00B0E69}" uniqueName="371" name="Column371" queryTableFieldId="371"/>
    <tableColumn id="372" xr3:uid="{A2FA7E8F-0604-48EA-B860-5F261C65661D}" uniqueName="372" name="Column372" queryTableFieldId="372"/>
    <tableColumn id="373" xr3:uid="{9506423A-2887-4691-8B6A-DA7E5F9A7AB3}" uniqueName="373" name="Column373" queryTableFieldId="373"/>
    <tableColumn id="374" xr3:uid="{5F44C091-A500-48E2-9F70-48A1C76F16F2}" uniqueName="374" name="Column374" queryTableFieldId="374"/>
    <tableColumn id="375" xr3:uid="{714655F2-02DC-4610-AC64-10961EC4062C}" uniqueName="375" name="Column375" queryTableFieldId="375"/>
    <tableColumn id="376" xr3:uid="{400DB22C-384E-4E98-8CFF-6F7B3DBEBFA4}" uniqueName="376" name="Column376" queryTableFieldId="376"/>
    <tableColumn id="377" xr3:uid="{5A2573E4-D480-48C3-9519-90DE56B46CD1}" uniqueName="377" name="Column377" queryTableFieldId="377"/>
    <tableColumn id="378" xr3:uid="{6FB50936-457D-4E43-871E-A77F32B91C2D}" uniqueName="378" name="Column378" queryTableFieldId="378"/>
    <tableColumn id="379" xr3:uid="{860AA8ED-2DD7-439D-B075-01187C9C6EC4}" uniqueName="379" name="Column379" queryTableFieldId="379"/>
    <tableColumn id="380" xr3:uid="{F008246C-2514-4C57-9FB1-0890BDE2D52B}" uniqueName="380" name="Column380" queryTableFieldId="380"/>
    <tableColumn id="381" xr3:uid="{C37D5D74-8BE9-4728-B2F7-9A496AF9CE54}" uniqueName="381" name="Column381" queryTableFieldId="381"/>
    <tableColumn id="382" xr3:uid="{0C0517E2-356D-46A7-812B-D946BE287F5C}" uniqueName="382" name="Column382" queryTableFieldId="382"/>
    <tableColumn id="383" xr3:uid="{5D531CD2-DCB4-4A2C-B760-2CDD6DEBE506}" uniqueName="383" name="Column383" queryTableFieldId="383"/>
    <tableColumn id="384" xr3:uid="{67F324D2-8AAE-477B-8F4B-C093CE0D3E36}" uniqueName="384" name="Column384" queryTableFieldId="384"/>
    <tableColumn id="385" xr3:uid="{C032B2EF-E7E6-482F-8D4F-7C138EA630F6}" uniqueName="385" name="Column385" queryTableFieldId="385"/>
    <tableColumn id="386" xr3:uid="{C333FE9E-4411-48FB-95C3-A1022734E0AF}" uniqueName="386" name="Column386" queryTableFieldId="386"/>
    <tableColumn id="387" xr3:uid="{CF14BBBE-3804-4A14-93A9-077EC439B158}" uniqueName="387" name="Column387" queryTableFieldId="387"/>
    <tableColumn id="388" xr3:uid="{6206CF04-A19F-47C2-9B8F-7401CC34394C}" uniqueName="388" name="Column388" queryTableFieldId="388"/>
    <tableColumn id="389" xr3:uid="{BF6ADA2B-D9C7-4733-984E-4E3555C52C33}" uniqueName="389" name="Column389" queryTableFieldId="389"/>
    <tableColumn id="390" xr3:uid="{56015A27-C207-4E35-BF2F-705D01BD9997}" uniqueName="390" name="Column390" queryTableFieldId="390"/>
    <tableColumn id="391" xr3:uid="{60838713-109E-41FC-A9EB-0070EDF0AE63}" uniqueName="391" name="Column391" queryTableFieldId="391"/>
    <tableColumn id="392" xr3:uid="{6827DEEA-CF9F-4FE3-A1AF-2387DA79DDF1}" uniqueName="392" name="Column392" queryTableFieldId="392"/>
    <tableColumn id="393" xr3:uid="{CB36B098-9648-499C-BB16-9FE05A86D035}" uniqueName="393" name="Column393" queryTableFieldId="393"/>
    <tableColumn id="394" xr3:uid="{F588749B-8DBB-4CE2-ABCE-323FFEE4344B}" uniqueName="394" name="Column394" queryTableFieldId="394"/>
    <tableColumn id="395" xr3:uid="{E8C3B42D-B343-4A2E-97AD-DE7F9E43F8F2}" uniqueName="395" name="Column395" queryTableFieldId="395"/>
    <tableColumn id="396" xr3:uid="{7D3DCE93-ADB1-483F-9605-1CB7AEE79B47}" uniqueName="396" name="Column396" queryTableFieldId="396"/>
    <tableColumn id="397" xr3:uid="{0AA81581-92F2-4988-BED9-5033D7577E04}" uniqueName="397" name="Column397" queryTableFieldId="397"/>
    <tableColumn id="398" xr3:uid="{AE44E0DB-480F-427F-81A9-C985A2100533}" uniqueName="398" name="Column398" queryTableFieldId="398"/>
    <tableColumn id="399" xr3:uid="{7E44798A-5E4B-4C1D-8130-A9F32D4FCE56}" uniqueName="399" name="Column399" queryTableFieldId="399"/>
    <tableColumn id="400" xr3:uid="{656A7D4F-56FB-439C-B8BD-8EFEBF32E5BA}" uniqueName="400" name="Column400" queryTableFieldId="400"/>
    <tableColumn id="401" xr3:uid="{72CCA0FC-B72F-4BD8-8AB0-8DA376C950FA}" uniqueName="401" name="Column401" queryTableFieldId="401"/>
    <tableColumn id="402" xr3:uid="{4B1EB03A-8902-4390-A3D3-D27B54C7DED5}" uniqueName="402" name="Column402" queryTableFieldId="402"/>
    <tableColumn id="403" xr3:uid="{DE670764-1C4D-4B63-A656-818C460F850B}" uniqueName="403" name="Column403" queryTableFieldId="403"/>
    <tableColumn id="404" xr3:uid="{0674D810-BAE0-4D8B-9801-831086EAE8A1}" uniqueName="404" name="Column404" queryTableFieldId="404"/>
    <tableColumn id="405" xr3:uid="{632088E5-E870-4F2B-B12C-B7B82AA6F6F9}" uniqueName="405" name="Column405" queryTableFieldId="405"/>
    <tableColumn id="406" xr3:uid="{95951EF5-1E6B-487B-9B68-0EF80166AE77}" uniqueName="406" name="Column406" queryTableFieldId="406"/>
    <tableColumn id="407" xr3:uid="{D1447D78-15EB-4FB6-BD36-A37A1B7345E0}" uniqueName="407" name="Column407" queryTableFieldId="407"/>
    <tableColumn id="408" xr3:uid="{2A7F775A-8F80-4E99-9EFF-4ABC562EDC09}" uniqueName="408" name="Column408" queryTableFieldId="408"/>
    <tableColumn id="409" xr3:uid="{433CC413-AE3F-461D-8ABE-C5B431C09905}" uniqueName="409" name="Column409" queryTableFieldId="409"/>
    <tableColumn id="410" xr3:uid="{7D1DB2FF-BA14-43A6-9472-A005C30D2BA2}" uniqueName="410" name="Column410" queryTableFieldId="410"/>
    <tableColumn id="411" xr3:uid="{EFB8EB8B-3CB7-4574-B978-9BBF366A34A6}" uniqueName="411" name="Column411" queryTableFieldId="411"/>
    <tableColumn id="412" xr3:uid="{7BF01B5D-7EB9-40B0-8F9F-030707083582}" uniqueName="412" name="Column412" queryTableFieldId="412"/>
    <tableColumn id="413" xr3:uid="{D33BD7A6-038E-4D26-8105-B9D19FB0BCBF}" uniqueName="413" name="Column413" queryTableFieldId="413"/>
    <tableColumn id="414" xr3:uid="{39FF5B21-4CE5-47AA-ACDB-368E9568CF7A}" uniqueName="414" name="Column414" queryTableFieldId="414"/>
    <tableColumn id="415" xr3:uid="{A1B22EBB-CAC1-4C37-92FE-22C1CB9B83DA}" uniqueName="415" name="Column415" queryTableFieldId="415"/>
    <tableColumn id="416" xr3:uid="{A1280527-ABED-4EC3-87C6-A2BDAAF2420A}" uniqueName="416" name="Column416" queryTableFieldId="416"/>
    <tableColumn id="417" xr3:uid="{A7DA43C4-1DE6-4ADE-84C0-D3BF389D6604}" uniqueName="417" name="Column417" queryTableFieldId="417"/>
    <tableColumn id="418" xr3:uid="{6CC0C82A-FBCC-4D6E-957B-08424BB73093}" uniqueName="418" name="Column418" queryTableFieldId="418"/>
    <tableColumn id="419" xr3:uid="{F587F2AB-E7B3-4C21-8FEF-D2FFF7FFE844}" uniqueName="419" name="Column419" queryTableFieldId="419"/>
    <tableColumn id="420" xr3:uid="{7F8F2528-2516-4D1E-856B-CC0A9FC1D682}" uniqueName="420" name="Column420" queryTableFieldId="420"/>
    <tableColumn id="421" xr3:uid="{09CD1CFC-3B55-4B18-80AA-1D12F748B385}" uniqueName="421" name="Column421" queryTableFieldId="421"/>
    <tableColumn id="422" xr3:uid="{5318B9BB-3A87-48A0-AA0B-2CF2BF4723A7}" uniqueName="422" name="Column422" queryTableFieldId="422"/>
    <tableColumn id="423" xr3:uid="{005B6C09-591C-4AB6-A300-6A2106E268BF}" uniqueName="423" name="Column423" queryTableFieldId="423"/>
    <tableColumn id="424" xr3:uid="{D0998E51-E99C-46A7-83E8-EA69ED45E526}" uniqueName="424" name="Column424" queryTableFieldId="424"/>
    <tableColumn id="425" xr3:uid="{04A4719A-1289-444F-90C7-1CD3A58649E5}" uniqueName="425" name="Column425" queryTableFieldId="425"/>
    <tableColumn id="426" xr3:uid="{D84F8A42-B534-43DC-A292-5F37024AD640}" uniqueName="426" name="Column426" queryTableFieldId="426"/>
    <tableColumn id="427" xr3:uid="{03BE25BF-7FF4-486A-99AA-388F9F23248F}" uniqueName="427" name="Column427" queryTableFieldId="427"/>
    <tableColumn id="428" xr3:uid="{12FB581C-1FD5-48D9-B4A6-3853B477F9B6}" uniqueName="428" name="Column428" queryTableFieldId="428"/>
    <tableColumn id="429" xr3:uid="{F052AEAE-D904-499B-AB9C-D793BEE50BAF}" uniqueName="429" name="Column429" queryTableFieldId="429"/>
    <tableColumn id="430" xr3:uid="{43EBD358-5F40-4F91-BE01-2F1E0453646E}" uniqueName="430" name="Column430" queryTableFieldId="430"/>
    <tableColumn id="431" xr3:uid="{23A2C567-7558-4EB3-B2A0-1C2B351CB2E7}" uniqueName="431" name="Column431" queryTableFieldId="431"/>
    <tableColumn id="432" xr3:uid="{D1CC0720-969E-4DC3-9170-CCB2FF6C1D86}" uniqueName="432" name="Column432" queryTableFieldId="432"/>
    <tableColumn id="433" xr3:uid="{55923657-0750-4D73-94F6-11F6756C2D33}" uniqueName="433" name="Column433" queryTableFieldId="433"/>
    <tableColumn id="434" xr3:uid="{D1B8F507-F485-4605-8C7B-7FF22BD57E9E}" uniqueName="434" name="Column434" queryTableFieldId="434"/>
    <tableColumn id="435" xr3:uid="{B43BF9AF-0A81-4EA3-9781-43E9348A51AF}" uniqueName="435" name="Column435" queryTableFieldId="435"/>
    <tableColumn id="436" xr3:uid="{2479DD48-86CD-41B2-85FB-55538D344860}" uniqueName="436" name="Column436" queryTableFieldId="436"/>
    <tableColumn id="437" xr3:uid="{FFB87FA9-B7CF-4457-BCFA-AE99C7DE1296}" uniqueName="437" name="Column437" queryTableFieldId="437"/>
    <tableColumn id="438" xr3:uid="{D84AF352-CD41-47A6-A508-8E2BD4FDC2E8}" uniqueName="438" name="Column438" queryTableFieldId="438"/>
    <tableColumn id="439" xr3:uid="{0C64E802-55A1-4EEA-9D27-7A2D23DE7A85}" uniqueName="439" name="Column439" queryTableFieldId="439"/>
    <tableColumn id="440" xr3:uid="{EE815A5C-28D8-40CA-A6E7-F4AE55B43817}" uniqueName="440" name="Column440" queryTableFieldId="440"/>
    <tableColumn id="441" xr3:uid="{B7D01486-7A85-4826-A9C1-6D4B36D0E57D}" uniqueName="441" name="Column441" queryTableFieldId="441"/>
    <tableColumn id="442" xr3:uid="{F86C5993-35D2-4AA5-B497-5ACD281189CC}" uniqueName="442" name="Column442" queryTableFieldId="442"/>
    <tableColumn id="443" xr3:uid="{5AE19C52-B5A3-4F39-B57E-8E3A05CA2FFE}" uniqueName="443" name="Column443" queryTableFieldId="443"/>
    <tableColumn id="444" xr3:uid="{B2D5A85C-44AC-4640-9553-B75E9C01B5BE}" uniqueName="444" name="Column444" queryTableFieldId="444"/>
    <tableColumn id="445" xr3:uid="{EF246838-875E-42BC-9A66-D874C4600B16}" uniqueName="445" name="Column445" queryTableFieldId="445"/>
    <tableColumn id="446" xr3:uid="{CDF20982-4514-4EDD-A2EF-FFE4C5FF7123}" uniqueName="446" name="Column446" queryTableFieldId="446"/>
    <tableColumn id="447" xr3:uid="{EC703CED-A769-470F-9FAC-60E084D1803B}" uniqueName="447" name="Column447" queryTableFieldId="447"/>
    <tableColumn id="448" xr3:uid="{524BF6FB-1922-4784-BEA6-436F0E220AFF}" uniqueName="448" name="Column448" queryTableFieldId="448"/>
    <tableColumn id="449" xr3:uid="{80EB33B0-D37A-4B29-AAAA-4BDD7CE29A9A}" uniqueName="449" name="Column449" queryTableFieldId="449"/>
    <tableColumn id="450" xr3:uid="{66E5E32D-B5D8-47B5-BED5-AABA034917A3}" uniqueName="450" name="Column450" queryTableFieldId="450"/>
    <tableColumn id="451" xr3:uid="{E1BE8EB8-B53C-44B9-A7B9-049BD79E05B9}" uniqueName="451" name="Column451" queryTableFieldId="451"/>
    <tableColumn id="452" xr3:uid="{34B99B33-455C-407A-B340-1CB3BED046C5}" uniqueName="452" name="Column452" queryTableFieldId="452"/>
    <tableColumn id="453" xr3:uid="{C796205B-6799-49E9-92A8-4B1EB7019563}" uniqueName="453" name="Column453" queryTableFieldId="453"/>
    <tableColumn id="454" xr3:uid="{0C64D31D-E7D4-48CD-963A-5F589938FE79}" uniqueName="454" name="Column454" queryTableFieldId="454"/>
    <tableColumn id="455" xr3:uid="{655BD48E-0B9C-43F9-B641-4F6F83ACA56C}" uniqueName="455" name="Column455" queryTableFieldId="455"/>
    <tableColumn id="456" xr3:uid="{B3FF4438-A43C-4630-A59C-1D285840DAF3}" uniqueName="456" name="Column456" queryTableFieldId="456"/>
    <tableColumn id="457" xr3:uid="{798CAE5C-3043-4036-9706-B495A164D415}" uniqueName="457" name="Column457" queryTableFieldId="457"/>
    <tableColumn id="458" xr3:uid="{51BDCDAF-59D4-486C-A469-CD9A08F834B2}" uniqueName="458" name="Column458" queryTableFieldId="458"/>
    <tableColumn id="459" xr3:uid="{8833BC2B-3B57-4CBE-A83A-6E1D7E8E224D}" uniqueName="459" name="Column459" queryTableFieldId="459"/>
    <tableColumn id="460" xr3:uid="{6333C572-A931-485C-A78F-C24AFB32D73D}" uniqueName="460" name="Column460" queryTableFieldId="460"/>
    <tableColumn id="461" xr3:uid="{510E9511-930E-4E0C-8E1C-F4D17E88DCAB}" uniqueName="461" name="Column461" queryTableFieldId="461"/>
    <tableColumn id="462" xr3:uid="{3C53F2A3-0BDE-41AC-B650-7BE625A43BB9}" uniqueName="462" name="Column462" queryTableFieldId="462"/>
    <tableColumn id="463" xr3:uid="{E50952EC-B5C6-4CC0-B071-D47656A353A0}" uniqueName="463" name="Column463" queryTableFieldId="463"/>
    <tableColumn id="464" xr3:uid="{15BA0955-33BF-45A0-94F0-EB8E43999327}" uniqueName="464" name="Column464" queryTableFieldId="464"/>
    <tableColumn id="465" xr3:uid="{B0C8E053-A613-4466-AA7D-CDBF11179752}" uniqueName="465" name="Column465" queryTableFieldId="465"/>
    <tableColumn id="466" xr3:uid="{47057F6F-555E-49F0-8E51-A5483F756D3A}" uniqueName="466" name="Column466" queryTableFieldId="466"/>
    <tableColumn id="467" xr3:uid="{32D4A823-7455-458C-9D88-224173B26650}" uniqueName="467" name="Column467" queryTableFieldId="467"/>
    <tableColumn id="468" xr3:uid="{9D115A14-2EE8-45BF-8B8F-6E1543DA12C9}" uniqueName="468" name="Column468" queryTableFieldId="468"/>
    <tableColumn id="469" xr3:uid="{BBF0129D-BDD5-4EBC-8B17-7D020490063E}" uniqueName="469" name="Column469" queryTableFieldId="469"/>
    <tableColumn id="470" xr3:uid="{21D908B5-FF76-4CBE-B2CB-85F84AFEBB1C}" uniqueName="470" name="Column470" queryTableFieldId="470"/>
    <tableColumn id="471" xr3:uid="{F7C1D3A3-7733-494D-A5F6-C889D9655831}" uniqueName="471" name="Column471" queryTableFieldId="471"/>
    <tableColumn id="472" xr3:uid="{6B257A29-246B-41D0-A9E5-73F2C6C73A07}" uniqueName="472" name="Column472" queryTableFieldId="472"/>
    <tableColumn id="473" xr3:uid="{528A008F-BCD4-4EEA-B0B2-FC9A7E48715B}" uniqueName="473" name="Column473" queryTableFieldId="473"/>
    <tableColumn id="474" xr3:uid="{9A74A43A-493D-49EC-B2BE-14C8AD523C95}" uniqueName="474" name="Column474" queryTableFieldId="474"/>
    <tableColumn id="475" xr3:uid="{7A2B5CA8-429B-440E-A6B6-998A967B333C}" uniqueName="475" name="Column475" queryTableFieldId="475"/>
    <tableColumn id="476" xr3:uid="{45A02A7D-5625-4F44-9171-7CE813BDA7F3}" uniqueName="476" name="Column476" queryTableFieldId="476"/>
    <tableColumn id="477" xr3:uid="{897C0421-BF34-48DA-9841-F0CE7479D7DD}" uniqueName="477" name="Column477" queryTableFieldId="477"/>
    <tableColumn id="478" xr3:uid="{C49CB7A0-4DEF-4BB2-AB1D-49FF777E8017}" uniqueName="478" name="Column478" queryTableFieldId="478"/>
    <tableColumn id="479" xr3:uid="{4C3A43FD-C308-4082-89B0-1AC4B5D3CAE8}" uniqueName="479" name="Column479" queryTableFieldId="479"/>
    <tableColumn id="480" xr3:uid="{C255A9C6-6AE7-4DE8-82C9-4D812E98B18C}" uniqueName="480" name="Column480" queryTableFieldId="480"/>
    <tableColumn id="481" xr3:uid="{E7D7C7FB-00F4-4736-B80F-CA5B2B4E46FC}" uniqueName="481" name="Column481" queryTableFieldId="481"/>
    <tableColumn id="482" xr3:uid="{AFE9B660-7767-4302-AFC2-74184496F6C3}" uniqueName="482" name="Column482" queryTableFieldId="482"/>
    <tableColumn id="483" xr3:uid="{CFA29CB3-15EC-42EA-BDB2-775C7A930805}" uniqueName="483" name="Column483" queryTableFieldId="483"/>
    <tableColumn id="484" xr3:uid="{04B6737A-F238-40CA-8A69-274E30A3315D}" uniqueName="484" name="Column484" queryTableFieldId="484"/>
    <tableColumn id="485" xr3:uid="{054B899E-AF2E-4DEF-9056-034AE9438AD5}" uniqueName="485" name="Column485" queryTableFieldId="485"/>
    <tableColumn id="486" xr3:uid="{A7D7829A-0013-4AF0-9F6B-DDDE9AE56511}" uniqueName="486" name="Column486" queryTableFieldId="486"/>
    <tableColumn id="487" xr3:uid="{ED71054A-94E5-4439-B0DA-597154F08C16}" uniqueName="487" name="Column487" queryTableFieldId="487"/>
    <tableColumn id="488" xr3:uid="{304F53D1-5700-4A39-AAA3-17AC026FF4D6}" uniqueName="488" name="Column488" queryTableFieldId="488"/>
    <tableColumn id="489" xr3:uid="{2B61A226-3E69-4252-B11F-12416CD6ED04}" uniqueName="489" name="Column489" queryTableFieldId="489"/>
    <tableColumn id="490" xr3:uid="{1383403C-DD64-4516-9C33-6CC91BDB6BB2}" uniqueName="490" name="Column490" queryTableFieldId="490"/>
    <tableColumn id="491" xr3:uid="{D06FE758-95BD-4033-BC84-12E01F44D061}" uniqueName="491" name="Column491" queryTableFieldId="491"/>
    <tableColumn id="492" xr3:uid="{C83449F7-110D-4A18-A5CA-B632BA3B43E8}" uniqueName="492" name="Column492" queryTableFieldId="492"/>
    <tableColumn id="493" xr3:uid="{31B3EC59-38E8-48D0-A2F0-0F9649AC50DF}" uniqueName="493" name="Column493" queryTableFieldId="493"/>
    <tableColumn id="494" xr3:uid="{90B4D818-9E0B-4A17-A3CA-427E1E14E01C}" uniqueName="494" name="Column494" queryTableFieldId="494"/>
    <tableColumn id="495" xr3:uid="{808B4B74-C358-483F-80BE-4C41367FF289}" uniqueName="495" name="Column495" queryTableFieldId="495"/>
    <tableColumn id="496" xr3:uid="{FF4546F8-0CA0-4822-930D-0C231217CB1E}" uniqueName="496" name="Column496" queryTableFieldId="496"/>
    <tableColumn id="497" xr3:uid="{F867E4BE-A257-4D95-89E9-FA060BAA8483}" uniqueName="497" name="Column497" queryTableFieldId="497"/>
    <tableColumn id="498" xr3:uid="{EBBCCC42-14A3-4B1E-9B3C-007D9A936665}" uniqueName="498" name="Column498" queryTableFieldId="498"/>
    <tableColumn id="499" xr3:uid="{73BADFC0-43D0-4BC4-8B31-C47D9BBD2551}" uniqueName="499" name="Column499" queryTableFieldId="499"/>
    <tableColumn id="500" xr3:uid="{9B20D543-FFAD-4D02-9AB2-FF3C23722AD1}" uniqueName="500" name="Column500" queryTableFieldId="500"/>
    <tableColumn id="501" xr3:uid="{DF5DDAF4-E02D-437A-8AAD-D29F80BFCCDB}" uniqueName="501" name="Column501" queryTableFieldId="501"/>
    <tableColumn id="502" xr3:uid="{F6C4EE30-2A1A-4AA0-B888-F0C8E7F7670E}" uniqueName="502" name="Column502" queryTableFieldId="502"/>
    <tableColumn id="503" xr3:uid="{8CFD817B-406E-4148-BD63-B641ABE63CA8}" uniqueName="503" name="Column503" queryTableFieldId="503"/>
    <tableColumn id="504" xr3:uid="{5B9C6A8B-CA49-4AAE-BCC7-515E6FCCDD31}" uniqueName="504" name="Column504" queryTableFieldId="504"/>
    <tableColumn id="505" xr3:uid="{D9661ABC-45B6-4F01-ADC2-BE9A1A873144}" uniqueName="505" name="Column505" queryTableFieldId="505"/>
    <tableColumn id="506" xr3:uid="{BB435DB6-F6FA-4BB9-AD9D-321D2A26E8D4}" uniqueName="506" name="Column506" queryTableFieldId="506"/>
    <tableColumn id="507" xr3:uid="{FB4C77B6-A4D5-4AB2-86A2-F9A2C8FA6EF2}" uniqueName="507" name="Column507" queryTableFieldId="507"/>
    <tableColumn id="508" xr3:uid="{DEC58281-18A2-4842-9B82-2B2E5B3B761A}" uniqueName="508" name="Column508" queryTableFieldId="508"/>
    <tableColumn id="509" xr3:uid="{10AC7745-9EF7-469E-8AA9-A7D5F486F9BF}" uniqueName="509" name="Column509" queryTableFieldId="509"/>
    <tableColumn id="510" xr3:uid="{CCC7F8B3-E1FC-4BC5-901A-3D011A66DC90}" uniqueName="510" name="Column510" queryTableFieldId="510"/>
    <tableColumn id="511" xr3:uid="{667E500F-5A38-4708-BA15-89471C5B5317}" uniqueName="511" name="Column511" queryTableFieldId="511"/>
    <tableColumn id="512" xr3:uid="{79A73691-1724-4364-B504-82F644B9E8AE}" uniqueName="512" name="Column512" queryTableFieldId="512"/>
    <tableColumn id="513" xr3:uid="{067BE452-1ED3-40AD-824D-C9CA13CA3295}" uniqueName="513" name="Column513" queryTableFieldId="513"/>
    <tableColumn id="514" xr3:uid="{D11C6361-5243-4EFF-A728-A275C2EAFE42}" uniqueName="514" name="Column514" queryTableFieldId="514"/>
    <tableColumn id="515" xr3:uid="{73EB1F59-B7F6-4F6E-B6FC-CE3D2BE3EC5C}" uniqueName="515" name="Column515" queryTableFieldId="515"/>
    <tableColumn id="516" xr3:uid="{AF599EFE-860C-41F0-891B-78158A37BF80}" uniqueName="516" name="Column516" queryTableFieldId="516"/>
    <tableColumn id="517" xr3:uid="{F646F74F-E2A8-49A4-92A1-731178BECA0E}" uniqueName="517" name="Column517" queryTableFieldId="517"/>
    <tableColumn id="518" xr3:uid="{71A85C77-9CBE-4995-92EA-D2A7F865EF8C}" uniqueName="518" name="Column518" queryTableFieldId="518"/>
    <tableColumn id="519" xr3:uid="{25595D74-33C6-4636-84EC-2070A0C7B81E}" uniqueName="519" name="Column519" queryTableFieldId="519"/>
    <tableColumn id="520" xr3:uid="{D7662520-CE6A-4CFF-BBB6-ED6C166D064C}" uniqueName="520" name="Column520" queryTableFieldId="520"/>
    <tableColumn id="521" xr3:uid="{6AE67D9E-B36D-492D-BFC4-884A4010AB94}" uniqueName="521" name="Column521" queryTableFieldId="521"/>
    <tableColumn id="522" xr3:uid="{5C33C73F-7ADE-43E5-91C9-116BFD466FA6}" uniqueName="522" name="Column522" queryTableFieldId="522"/>
    <tableColumn id="523" xr3:uid="{97977D87-DD91-4B9F-8514-35FF5EE3A8F1}" uniqueName="523" name="Column523" queryTableFieldId="523"/>
    <tableColumn id="524" xr3:uid="{D4CD2A7D-66BD-4A93-A38D-3D7896CE0927}" uniqueName="524" name="Column524" queryTableFieldId="524"/>
    <tableColumn id="525" xr3:uid="{653549BF-9B0F-4D07-876C-E0047944DA23}" uniqueName="525" name="Column525" queryTableFieldId="525"/>
    <tableColumn id="526" xr3:uid="{5893AAB2-1C96-4B96-A7A4-0FB44FBEBDA4}" uniqueName="526" name="Column526" queryTableFieldId="526"/>
    <tableColumn id="527" xr3:uid="{5E7D6B63-CB7A-4B8C-AEDB-DA4CF2B856E8}" uniqueName="527" name="Column527" queryTableFieldId="527"/>
    <tableColumn id="528" xr3:uid="{0A63D871-8B10-4FE6-ACB7-DD13C6386100}" uniqueName="528" name="Column528" queryTableFieldId="528"/>
    <tableColumn id="529" xr3:uid="{C24C9136-6200-4332-A6D1-C7428B743040}" uniqueName="529" name="Column529" queryTableFieldId="529"/>
    <tableColumn id="530" xr3:uid="{6223F7C0-00FA-4F14-8957-5AA119B77F35}" uniqueName="530" name="Column530" queryTableFieldId="530"/>
    <tableColumn id="531" xr3:uid="{70A536A4-8BFB-42F4-9431-64AB16002DBE}" uniqueName="531" name="Column531" queryTableFieldId="531"/>
    <tableColumn id="532" xr3:uid="{41501A32-F1C2-4CCF-BAF4-46B9DC541538}" uniqueName="532" name="Column532" queryTableFieldId="532"/>
    <tableColumn id="533" xr3:uid="{6F3187B4-A73B-4203-9010-799256086981}" uniqueName="533" name="Column533" queryTableFieldId="533"/>
    <tableColumn id="534" xr3:uid="{E1ECDDF1-C56A-44EF-A5A0-B930444631AB}" uniqueName="534" name="Column534" queryTableFieldId="534"/>
    <tableColumn id="535" xr3:uid="{BE1A917E-DD1B-4664-9BD3-3A107B45F37B}" uniqueName="535" name="Column535" queryTableFieldId="535"/>
    <tableColumn id="536" xr3:uid="{82E7A282-6B79-47CA-A5C4-FDF4F74F1DC0}" uniqueName="536" name="Column536" queryTableFieldId="536"/>
    <tableColumn id="537" xr3:uid="{6CB6DEC4-BCE2-4E31-95A4-D5EA9A7D4758}" uniqueName="537" name="Column537" queryTableFieldId="537"/>
    <tableColumn id="538" xr3:uid="{02BFC212-DFBA-4300-858E-D6EDC5447182}" uniqueName="538" name="Column538" queryTableFieldId="538"/>
    <tableColumn id="539" xr3:uid="{B1DF533B-2604-4DD3-A9CC-0D61CD440888}" uniqueName="539" name="Column539" queryTableFieldId="539"/>
    <tableColumn id="540" xr3:uid="{122FC871-F10E-41DC-B76C-04EBD01586AE}" uniqueName="540" name="Column540" queryTableFieldId="540"/>
    <tableColumn id="541" xr3:uid="{A10BAEB0-388E-4386-AE6C-0CEBF179C774}" uniqueName="541" name="Column541" queryTableFieldId="541"/>
    <tableColumn id="542" xr3:uid="{57357D5C-40F4-4DA1-8C23-4B4C68E429DA}" uniqueName="542" name="Column542" queryTableFieldId="542"/>
    <tableColumn id="543" xr3:uid="{5E1E33E0-7983-4D03-B5B0-DF78E7F7099E}" uniqueName="543" name="Column543" queryTableFieldId="543"/>
    <tableColumn id="544" xr3:uid="{E5E35A2D-5B87-46CE-8617-53177B33EE57}" uniqueName="544" name="Column544" queryTableFieldId="544"/>
    <tableColumn id="545" xr3:uid="{CDBA717B-9BDB-4026-9361-B9C903DFF51F}" uniqueName="545" name="Column545" queryTableFieldId="545"/>
    <tableColumn id="546" xr3:uid="{73C90630-3352-484E-B80B-AA5B99ABA391}" uniqueName="546" name="Column546" queryTableFieldId="546"/>
    <tableColumn id="547" xr3:uid="{8116C0E7-2C18-415D-AFBA-77F99040D9E7}" uniqueName="547" name="Column547" queryTableFieldId="547"/>
    <tableColumn id="548" xr3:uid="{74588322-D72F-4ECC-8D1A-3B8AD35FBF2C}" uniqueName="548" name="Column548" queryTableFieldId="548"/>
    <tableColumn id="549" xr3:uid="{9ED3C692-B779-4186-9954-5FCAA3C76EA5}" uniqueName="549" name="Column549" queryTableFieldId="549"/>
    <tableColumn id="550" xr3:uid="{169565DE-26A7-427D-B2AB-4ABAA500BF33}" uniqueName="550" name="Column550" queryTableFieldId="550"/>
    <tableColumn id="551" xr3:uid="{EFA86720-06BD-4993-87A7-FCDAFA8FC04C}" uniqueName="551" name="Column551" queryTableFieldId="551"/>
    <tableColumn id="552" xr3:uid="{67328F2B-DF01-47A6-94CE-79F973DCA92A}" uniqueName="552" name="Column552" queryTableFieldId="552"/>
    <tableColumn id="553" xr3:uid="{1BBC3A09-47A0-45B0-9CC2-CD89A56647A7}" uniqueName="553" name="Column553" queryTableFieldId="553"/>
    <tableColumn id="554" xr3:uid="{EC2CC869-C57F-4172-8D37-A791E96745BD}" uniqueName="554" name="Column554" queryTableFieldId="554"/>
    <tableColumn id="555" xr3:uid="{949633F9-AE7F-493E-8B03-BF580E692CE6}" uniqueName="555" name="Column555" queryTableFieldId="555"/>
    <tableColumn id="556" xr3:uid="{073D011E-9FC7-40B6-994D-2141A0C2AF82}" uniqueName="556" name="Column556" queryTableFieldId="556"/>
    <tableColumn id="557" xr3:uid="{2FCE5CA0-0C60-44B2-9855-00FC45C005C8}" uniqueName="557" name="Column557" queryTableFieldId="557"/>
    <tableColumn id="558" xr3:uid="{CA2D9BD4-283C-4823-A9FD-410ED55235D0}" uniqueName="558" name="Column558" queryTableFieldId="558"/>
    <tableColumn id="559" xr3:uid="{F147B995-BEBC-4E44-8888-B9DD609A53F8}" uniqueName="559" name="Column559" queryTableFieldId="559"/>
    <tableColumn id="560" xr3:uid="{D590F957-0171-4BB6-8C00-7260F14B43DB}" uniqueName="560" name="Column560" queryTableFieldId="560"/>
    <tableColumn id="561" xr3:uid="{FEDF2D8A-165B-4A2D-A2E8-4126B7F81BCF}" uniqueName="561" name="Column561" queryTableFieldId="561"/>
    <tableColumn id="562" xr3:uid="{4C463E93-61AB-43FA-835B-BB3BC23ED46E}" uniqueName="562" name="Column562" queryTableFieldId="562"/>
    <tableColumn id="563" xr3:uid="{AF2591E2-B018-4ACA-9637-555BFF45F36A}" uniqueName="563" name="Column563" queryTableFieldId="563"/>
    <tableColumn id="564" xr3:uid="{5127ED62-0345-4BCC-83CF-9E4B81224513}" uniqueName="564" name="Column564" queryTableFieldId="564"/>
    <tableColumn id="565" xr3:uid="{A937E9F3-4DDC-47C9-B26D-C49C8D772F8C}" uniqueName="565" name="Column565" queryTableFieldId="565"/>
    <tableColumn id="566" xr3:uid="{88269C90-E433-4BDA-993C-743BF165B005}" uniqueName="566" name="Column566" queryTableFieldId="566"/>
    <tableColumn id="567" xr3:uid="{28C6B827-02B6-4FED-AEB4-E074B06463EF}" uniqueName="567" name="Column567" queryTableFieldId="567"/>
    <tableColumn id="568" xr3:uid="{5A01234B-73FE-4CA9-A675-2820AEDDF1B4}" uniqueName="568" name="Column568" queryTableFieldId="568"/>
    <tableColumn id="569" xr3:uid="{F0CF5E7D-177E-425C-B2CB-C63285A35D55}" uniqueName="569" name="Column569" queryTableFieldId="569"/>
    <tableColumn id="570" xr3:uid="{B508DDC9-DBAA-4D29-8874-845E261930C0}" uniqueName="570" name="Column570" queryTableFieldId="570"/>
    <tableColumn id="571" xr3:uid="{D168A704-A777-45F1-80CD-33983866D623}" uniqueName="571" name="Column571" queryTableFieldId="571"/>
    <tableColumn id="572" xr3:uid="{AC130378-7E02-4060-892C-1EAD136ED899}" uniqueName="572" name="Column572" queryTableFieldId="572"/>
    <tableColumn id="573" xr3:uid="{7D895E2A-B803-4B93-BC6C-39F68356222C}" uniqueName="573" name="Column573" queryTableFieldId="573"/>
    <tableColumn id="574" xr3:uid="{243B93E8-80FB-47CE-8BF4-FFA6EB17B11D}" uniqueName="574" name="Column574" queryTableFieldId="574"/>
    <tableColumn id="575" xr3:uid="{FA188059-B5E8-4AA6-B4C4-2C2D8BC305B2}" uniqueName="575" name="Column575" queryTableFieldId="575"/>
    <tableColumn id="576" xr3:uid="{0B9309E3-0F0B-4404-8EF7-C3642C24C67B}" uniqueName="576" name="Column576" queryTableFieldId="576"/>
    <tableColumn id="577" xr3:uid="{3A44422F-5E4A-4793-9B34-740C13231087}" uniqueName="577" name="Column577" queryTableFieldId="577"/>
    <tableColumn id="578" xr3:uid="{0E12B5D5-DB66-4911-B42C-6BB909FD1E5C}" uniqueName="578" name="Column578" queryTableFieldId="578"/>
    <tableColumn id="579" xr3:uid="{2969C559-1026-4806-936C-91A88F0BCD64}" uniqueName="579" name="Column579" queryTableFieldId="579"/>
    <tableColumn id="580" xr3:uid="{B5DC5DA9-706D-4957-B7DA-A09E6B089E75}" uniqueName="580" name="Column580" queryTableFieldId="580"/>
    <tableColumn id="581" xr3:uid="{7A4C84FB-B986-40C2-B780-2659E76DEFFE}" uniqueName="581" name="Column581" queryTableFieldId="581"/>
    <tableColumn id="582" xr3:uid="{DA5035C1-EB12-4B95-B090-F58608DE7938}" uniqueName="582" name="Column582" queryTableFieldId="582"/>
    <tableColumn id="583" xr3:uid="{84E5F9A7-CDD2-4128-8350-2672430DDFD0}" uniqueName="583" name="Column583" queryTableFieldId="583"/>
    <tableColumn id="584" xr3:uid="{4D4EB765-E8F5-4F49-A457-466F3CD8F70F}" uniqueName="584" name="Column584" queryTableFieldId="584"/>
    <tableColumn id="585" xr3:uid="{45385F4D-D2D0-40EF-9FB1-C8395EA02C71}" uniqueName="585" name="Column585" queryTableFieldId="585"/>
    <tableColumn id="586" xr3:uid="{D3A7D602-A9B0-4ADD-A922-D86E609D8A34}" uniqueName="586" name="Column586" queryTableFieldId="586"/>
    <tableColumn id="587" xr3:uid="{CBE74F2D-F7AA-4121-8F40-13B7271B7BC3}" uniqueName="587" name="Column587" queryTableFieldId="587"/>
    <tableColumn id="588" xr3:uid="{79457652-A247-4B5D-8CD3-8F746973C851}" uniqueName="588" name="Column588" queryTableFieldId="588"/>
    <tableColumn id="589" xr3:uid="{F4C40437-D3F7-4284-8F86-EDEF1856D32C}" uniqueName="589" name="Column589" queryTableFieldId="589"/>
    <tableColumn id="590" xr3:uid="{375C8117-D0BB-4C7C-AB97-F89066EC34E5}" uniqueName="590" name="Column590" queryTableFieldId="590"/>
    <tableColumn id="591" xr3:uid="{73E5AC8A-EFE0-49EE-8820-AAE034109B81}" uniqueName="591" name="Column591" queryTableFieldId="591"/>
    <tableColumn id="592" xr3:uid="{EB0BDA28-4EF8-4362-A558-03BB2B5DB1F9}" uniqueName="592" name="Column592" queryTableFieldId="592"/>
    <tableColumn id="593" xr3:uid="{7AD6134F-E4C6-4FA7-81C2-3DAB38A43F9A}" uniqueName="593" name="Column593" queryTableFieldId="593"/>
    <tableColumn id="594" xr3:uid="{9841DDB1-83B9-4DA9-A7E0-30A978BE8A8E}" uniqueName="594" name="Column594" queryTableFieldId="594"/>
    <tableColumn id="595" xr3:uid="{030FBE4E-EA42-464A-90EB-8E395D4575C4}" uniqueName="595" name="Column595" queryTableFieldId="595"/>
    <tableColumn id="596" xr3:uid="{8DEBE4B0-FC3A-4D65-B1B1-EA66B033B416}" uniqueName="596" name="Column596" queryTableFieldId="596"/>
    <tableColumn id="597" xr3:uid="{890C9158-5E32-4197-A237-89C9A38361F1}" uniqueName="597" name="Column597" queryTableFieldId="597"/>
    <tableColumn id="598" xr3:uid="{7112CD2F-2700-4724-9B3F-39F7BC1289D0}" uniqueName="598" name="Column598" queryTableFieldId="598"/>
    <tableColumn id="599" xr3:uid="{6B5E0DD1-3122-471F-B70F-6A8EC5AFDD46}" uniqueName="599" name="Column599" queryTableFieldId="599"/>
    <tableColumn id="600" xr3:uid="{BED6C640-0DD4-4481-8132-20F5D57D092F}" uniqueName="600" name="Column600" queryTableFieldId="600"/>
    <tableColumn id="601" xr3:uid="{DA79D091-B800-4730-8478-FAD964D020EF}" uniqueName="601" name="Column601" queryTableFieldId="601"/>
    <tableColumn id="602" xr3:uid="{6DE3B707-709A-4AA7-BE13-E47EA402110F}" uniqueName="602" name="Column602" queryTableFieldId="602"/>
    <tableColumn id="603" xr3:uid="{D88BDFF7-8CF7-4098-88D7-16031844461E}" uniqueName="603" name="Column603" queryTableFieldId="603"/>
    <tableColumn id="604" xr3:uid="{418093C7-6366-4760-9937-D681069753B7}" uniqueName="604" name="Column604" queryTableFieldId="604"/>
    <tableColumn id="605" xr3:uid="{780A4BD4-7C4F-427A-8442-958EB5B762A9}" uniqueName="605" name="Column605" queryTableFieldId="605"/>
    <tableColumn id="606" xr3:uid="{6BB32EFB-876E-4E8A-A56A-45F905ABA8F6}" uniqueName="606" name="Column606" queryTableFieldId="606"/>
    <tableColumn id="607" xr3:uid="{F950E72F-3ADB-4F4D-8302-A36B1DA78E20}" uniqueName="607" name="Column607" queryTableFieldId="607"/>
    <tableColumn id="608" xr3:uid="{682BF1FF-3C3E-4D07-B04D-93F159FD502D}" uniqueName="608" name="Column608" queryTableFieldId="608"/>
    <tableColumn id="609" xr3:uid="{703C0F8F-ABA7-45FF-AD17-0CD48F0EB7A3}" uniqueName="609" name="Column609" queryTableFieldId="609"/>
    <tableColumn id="610" xr3:uid="{DF102721-2DC0-4338-933C-69656DC5847E}" uniqueName="610" name="Column610" queryTableFieldId="610"/>
    <tableColumn id="611" xr3:uid="{A816278E-505E-4A90-A916-624B228DDB8E}" uniqueName="611" name="Column611" queryTableFieldId="611"/>
    <tableColumn id="612" xr3:uid="{A8670E9B-D3AA-41B7-BABC-825259B7DB77}" uniqueName="612" name="Column612" queryTableFieldId="612"/>
    <tableColumn id="613" xr3:uid="{23E9E242-E6A2-4D7B-9C69-B91801FB9F60}" uniqueName="613" name="Column613" queryTableFieldId="613"/>
    <tableColumn id="614" xr3:uid="{5DB1DA71-C62D-4A92-A888-5A28665D5949}" uniqueName="614" name="Column614" queryTableFieldId="614"/>
    <tableColumn id="615" xr3:uid="{068181D2-4955-4EC9-8214-E016FB15E936}" uniqueName="615" name="Column615" queryTableFieldId="615"/>
    <tableColumn id="616" xr3:uid="{FF8141BA-3DD4-4E77-9939-2E0976539724}" uniqueName="616" name="Column616" queryTableFieldId="616"/>
    <tableColumn id="617" xr3:uid="{2D249AF9-7054-49B0-BFA7-473D2AE9D6CE}" uniqueName="617" name="Column617" queryTableFieldId="617"/>
    <tableColumn id="618" xr3:uid="{42D8321E-C17F-4223-AF24-E60D9A9B9B1D}" uniqueName="618" name="Column618" queryTableFieldId="618"/>
    <tableColumn id="619" xr3:uid="{69A534AA-7C95-426F-8376-D8884A2319A7}" uniqueName="619" name="Column619" queryTableFieldId="619"/>
    <tableColumn id="620" xr3:uid="{1AA1D16E-CE47-446F-B269-417CFB991A04}" uniqueName="620" name="Column620" queryTableFieldId="620"/>
    <tableColumn id="621" xr3:uid="{B9FBF754-3507-4E19-B805-F00B31BFD1A4}" uniqueName="621" name="Column621" queryTableFieldId="621"/>
    <tableColumn id="622" xr3:uid="{1FAB92DE-E8A9-498D-B4AB-6299656E1443}" uniqueName="622" name="Column622" queryTableFieldId="622"/>
    <tableColumn id="623" xr3:uid="{1A98EAAC-C39A-410B-93F6-D66F8CBF75FC}" uniqueName="623" name="Column623" queryTableFieldId="623"/>
    <tableColumn id="624" xr3:uid="{2FF86ACA-2CA9-4444-A96F-702ACF63E3DB}" uniqueName="624" name="Column624" queryTableFieldId="624"/>
    <tableColumn id="625" xr3:uid="{B79DCA2E-C626-4573-BCF2-1D6339F97BFA}" uniqueName="625" name="Column625" queryTableFieldId="625"/>
    <tableColumn id="626" xr3:uid="{ED8D7387-BF6B-4A86-BD13-DC825F091B84}" uniqueName="626" name="Column626" queryTableFieldId="626"/>
    <tableColumn id="627" xr3:uid="{8CE295AE-4D7C-4B21-82DC-7D0A1D5D8D4D}" uniqueName="627" name="Column627" queryTableFieldId="627"/>
    <tableColumn id="628" xr3:uid="{5B008C92-8837-4D87-A038-AADB8D8EA8FA}" uniqueName="628" name="Column628" queryTableFieldId="628"/>
    <tableColumn id="629" xr3:uid="{5FDC2C3B-9DCF-49B2-B56A-18D9C1E1D2C9}" uniqueName="629" name="Column629" queryTableFieldId="629"/>
    <tableColumn id="630" xr3:uid="{8BCE0E48-2777-40D5-A7FC-9B1EC40646F0}" uniqueName="630" name="Column630" queryTableFieldId="630"/>
    <tableColumn id="631" xr3:uid="{3F08C527-639E-474F-867C-63C70191EDD9}" uniqueName="631" name="Column631" queryTableFieldId="631"/>
    <tableColumn id="632" xr3:uid="{141AC79F-4EB9-4911-81B1-FEF746643D63}" uniqueName="632" name="Column632" queryTableFieldId="632"/>
    <tableColumn id="633" xr3:uid="{06D2E8B9-97BD-4E12-B074-3144E0C62154}" uniqueName="633" name="Column633" queryTableFieldId="633"/>
    <tableColumn id="634" xr3:uid="{86E97EA5-B684-426F-B617-FC2551CB24D1}" uniqueName="634" name="Column634" queryTableFieldId="634"/>
    <tableColumn id="635" xr3:uid="{45C63F13-C64D-4820-8DDC-761353B92256}" uniqueName="635" name="Column635" queryTableFieldId="635"/>
    <tableColumn id="636" xr3:uid="{222F3BA6-39B7-4F56-9D2E-2EDBA6945F8E}" uniqueName="636" name="Column636" queryTableFieldId="636"/>
    <tableColumn id="637" xr3:uid="{2339120B-68B9-48C6-837A-798EBF3EEC03}" uniqueName="637" name="Column637" queryTableFieldId="637"/>
    <tableColumn id="638" xr3:uid="{C6282DB9-7E96-4734-9A6B-751DD9325DBF}" uniqueName="638" name="Column638" queryTableFieldId="638"/>
    <tableColumn id="639" xr3:uid="{FC807E94-2E2F-4FB1-9E4D-496F43EA07D0}" uniqueName="639" name="Column639" queryTableFieldId="639"/>
    <tableColumn id="640" xr3:uid="{5107A51C-888E-4707-8E11-B60DF8E47CBC}" uniqueName="640" name="Column640" queryTableFieldId="640"/>
    <tableColumn id="641" xr3:uid="{2D5A0673-CB40-43D7-9223-9DA34BA3EADA}" uniqueName="641" name="Column641" queryTableFieldId="641"/>
    <tableColumn id="642" xr3:uid="{5171DD4E-E74B-46E4-A5C9-8A0941A58886}" uniqueName="642" name="Column642" queryTableFieldId="642"/>
    <tableColumn id="643" xr3:uid="{0F373093-7027-4C22-A537-656CEAF9C1E7}" uniqueName="643" name="Column643" queryTableFieldId="643"/>
    <tableColumn id="644" xr3:uid="{CB5D0C4A-07C4-4431-AC5A-08463074B897}" uniqueName="644" name="Column644" queryTableFieldId="644"/>
    <tableColumn id="645" xr3:uid="{7C7B9F35-FFC7-430B-ACCE-120ED970D9EF}" uniqueName="645" name="Column645" queryTableFieldId="645"/>
    <tableColumn id="646" xr3:uid="{1F494F7C-73DF-4918-971B-C5D6D76A9FB8}" uniqueName="646" name="Column646" queryTableFieldId="646"/>
    <tableColumn id="647" xr3:uid="{FF1BFD95-54D1-4815-8C90-F55C17EC350E}" uniqueName="647" name="Column647" queryTableFieldId="647"/>
    <tableColumn id="648" xr3:uid="{F250759E-2EAE-4CB7-9FF4-1314F2084FD2}" uniqueName="648" name="Column648" queryTableFieldId="648"/>
    <tableColumn id="649" xr3:uid="{3CF8919F-92A9-44F2-80CC-1BAFFE2CB197}" uniqueName="649" name="Column649" queryTableFieldId="649"/>
    <tableColumn id="650" xr3:uid="{BED4AB23-16C3-462E-856D-F4879434EC28}" uniqueName="650" name="Column650" queryTableFieldId="650"/>
    <tableColumn id="651" xr3:uid="{A56C1615-4EFD-498D-99E0-969253DCB25F}" uniqueName="651" name="Column651" queryTableFieldId="651"/>
    <tableColumn id="652" xr3:uid="{0450854A-F34D-401D-AC0D-01DD45B75257}" uniqueName="652" name="Column652" queryTableFieldId="652"/>
    <tableColumn id="653" xr3:uid="{F05A9F94-3E9E-45BB-8E98-899383AC0C58}" uniqueName="653" name="Column653" queryTableFieldId="653"/>
    <tableColumn id="654" xr3:uid="{BAAEBBC9-9E6F-4D8D-B614-E7D4C3785E22}" uniqueName="654" name="Column654" queryTableFieldId="654"/>
    <tableColumn id="655" xr3:uid="{66B75AEC-3D84-4486-A45E-4E3DF874D099}" uniqueName="655" name="Column655" queryTableFieldId="655"/>
    <tableColumn id="656" xr3:uid="{294D8CA1-3E93-45BB-8BFB-7B798E1C85B3}" uniqueName="656" name="Column656" queryTableFieldId="656"/>
    <tableColumn id="657" xr3:uid="{A6264143-17B2-4686-B0C8-EDEE221D87B9}" uniqueName="657" name="Column657" queryTableFieldId="657"/>
    <tableColumn id="658" xr3:uid="{D864716D-A734-46D5-8E86-39C89DE3AA6E}" uniqueName="658" name="Column658" queryTableFieldId="658"/>
    <tableColumn id="659" xr3:uid="{B066F429-0099-4B7B-B52D-C7D7065138F4}" uniqueName="659" name="Column659" queryTableFieldId="659"/>
    <tableColumn id="660" xr3:uid="{94271247-6EBB-4551-BA56-1A6819B6F70D}" uniqueName="660" name="Column660" queryTableFieldId="660"/>
    <tableColumn id="661" xr3:uid="{8335A30D-2099-4A9C-9FE2-F94EE070A7CD}" uniqueName="661" name="Column661" queryTableFieldId="661"/>
    <tableColumn id="662" xr3:uid="{ADC00067-F17D-4DF0-A2A7-F0F40F3AFAF6}" uniqueName="662" name="Column662" queryTableFieldId="662"/>
    <tableColumn id="663" xr3:uid="{E923A56C-14E4-48EB-8D2B-1C9AA44EC8FE}" uniqueName="663" name="Column663" queryTableFieldId="663"/>
    <tableColumn id="664" xr3:uid="{5B330371-1295-4238-99F3-0FACABE3DDD9}" uniqueName="664" name="Column664" queryTableFieldId="664"/>
    <tableColumn id="665" xr3:uid="{54E1FE53-1F49-4159-8864-68E5DCD33A8D}" uniqueName="665" name="Column665" queryTableFieldId="665"/>
    <tableColumn id="666" xr3:uid="{A78A9D60-9C98-41D1-AB79-7447230FA70D}" uniqueName="666" name="Column666" queryTableFieldId="666"/>
    <tableColumn id="667" xr3:uid="{253E19FF-5277-4C21-80A6-3AC9C97BA4F8}" uniqueName="667" name="Column667" queryTableFieldId="667"/>
    <tableColumn id="668" xr3:uid="{03B2E0EE-B71E-4416-9BD0-F9A147A111C5}" uniqueName="668" name="Column668" queryTableFieldId="668"/>
    <tableColumn id="669" xr3:uid="{7DB93318-10F2-4912-9C79-89D58408BE54}" uniqueName="669" name="Column669" queryTableFieldId="669"/>
    <tableColumn id="670" xr3:uid="{19226C01-1DB1-4DC5-B11C-DD29056A0AF3}" uniqueName="670" name="Column670" queryTableFieldId="670"/>
    <tableColumn id="671" xr3:uid="{E28D025D-1E01-416F-99B7-F09643A74D90}" uniqueName="671" name="Column671" queryTableFieldId="671"/>
    <tableColumn id="672" xr3:uid="{08ED7A26-5590-4EA6-8451-049F8E620E73}" uniqueName="672" name="Column672" queryTableFieldId="672"/>
    <tableColumn id="673" xr3:uid="{03D8C2DE-C23B-41A7-ABFA-556205836A49}" uniqueName="673" name="Column673" queryTableFieldId="673"/>
    <tableColumn id="674" xr3:uid="{CEDE508A-2E5B-4AB1-BBF4-67D5FC342301}" uniqueName="674" name="Column674" queryTableFieldId="674"/>
    <tableColumn id="675" xr3:uid="{6EE42776-2B86-45EC-88A1-B13ACCC90136}" uniqueName="675" name="Column675" queryTableFieldId="675"/>
    <tableColumn id="676" xr3:uid="{46232711-EE3B-4E07-A3F5-50C85B0ECD11}" uniqueName="676" name="Column676" queryTableFieldId="676"/>
    <tableColumn id="677" xr3:uid="{37B79BC5-1535-4670-9D13-B6031FB814A7}" uniqueName="677" name="Column677" queryTableFieldId="677"/>
    <tableColumn id="678" xr3:uid="{842AA7DE-A243-48E2-87C4-D76463AF2BB3}" uniqueName="678" name="Column678" queryTableFieldId="678"/>
    <tableColumn id="679" xr3:uid="{F9BB53BD-6BB7-47FD-BDF3-936B7D638EFB}" uniqueName="679" name="Column679" queryTableFieldId="679"/>
    <tableColumn id="680" xr3:uid="{582D2B14-5AA8-46D2-AB2F-54B3D72D911B}" uniqueName="680" name="Column680" queryTableFieldId="680"/>
    <tableColumn id="681" xr3:uid="{64EBF3A1-50E4-4923-8225-C7EBD2BD7DAA}" uniqueName="681" name="Column681" queryTableFieldId="681"/>
    <tableColumn id="682" xr3:uid="{2C831E56-34A8-4E2D-A8C0-3A51573F41D5}" uniqueName="682" name="Column682" queryTableFieldId="682"/>
    <tableColumn id="683" xr3:uid="{27532BF4-BB74-48BF-96BB-C4EC225F6030}" uniqueName="683" name="Column683" queryTableFieldId="683"/>
    <tableColumn id="684" xr3:uid="{9395FE60-12A7-4DB4-B9DC-A54E170F31B6}" uniqueName="684" name="Column684" queryTableFieldId="684"/>
    <tableColumn id="685" xr3:uid="{4972DD30-6312-4CA2-8646-30E9234B9A82}" uniqueName="685" name="Column685" queryTableFieldId="685"/>
    <tableColumn id="686" xr3:uid="{F1E93320-6D75-49B9-88B5-0087B8F3F273}" uniqueName="686" name="Column686" queryTableFieldId="686"/>
    <tableColumn id="687" xr3:uid="{EE30B656-7BE6-4263-A606-7A999F07E7D4}" uniqueName="687" name="Column687" queryTableFieldId="687"/>
    <tableColumn id="688" xr3:uid="{7339E490-848E-42D9-90AF-C38C4BD612DB}" uniqueName="688" name="Column688" queryTableFieldId="688"/>
    <tableColumn id="689" xr3:uid="{B6AFA302-AF29-4979-84C1-7D795B1396A1}" uniqueName="689" name="Column689" queryTableFieldId="689"/>
    <tableColumn id="690" xr3:uid="{39C96BB5-7007-44C3-A935-3148175E7AFB}" uniqueName="690" name="Column690" queryTableFieldId="690"/>
    <tableColumn id="691" xr3:uid="{1BFC0645-F870-4EB7-AFCC-8AE844978441}" uniqueName="691" name="Column691" queryTableFieldId="691"/>
    <tableColumn id="692" xr3:uid="{A48D746C-11A1-4981-8685-391F24098359}" uniqueName="692" name="Column692" queryTableFieldId="692"/>
    <tableColumn id="693" xr3:uid="{2770C27B-DA41-46EE-A05E-4CC10AB5C735}" uniqueName="693" name="Column693" queryTableFieldId="693"/>
    <tableColumn id="694" xr3:uid="{51AC41ED-E5BD-43D5-9C5A-65B67F54A851}" uniqueName="694" name="Column694" queryTableFieldId="694"/>
    <tableColumn id="695" xr3:uid="{F96AD002-50F4-4388-B79A-7CCEF27E6EE8}" uniqueName="695" name="Column695" queryTableFieldId="695"/>
    <tableColumn id="696" xr3:uid="{DBE30E7F-677E-4226-BDBA-A44A743CF085}" uniqueName="696" name="Column696" queryTableFieldId="696"/>
    <tableColumn id="697" xr3:uid="{18B0E97B-3188-4FD8-8FCD-CABD2768696A}" uniqueName="697" name="Column697" queryTableFieldId="697"/>
    <tableColumn id="698" xr3:uid="{19B0B04F-7024-4805-A990-EE5C8021702B}" uniqueName="698" name="Column698" queryTableFieldId="698"/>
    <tableColumn id="699" xr3:uid="{206D4487-F3FA-4988-AFCF-B9E5630C7F59}" uniqueName="699" name="Column699" queryTableFieldId="699"/>
    <tableColumn id="700" xr3:uid="{D4953F8E-10F7-4881-B335-3B641CA868F8}" uniqueName="700" name="Column700" queryTableFieldId="700"/>
    <tableColumn id="701" xr3:uid="{21151EFF-CB0D-49EB-A188-0814FE66E018}" uniqueName="701" name="Column701" queryTableFieldId="701"/>
    <tableColumn id="702" xr3:uid="{708FC5DC-1592-49DA-AF34-F022563D2887}" uniqueName="702" name="Column702" queryTableFieldId="702"/>
    <tableColumn id="703" xr3:uid="{B1E3B16C-F91B-43ED-9504-BA8AB38300DB}" uniqueName="703" name="Column703" queryTableFieldId="703"/>
    <tableColumn id="704" xr3:uid="{8121F5B3-6B7E-41A9-B41D-0B6A5F1062BD}" uniqueName="704" name="Column704" queryTableFieldId="704"/>
    <tableColumn id="705" xr3:uid="{A48C27DF-AC99-4854-8FD9-5EB327858629}" uniqueName="705" name="Column705" queryTableFieldId="705"/>
    <tableColumn id="706" xr3:uid="{92C3F576-A192-4E5D-B6D3-E823352C1073}" uniqueName="706" name="Column706" queryTableFieldId="706"/>
    <tableColumn id="707" xr3:uid="{4733E123-EDBE-4A2D-A52A-515A753C8C34}" uniqueName="707" name="Column707" queryTableFieldId="707"/>
    <tableColumn id="708" xr3:uid="{D56FF72E-0B26-4752-90B3-D935F801BB79}" uniqueName="708" name="Column708" queryTableFieldId="708"/>
    <tableColumn id="709" xr3:uid="{BE9AB4B0-44F1-43A4-810E-E71B02B15E5D}" uniqueName="709" name="Column709" queryTableFieldId="709"/>
    <tableColumn id="710" xr3:uid="{82526745-2C3E-4B38-8F81-3F3C083F4B7E}" uniqueName="710" name="Column710" queryTableFieldId="710"/>
    <tableColumn id="711" xr3:uid="{787DD42A-36A5-45BA-980F-EE986602A27D}" uniqueName="711" name="Column711" queryTableFieldId="711"/>
    <tableColumn id="712" xr3:uid="{8121DB36-9156-4389-84F1-8EE2E89C543E}" uniqueName="712" name="Column712" queryTableFieldId="712"/>
    <tableColumn id="713" xr3:uid="{DC016250-CEFB-47ED-BF4E-B6806815301E}" uniqueName="713" name="Column713" queryTableFieldId="713"/>
    <tableColumn id="714" xr3:uid="{546E8D11-705B-4F1B-8472-FD6A63B9E445}" uniqueName="714" name="Column714" queryTableFieldId="714"/>
    <tableColumn id="715" xr3:uid="{C83091B4-7A1F-4D61-AD05-8FEE02DB8F20}" uniqueName="715" name="Column715" queryTableFieldId="715"/>
    <tableColumn id="716" xr3:uid="{A43C4EDB-81BC-4505-864D-E8E8C4F42574}" uniqueName="716" name="Column716" queryTableFieldId="716"/>
    <tableColumn id="717" xr3:uid="{CA28EA61-3B2D-4362-A426-C1AF8B5D7612}" uniqueName="717" name="Column717" queryTableFieldId="717"/>
    <tableColumn id="718" xr3:uid="{72B01289-64F6-4987-B320-29F46F6EBF8C}" uniqueName="718" name="Column718" queryTableFieldId="718"/>
    <tableColumn id="719" xr3:uid="{A50F5D75-5904-4A4B-8C5C-5BF473CFA6BA}" uniqueName="719" name="Column719" queryTableFieldId="719"/>
    <tableColumn id="720" xr3:uid="{308B595B-3203-4FCF-B1FD-AAA76CCFB5E9}" uniqueName="720" name="Column720" queryTableFieldId="720"/>
    <tableColumn id="721" xr3:uid="{0A92BB3D-9098-4636-B7E2-42D8FD59AEFB}" uniqueName="721" name="Column721" queryTableFieldId="721"/>
    <tableColumn id="722" xr3:uid="{78A73012-B8A6-4F5D-8377-9F9EB30791AC}" uniqueName="722" name="Column722" queryTableFieldId="722"/>
    <tableColumn id="723" xr3:uid="{46BDE11F-D933-495F-8709-AAF0CEE2FD62}" uniqueName="723" name="Column723" queryTableFieldId="723"/>
    <tableColumn id="724" xr3:uid="{2356B0AB-2440-4EE7-90A8-FF95AE896A98}" uniqueName="724" name="Column724" queryTableFieldId="724"/>
    <tableColumn id="725" xr3:uid="{D93CBB64-5C1A-47FA-A649-912ED57C14F3}" uniqueName="725" name="Column725" queryTableFieldId="725"/>
    <tableColumn id="726" xr3:uid="{E079C08E-AC25-4AA2-AB2A-BB6CCF826F2E}" uniqueName="726" name="Column726" queryTableFieldId="726"/>
    <tableColumn id="727" xr3:uid="{AF7A13D0-15BD-4CD8-ADCA-AF4E0A2BB53B}" uniqueName="727" name="Column727" queryTableFieldId="727"/>
    <tableColumn id="728" xr3:uid="{90B71440-E28F-45AB-A1FE-658321CA8022}" uniqueName="728" name="Column728" queryTableFieldId="728"/>
    <tableColumn id="729" xr3:uid="{58B34970-1AE7-4B75-9D6F-7B7876C289B2}" uniqueName="729" name="Column729" queryTableFieldId="729"/>
    <tableColumn id="730" xr3:uid="{CBEC3D9F-D339-4A5F-A3E5-5B0983380927}" uniqueName="730" name="Column730" queryTableFieldId="730"/>
    <tableColumn id="731" xr3:uid="{B84C677E-3368-4F9E-A22A-D8EE52BA2F2B}" uniqueName="731" name="Column731" queryTableFieldId="731"/>
    <tableColumn id="732" xr3:uid="{0B5B3E17-5EF2-4539-80E4-22F3BBF7CA7A}" uniqueName="732" name="Column732" queryTableFieldId="732"/>
    <tableColumn id="733" xr3:uid="{8F629B4F-7C80-48EB-88E9-0BCA7F235E3D}" uniqueName="733" name="Column733" queryTableFieldId="733"/>
    <tableColumn id="734" xr3:uid="{F287B4E8-DFFC-4D74-B497-4CA475677E2A}" uniqueName="734" name="Column734" queryTableFieldId="734"/>
    <tableColumn id="735" xr3:uid="{F909B5E0-3163-4626-869F-3F14043581EC}" uniqueName="735" name="Column735" queryTableFieldId="735"/>
    <tableColumn id="736" xr3:uid="{3234281C-15EF-499B-BF21-A7C8E4B53686}" uniqueName="736" name="Column736" queryTableFieldId="736"/>
    <tableColumn id="737" xr3:uid="{59D61014-2E65-46C5-A220-73AA995B8A9E}" uniqueName="737" name="Column737" queryTableFieldId="737"/>
    <tableColumn id="738" xr3:uid="{434B2116-6833-49CA-B1CC-38BFD98983AF}" uniqueName="738" name="Column738" queryTableFieldId="738"/>
    <tableColumn id="739" xr3:uid="{F128D415-A082-4E27-91BF-23BB5BE9724B}" uniqueName="739" name="Column739" queryTableFieldId="739"/>
    <tableColumn id="740" xr3:uid="{366F8F09-8C56-4A0C-95A1-B76553B76DFB}" uniqueName="740" name="Column740" queryTableFieldId="740"/>
    <tableColumn id="741" xr3:uid="{6F76DDFB-6FD5-4569-9D62-8CFBFDADA9CD}" uniqueName="741" name="Column741" queryTableFieldId="741"/>
    <tableColumn id="742" xr3:uid="{B720E6D0-8CFC-4B5E-A691-C6D37DC10637}" uniqueName="742" name="Column742" queryTableFieldId="742"/>
    <tableColumn id="743" xr3:uid="{EBF61923-E3EC-47D6-8614-D6C0DAE7E46E}" uniqueName="743" name="Column743" queryTableFieldId="743"/>
    <tableColumn id="744" xr3:uid="{67238B37-26D9-45F5-A8D2-2A4F927153F7}" uniqueName="744" name="Column744" queryTableFieldId="744"/>
    <tableColumn id="745" xr3:uid="{3405149A-C2A7-493D-B868-9E7A313B6FC3}" uniqueName="745" name="Column745" queryTableFieldId="745"/>
    <tableColumn id="746" xr3:uid="{9BFD4A95-6011-4E43-812C-1F73DC723F31}" uniqueName="746" name="Column746" queryTableFieldId="746"/>
    <tableColumn id="747" xr3:uid="{253E70DF-227A-435D-971B-69254FFE2194}" uniqueName="747" name="Column747" queryTableFieldId="747"/>
    <tableColumn id="748" xr3:uid="{BD0B3906-53BA-433E-ABB6-8255DDFC8156}" uniqueName="748" name="Column748" queryTableFieldId="748"/>
    <tableColumn id="749" xr3:uid="{DBC05A2F-4EF4-40DC-962F-99996B91A347}" uniqueName="749" name="Column749" queryTableFieldId="749"/>
    <tableColumn id="750" xr3:uid="{A4AF4809-1BB9-4C12-BF87-25C8FCD1C01F}" uniqueName="750" name="Column750" queryTableFieldId="750"/>
    <tableColumn id="751" xr3:uid="{FD9A1EBF-F620-4B0C-97D2-5C2A25241CDE}" uniqueName="751" name="Column751" queryTableFieldId="751"/>
    <tableColumn id="752" xr3:uid="{DFF8C964-C493-413B-8B10-0B32D3C219F0}" uniqueName="752" name="Column752" queryTableFieldId="752"/>
    <tableColumn id="753" xr3:uid="{55DD7BB5-E17A-41E1-8764-A06D9CEF49AB}" uniqueName="753" name="Column753" queryTableFieldId="753"/>
    <tableColumn id="754" xr3:uid="{E58E2BED-5167-4776-A870-62B8694D3850}" uniqueName="754" name="Column754" queryTableFieldId="754"/>
    <tableColumn id="755" xr3:uid="{B8DEFD53-1454-4208-89C7-18229A9DBFC5}" uniqueName="755" name="Column755" queryTableFieldId="755"/>
    <tableColumn id="756" xr3:uid="{CBCAD12E-2680-405A-8A3A-CDA253C0395B}" uniqueName="756" name="Column756" queryTableFieldId="756"/>
    <tableColumn id="757" xr3:uid="{19AA9FB5-B12F-4EB0-A56A-FB9BB0EA4FDD}" uniqueName="757" name="Column757" queryTableFieldId="757"/>
    <tableColumn id="758" xr3:uid="{0EED7112-2BF2-4CC6-9E56-2DCCAE634CC3}" uniqueName="758" name="Column758" queryTableFieldId="758"/>
    <tableColumn id="759" xr3:uid="{246645CC-103C-4F64-B064-0EF02367A35B}" uniqueName="759" name="Column759" queryTableFieldId="759"/>
    <tableColumn id="760" xr3:uid="{49D883B3-3BB0-4B05-A29E-8EC400478093}" uniqueName="760" name="Column760" queryTableFieldId="760"/>
    <tableColumn id="761" xr3:uid="{69DBB21F-5CB5-46B2-921A-3388E06F73E5}" uniqueName="761" name="Column761" queryTableFieldId="761"/>
    <tableColumn id="762" xr3:uid="{D961557E-E133-4A0C-B887-17BDAABD05E7}" uniqueName="762" name="Column762" queryTableFieldId="762"/>
    <tableColumn id="763" xr3:uid="{84B186FC-282C-4F17-A038-74BD2D6E139F}" uniqueName="763" name="Column763" queryTableFieldId="763"/>
    <tableColumn id="764" xr3:uid="{7CA909AB-9A2A-4585-A154-FA352366CFFB}" uniqueName="764" name="Column764" queryTableFieldId="764"/>
    <tableColumn id="765" xr3:uid="{17938648-3F34-46A4-ABDA-F4B9FB760424}" uniqueName="765" name="Column765" queryTableFieldId="765"/>
    <tableColumn id="766" xr3:uid="{B7CC58DE-EF84-4C20-91B0-82371685A197}" uniqueName="766" name="Column766" queryTableFieldId="766"/>
    <tableColumn id="767" xr3:uid="{EACD4F6F-F0DB-4957-BAD6-7390A7740473}" uniqueName="767" name="Column767" queryTableFieldId="767"/>
    <tableColumn id="768" xr3:uid="{9B174AD5-1A93-4CE7-A330-435F74C9A44E}" uniqueName="768" name="Column768" queryTableFieldId="768"/>
    <tableColumn id="769" xr3:uid="{29067DA3-2170-409B-8C05-D3574F3792A4}" uniqueName="769" name="Column769" queryTableFieldId="769"/>
    <tableColumn id="770" xr3:uid="{677D9397-84EE-497E-BDF6-44326ED76033}" uniqueName="770" name="Column770" queryTableFieldId="770"/>
    <tableColumn id="771" xr3:uid="{363F9571-06F1-4E9A-B92E-603546105AB2}" uniqueName="771" name="Column771" queryTableFieldId="771"/>
    <tableColumn id="772" xr3:uid="{8E12AF4C-8810-4A0A-9182-1ADA00D2764A}" uniqueName="772" name="Column772" queryTableFieldId="772"/>
    <tableColumn id="773" xr3:uid="{249F5AC6-5EAB-4094-A9B6-461B17EA5E62}" uniqueName="773" name="Column773" queryTableFieldId="773"/>
    <tableColumn id="774" xr3:uid="{1E338D4F-B7CC-4F2C-9597-8860EA1DA026}" uniqueName="774" name="Column774" queryTableFieldId="774"/>
    <tableColumn id="775" xr3:uid="{7904BD7C-96DE-4030-9601-AB84CC514FD3}" uniqueName="775" name="Column775" queryTableFieldId="775"/>
    <tableColumn id="776" xr3:uid="{6AF3EA98-CFDB-4B98-B030-4F45B407EF54}" uniqueName="776" name="Column776" queryTableFieldId="776"/>
    <tableColumn id="777" xr3:uid="{FA5B1C30-7936-49F1-AB13-484D52A98116}" uniqueName="777" name="Column777" queryTableFieldId="777"/>
    <tableColumn id="778" xr3:uid="{D22C72ED-C8B7-469F-BF4D-B16FA741F1D7}" uniqueName="778" name="Column778" queryTableFieldId="778"/>
    <tableColumn id="779" xr3:uid="{30B11AAC-27DE-4AE6-A33A-097BB536BCEC}" uniqueName="779" name="Column779" queryTableFieldId="779"/>
    <tableColumn id="780" xr3:uid="{B3C34C5D-7FAA-4581-B96F-03CFA53C6ABE}" uniqueName="780" name="Column780" queryTableFieldId="780"/>
    <tableColumn id="781" xr3:uid="{208836C4-8F77-4B05-9267-AF2F8F47D684}" uniqueName="781" name="Column781" queryTableFieldId="781"/>
    <tableColumn id="782" xr3:uid="{0C549BB8-2DF3-4701-A9AB-7623749401E8}" uniqueName="782" name="Column782" queryTableFieldId="782"/>
    <tableColumn id="783" xr3:uid="{1DFE4E5F-C93B-469A-813C-185DD74F96A3}" uniqueName="783" name="Column783" queryTableFieldId="783"/>
    <tableColumn id="784" xr3:uid="{82083DBF-D7C4-4A50-A820-3A115358F8FF}" uniqueName="784" name="Column784" queryTableFieldId="784"/>
    <tableColumn id="785" xr3:uid="{6C2EDA45-43A6-4080-A627-C32884699DB9}" uniqueName="785" name="Column785" queryTableFieldId="785"/>
    <tableColumn id="786" xr3:uid="{1931DD3A-8870-4BF8-B55E-F52910E876DC}" uniqueName="786" name="Column786" queryTableFieldId="786"/>
    <tableColumn id="787" xr3:uid="{2A79E797-8D69-452B-BE69-AED2DBB3A049}" uniqueName="787" name="Column787" queryTableFieldId="787"/>
    <tableColumn id="788" xr3:uid="{F94B5E37-62C3-49C2-9585-AA10E9EE6E35}" uniqueName="788" name="Column788" queryTableFieldId="788"/>
    <tableColumn id="789" xr3:uid="{9090336E-D866-4F59-86EC-F35F9339A8F1}" uniqueName="789" name="Column789" queryTableFieldId="789"/>
    <tableColumn id="790" xr3:uid="{65E9C0B2-0A92-43EA-B523-BA4E5B0002A4}" uniqueName="790" name="Column790" queryTableFieldId="790"/>
    <tableColumn id="791" xr3:uid="{B21C6360-177A-41DE-BE64-E5BD9677CBC0}" uniqueName="791" name="Column791" queryTableFieldId="791"/>
    <tableColumn id="792" xr3:uid="{F9BFB3A2-82E0-4047-841C-B91A5A6E2048}" uniqueName="792" name="Column792" queryTableFieldId="792"/>
    <tableColumn id="793" xr3:uid="{FA5C5162-C0A7-4A33-9500-B8FAC36DF28D}" uniqueName="793" name="Column793" queryTableFieldId="793"/>
    <tableColumn id="794" xr3:uid="{76619D05-F2D1-494B-AB72-446DEB7E56CB}" uniqueName="794" name="Column794" queryTableFieldId="794"/>
    <tableColumn id="795" xr3:uid="{66C09979-934E-4BE4-B4A2-F1B29D8C81F1}" uniqueName="795" name="Column795" queryTableFieldId="795"/>
    <tableColumn id="796" xr3:uid="{838EC570-84DB-40F5-9FAD-1430FE80B452}" uniqueName="796" name="Column796" queryTableFieldId="796"/>
    <tableColumn id="797" xr3:uid="{6B5CB089-404C-4B18-AC32-108826F416C9}" uniqueName="797" name="Column797" queryTableFieldId="797"/>
    <tableColumn id="798" xr3:uid="{4CAE1FBD-C094-48C0-8947-2A949E0A8A69}" uniqueName="798" name="Column798" queryTableFieldId="798"/>
    <tableColumn id="799" xr3:uid="{374171D9-ED11-44C3-A35A-444EEA75B78C}" uniqueName="799" name="Column799" queryTableFieldId="799"/>
    <tableColumn id="800" xr3:uid="{818ECB0F-31C5-49D0-9AC3-3973B9F60786}" uniqueName="800" name="Column800" queryTableFieldId="800"/>
    <tableColumn id="801" xr3:uid="{9FA60D5B-5E1E-4430-9918-33363C074AE8}" uniqueName="801" name="Column801" queryTableFieldId="801"/>
    <tableColumn id="802" xr3:uid="{06DDD7B3-9FDB-4989-951C-817F073A8BAC}" uniqueName="802" name="Column802" queryTableFieldId="802"/>
    <tableColumn id="803" xr3:uid="{169A3831-2739-49D5-9305-821B3A2E5E30}" uniqueName="803" name="Column803" queryTableFieldId="803"/>
    <tableColumn id="804" xr3:uid="{E5A2E8F0-347C-4F14-B374-B8BD834EA48A}" uniqueName="804" name="Column804" queryTableFieldId="804"/>
    <tableColumn id="805" xr3:uid="{E973A3EC-9DBC-4920-B8FA-5F084DD5B473}" uniqueName="805" name="Column805" queryTableFieldId="805"/>
    <tableColumn id="806" xr3:uid="{D2A7D595-94ED-46CE-8F0F-7F8EDEA65CB8}" uniqueName="806" name="Column806" queryTableFieldId="806"/>
    <tableColumn id="807" xr3:uid="{E25BBD94-1A40-4D4E-BD79-39B5FF41312D}" uniqueName="807" name="Column807" queryTableFieldId="807"/>
    <tableColumn id="808" xr3:uid="{982639A0-36A8-4EFE-BF22-8A7687689694}" uniqueName="808" name="Column808" queryTableFieldId="808"/>
    <tableColumn id="809" xr3:uid="{698267D8-7FCD-4B29-A66A-C6528D05185D}" uniqueName="809" name="Column809" queryTableFieldId="809"/>
    <tableColumn id="810" xr3:uid="{70000B14-0DB4-4481-AB3C-372C9035D2D2}" uniqueName="810" name="Column810" queryTableFieldId="810"/>
    <tableColumn id="811" xr3:uid="{25931931-77FF-4815-98E6-4CF620CD47EB}" uniqueName="811" name="Column811" queryTableFieldId="811"/>
    <tableColumn id="812" xr3:uid="{83B2C79D-4056-4DE4-8471-E2FA62B4C5C9}" uniqueName="812" name="Column812" queryTableFieldId="812"/>
    <tableColumn id="813" xr3:uid="{D14C3E87-0C70-430E-B613-4237CCE18D09}" uniqueName="813" name="Column813" queryTableFieldId="813"/>
    <tableColumn id="814" xr3:uid="{7355697B-20DF-48B6-A9DB-4960CC7FF9D3}" uniqueName="814" name="Column814" queryTableFieldId="814"/>
    <tableColumn id="815" xr3:uid="{BC33931C-2FE9-4E3A-A805-C66420CF3B30}" uniqueName="815" name="Column815" queryTableFieldId="815"/>
    <tableColumn id="816" xr3:uid="{CF96FFD7-A508-466F-A954-CD6144DFE822}" uniqueName="816" name="Column816" queryTableFieldId="816"/>
    <tableColumn id="817" xr3:uid="{E2CFF528-3408-4083-8B85-38E0BA8CD15B}" uniqueName="817" name="Column817" queryTableFieldId="817"/>
    <tableColumn id="818" xr3:uid="{D3E394EC-F51B-43CA-8489-72F6F498C595}" uniqueName="818" name="Column818" queryTableFieldId="818"/>
    <tableColumn id="819" xr3:uid="{2D88B9F8-44DC-4686-AEC7-F5F54C3EA2B0}" uniqueName="819" name="Column819" queryTableFieldId="819"/>
    <tableColumn id="820" xr3:uid="{3AD57136-4715-4778-8418-4C2E348C90B7}" uniqueName="820" name="Column820" queryTableFieldId="820"/>
    <tableColumn id="821" xr3:uid="{68DB1926-5ABA-4E47-9284-3BAC99AC1AE3}" uniqueName="821" name="Column821" queryTableFieldId="821"/>
    <tableColumn id="822" xr3:uid="{3652CA9A-6F2D-4AFD-AB69-0F30BB5CE3AB}" uniqueName="822" name="Column822" queryTableFieldId="822"/>
    <tableColumn id="823" xr3:uid="{F8DEE6B6-3AA3-4DFD-90D7-400EF5E0A03A}" uniqueName="823" name="Column823" queryTableFieldId="823"/>
    <tableColumn id="824" xr3:uid="{C11EF5F9-34B4-4A10-8722-C5B9ED8A949C}" uniqueName="824" name="Column824" queryTableFieldId="824"/>
    <tableColumn id="825" xr3:uid="{653FB1B6-8FDD-45E7-AA22-971D0F03A5C9}" uniqueName="825" name="Column825" queryTableFieldId="825"/>
    <tableColumn id="826" xr3:uid="{7429E7CD-94E8-4FE7-A242-CA0A79BDF0AA}" uniqueName="826" name="Column826" queryTableFieldId="826"/>
    <tableColumn id="827" xr3:uid="{86574529-43CD-4AB8-8634-BBC1A999EE8C}" uniqueName="827" name="Column827" queryTableFieldId="827"/>
    <tableColumn id="828" xr3:uid="{C1DE8B4D-39D8-4C9F-851B-5EB553694653}" uniqueName="828" name="Column828" queryTableFieldId="828"/>
    <tableColumn id="829" xr3:uid="{6A10F8A6-9803-4222-905B-416346DB4394}" uniqueName="829" name="Column829" queryTableFieldId="829"/>
    <tableColumn id="830" xr3:uid="{552C7664-4860-4520-A732-BBF67A6D7930}" uniqueName="830" name="Column830" queryTableFieldId="830"/>
    <tableColumn id="831" xr3:uid="{6321E4A8-3EC6-49FD-97FC-84EE28E462CE}" uniqueName="831" name="Column831" queryTableFieldId="831"/>
    <tableColumn id="832" xr3:uid="{A6BBF79A-B4B1-4BD4-9BC3-9724075BBBF6}" uniqueName="832" name="Column832" queryTableFieldId="832"/>
    <tableColumn id="833" xr3:uid="{FB5D2757-84C9-4267-9313-91DC6D0C2B62}" uniqueName="833" name="Column833" queryTableFieldId="833"/>
    <tableColumn id="834" xr3:uid="{3CAA760A-0154-41D7-9421-89F15565AF2C}" uniqueName="834" name="Column834" queryTableFieldId="834"/>
    <tableColumn id="835" xr3:uid="{E41A3998-DA6C-4EE0-99A5-E2049C0CA152}" uniqueName="835" name="Column835" queryTableFieldId="835"/>
    <tableColumn id="836" xr3:uid="{CFE77D7B-B0E0-4015-8278-3A7DC1B994E8}" uniqueName="836" name="Column836" queryTableFieldId="836"/>
    <tableColumn id="837" xr3:uid="{F1B1E667-1519-4A7F-AC50-2D9C2A07D2E1}" uniqueName="837" name="Column837" queryTableFieldId="837"/>
    <tableColumn id="838" xr3:uid="{6E1BA395-5229-4D49-AA1C-C262F74038A7}" uniqueName="838" name="Column838" queryTableFieldId="838"/>
    <tableColumn id="839" xr3:uid="{E671EBF4-B913-4BE5-9791-E049CE8FED14}" uniqueName="839" name="Column839" queryTableFieldId="839"/>
    <tableColumn id="840" xr3:uid="{AC26173D-7092-407B-AA24-6455843555BD}" uniqueName="840" name="Column840" queryTableFieldId="840"/>
    <tableColumn id="841" xr3:uid="{2E2F4253-B292-4733-8DF3-A5246E14864E}" uniqueName="841" name="Column841" queryTableFieldId="841"/>
    <tableColumn id="842" xr3:uid="{D5295E86-6A72-4644-BA2C-FDFF5D15E8C2}" uniqueName="842" name="Column842" queryTableFieldId="842"/>
    <tableColumn id="843" xr3:uid="{648CD5DE-A8B5-4043-84D6-C7D988F10161}" uniqueName="843" name="Column843" queryTableFieldId="843"/>
    <tableColumn id="844" xr3:uid="{32AEC3F9-DCA2-4408-A5F4-7D84C1E93E69}" uniqueName="844" name="Column844" queryTableFieldId="844"/>
    <tableColumn id="845" xr3:uid="{331FCCD3-2126-40AC-ACC8-60826B55026F}" uniqueName="845" name="Column845" queryTableFieldId="845"/>
    <tableColumn id="846" xr3:uid="{FB75CF27-4AD0-4A53-A168-A76E35019B3C}" uniqueName="846" name="Column846" queryTableFieldId="846"/>
    <tableColumn id="847" xr3:uid="{57B658AE-1EAD-4D86-9935-4ACF345FB3E5}" uniqueName="847" name="Column847" queryTableFieldId="847"/>
    <tableColumn id="848" xr3:uid="{7F4E383B-BA69-44B0-B858-C6EF77C1E9B0}" uniqueName="848" name="Column848" queryTableFieldId="848"/>
    <tableColumn id="849" xr3:uid="{D68E5368-192A-442C-BFA5-37F7121209C5}" uniqueName="849" name="Column849" queryTableFieldId="849"/>
    <tableColumn id="850" xr3:uid="{66302B8B-874A-46BD-8682-9ED37C8DD96A}" uniqueName="850" name="Column850" queryTableFieldId="850"/>
    <tableColumn id="851" xr3:uid="{60DAD182-4D8E-4A22-8F07-BA0E9244BF25}" uniqueName="851" name="Column851" queryTableFieldId="851"/>
    <tableColumn id="852" xr3:uid="{E9EB56CC-0E41-4829-9BFC-AB15CFE0C7F3}" uniqueName="852" name="Column852" queryTableFieldId="852"/>
    <tableColumn id="853" xr3:uid="{219CD8CD-3F75-4248-A0DA-8D10C2FDCA02}" uniqueName="853" name="Column853" queryTableFieldId="853"/>
    <tableColumn id="854" xr3:uid="{2560B4A8-E270-402E-A055-A8AD8DAEAB06}" uniqueName="854" name="Column854" queryTableFieldId="854"/>
    <tableColumn id="855" xr3:uid="{84E537B5-23E1-45AE-9124-F55640C403E2}" uniqueName="855" name="Column855" queryTableFieldId="855"/>
    <tableColumn id="856" xr3:uid="{DD1D39AE-CA9C-459E-8F8B-3F5D81099583}" uniqueName="856" name="Column856" queryTableFieldId="856"/>
    <tableColumn id="857" xr3:uid="{82AEB2F3-2374-43D2-BEA2-EF0E3A66A478}" uniqueName="857" name="Column857" queryTableFieldId="857"/>
    <tableColumn id="858" xr3:uid="{44CCE667-927D-4EA5-91E9-3E4E66CC412F}" uniqueName="858" name="Column858" queryTableFieldId="858"/>
    <tableColumn id="859" xr3:uid="{1D4F76DA-E8DE-495E-8F0B-DDC6144535BE}" uniqueName="859" name="Column859" queryTableFieldId="859"/>
    <tableColumn id="860" xr3:uid="{91FADF1D-AA78-4FBB-8774-490BA0269085}" uniqueName="860" name="Column860" queryTableFieldId="860"/>
    <tableColumn id="861" xr3:uid="{3AD0FEFC-2A43-499B-A11C-59BB968E5359}" uniqueName="861" name="Column861" queryTableFieldId="861"/>
    <tableColumn id="862" xr3:uid="{E4549D5E-FD4E-4C7A-9404-CA5BD4C0047E}" uniqueName="862" name="Column862" queryTableFieldId="862"/>
    <tableColumn id="863" xr3:uid="{4CFEB8DF-2396-4C43-9EFE-B434DE21FF8E}" uniqueName="863" name="Column863" queryTableFieldId="863"/>
    <tableColumn id="864" xr3:uid="{DE4CA7B1-D66C-4F42-91CA-D57D86A0330D}" uniqueName="864" name="Column864" queryTableFieldId="864"/>
    <tableColumn id="865" xr3:uid="{16A43DC6-2E8D-4C9C-856A-8B20C482FCFB}" uniqueName="865" name="Column865" queryTableFieldId="865"/>
    <tableColumn id="866" xr3:uid="{EEAEFB74-719C-4843-A4E5-B6424A678E91}" uniqueName="866" name="Column866" queryTableFieldId="866"/>
    <tableColumn id="867" xr3:uid="{68F80928-0FA4-4B52-B3ED-B1F1AA367634}" uniqueName="867" name="Column867" queryTableFieldId="867"/>
    <tableColumn id="868" xr3:uid="{BBF6533D-1512-4C3A-86CF-D9CBA65692EE}" uniqueName="868" name="Column868" queryTableFieldId="868"/>
    <tableColumn id="869" xr3:uid="{1742A37D-6218-40F4-8C89-1D3B56479256}" uniqueName="869" name="Column869" queryTableFieldId="869"/>
    <tableColumn id="870" xr3:uid="{78DDA0BD-3FD3-4F7E-9D58-A8A95514DAEE}" uniqueName="870" name="Column870" queryTableFieldId="870"/>
    <tableColumn id="871" xr3:uid="{5B84ADDB-73E2-4501-A694-105A98808475}" uniqueName="871" name="Column871" queryTableFieldId="871"/>
    <tableColumn id="872" xr3:uid="{21CE34F7-F606-42C8-A539-6F2312914FD5}" uniqueName="872" name="Column872" queryTableFieldId="872"/>
    <tableColumn id="873" xr3:uid="{DD681DEB-EDA7-42AC-955A-939E5D27E1C0}" uniqueName="873" name="Column873" queryTableFieldId="873"/>
    <tableColumn id="874" xr3:uid="{94F44F4A-63DA-43A1-9DA9-BC1A3E8B7A0C}" uniqueName="874" name="Column874" queryTableFieldId="874"/>
    <tableColumn id="875" xr3:uid="{71277B4C-0AF7-477A-BA41-310E02908A49}" uniqueName="875" name="Column875" queryTableFieldId="875"/>
    <tableColumn id="876" xr3:uid="{F1226C1C-7795-48E8-AFBD-0F2DB110F4A1}" uniqueName="876" name="Column876" queryTableFieldId="876"/>
    <tableColumn id="877" xr3:uid="{20FFD736-DB75-4043-84FB-7098BEA9FCD6}" uniqueName="877" name="Column877" queryTableFieldId="877"/>
    <tableColumn id="878" xr3:uid="{C4C9A0A3-1491-4BE6-BC8B-A4F731F235B1}" uniqueName="878" name="Column878" queryTableFieldId="878"/>
    <tableColumn id="879" xr3:uid="{E6A96BD4-680E-4BBE-9C6C-8CC7FC44B87F}" uniqueName="879" name="Column879" queryTableFieldId="879"/>
    <tableColumn id="880" xr3:uid="{B497D897-F932-45BB-AC51-1A6CD81B6494}" uniqueName="880" name="Column880" queryTableFieldId="880"/>
    <tableColumn id="881" xr3:uid="{524AD97C-0F20-4AC0-8F84-7DFB8C7D48A5}" uniqueName="881" name="Column881" queryTableFieldId="881"/>
    <tableColumn id="882" xr3:uid="{E2AC96AE-D35A-4279-A241-1CD139D55AC0}" uniqueName="882" name="Column882" queryTableFieldId="882"/>
    <tableColumn id="883" xr3:uid="{B9C06C2E-AB74-414F-A697-2CC7B3AE5826}" uniqueName="883" name="Column883" queryTableFieldId="883"/>
    <tableColumn id="884" xr3:uid="{AAB706DA-AA23-48B5-8EDE-01AD0993B5AB}" uniqueName="884" name="Column884" queryTableFieldId="884"/>
    <tableColumn id="885" xr3:uid="{792BB8C0-9A3A-456A-B9FC-F4F43EFE830A}" uniqueName="885" name="Column885" queryTableFieldId="885"/>
    <tableColumn id="886" xr3:uid="{597BFAB9-99D2-470D-B82D-FDC7A6DA509A}" uniqueName="886" name="Column886" queryTableFieldId="886"/>
    <tableColumn id="887" xr3:uid="{B014811B-90A6-4349-A35D-A6FFB9BFF015}" uniqueName="887" name="Column887" queryTableFieldId="887"/>
    <tableColumn id="888" xr3:uid="{DE9EE06F-B76A-45F3-B277-FEF59F1227BE}" uniqueName="888" name="Column888" queryTableFieldId="888"/>
    <tableColumn id="889" xr3:uid="{79C35B71-5A96-42CE-920C-2F083D2B5FC4}" uniqueName="889" name="Column889" queryTableFieldId="889"/>
    <tableColumn id="890" xr3:uid="{7F93E882-D752-42F2-84B4-196F9C72B1FF}" uniqueName="890" name="Column890" queryTableFieldId="890"/>
    <tableColumn id="891" xr3:uid="{3C198E00-02E3-48BC-82FD-F64431B99B7A}" uniqueName="891" name="Column891" queryTableFieldId="891"/>
    <tableColumn id="892" xr3:uid="{BF964846-7E49-4667-B775-F13625A2832C}" uniqueName="892" name="Column892" queryTableFieldId="892"/>
    <tableColumn id="893" xr3:uid="{D9D81EF6-56F0-4A67-8A85-9E83F47153E3}" uniqueName="893" name="Column893" queryTableFieldId="893"/>
    <tableColumn id="894" xr3:uid="{857A4EE6-6A45-43CB-9481-479353ADCEB7}" uniqueName="894" name="Column894" queryTableFieldId="894"/>
    <tableColumn id="895" xr3:uid="{19546315-E46F-4B03-B2A6-A43A8CA39D0C}" uniqueName="895" name="Column895" queryTableFieldId="895"/>
    <tableColumn id="896" xr3:uid="{FD208A30-5C54-4B0D-B5EB-1C97E42D640D}" uniqueName="896" name="Column896" queryTableFieldId="896"/>
    <tableColumn id="897" xr3:uid="{0971EAEF-9A7C-4325-AE0D-0D13436761F6}" uniqueName="897" name="Column897" queryTableFieldId="897"/>
    <tableColumn id="898" xr3:uid="{918F5EA7-64FC-4603-B28C-7AEF7D41F6CB}" uniqueName="898" name="Column898" queryTableFieldId="898"/>
    <tableColumn id="899" xr3:uid="{BE2AB720-C3B4-47E5-80AC-8FB4F75D5398}" uniqueName="899" name="Column899" queryTableFieldId="899"/>
    <tableColumn id="900" xr3:uid="{7DDA5D62-3CCF-48D4-AEE2-78F158E999DD}" uniqueName="900" name="Column900" queryTableFieldId="900"/>
    <tableColumn id="901" xr3:uid="{2F5EF1E5-A272-4EF3-B43B-666C6DFC0E1B}" uniqueName="901" name="Column901" queryTableFieldId="901"/>
    <tableColumn id="902" xr3:uid="{02B65F02-D9AF-4D1C-AECE-3420906ED98F}" uniqueName="902" name="Column902" queryTableFieldId="902"/>
    <tableColumn id="903" xr3:uid="{C825D260-30C2-470E-85A7-222C49B62B17}" uniqueName="903" name="Column903" queryTableFieldId="903"/>
    <tableColumn id="904" xr3:uid="{0BFE4B6B-CC94-4E7F-9DA4-99AA12029170}" uniqueName="904" name="Column904" queryTableFieldId="904"/>
    <tableColumn id="905" xr3:uid="{A0BBACF7-679A-4185-A1D5-4C14C547D5F7}" uniqueName="905" name="Column905" queryTableFieldId="905"/>
    <tableColumn id="906" xr3:uid="{7315C916-8CA5-459E-8CBA-FA2A4B19F8E8}" uniqueName="906" name="Column906" queryTableFieldId="906"/>
    <tableColumn id="907" xr3:uid="{7FBAB5E8-EBA8-45C6-9EF5-3C40AD1EBFE7}" uniqueName="907" name="Column907" queryTableFieldId="907"/>
    <tableColumn id="908" xr3:uid="{D5AA723D-1BA7-4E32-B79E-7AC86DB35072}" uniqueName="908" name="Column908" queryTableFieldId="908"/>
    <tableColumn id="909" xr3:uid="{612E5136-6CFC-41B1-B8A9-9E514AFEF831}" uniqueName="909" name="Column909" queryTableFieldId="909"/>
    <tableColumn id="910" xr3:uid="{2410A1A4-0A60-4BA6-A0B8-0A8ED3A9A2C9}" uniqueName="910" name="Column910" queryTableFieldId="910"/>
    <tableColumn id="911" xr3:uid="{48291F88-ADD5-4C0A-973E-B0FA92FDC940}" uniqueName="911" name="Column911" queryTableFieldId="911"/>
    <tableColumn id="912" xr3:uid="{4BF3EEE3-4938-4AD4-B8BE-80DAEE2D2930}" uniqueName="912" name="Column912" queryTableFieldId="912"/>
    <tableColumn id="913" xr3:uid="{84EE6223-34BF-4D02-94C0-D7E04ADDCD8C}" uniqueName="913" name="Column913" queryTableFieldId="913"/>
    <tableColumn id="914" xr3:uid="{AEDF5724-4BDE-4FC6-8892-5314CACDCE96}" uniqueName="914" name="Column914" queryTableFieldId="914"/>
    <tableColumn id="915" xr3:uid="{5C3F2270-5D1F-41E0-9A60-AD701EB4CC5E}" uniqueName="915" name="Column915" queryTableFieldId="915"/>
    <tableColumn id="916" xr3:uid="{0B0D4723-6437-4053-B041-B99888EC5DF3}" uniqueName="916" name="Column916" queryTableFieldId="916"/>
    <tableColumn id="917" xr3:uid="{A1A7D8CC-FB82-4E33-9052-9358792D05DD}" uniqueName="917" name="Column917" queryTableFieldId="917"/>
    <tableColumn id="918" xr3:uid="{FE15AC46-F44F-43F5-87D8-519923BBAF9B}" uniqueName="918" name="Column918" queryTableFieldId="918"/>
    <tableColumn id="919" xr3:uid="{6F27BB10-4ABD-4F48-B3A0-F9335258394C}" uniqueName="919" name="Column919" queryTableFieldId="919"/>
    <tableColumn id="920" xr3:uid="{2E7C9D5D-6B3C-40F3-8E6A-673593EBD37A}" uniqueName="920" name="Column920" queryTableFieldId="920"/>
    <tableColumn id="921" xr3:uid="{A1E3452B-4141-4FA2-86FC-4CE76FBC385F}" uniqueName="921" name="Column921" queryTableFieldId="921"/>
    <tableColumn id="922" xr3:uid="{0EC5053C-D0B4-4E23-B275-0FE95F61686E}" uniqueName="922" name="Column922" queryTableFieldId="922"/>
    <tableColumn id="923" xr3:uid="{ACB89B6D-CD4E-4167-BE3A-A7C9A1BB2862}" uniqueName="923" name="Column923" queryTableFieldId="923"/>
    <tableColumn id="924" xr3:uid="{6100D6B8-FAEB-4C33-8486-5304532D5D89}" uniqueName="924" name="Column924" queryTableFieldId="924"/>
    <tableColumn id="925" xr3:uid="{268A734D-FD35-43AA-AA9B-A38B0FC44E92}" uniqueName="925" name="Column925" queryTableFieldId="925"/>
    <tableColumn id="926" xr3:uid="{F4C6BB60-D9BD-4C75-B348-0B099D638EA4}" uniqueName="926" name="Column926" queryTableFieldId="926"/>
    <tableColumn id="927" xr3:uid="{86D80D2F-3120-4BAE-A8F1-D1B5EBB1F37E}" uniqueName="927" name="Column927" queryTableFieldId="927"/>
    <tableColumn id="928" xr3:uid="{77E14C37-A3F2-43B2-BB8E-7EF3EFA794E1}" uniqueName="928" name="Column928" queryTableFieldId="928"/>
    <tableColumn id="929" xr3:uid="{13162E12-FA7F-4330-A253-856CFA4819DF}" uniqueName="929" name="Column929" queryTableFieldId="929"/>
    <tableColumn id="930" xr3:uid="{84B034A1-7B77-4DBB-B63F-9696D08320E1}" uniqueName="930" name="Column930" queryTableFieldId="930"/>
    <tableColumn id="931" xr3:uid="{5CA95090-2A56-4732-895D-B069506F9F0A}" uniqueName="931" name="Column931" queryTableFieldId="931"/>
    <tableColumn id="932" xr3:uid="{907CB782-29E9-4CA7-93BC-7113358318F5}" uniqueName="932" name="Column932" queryTableFieldId="932"/>
    <tableColumn id="933" xr3:uid="{1C7CD32B-8DA2-4DC2-A23C-04437C066BC7}" uniqueName="933" name="Column933" queryTableFieldId="933"/>
    <tableColumn id="934" xr3:uid="{6D7F09CD-1547-4B78-A635-1D5F2CB0BED4}" uniqueName="934" name="Column934" queryTableFieldId="934"/>
    <tableColumn id="935" xr3:uid="{1ECF71E1-9F81-4767-8F77-462D3DB391F0}" uniqueName="935" name="Column935" queryTableFieldId="935"/>
    <tableColumn id="936" xr3:uid="{4CB43D94-8C44-401F-A277-339D3F5397CE}" uniqueName="936" name="Column936" queryTableFieldId="936"/>
    <tableColumn id="937" xr3:uid="{403DFA08-0EC7-47D2-8B81-7657E86CAA22}" uniqueName="937" name="Column937" queryTableFieldId="937"/>
    <tableColumn id="938" xr3:uid="{DCCF511B-D950-4726-AA79-C83538F59D58}" uniqueName="938" name="Column938" queryTableFieldId="938"/>
    <tableColumn id="939" xr3:uid="{95D330C0-EF02-4A98-9417-E427FE2C4006}" uniqueName="939" name="Column939" queryTableFieldId="939"/>
    <tableColumn id="940" xr3:uid="{5CCC862C-E8CA-42D9-A4DE-D79A98C446F4}" uniqueName="940" name="Column940" queryTableFieldId="940"/>
    <tableColumn id="941" xr3:uid="{83047B42-7929-453E-AC73-D90F96B3780C}" uniqueName="941" name="Column941" queryTableFieldId="941"/>
    <tableColumn id="942" xr3:uid="{D9BC22AF-28D3-4709-B023-D3DD93CE3089}" uniqueName="942" name="Column942" queryTableFieldId="942"/>
    <tableColumn id="943" xr3:uid="{21E22224-6741-431B-8020-5F7994972C47}" uniqueName="943" name="Column943" queryTableFieldId="943"/>
    <tableColumn id="944" xr3:uid="{497194BD-F36F-4B17-BE7C-A9E487FD1329}" uniqueName="944" name="Column944" queryTableFieldId="944"/>
    <tableColumn id="945" xr3:uid="{5D851722-AC4B-44BA-BE6B-0CB47029A66E}" uniqueName="945" name="Column945" queryTableFieldId="945"/>
    <tableColumn id="946" xr3:uid="{462C544D-7EBC-4B57-A675-DE840622203D}" uniqueName="946" name="Column946" queryTableFieldId="946"/>
    <tableColumn id="947" xr3:uid="{391AB192-933B-4E3D-8100-8E273C696A4F}" uniqueName="947" name="Column947" queryTableFieldId="947"/>
    <tableColumn id="948" xr3:uid="{10C3B7DF-DD45-465F-9A72-5D7D05AFAD23}" uniqueName="948" name="Column948" queryTableFieldId="948"/>
    <tableColumn id="949" xr3:uid="{6BEE8229-11EC-4E61-B3B5-30EB732BAA46}" uniqueName="949" name="Column949" queryTableFieldId="949"/>
    <tableColumn id="950" xr3:uid="{1CF6DE2C-8053-4454-B89C-3292B6B9FAAB}" uniqueName="950" name="Column950" queryTableFieldId="950"/>
    <tableColumn id="951" xr3:uid="{25E379B8-E0C5-4098-9F72-18A476D25E7A}" uniqueName="951" name="Column951" queryTableFieldId="951"/>
    <tableColumn id="952" xr3:uid="{3455B702-87E7-4435-86F8-8146310778E7}" uniqueName="952" name="Column952" queryTableFieldId="952"/>
    <tableColumn id="953" xr3:uid="{5A57A6FD-2C3E-4CD4-9BC2-EEBF542005CD}" uniqueName="953" name="Column953" queryTableFieldId="953"/>
    <tableColumn id="954" xr3:uid="{1C436C50-720F-497A-B438-69680179EB5F}" uniqueName="954" name="Column954" queryTableFieldId="954"/>
    <tableColumn id="955" xr3:uid="{390A2714-ECBF-4365-96FC-BAB30B386163}" uniqueName="955" name="Column955" queryTableFieldId="955"/>
    <tableColumn id="956" xr3:uid="{0CD4F8AA-207F-4D5C-A39D-3A710BDF83B1}" uniqueName="956" name="Column956" queryTableFieldId="956"/>
    <tableColumn id="957" xr3:uid="{50F988F2-B87A-44AF-A8FF-543D513D7096}" uniqueName="957" name="Column957" queryTableFieldId="957"/>
    <tableColumn id="958" xr3:uid="{494C5C87-B765-4EB1-935E-94E78377239D}" uniqueName="958" name="Column958" queryTableFieldId="958"/>
    <tableColumn id="959" xr3:uid="{627F8487-E810-410D-B42B-DEAB03998F4E}" uniqueName="959" name="Column959" queryTableFieldId="959"/>
    <tableColumn id="960" xr3:uid="{AE6452B5-EEC2-47E1-A1F9-CC4364A94803}" uniqueName="960" name="Column960" queryTableFieldId="960"/>
    <tableColumn id="961" xr3:uid="{62037A61-1068-4584-9652-B0650922B996}" uniqueName="961" name="Column961" queryTableFieldId="961"/>
    <tableColumn id="962" xr3:uid="{3CC1B619-639E-40F9-87CB-3B1BB3DED658}" uniqueName="962" name="Column962" queryTableFieldId="962"/>
    <tableColumn id="963" xr3:uid="{A4B1C1CF-86C6-494D-944A-4F6502E4B66E}" uniqueName="963" name="Column963" queryTableFieldId="963"/>
    <tableColumn id="964" xr3:uid="{1A203577-5D78-4776-9119-857683A21772}" uniqueName="964" name="Column964" queryTableFieldId="964"/>
    <tableColumn id="965" xr3:uid="{C27D487A-BCA6-4261-A7C1-ACBBEBBE7FAC}" uniqueName="965" name="Column965" queryTableFieldId="965"/>
    <tableColumn id="966" xr3:uid="{3BE08DB6-A9C8-48DF-A8BF-85CCFA83DC9E}" uniqueName="966" name="Column966" queryTableFieldId="966"/>
    <tableColumn id="967" xr3:uid="{3B8344B7-EF6B-4A15-9116-B079104A1DCF}" uniqueName="967" name="Column967" queryTableFieldId="967"/>
    <tableColumn id="968" xr3:uid="{57DCE556-33C0-4CF8-B196-75821EDF4EB1}" uniqueName="968" name="Column968" queryTableFieldId="968"/>
    <tableColumn id="969" xr3:uid="{BBA098C5-E228-4E82-90AF-AA2869802AE5}" uniqueName="969" name="Column969" queryTableFieldId="969"/>
    <tableColumn id="970" xr3:uid="{BBCC2D9F-701A-41C1-AD39-544A92B410E2}" uniqueName="970" name="Column970" queryTableFieldId="970"/>
    <tableColumn id="971" xr3:uid="{9573A2F5-58E7-420C-94E2-A6ACA11FA5F0}" uniqueName="971" name="Column971" queryTableFieldId="971"/>
    <tableColumn id="972" xr3:uid="{50BD48A9-7D5A-46A6-9632-D3D0C5A26EF1}" uniqueName="972" name="Column972" queryTableFieldId="972"/>
    <tableColumn id="973" xr3:uid="{997751E3-43A2-4A88-A588-FCF5D768D94A}" uniqueName="973" name="Column973" queryTableFieldId="973"/>
    <tableColumn id="974" xr3:uid="{C2F41CDA-F30D-4F19-8137-9AA044A6888B}" uniqueName="974" name="Column974" queryTableFieldId="974"/>
    <tableColumn id="975" xr3:uid="{BE93EEF5-B840-4033-A672-C1C434241FB6}" uniqueName="975" name="Column975" queryTableFieldId="975"/>
    <tableColumn id="976" xr3:uid="{1AC9EE62-B06E-4110-AAB5-13487D290F35}" uniqueName="976" name="Column976" queryTableFieldId="976"/>
    <tableColumn id="977" xr3:uid="{81D228C8-AE8E-43E5-BF64-2701062AF9D0}" uniqueName="977" name="Column977" queryTableFieldId="977"/>
    <tableColumn id="978" xr3:uid="{0BC3CBBD-04DF-4CC4-9D77-BAED811FC22A}" uniqueName="978" name="Column978" queryTableFieldId="978"/>
    <tableColumn id="979" xr3:uid="{02C7B7E5-3734-449F-84A1-B93534AD647C}" uniqueName="979" name="Column979" queryTableFieldId="979"/>
    <tableColumn id="980" xr3:uid="{635A54FA-69BC-4322-AED9-B6039E06EF7A}" uniqueName="980" name="Column980" queryTableFieldId="980"/>
    <tableColumn id="981" xr3:uid="{88866402-9F62-4ED9-A8FF-F81083B16174}" uniqueName="981" name="Column981" queryTableFieldId="981"/>
    <tableColumn id="982" xr3:uid="{5FE38BF3-BE6C-4484-AD92-A3CC03E493E6}" uniqueName="982" name="Column982" queryTableFieldId="982"/>
    <tableColumn id="983" xr3:uid="{BBF8A2FD-7D19-4287-A289-0E2B457FB9E5}" uniqueName="983" name="Column983" queryTableFieldId="983"/>
    <tableColumn id="984" xr3:uid="{3BD5281A-0585-46D8-B8CC-36C03AF15330}" uniqueName="984" name="Column984" queryTableFieldId="984"/>
    <tableColumn id="985" xr3:uid="{486B3A67-131D-4941-A701-72A3D616FD1C}" uniqueName="985" name="Column985" queryTableFieldId="985"/>
    <tableColumn id="986" xr3:uid="{12243FDF-C5B3-46CA-9DAA-F1ACB238478D}" uniqueName="986" name="Column986" queryTableFieldId="986"/>
    <tableColumn id="987" xr3:uid="{3AB2950E-C93E-4504-A42A-DBF5ED245B85}" uniqueName="987" name="Column987" queryTableFieldId="987"/>
    <tableColumn id="988" xr3:uid="{B16A6C8A-37C0-4BD5-AFB2-6D0DA648477A}" uniqueName="988" name="Column988" queryTableFieldId="988"/>
    <tableColumn id="989" xr3:uid="{6DEBDEB4-C743-4BC8-B364-A341C6743354}" uniqueName="989" name="Column989" queryTableFieldId="989"/>
    <tableColumn id="990" xr3:uid="{61AAF3D4-6A55-4CDB-8B92-940B9CD3EC8D}" uniqueName="990" name="Column990" queryTableFieldId="990"/>
    <tableColumn id="991" xr3:uid="{85D15A21-007C-4D71-9B99-5CEEC74174A3}" uniqueName="991" name="Column991" queryTableFieldId="991"/>
    <tableColumn id="992" xr3:uid="{A7B2C779-372E-4B73-8AFA-3570784A9099}" uniqueName="992" name="Column992" queryTableFieldId="992"/>
    <tableColumn id="993" xr3:uid="{CBEB1078-F958-45EE-9071-36F084B6E6B5}" uniqueName="993" name="Column993" queryTableFieldId="993"/>
    <tableColumn id="994" xr3:uid="{B1B9F447-BBBB-4669-8559-80C07A45803D}" uniqueName="994" name="Column994" queryTableFieldId="994"/>
    <tableColumn id="995" xr3:uid="{D4148D3D-8267-4ECE-B554-EF15185C322A}" uniqueName="995" name="Column995" queryTableFieldId="995"/>
    <tableColumn id="996" xr3:uid="{714C7975-5CE1-4103-A284-03E14359E0CE}" uniqueName="996" name="Column996" queryTableFieldId="996"/>
    <tableColumn id="997" xr3:uid="{655E840C-4501-4D87-8FC2-14D8DA8FEDD9}" uniqueName="997" name="Column997" queryTableFieldId="997"/>
    <tableColumn id="998" xr3:uid="{60BEC60C-4381-4753-BBA0-0B7926686425}" uniqueName="998" name="Column998" queryTableFieldId="998"/>
    <tableColumn id="999" xr3:uid="{C595E6F1-169A-4C94-9DA0-13A8DF2E37F8}" uniqueName="999" name="Column999" queryTableFieldId="999"/>
    <tableColumn id="1000" xr3:uid="{F2953E9B-5226-40DB-807D-9DA192530E8F}" uniqueName="1000" name="Column1000" queryTableFieldId="1000"/>
    <tableColumn id="1001" xr3:uid="{BC0E244E-B034-4715-A4A5-A3333906A67D}" uniqueName="1001" name="Column1001" queryTableFieldId="1001"/>
    <tableColumn id="1002" xr3:uid="{CFE25D78-7FF9-4C71-B7FF-D9DEB43FCC83}" uniqueName="1002" name="Column1002" queryTableFieldId="1002"/>
    <tableColumn id="1003" xr3:uid="{A403DC1B-BDC0-4BFF-A019-73BA5254EFF4}" uniqueName="1003" name="Column1003" queryTableFieldId="1003"/>
    <tableColumn id="1004" xr3:uid="{BF0DF861-72D7-4A98-AE66-1E7DE5163F9D}" uniqueName="1004" name="Column1004" queryTableFieldId="1004"/>
    <tableColumn id="1005" xr3:uid="{5E9FCB84-5998-4A22-B346-C9FB6A7A0F7A}" uniqueName="1005" name="Column1005" queryTableFieldId="1005"/>
    <tableColumn id="1006" xr3:uid="{55151BB3-7000-46D2-9EC0-0BA4888FBC78}" uniqueName="1006" name="Column1006" queryTableFieldId="1006"/>
    <tableColumn id="1007" xr3:uid="{41A5413E-C052-43BD-A612-16F6AD368296}" uniqueName="1007" name="Column1007" queryTableFieldId="1007"/>
    <tableColumn id="1008" xr3:uid="{3FD9D5C7-EFCF-478A-9927-0926E3323619}" uniqueName="1008" name="Column1008" queryTableFieldId="1008"/>
    <tableColumn id="1009" xr3:uid="{2196BC72-3D47-4CF4-A3E0-55549ACDE155}" uniqueName="1009" name="Column1009" queryTableFieldId="1009"/>
    <tableColumn id="1010" xr3:uid="{8E2E38A6-2773-425B-951E-980CF9F39106}" uniqueName="1010" name="Column1010" queryTableFieldId="1010"/>
    <tableColumn id="1011" xr3:uid="{5F5EA155-F794-49BD-B735-1FC9C29FF42C}" uniqueName="1011" name="Column1011" queryTableFieldId="1011"/>
    <tableColumn id="1012" xr3:uid="{93E936A7-1209-493C-931B-C9F71EDB995F}" uniqueName="1012" name="Column1012" queryTableFieldId="1012"/>
    <tableColumn id="1013" xr3:uid="{B11D38FB-F19E-40F8-B9DF-3784170DE243}" uniqueName="1013" name="Column1013" queryTableFieldId="1013"/>
    <tableColumn id="1014" xr3:uid="{29BBCF6F-019E-4E3F-9D67-D85FA7C29952}" uniqueName="1014" name="Column1014" queryTableFieldId="1014"/>
    <tableColumn id="1015" xr3:uid="{513F2FF8-7D25-4773-BF06-1A4754854644}" uniqueName="1015" name="Column1015" queryTableFieldId="1015"/>
    <tableColumn id="1016" xr3:uid="{25B0CC04-D571-48AF-B5C9-E38D6381EF02}" uniqueName="1016" name="Column1016" queryTableFieldId="1016"/>
    <tableColumn id="1017" xr3:uid="{A1724653-232E-4040-9972-64F221BA214E}" uniqueName="1017" name="Column1017" queryTableFieldId="1017"/>
    <tableColumn id="1018" xr3:uid="{96A2438F-289C-4663-BAD8-E9C72D4557C4}" uniqueName="1018" name="Column1018" queryTableFieldId="1018"/>
    <tableColumn id="1019" xr3:uid="{9F30FBC8-3127-4B5D-B231-F1FA7274796B}" uniqueName="1019" name="Column1019" queryTableFieldId="1019"/>
    <tableColumn id="1020" xr3:uid="{8832E684-10AE-4603-AD37-D72C1B66F625}" uniqueName="1020" name="Column1020" queryTableFieldId="1020"/>
    <tableColumn id="1021" xr3:uid="{0D06FB70-9752-4D5C-94DC-449E1A018E55}" uniqueName="1021" name="Column1021" queryTableFieldId="1021"/>
    <tableColumn id="1022" xr3:uid="{D65762CB-29B8-4A35-9B29-9F4A81EFE236}" uniqueName="1022" name="Column1022" queryTableFieldId="1022"/>
    <tableColumn id="1023" xr3:uid="{A6ECE67F-5B6C-4826-BCCF-5D675FCA405E}" uniqueName="1023" name="Column1023" queryTableFieldId="1023"/>
    <tableColumn id="1024" xr3:uid="{AFF14EBD-0C22-4251-932D-A713923C8C13}" uniqueName="1024" name="Column1024" queryTableFieldId="1024"/>
    <tableColumn id="1025" xr3:uid="{F37ED0E8-6F9B-405B-BD76-D689E692C8EB}" uniqueName="1025" name="Column1025" queryTableFieldId="1025"/>
    <tableColumn id="1026" xr3:uid="{0E3FF780-7F2F-4CE7-ADD8-0A26A3F70DEE}" uniqueName="1026" name="Column1026" queryTableFieldId="1026"/>
    <tableColumn id="1027" xr3:uid="{7AF659A5-BD86-43CC-97BE-96C4D658CB79}" uniqueName="1027" name="Column1027" queryTableFieldId="1027"/>
    <tableColumn id="1028" xr3:uid="{8D21EA1E-2C33-4EA5-8D7D-60F2F14D00FA}" uniqueName="1028" name="Column1028" queryTableFieldId="1028"/>
    <tableColumn id="1029" xr3:uid="{B10B8542-C583-4CF1-BEED-0DD425858837}" uniqueName="1029" name="Column1029" queryTableFieldId="1029"/>
    <tableColumn id="1030" xr3:uid="{8CF2BADD-6AFF-4D43-B05D-0B19D2451EB5}" uniqueName="1030" name="Column1030" queryTableFieldId="1030"/>
    <tableColumn id="1031" xr3:uid="{AB7B2B55-2B15-4795-9B66-4C082A702F7B}" uniqueName="1031" name="Column1031" queryTableFieldId="1031"/>
    <tableColumn id="1032" xr3:uid="{7B0C6DF7-D75C-4C61-8FBE-1BE1BC343293}" uniqueName="1032" name="Column1032" queryTableFieldId="1032"/>
    <tableColumn id="1033" xr3:uid="{F87DA4E5-603C-4A2D-ADBA-61BCFEF99661}" uniqueName="1033" name="Column1033" queryTableFieldId="1033"/>
    <tableColumn id="1034" xr3:uid="{F6FCA5D5-2AC6-4158-A6E6-5698143D2FE8}" uniqueName="1034" name="Column1034" queryTableFieldId="1034"/>
    <tableColumn id="1035" xr3:uid="{BD16DAEA-FE1D-44F7-B2A3-E60BB3841F9A}" uniqueName="1035" name="Column1035" queryTableFieldId="1035"/>
    <tableColumn id="1036" xr3:uid="{9F5D7BBB-7C71-4F00-8CAC-35CAD7D3D7F7}" uniqueName="1036" name="Column1036" queryTableFieldId="1036"/>
    <tableColumn id="1037" xr3:uid="{0C9F3AD4-C464-4936-B3F4-8C19A883B631}" uniqueName="1037" name="Column1037" queryTableFieldId="1037"/>
    <tableColumn id="1038" xr3:uid="{73FC0D5D-7D9F-4BED-937E-5C28EB3EA08F}" uniqueName="1038" name="Column1038" queryTableFieldId="1038"/>
    <tableColumn id="1039" xr3:uid="{3C979BF1-061E-4EC5-8CD5-3363764F5A06}" uniqueName="1039" name="Column1039" queryTableFieldId="1039"/>
    <tableColumn id="1040" xr3:uid="{7212B08F-3A8E-4A0F-8895-F950DFA6FFA3}" uniqueName="1040" name="Column1040" queryTableFieldId="1040"/>
    <tableColumn id="1041" xr3:uid="{F331F1B1-DEAD-4254-9BEF-6E65CA7E6CAF}" uniqueName="1041" name="Column1041" queryTableFieldId="1041"/>
    <tableColumn id="1042" xr3:uid="{A4A50CF8-2888-4773-9C4A-C958F95CA37F}" uniqueName="1042" name="Column1042" queryTableFieldId="1042"/>
    <tableColumn id="1043" xr3:uid="{78EE1EBE-07AA-4B48-9A36-9C7C799CDAC3}" uniqueName="1043" name="Column1043" queryTableFieldId="1043"/>
    <tableColumn id="1044" xr3:uid="{47C93D27-F0D4-4A9A-AE74-7AE372EC4E0E}" uniqueName="1044" name="Column1044" queryTableFieldId="1044"/>
    <tableColumn id="1045" xr3:uid="{726FF9F8-F5AF-41B0-85F4-2D60C5A5AB7D}" uniqueName="1045" name="Column1045" queryTableFieldId="1045"/>
    <tableColumn id="1046" xr3:uid="{C93EBE3D-E279-40BA-9442-721CA79C6206}" uniqueName="1046" name="Column1046" queryTableFieldId="1046"/>
    <tableColumn id="1047" xr3:uid="{8E0E2E51-B951-4E0F-853D-86E072BDF899}" uniqueName="1047" name="Column1047" queryTableFieldId="1047"/>
    <tableColumn id="1048" xr3:uid="{4DF56313-2CE7-4B5D-B306-D3DCEF414AF8}" uniqueName="1048" name="Column1048" queryTableFieldId="1048"/>
    <tableColumn id="1049" xr3:uid="{C5EE7F76-8A21-45B9-A38B-DC582AB3C6B6}" uniqueName="1049" name="Column1049" queryTableFieldId="1049"/>
    <tableColumn id="1050" xr3:uid="{96D188E9-77C5-4092-95C2-EB009636ADDA}" uniqueName="1050" name="Column1050" queryTableFieldId="1050"/>
    <tableColumn id="1051" xr3:uid="{D9A27D16-2EA9-4822-A92F-BEBC281FD0F7}" uniqueName="1051" name="Column1051" queryTableFieldId="1051"/>
    <tableColumn id="1052" xr3:uid="{F22347AE-22FB-4F37-BD52-4CE61E928F98}" uniqueName="1052" name="Column1052" queryTableFieldId="1052"/>
    <tableColumn id="1053" xr3:uid="{F3EC346F-33C6-41BC-A342-4A5CBBF465C3}" uniqueName="1053" name="Column1053" queryTableFieldId="1053"/>
    <tableColumn id="1054" xr3:uid="{35C99762-3B9B-4307-9AEA-A0E7E035FF9D}" uniqueName="1054" name="Column1054" queryTableFieldId="1054"/>
    <tableColumn id="1055" xr3:uid="{C7189259-F43E-48EB-90BE-2185E68AE391}" uniqueName="1055" name="Column1055" queryTableFieldId="1055"/>
    <tableColumn id="1056" xr3:uid="{DDA6EC45-B5D0-41A9-A792-184E78372E42}" uniqueName="1056" name="Column1056" queryTableFieldId="1056"/>
    <tableColumn id="1057" xr3:uid="{D9EB463A-2A0E-4C12-9E46-07997A60B513}" uniqueName="1057" name="Column1057" queryTableFieldId="1057"/>
    <tableColumn id="1058" xr3:uid="{99E91F70-E4B9-43CA-A10C-C95C6E0ADCE0}" uniqueName="1058" name="Column1058" queryTableFieldId="1058"/>
    <tableColumn id="1059" xr3:uid="{0A3BE3DA-AB45-427C-8BC0-4B1C13683D3C}" uniqueName="1059" name="Column1059" queryTableFieldId="1059"/>
    <tableColumn id="1060" xr3:uid="{22961EFA-9F61-4370-953D-654E75B21BF8}" uniqueName="1060" name="Column1060" queryTableFieldId="1060"/>
    <tableColumn id="1061" xr3:uid="{FFFFB7A8-6A60-4018-9F6C-CE3148C18ECC}" uniqueName="1061" name="Column1061" queryTableFieldId="1061"/>
    <tableColumn id="1062" xr3:uid="{D551D455-682A-452A-8F88-9676ACB96B0F}" uniqueName="1062" name="Column1062" queryTableFieldId="1062"/>
    <tableColumn id="1063" xr3:uid="{FB18F154-3F0D-471D-B75D-FCCEC2B7B755}" uniqueName="1063" name="Column1063" queryTableFieldId="1063"/>
    <tableColumn id="1064" xr3:uid="{0153328F-7970-41A1-AF6F-232ABF57B682}" uniqueName="1064" name="Column1064" queryTableFieldId="1064"/>
    <tableColumn id="1065" xr3:uid="{DB803ED4-63F2-4F58-8711-7B9F85D9F01C}" uniqueName="1065" name="Column1065" queryTableFieldId="1065"/>
    <tableColumn id="1066" xr3:uid="{D2471251-ACB7-4734-940E-058179F7589E}" uniqueName="1066" name="Column1066" queryTableFieldId="1066"/>
    <tableColumn id="1067" xr3:uid="{0EF2AD88-4043-45C1-A730-70370D0361F3}" uniqueName="1067" name="Column1067" queryTableFieldId="1067"/>
    <tableColumn id="1068" xr3:uid="{41B3F52E-7520-4B4E-AAF5-89645261CE9B}" uniqueName="1068" name="Column1068" queryTableFieldId="1068"/>
    <tableColumn id="1069" xr3:uid="{7B266749-29C1-4E5E-8821-7DD9387F59FC}" uniqueName="1069" name="Column1069" queryTableFieldId="1069"/>
    <tableColumn id="1070" xr3:uid="{386535F8-637D-47FA-B68B-C9B34F72D822}" uniqueName="1070" name="Column1070" queryTableFieldId="1070"/>
    <tableColumn id="1071" xr3:uid="{79B45272-B7DC-4A1D-B7E1-FADDA2DC3DFE}" uniqueName="1071" name="Column1071" queryTableFieldId="1071"/>
    <tableColumn id="1072" xr3:uid="{AE7D592C-D0BE-4123-81A0-AF06191E9855}" uniqueName="1072" name="Column1072" queryTableFieldId="1072"/>
    <tableColumn id="1073" xr3:uid="{B29ACF8B-35EF-40DF-A1F5-4874898D4540}" uniqueName="1073" name="Column1073" queryTableFieldId="1073"/>
    <tableColumn id="1074" xr3:uid="{F623281E-7C8F-4DB8-8ACC-97DA55245C6E}" uniqueName="1074" name="Column1074" queryTableFieldId="1074"/>
    <tableColumn id="1075" xr3:uid="{E1D95182-43F2-42FA-8F30-249865D75E4A}" uniqueName="1075" name="Column1075" queryTableFieldId="1075"/>
    <tableColumn id="1076" xr3:uid="{432B689B-316D-478C-A588-DC738E642B66}" uniqueName="1076" name="Column1076" queryTableFieldId="1076"/>
    <tableColumn id="1077" xr3:uid="{FFC52640-E55E-4133-A5DC-6B7D96E4CDEC}" uniqueName="1077" name="Column1077" queryTableFieldId="1077"/>
    <tableColumn id="1078" xr3:uid="{866D8428-BF88-4EF4-B0B5-B1B74072512E}" uniqueName="1078" name="Column1078" queryTableFieldId="1078"/>
    <tableColumn id="1079" xr3:uid="{2FAC86C6-C00B-4095-AE84-85BFD1CD310F}" uniqueName="1079" name="Column1079" queryTableFieldId="1079"/>
    <tableColumn id="1080" xr3:uid="{7512943A-54F1-4DF8-922E-741C0163670D}" uniqueName="1080" name="Column1080" queryTableFieldId="1080"/>
    <tableColumn id="1081" xr3:uid="{4390A47E-88D3-4F1D-AE78-89001F7CF2B3}" uniqueName="1081" name="Column1081" queryTableFieldId="1081"/>
    <tableColumn id="1082" xr3:uid="{04605A2A-043F-4F74-88AF-820CFF5BA197}" uniqueName="1082" name="Column1082" queryTableFieldId="1082"/>
    <tableColumn id="1083" xr3:uid="{5A68CAA7-32C9-40FC-A02C-F2C563E12148}" uniqueName="1083" name="Column1083" queryTableFieldId="1083"/>
    <tableColumn id="1084" xr3:uid="{079B34B9-EA97-43ED-A3FE-B59E41FA42BC}" uniqueName="1084" name="Column1084" queryTableFieldId="1084"/>
    <tableColumn id="1085" xr3:uid="{35DF3EE6-756D-4BC8-873A-75F00DCF9830}" uniqueName="1085" name="Column1085" queryTableFieldId="1085"/>
    <tableColumn id="1086" xr3:uid="{C294EE0B-E69A-43F9-8AA1-602222FAAA0F}" uniqueName="1086" name="Column1086" queryTableFieldId="1086"/>
    <tableColumn id="1087" xr3:uid="{73BCE429-F246-47AA-ABDA-9B5FC5E334D2}" uniqueName="1087" name="Column1087" queryTableFieldId="1087"/>
    <tableColumn id="1088" xr3:uid="{5E4FB0CD-20C8-467C-A54C-447E73209CF7}" uniqueName="1088" name="Column1088" queryTableFieldId="1088"/>
    <tableColumn id="1089" xr3:uid="{31A7976A-9CCE-4209-BDFD-678CEECBB181}" uniqueName="1089" name="Column1089" queryTableFieldId="1089"/>
    <tableColumn id="1090" xr3:uid="{91E2F009-46FA-4B40-B578-D9C246C31665}" uniqueName="1090" name="Column1090" queryTableFieldId="1090"/>
    <tableColumn id="1091" xr3:uid="{68E0EC7B-C3FE-4971-89DA-1AD91AECC189}" uniqueName="1091" name="Column1091" queryTableFieldId="1091"/>
    <tableColumn id="1092" xr3:uid="{5A43DE6A-4B87-4B59-90A2-9BA8571658C7}" uniqueName="1092" name="Column1092" queryTableFieldId="1092"/>
    <tableColumn id="1093" xr3:uid="{4578D280-BDFC-47BB-8BB6-655FE86A245C}" uniqueName="1093" name="Column1093" queryTableFieldId="1093"/>
    <tableColumn id="1094" xr3:uid="{6CDD2195-EBE1-4A91-8624-9B2575399B47}" uniqueName="1094" name="Column1094" queryTableFieldId="1094"/>
    <tableColumn id="1095" xr3:uid="{14877B5E-FCB7-48D0-8FA4-1EE699963A83}" uniqueName="1095" name="Column1095" queryTableFieldId="1095"/>
    <tableColumn id="1096" xr3:uid="{99245348-76B4-4D13-816F-69703823615E}" uniqueName="1096" name="Column1096" queryTableFieldId="1096"/>
    <tableColumn id="1097" xr3:uid="{51713940-608E-4BA2-A684-6A1E15AA43DE}" uniqueName="1097" name="Column1097" queryTableFieldId="1097"/>
    <tableColumn id="1098" xr3:uid="{92B86FC2-1311-479E-BD7E-92D0DCB24302}" uniqueName="1098" name="Column1098" queryTableFieldId="1098"/>
    <tableColumn id="1099" xr3:uid="{B832E854-D350-4511-8433-0F20D6FC1DBD}" uniqueName="1099" name="Column1099" queryTableFieldId="1099"/>
    <tableColumn id="1100" xr3:uid="{2B3F5414-9674-4215-848D-43096E15CD85}" uniqueName="1100" name="Column1100" queryTableFieldId="1100"/>
    <tableColumn id="1101" xr3:uid="{E055B842-CF4C-48F7-8EBE-C44DA65D9F3B}" uniqueName="1101" name="Column1101" queryTableFieldId="1101"/>
    <tableColumn id="1102" xr3:uid="{6BD730A8-1BF7-4BD1-94DE-0D86EDA81B56}" uniqueName="1102" name="Column1102" queryTableFieldId="1102"/>
    <tableColumn id="1103" xr3:uid="{336E4EDA-87B7-4668-AD75-462AC95D4E31}" uniqueName="1103" name="Column1103" queryTableFieldId="1103"/>
    <tableColumn id="1104" xr3:uid="{0C74B46E-514A-4D3E-8FF3-4A7453CA78EC}" uniqueName="1104" name="Column1104" queryTableFieldId="1104"/>
    <tableColumn id="1105" xr3:uid="{6EA745C5-1E14-40E0-92C3-DB03D306548D}" uniqueName="1105" name="Column1105" queryTableFieldId="1105"/>
    <tableColumn id="1106" xr3:uid="{D6F02C1B-C20B-4856-8625-655BF3EFA754}" uniqueName="1106" name="Column1106" queryTableFieldId="1106"/>
    <tableColumn id="1107" xr3:uid="{9B95B0BB-38F7-402E-84AA-E069DA42AB9A}" uniqueName="1107" name="Column1107" queryTableFieldId="1107"/>
    <tableColumn id="1108" xr3:uid="{B644C26C-CFD4-4EF8-8257-3E8B8DAD1450}" uniqueName="1108" name="Column1108" queryTableFieldId="1108"/>
    <tableColumn id="1109" xr3:uid="{672EF1F7-23DA-46E6-B3BE-50C01E399175}" uniqueName="1109" name="Column1109" queryTableFieldId="1109"/>
    <tableColumn id="1110" xr3:uid="{02180951-AFDB-424F-ABB4-7B7D52485821}" uniqueName="1110" name="Column1110" queryTableFieldId="1110"/>
    <tableColumn id="1111" xr3:uid="{F67E3E07-31D9-4360-902C-4FEFFAC4BA5A}" uniqueName="1111" name="Column1111" queryTableFieldId="1111"/>
    <tableColumn id="1112" xr3:uid="{5C1DE817-BB64-4F56-963A-4EF501E661B1}" uniqueName="1112" name="Column1112" queryTableFieldId="1112"/>
    <tableColumn id="1113" xr3:uid="{09CBAAB9-865D-4E57-BB92-E6CE518C9DF4}" uniqueName="1113" name="Column1113" queryTableFieldId="1113"/>
    <tableColumn id="1114" xr3:uid="{95CD879E-E17A-435F-A1EA-D43C11A09EB3}" uniqueName="1114" name="Column1114" queryTableFieldId="1114"/>
    <tableColumn id="1115" xr3:uid="{1318044E-0498-47F2-9C83-4A0FB2995110}" uniqueName="1115" name="Column1115" queryTableFieldId="1115"/>
    <tableColumn id="1116" xr3:uid="{F620D58E-110B-4FF9-8EB2-E18872245BD3}" uniqueName="1116" name="Column1116" queryTableFieldId="1116"/>
    <tableColumn id="1117" xr3:uid="{97FD4A21-F54F-448D-A9F6-24EC13DB28A4}" uniqueName="1117" name="Column1117" queryTableFieldId="1117"/>
    <tableColumn id="1118" xr3:uid="{98DF84BA-3AB2-4269-9203-007D8B38323C}" uniqueName="1118" name="Column1118" queryTableFieldId="1118"/>
    <tableColumn id="1119" xr3:uid="{9DFFDF82-7BDA-4043-BF80-C9A1E930AB1B}" uniqueName="1119" name="Column1119" queryTableFieldId="1119"/>
    <tableColumn id="1120" xr3:uid="{41E2176D-1039-448A-98A4-881C6180E515}" uniqueName="1120" name="Column1120" queryTableFieldId="1120"/>
    <tableColumn id="1121" xr3:uid="{A11F085E-4DF1-493D-9648-F901CED1D06C}" uniqueName="1121" name="Column1121" queryTableFieldId="1121"/>
    <tableColumn id="1122" xr3:uid="{9EE28AF0-0EF4-4BA0-8727-C537977DB43A}" uniqueName="1122" name="Column1122" queryTableFieldId="1122"/>
    <tableColumn id="1123" xr3:uid="{210769C7-2372-4A11-8678-65ACEE1B93F7}" uniqueName="1123" name="Column1123" queryTableFieldId="1123"/>
    <tableColumn id="1124" xr3:uid="{75ABB534-2173-4877-8AB7-0AD8AE990F55}" uniqueName="1124" name="Column1124" queryTableFieldId="1124"/>
    <tableColumn id="1125" xr3:uid="{1A9DA469-54BB-49D9-A9F3-95EE4440BB79}" uniqueName="1125" name="Column1125" queryTableFieldId="1125"/>
    <tableColumn id="1126" xr3:uid="{2FB508DA-588F-43F4-9D1F-95552D275CF6}" uniqueName="1126" name="Column1126" queryTableFieldId="1126"/>
    <tableColumn id="1127" xr3:uid="{91720571-A3D4-4010-9BE7-BF9DF0987144}" uniqueName="1127" name="Column1127" queryTableFieldId="1127"/>
    <tableColumn id="1128" xr3:uid="{88D4B153-3BA7-4C40-8A60-4A3D9F10C109}" uniqueName="1128" name="Column1128" queryTableFieldId="1128"/>
    <tableColumn id="1129" xr3:uid="{31CC8BC9-F4A7-4580-BC4F-2855F47B9C17}" uniqueName="1129" name="Column1129" queryTableFieldId="1129"/>
    <tableColumn id="1130" xr3:uid="{E7CE2F1B-F378-4C8F-AD29-A3052E5FE02B}" uniqueName="1130" name="Column1130" queryTableFieldId="1130"/>
    <tableColumn id="1131" xr3:uid="{85BC09A1-22FE-4180-863B-BEF896B3CE60}" uniqueName="1131" name="Column1131" queryTableFieldId="1131"/>
    <tableColumn id="1132" xr3:uid="{466CB662-37C6-4044-A1FC-E051C9D82D24}" uniqueName="1132" name="Column1132" queryTableFieldId="1132"/>
    <tableColumn id="1133" xr3:uid="{99ED4CDE-4E15-434F-B3DD-B90FE2C7CD3C}" uniqueName="1133" name="Column1133" queryTableFieldId="1133"/>
    <tableColumn id="1134" xr3:uid="{58089F82-CA54-47BA-B051-9BA58726C4A3}" uniqueName="1134" name="Column1134" queryTableFieldId="1134"/>
    <tableColumn id="1135" xr3:uid="{05711C62-77BB-4748-B1E0-10866D96732C}" uniqueName="1135" name="Column1135" queryTableFieldId="1135"/>
    <tableColumn id="1136" xr3:uid="{C27635B3-FF76-4966-A3B4-E64B41B4E836}" uniqueName="1136" name="Column1136" queryTableFieldId="1136"/>
    <tableColumn id="1137" xr3:uid="{B3664310-6F84-4F7E-A64B-48BB5FE9D668}" uniqueName="1137" name="Column1137" queryTableFieldId="1137"/>
    <tableColumn id="1138" xr3:uid="{9049F88A-D890-4843-8B36-CAC7A5F97F4B}" uniqueName="1138" name="Column1138" queryTableFieldId="1138"/>
    <tableColumn id="1139" xr3:uid="{3FA9C4F2-5F91-41E2-B805-0E04E7F00D51}" uniqueName="1139" name="Column1139" queryTableFieldId="1139"/>
    <tableColumn id="1140" xr3:uid="{8B81679C-FD35-451A-BAA0-6F9633AF0ADE}" uniqueName="1140" name="Column1140" queryTableFieldId="1140"/>
    <tableColumn id="1141" xr3:uid="{39030948-AE7D-40B3-BCA0-131BEFDC2737}" uniqueName="1141" name="Column1141" queryTableFieldId="1141"/>
    <tableColumn id="1142" xr3:uid="{6E1C631C-0A58-4127-90B7-7841D5DA5218}" uniqueName="1142" name="Column1142" queryTableFieldId="1142"/>
    <tableColumn id="1143" xr3:uid="{A711094A-6CC6-4D5D-962B-29233C4CE424}" uniqueName="1143" name="Column1143" queryTableFieldId="1143"/>
    <tableColumn id="1144" xr3:uid="{842305B3-8A38-4868-AAFE-D32FC945675B}" uniqueName="1144" name="Column1144" queryTableFieldId="1144"/>
    <tableColumn id="1145" xr3:uid="{EADB8337-0452-40ED-90FC-D9E747F597AB}" uniqueName="1145" name="Column1145" queryTableFieldId="1145"/>
    <tableColumn id="1146" xr3:uid="{77E49C8F-611F-4C29-B0DE-D278B164A97F}" uniqueName="1146" name="Column1146" queryTableFieldId="1146"/>
    <tableColumn id="1147" xr3:uid="{6CF99593-3214-479B-B29D-83511B69F1EC}" uniqueName="1147" name="Column1147" queryTableFieldId="1147"/>
    <tableColumn id="1148" xr3:uid="{6C343943-542F-4D44-81D2-22CA7C6E7CAB}" uniqueName="1148" name="Column1148" queryTableFieldId="1148"/>
    <tableColumn id="1149" xr3:uid="{9483008A-E41C-45DA-AA44-7E1E59BDABBA}" uniqueName="1149" name="Column1149" queryTableFieldId="1149"/>
    <tableColumn id="1150" xr3:uid="{E469CF49-8B36-4C31-B482-975EF281AB79}" uniqueName="1150" name="Column1150" queryTableFieldId="1150"/>
    <tableColumn id="1151" xr3:uid="{B630A825-AA0E-467F-8509-2CD240083DC6}" uniqueName="1151" name="Column1151" queryTableFieldId="1151"/>
    <tableColumn id="1152" xr3:uid="{E4DF10CA-30E0-42AA-AB11-639018858D67}" uniqueName="1152" name="Column1152" queryTableFieldId="1152"/>
    <tableColumn id="1153" xr3:uid="{58E9CF2B-0C47-4AA0-8559-5AF4DFCAEC62}" uniqueName="1153" name="Column1153" queryTableFieldId="1153"/>
    <tableColumn id="1154" xr3:uid="{41FABFDF-5423-4654-B0D9-A6862D7DED8D}" uniqueName="1154" name="Column1154" queryTableFieldId="1154"/>
    <tableColumn id="1155" xr3:uid="{8150A1B8-52AC-4F90-A0B1-FE80343DE9C8}" uniqueName="1155" name="Column1155" queryTableFieldId="1155"/>
    <tableColumn id="1156" xr3:uid="{0C484F19-A754-478A-B9AF-FEE034E15EDF}" uniqueName="1156" name="Column1156" queryTableFieldId="1156"/>
    <tableColumn id="1157" xr3:uid="{0B9D237C-BCDE-4B91-B812-F92FD434A591}" uniqueName="1157" name="Column1157" queryTableFieldId="1157"/>
    <tableColumn id="1158" xr3:uid="{97DB1266-E83B-45F8-A2BF-4DFCEA5F87AE}" uniqueName="1158" name="Column1158" queryTableFieldId="1158"/>
    <tableColumn id="1159" xr3:uid="{9ED6EAB7-9882-4415-ADCF-0609E08C1A19}" uniqueName="1159" name="Column1159" queryTableFieldId="1159"/>
    <tableColumn id="1160" xr3:uid="{82C7AE5D-509F-4BDA-B3ED-8AB9C82EAD8C}" uniqueName="1160" name="Column1160" queryTableFieldId="1160"/>
    <tableColumn id="1161" xr3:uid="{ED183526-1F72-496E-A841-511D190FF535}" uniqueName="1161" name="Column1161" queryTableFieldId="1161"/>
    <tableColumn id="1162" xr3:uid="{6DB00D29-BE0A-41EA-BE4D-31F1AB28940E}" uniqueName="1162" name="Column1162" queryTableFieldId="1162"/>
    <tableColumn id="1163" xr3:uid="{9313093C-1D0F-4322-8337-ADA31249C7D4}" uniqueName="1163" name="Column1163" queryTableFieldId="1163"/>
    <tableColumn id="1164" xr3:uid="{D0C9185F-A9B8-4A9C-AC66-43247A7A75FA}" uniqueName="1164" name="Column1164" queryTableFieldId="1164"/>
    <tableColumn id="1165" xr3:uid="{AEDA7468-1F2F-49F4-8070-B2E5B453BEA0}" uniqueName="1165" name="Column1165" queryTableFieldId="1165"/>
    <tableColumn id="1166" xr3:uid="{BCE9AFE4-4B52-415E-B339-D333945E740E}" uniqueName="1166" name="Column1166" queryTableFieldId="1166"/>
    <tableColumn id="1167" xr3:uid="{48543E11-AFAE-4674-91AA-FAA196417C0A}" uniqueName="1167" name="Column1167" queryTableFieldId="1167"/>
    <tableColumn id="1168" xr3:uid="{31EE51A1-7A6F-484B-8402-3A7AD45C1950}" uniqueName="1168" name="Column1168" queryTableFieldId="1168"/>
    <tableColumn id="1169" xr3:uid="{059386BF-1986-4459-A31E-A526284DE967}" uniqueName="1169" name="Column1169" queryTableFieldId="1169"/>
    <tableColumn id="1170" xr3:uid="{9827C15B-599D-4322-917E-C208E5C1D18D}" uniqueName="1170" name="Column1170" queryTableFieldId="1170"/>
    <tableColumn id="1171" xr3:uid="{D769C274-3D41-49F5-BFCA-951D21DF14AE}" uniqueName="1171" name="Column1171" queryTableFieldId="1171"/>
    <tableColumn id="1172" xr3:uid="{92BF314D-873A-4362-9500-310C413DB914}" uniqueName="1172" name="Column1172" queryTableFieldId="1172"/>
    <tableColumn id="1173" xr3:uid="{7FFB7050-B7AB-433D-9C5C-464B06512BF0}" uniqueName="1173" name="Column1173" queryTableFieldId="1173"/>
    <tableColumn id="1174" xr3:uid="{35A6B0A4-527C-428D-A1BB-85F37379FC9C}" uniqueName="1174" name="Column1174" queryTableFieldId="1174"/>
    <tableColumn id="1175" xr3:uid="{9BAC86C8-1C29-4AD3-9122-F1EC2EDA1E10}" uniqueName="1175" name="Column1175" queryTableFieldId="1175"/>
    <tableColumn id="1176" xr3:uid="{99A64860-3108-4CB6-9CD4-B98F5448B85E}" uniqueName="1176" name="Column1176" queryTableFieldId="1176"/>
    <tableColumn id="1177" xr3:uid="{1EFA7952-9498-485A-B470-4DE3F89489FA}" uniqueName="1177" name="Column1177" queryTableFieldId="1177"/>
    <tableColumn id="1178" xr3:uid="{31CDB32A-6901-42C7-A6F6-362CB2CCBAB5}" uniqueName="1178" name="Column1178" queryTableFieldId="1178"/>
    <tableColumn id="1179" xr3:uid="{2110868C-DA6F-43C4-B86E-976EB8E4BD68}" uniqueName="1179" name="Column1179" queryTableFieldId="1179"/>
    <tableColumn id="1180" xr3:uid="{DA0133CA-C538-4C93-B5B6-3A32AB69ABCA}" uniqueName="1180" name="Column1180" queryTableFieldId="1180"/>
    <tableColumn id="1181" xr3:uid="{B18D419C-4F20-43FB-8DE5-D9E9ACF81C21}" uniqueName="1181" name="Column1181" queryTableFieldId="1181"/>
    <tableColumn id="1182" xr3:uid="{FD2FB47B-CEF7-42B4-9B5A-36EB613EA044}" uniqueName="1182" name="Column1182" queryTableFieldId="1182"/>
    <tableColumn id="1183" xr3:uid="{43A4E2BB-6406-470B-805C-C531C7CC3FC8}" uniqueName="1183" name="Column1183" queryTableFieldId="1183"/>
    <tableColumn id="1184" xr3:uid="{1F4F0629-AF35-4ABC-8640-5A5895D27626}" uniqueName="1184" name="Column1184" queryTableFieldId="1184"/>
    <tableColumn id="1185" xr3:uid="{9ABBEEC0-C1EA-4417-AB86-CC468836394D}" uniqueName="1185" name="Column1185" queryTableFieldId="1185"/>
    <tableColumn id="1186" xr3:uid="{68D80846-408F-4DE8-A360-327D648CE95E}" uniqueName="1186" name="Column1186" queryTableFieldId="1186"/>
    <tableColumn id="1187" xr3:uid="{09B92DC5-9051-49CB-BA2D-A3A7B7D213E5}" uniqueName="1187" name="Column1187" queryTableFieldId="1187"/>
    <tableColumn id="1188" xr3:uid="{D4CC9EEA-29DF-42B7-B150-EFBA00EBDCAE}" uniqueName="1188" name="Column1188" queryTableFieldId="1188"/>
    <tableColumn id="1189" xr3:uid="{F9398A2F-1BA3-42B5-8D4A-375B99E74293}" uniqueName="1189" name="Column1189" queryTableFieldId="1189"/>
    <tableColumn id="1190" xr3:uid="{D51A7FD3-D671-4ACD-BB71-E0CF8EC50428}" uniqueName="1190" name="Column1190" queryTableFieldId="1190"/>
    <tableColumn id="1191" xr3:uid="{3535730C-89FD-4437-8217-B0678ADF193D}" uniqueName="1191" name="Column1191" queryTableFieldId="1191"/>
    <tableColumn id="1192" xr3:uid="{1BCE51B5-05CF-4B2F-A01E-F3A181AEAE1B}" uniqueName="1192" name="Column1192" queryTableFieldId="1192"/>
    <tableColumn id="1193" xr3:uid="{1C14DDCF-2846-44F4-A0BE-D3477794F6BB}" uniqueName="1193" name="Column1193" queryTableFieldId="1193"/>
    <tableColumn id="1194" xr3:uid="{4F9C3B6D-C2DB-4665-867D-ABC4606C0240}" uniqueName="1194" name="Column1194" queryTableFieldId="1194"/>
    <tableColumn id="1195" xr3:uid="{34FFC0EF-A7C1-4736-A5E7-49BC0F4FAA86}" uniqueName="1195" name="Column1195" queryTableFieldId="1195"/>
    <tableColumn id="1196" xr3:uid="{FE65C8AA-4926-480A-BC30-1CBCEE02AD6E}" uniqueName="1196" name="Column1196" queryTableFieldId="1196"/>
    <tableColumn id="1197" xr3:uid="{EE4231CE-6C50-4ECC-8B22-2375949A8C27}" uniqueName="1197" name="Column1197" queryTableFieldId="1197"/>
    <tableColumn id="1198" xr3:uid="{764E224B-536A-43EF-AE96-06E51D8EBCF4}" uniqueName="1198" name="Column1198" queryTableFieldId="1198"/>
    <tableColumn id="1199" xr3:uid="{6DD0CCF1-F669-405B-BD6D-05C24585EEE1}" uniqueName="1199" name="Column1199" queryTableFieldId="1199"/>
    <tableColumn id="1200" xr3:uid="{F5C3894F-6752-4A33-8DAE-41962A0FA334}" uniqueName="1200" name="Column1200" queryTableFieldId="1200"/>
    <tableColumn id="1201" xr3:uid="{3DBB336F-18ED-467C-BE90-4CD6B00F5327}" uniqueName="1201" name="Column1201" queryTableFieldId="1201"/>
    <tableColumn id="1202" xr3:uid="{0499C0FE-067F-439D-A936-8A4A271B5C55}" uniqueName="1202" name="Column1202" queryTableFieldId="1202"/>
    <tableColumn id="1203" xr3:uid="{574961C0-BDE9-4622-8BB9-7C96C922CBF1}" uniqueName="1203" name="Column1203" queryTableFieldId="1203"/>
    <tableColumn id="1204" xr3:uid="{48AAA35E-AB09-4B6A-9208-FCE7DF36E151}" uniqueName="1204" name="Column1204" queryTableFieldId="1204"/>
    <tableColumn id="1205" xr3:uid="{74EE9348-8076-49A4-AF19-2BCBDFC406AC}" uniqueName="1205" name="Column1205" queryTableFieldId="1205"/>
    <tableColumn id="1206" xr3:uid="{025E6EB3-B207-47C2-BAF0-FD6883145DD2}" uniqueName="1206" name="Column1206" queryTableFieldId="1206"/>
    <tableColumn id="1207" xr3:uid="{F33D4617-AE57-4778-BAA6-53B880573809}" uniqueName="1207" name="Column1207" queryTableFieldId="1207"/>
    <tableColumn id="1208" xr3:uid="{58E62E44-E11C-4654-A4F3-03F92E5B6E45}" uniqueName="1208" name="Column1208" queryTableFieldId="1208"/>
    <tableColumn id="1209" xr3:uid="{91D1A4F1-BB8A-4AE0-94BF-E39E74AAF379}" uniqueName="1209" name="Column1209" queryTableFieldId="1209"/>
    <tableColumn id="1210" xr3:uid="{E253C27D-ECA5-48A8-915B-25C13780BF71}" uniqueName="1210" name="Column1210" queryTableFieldId="1210"/>
    <tableColumn id="1211" xr3:uid="{D752D5AE-91B5-46C4-9479-B1B39CD2DA3D}" uniqueName="1211" name="Column1211" queryTableFieldId="1211"/>
    <tableColumn id="1212" xr3:uid="{45769525-DD4D-4278-A959-DDE859E1F1E0}" uniqueName="1212" name="Column1212" queryTableFieldId="1212"/>
    <tableColumn id="1213" xr3:uid="{FF265D01-57F0-45F1-83EC-4ED850009C4E}" uniqueName="1213" name="Column1213" queryTableFieldId="1213"/>
    <tableColumn id="1214" xr3:uid="{D6702019-3C7F-496C-8436-8C35EEADB364}" uniqueName="1214" name="Column1214" queryTableFieldId="1214"/>
    <tableColumn id="1215" xr3:uid="{107332FE-0F3D-4D1E-8B8C-BF0E617E67E1}" uniqueName="1215" name="Column1215" queryTableFieldId="1215"/>
    <tableColumn id="1216" xr3:uid="{340FDECF-6890-4C1B-8A44-36DF655EB524}" uniqueName="1216" name="Column1216" queryTableFieldId="1216"/>
    <tableColumn id="1217" xr3:uid="{3BD1D88D-6C0C-4E26-AB5A-18F318975CEC}" uniqueName="1217" name="Column1217" queryTableFieldId="1217"/>
    <tableColumn id="1218" xr3:uid="{AADB5023-CFA6-4AB9-9A75-90B0A6EA0901}" uniqueName="1218" name="Column1218" queryTableFieldId="1218"/>
    <tableColumn id="1219" xr3:uid="{F7ED6671-0C49-4BAE-AB56-3D74F234AC09}" uniqueName="1219" name="Column1219" queryTableFieldId="1219"/>
    <tableColumn id="1220" xr3:uid="{B6B62C50-968A-4166-B485-712BF2D5A4A5}" uniqueName="1220" name="Column1220" queryTableFieldId="1220"/>
    <tableColumn id="1221" xr3:uid="{E0F5F669-17F3-48B9-8FF8-6643DDAB92CC}" uniqueName="1221" name="Column1221" queryTableFieldId="1221"/>
    <tableColumn id="1222" xr3:uid="{9D8A4BE2-5A55-41BC-BC29-DACA13AB34B8}" uniqueName="1222" name="Column1222" queryTableFieldId="1222"/>
    <tableColumn id="1223" xr3:uid="{96D02FFC-DC3E-4332-8F26-B7FFA18DBC8F}" uniqueName="1223" name="Column1223" queryTableFieldId="1223"/>
    <tableColumn id="1224" xr3:uid="{91A30493-C289-421C-B926-AE305709E39D}" uniqueName="1224" name="Column1224" queryTableFieldId="1224"/>
    <tableColumn id="1225" xr3:uid="{32914AE1-1529-4C60-998B-EF57724A875E}" uniqueName="1225" name="Column1225" queryTableFieldId="1225"/>
    <tableColumn id="1226" xr3:uid="{8B8516DF-139E-49B3-9665-83EA4B02A0DA}" uniqueName="1226" name="Column1226" queryTableFieldId="1226"/>
    <tableColumn id="1227" xr3:uid="{A8F91069-7F2E-4EC5-8687-953FF086FFF2}" uniqueName="1227" name="Column1227" queryTableFieldId="1227"/>
    <tableColumn id="1228" xr3:uid="{D8028F09-BE67-44CD-B759-6249FD98499A}" uniqueName="1228" name="Column1228" queryTableFieldId="1228"/>
    <tableColumn id="1229" xr3:uid="{9AD412E9-6BDA-435F-BFEC-E0975B1B7DFA}" uniqueName="1229" name="Column1229" queryTableFieldId="1229"/>
    <tableColumn id="1230" xr3:uid="{0F94F1E2-9D45-42A7-AED7-24DACA784232}" uniqueName="1230" name="Column1230" queryTableFieldId="1230"/>
    <tableColumn id="1231" xr3:uid="{513A0FF9-33EA-4B6B-A769-413829564178}" uniqueName="1231" name="Column1231" queryTableFieldId="1231"/>
    <tableColumn id="1232" xr3:uid="{7ADADA39-C2FF-42BA-9D2E-A0DCE9E1BF56}" uniqueName="1232" name="Column1232" queryTableFieldId="1232"/>
    <tableColumn id="1233" xr3:uid="{8951D76B-63ED-49E5-931C-C01EED1DC8BD}" uniqueName="1233" name="Column1233" queryTableFieldId="1233"/>
    <tableColumn id="1234" xr3:uid="{BDCEDDBF-AFCA-4A8C-A92A-8C8BE32E0D2E}" uniqueName="1234" name="Column1234" queryTableFieldId="1234"/>
    <tableColumn id="1235" xr3:uid="{AD2436F8-E5BC-4F4A-A347-ACEDF2E9193D}" uniqueName="1235" name="Column1235" queryTableFieldId="1235"/>
    <tableColumn id="1236" xr3:uid="{BACC5DDB-ED8A-4173-B8F9-053A83B33EA0}" uniqueName="1236" name="Column1236" queryTableFieldId="1236"/>
    <tableColumn id="1237" xr3:uid="{D9432B81-830A-4E7F-A8D3-20777834E143}" uniqueName="1237" name="Column1237" queryTableFieldId="1237"/>
    <tableColumn id="1238" xr3:uid="{F4101CD5-6426-4D43-BC9D-04DA9C54C8CF}" uniqueName="1238" name="Column1238" queryTableFieldId="1238"/>
    <tableColumn id="1239" xr3:uid="{703DFEE3-D274-4BCF-A01C-672126B5D043}" uniqueName="1239" name="Column1239" queryTableFieldId="1239"/>
    <tableColumn id="1240" xr3:uid="{1443F454-4795-40AC-83C3-4D02F201FF2F}" uniqueName="1240" name="Column1240" queryTableFieldId="1240"/>
    <tableColumn id="1241" xr3:uid="{08740C3A-3753-45AA-A918-DAC77273596A}" uniqueName="1241" name="Column1241" queryTableFieldId="1241"/>
    <tableColumn id="1242" xr3:uid="{B7E73436-D1B1-4F3B-86E0-FADF0C50C958}" uniqueName="1242" name="Column1242" queryTableFieldId="1242"/>
    <tableColumn id="1243" xr3:uid="{5BBB2C96-D7B7-4A21-B3D5-0B39B704ABA1}" uniqueName="1243" name="Column1243" queryTableFieldId="1243"/>
    <tableColumn id="1244" xr3:uid="{5B44C38B-F863-481E-9C19-6EB2FE86481C}" uniqueName="1244" name="Column1244" queryTableFieldId="1244"/>
    <tableColumn id="1245" xr3:uid="{F37CFA82-E71C-4CA1-A70E-CA5B8E584B48}" uniqueName="1245" name="Column1245" queryTableFieldId="1245"/>
    <tableColumn id="1246" xr3:uid="{3A2C6FE0-07BC-4CFB-9960-B38C530A421B}" uniqueName="1246" name="Column1246" queryTableFieldId="1246"/>
    <tableColumn id="1247" xr3:uid="{4DF3878E-2525-4630-AF09-152E96AD77A3}" uniqueName="1247" name="Column1247" queryTableFieldId="1247"/>
    <tableColumn id="1248" xr3:uid="{CDFC329B-B7C3-47B6-BF03-D1FF687DC9CB}" uniqueName="1248" name="Column1248" queryTableFieldId="1248"/>
    <tableColumn id="1249" xr3:uid="{31D06A89-20B4-41C9-AE7C-4EB28F58C523}" uniqueName="1249" name="Column1249" queryTableFieldId="1249"/>
    <tableColumn id="1250" xr3:uid="{1AC0F180-E571-4B90-A9F6-1F55493F9B56}" uniqueName="1250" name="Column1250" queryTableFieldId="1250"/>
    <tableColumn id="1251" xr3:uid="{A6358311-2932-456D-9172-A026CA3FB576}" uniqueName="1251" name="Column1251" queryTableFieldId="1251"/>
    <tableColumn id="1252" xr3:uid="{5A371B3B-ECF8-42F0-96F0-25B8D4ACE3C8}" uniqueName="1252" name="Column1252" queryTableFieldId="1252"/>
    <tableColumn id="1253" xr3:uid="{23D7AC25-5634-496B-B7DC-E92E8701462F}" uniqueName="1253" name="Column1253" queryTableFieldId="1253"/>
    <tableColumn id="1254" xr3:uid="{B5F967AD-A92F-4FB7-B9B9-D230AAE3608F}" uniqueName="1254" name="Column1254" queryTableFieldId="1254"/>
    <tableColumn id="1255" xr3:uid="{C4828A4C-6A83-4E91-A2D7-A49AB7CE8E80}" uniqueName="1255" name="Column1255" queryTableFieldId="1255"/>
    <tableColumn id="1256" xr3:uid="{C81B6150-5698-48FA-B14C-967ADA390529}" uniqueName="1256" name="Column1256" queryTableFieldId="1256"/>
    <tableColumn id="1257" xr3:uid="{F8CDC485-BE9C-49F3-A68B-50356BD9EC63}" uniqueName="1257" name="Column1257" queryTableFieldId="1257"/>
    <tableColumn id="1258" xr3:uid="{BD464D59-A108-4C0E-8DB0-9C6D4E1F708C}" uniqueName="1258" name="Column1258" queryTableFieldId="1258"/>
    <tableColumn id="1259" xr3:uid="{A2D4C455-DE26-4D8B-B693-638BF0612C4A}" uniqueName="1259" name="Column1259" queryTableFieldId="1259"/>
    <tableColumn id="1260" xr3:uid="{142E0412-1FF4-4536-8C18-5C31FCBF16AC}" uniqueName="1260" name="Column1260" queryTableFieldId="1260"/>
    <tableColumn id="1261" xr3:uid="{4381D957-4C94-4192-8699-95D59B1B42C2}" uniqueName="1261" name="Column1261" queryTableFieldId="1261"/>
    <tableColumn id="1262" xr3:uid="{FAC5BDEF-7B78-4001-A6CC-79478C3991BB}" uniqueName="1262" name="Column1262" queryTableFieldId="1262"/>
    <tableColumn id="1263" xr3:uid="{47FAE722-CF0E-494E-9C08-FD21791AF7FD}" uniqueName="1263" name="Column1263" queryTableFieldId="1263"/>
    <tableColumn id="1264" xr3:uid="{0334E40B-0997-4D3D-821E-E9E2FE85301D}" uniqueName="1264" name="Column1264" queryTableFieldId="1264"/>
    <tableColumn id="1265" xr3:uid="{F770DCBA-FE59-4EE9-818B-CDD8111A9872}" uniqueName="1265" name="Column1265" queryTableFieldId="1265"/>
    <tableColumn id="1266" xr3:uid="{E0B53E9A-7EBD-41A4-894D-69971D83E477}" uniqueName="1266" name="Column1266" queryTableFieldId="1266"/>
    <tableColumn id="1267" xr3:uid="{94C65CF7-8711-4A63-A945-06C3FC0128D8}" uniqueName="1267" name="Column1267" queryTableFieldId="1267"/>
    <tableColumn id="1268" xr3:uid="{54F04E7E-761F-49C9-9556-F44F6A997E24}" uniqueName="1268" name="Column1268" queryTableFieldId="1268"/>
    <tableColumn id="1269" xr3:uid="{C935A98F-8A44-4FFD-803E-9E9CAC8603BA}" uniqueName="1269" name="Column1269" queryTableFieldId="1269"/>
    <tableColumn id="1270" xr3:uid="{B0D59C9D-CDAF-40F8-8ED8-B1B6608F1781}" uniqueName="1270" name="Column1270" queryTableFieldId="1270"/>
    <tableColumn id="1271" xr3:uid="{77C6A6B9-BC69-4BEA-B258-348BA24D525F}" uniqueName="1271" name="Column1271" queryTableFieldId="1271"/>
    <tableColumn id="1272" xr3:uid="{4B1203D4-4D16-47E8-A1B7-A7FF44837144}" uniqueName="1272" name="Column1272" queryTableFieldId="1272"/>
    <tableColumn id="1273" xr3:uid="{4C2C07B9-04EB-45C9-A2DE-02A234512EF6}" uniqueName="1273" name="Column1273" queryTableFieldId="1273"/>
    <tableColumn id="1274" xr3:uid="{B96EC37E-0DE3-48AC-945D-CBDA02AE5B42}" uniqueName="1274" name="Column1274" queryTableFieldId="1274"/>
    <tableColumn id="1275" xr3:uid="{996335B9-9190-4076-A337-F9AFB0DBA98C}" uniqueName="1275" name="Column1275" queryTableFieldId="1275"/>
    <tableColumn id="1276" xr3:uid="{40148F32-FBD5-4F4F-B57A-D60DE55E71FF}" uniqueName="1276" name="Column1276" queryTableFieldId="1276"/>
    <tableColumn id="1277" xr3:uid="{138C9400-45B0-4B4D-A35D-9F85223FECB9}" uniqueName="1277" name="Column1277" queryTableFieldId="1277"/>
    <tableColumn id="1278" xr3:uid="{116A2A75-36FC-4C8D-9512-1D66DC811CBA}" uniqueName="1278" name="Column1278" queryTableFieldId="1278"/>
    <tableColumn id="1279" xr3:uid="{0E7001F8-AAF5-4FE7-BC0C-FDD5D5087D3B}" uniqueName="1279" name="Column1279" queryTableFieldId="1279"/>
    <tableColumn id="1280" xr3:uid="{87C33611-3DA5-43AF-A7B9-47175DD9AB78}" uniqueName="1280" name="Column1280" queryTableFieldId="1280"/>
    <tableColumn id="1281" xr3:uid="{B51FE871-C93B-496A-B080-8CB89A7D245F}" uniqueName="1281" name="Column1281" queryTableFieldId="1281"/>
    <tableColumn id="1282" xr3:uid="{313E5F93-A7FE-4637-959A-A977B7629417}" uniqueName="1282" name="Column1282" queryTableFieldId="1282"/>
    <tableColumn id="1283" xr3:uid="{47E0D674-7866-47E2-8F0D-36C83FABD0A0}" uniqueName="1283" name="Column1283" queryTableFieldId="1283"/>
    <tableColumn id="1284" xr3:uid="{B7CE15DD-344A-4846-83B8-429E45095E49}" uniqueName="1284" name="Column1284" queryTableFieldId="1284"/>
    <tableColumn id="1285" xr3:uid="{957E1CDC-9A86-419C-BC49-DD05031DF624}" uniqueName="1285" name="Column1285" queryTableFieldId="1285"/>
    <tableColumn id="1286" xr3:uid="{8E246003-A0AB-4A37-93F3-C12FC940E421}" uniqueName="1286" name="Column1286" queryTableFieldId="1286"/>
    <tableColumn id="1287" xr3:uid="{44DF886F-C1C7-4509-9A38-FF85EBA89112}" uniqueName="1287" name="Column1287" queryTableFieldId="1287"/>
    <tableColumn id="1288" xr3:uid="{A4C1A713-5157-49CF-8AA9-C7E51AA16DF0}" uniqueName="1288" name="Column1288" queryTableFieldId="1288"/>
    <tableColumn id="1289" xr3:uid="{07708964-7A91-4C97-B097-FC0A077A4545}" uniqueName="1289" name="Column1289" queryTableFieldId="1289"/>
    <tableColumn id="1290" xr3:uid="{2A07D0E9-D645-4509-A4EB-6EFF058B4691}" uniqueName="1290" name="Column1290" queryTableFieldId="1290"/>
    <tableColumn id="1291" xr3:uid="{6DD4B386-658D-4A7B-8510-5911D5FEEE70}" uniqueName="1291" name="Column1291" queryTableFieldId="1291"/>
    <tableColumn id="1292" xr3:uid="{9E8FA61A-5320-442D-96DF-36941320AD1D}" uniqueName="1292" name="Column1292" queryTableFieldId="1292"/>
    <tableColumn id="1293" xr3:uid="{7970D517-A93E-4594-AF64-B0A22C5E3044}" uniqueName="1293" name="Column1293" queryTableFieldId="1293"/>
    <tableColumn id="1294" xr3:uid="{C5623E17-1D5E-43A2-817B-ED62DAE8C1C8}" uniqueName="1294" name="Column1294" queryTableFieldId="1294"/>
    <tableColumn id="1295" xr3:uid="{FDF62503-ABB4-43C6-81BC-973AC50D9A7B}" uniqueName="1295" name="Column1295" queryTableFieldId="1295"/>
    <tableColumn id="1296" xr3:uid="{E45F098F-2482-468D-8AAE-EEB9C7C4C986}" uniqueName="1296" name="Column1296" queryTableFieldId="1296"/>
    <tableColumn id="1297" xr3:uid="{4BB301CF-7B60-468F-9F5B-FE510551835B}" uniqueName="1297" name="Column1297" queryTableFieldId="1297"/>
    <tableColumn id="1298" xr3:uid="{4BA773D0-2C48-4D61-A893-15C18C63EB89}" uniqueName="1298" name="Column1298" queryTableFieldId="1298"/>
    <tableColumn id="1299" xr3:uid="{CA883483-82D5-4149-B39D-20FD06A57C06}" uniqueName="1299" name="Column1299" queryTableFieldId="1299"/>
    <tableColumn id="1300" xr3:uid="{6230B8A0-2D75-4985-8B4E-7E7EADD6A494}" uniqueName="1300" name="Column1300" queryTableFieldId="1300"/>
    <tableColumn id="1301" xr3:uid="{6A080DC6-1F8E-42F9-942E-20AAF8EDED6C}" uniqueName="1301" name="Column1301" queryTableFieldId="1301"/>
    <tableColumn id="1302" xr3:uid="{7913BA9F-B409-479E-818C-C0B7E2167423}" uniqueName="1302" name="Column1302" queryTableFieldId="1302"/>
    <tableColumn id="1303" xr3:uid="{3EECCC47-80CF-474B-802B-CB8A70F3CFAE}" uniqueName="1303" name="Column1303" queryTableFieldId="1303"/>
    <tableColumn id="1304" xr3:uid="{5EF04D84-F27A-41A6-8C74-583287B84F22}" uniqueName="1304" name="Column1304" queryTableFieldId="1304"/>
    <tableColumn id="1305" xr3:uid="{CA1B67B0-9CDF-4A18-BA75-DAE396EEBC2D}" uniqueName="1305" name="Column1305" queryTableFieldId="1305"/>
    <tableColumn id="1306" xr3:uid="{AB5B5502-B680-465D-A2A1-613BFD08BFDD}" uniqueName="1306" name="Column1306" queryTableFieldId="1306"/>
    <tableColumn id="1307" xr3:uid="{5B7395A4-AF95-4E9C-AC12-973F4BA042BC}" uniqueName="1307" name="Column1307" queryTableFieldId="1307"/>
    <tableColumn id="1308" xr3:uid="{D9CD72F9-296E-4AAE-A2E6-BB9B833F5EB9}" uniqueName="1308" name="Column1308" queryTableFieldId="1308"/>
    <tableColumn id="1309" xr3:uid="{8720F5D6-6D2D-4BFF-A7F1-F717C8C4EB98}" uniqueName="1309" name="Column1309" queryTableFieldId="1309"/>
    <tableColumn id="1310" xr3:uid="{CC576EE3-95AB-49CB-A48E-75DA5E27D823}" uniqueName="1310" name="Column1310" queryTableFieldId="1310"/>
    <tableColumn id="1311" xr3:uid="{0420B9F3-0825-4CD7-B03C-9F6E19C6A474}" uniqueName="1311" name="Column1311" queryTableFieldId="1311"/>
    <tableColumn id="1312" xr3:uid="{9107BB13-5783-45AE-9F4F-62DE3756DF47}" uniqueName="1312" name="Column1312" queryTableFieldId="1312"/>
    <tableColumn id="1313" xr3:uid="{1B4512CE-76FA-4A65-A381-1F1B232E1D88}" uniqueName="1313" name="Column1313" queryTableFieldId="1313"/>
    <tableColumn id="1314" xr3:uid="{C1CF1992-D14C-4652-A253-D67AB29466DA}" uniqueName="1314" name="Column1314" queryTableFieldId="1314"/>
    <tableColumn id="1315" xr3:uid="{A3762BF5-17F2-4DF0-9577-7A170BB9180B}" uniqueName="1315" name="Column1315" queryTableFieldId="1315"/>
    <tableColumn id="1316" xr3:uid="{E29387E1-61E9-4672-A54E-2D1C39C3DAD4}" uniqueName="1316" name="Column1316" queryTableFieldId="1316"/>
    <tableColumn id="1317" xr3:uid="{4A2E552D-641E-4787-A8BC-257272AB49A6}" uniqueName="1317" name="Column1317" queryTableFieldId="1317"/>
    <tableColumn id="1318" xr3:uid="{9FD5EFF3-1166-4167-B328-6E97E1CA932B}" uniqueName="1318" name="Column1318" queryTableFieldId="1318"/>
    <tableColumn id="1319" xr3:uid="{9E5C0185-B8E5-4557-B7DA-A12034DA50D8}" uniqueName="1319" name="Column1319" queryTableFieldId="1319"/>
    <tableColumn id="1320" xr3:uid="{C178298D-D850-4EAB-A5EE-D3C278AADAC7}" uniqueName="1320" name="Column1320" queryTableFieldId="1320"/>
    <tableColumn id="1321" xr3:uid="{68CFC0A4-9CDA-4624-867B-EA7347841FA4}" uniqueName="1321" name="Column1321" queryTableFieldId="1321"/>
    <tableColumn id="1322" xr3:uid="{E8C60296-C4DA-43D9-8E84-70EF7B93885D}" uniqueName="1322" name="Column1322" queryTableFieldId="1322"/>
    <tableColumn id="1323" xr3:uid="{DC9C687E-70DE-4258-BB3E-02B4DAE8D5DF}" uniqueName="1323" name="Column1323" queryTableFieldId="1323"/>
    <tableColumn id="1324" xr3:uid="{6B22D30E-82B8-47EF-899E-C297742C73DF}" uniqueName="1324" name="Column1324" queryTableFieldId="1324"/>
    <tableColumn id="1325" xr3:uid="{B401921E-76B2-4664-9E0D-4241A6A4E724}" uniqueName="1325" name="Column1325" queryTableFieldId="1325"/>
    <tableColumn id="1326" xr3:uid="{14D6EC07-A0C3-4B1A-A4F9-D6AD6C758B93}" uniqueName="1326" name="Column1326" queryTableFieldId="1326"/>
    <tableColumn id="1327" xr3:uid="{836BEDB3-3CA5-45B2-9D2F-D337B1DB2481}" uniqueName="1327" name="Column1327" queryTableFieldId="1327"/>
    <tableColumn id="1328" xr3:uid="{B910B09E-BEF4-4DD2-AAE9-5583ECB519D0}" uniqueName="1328" name="Column1328" queryTableFieldId="1328"/>
    <tableColumn id="1329" xr3:uid="{C717CAD3-3B48-41BE-A821-61BBD1698F29}" uniqueName="1329" name="Column1329" queryTableFieldId="1329"/>
    <tableColumn id="1330" xr3:uid="{F80DF0DE-E45E-469A-83F5-72E5F30BAFFC}" uniqueName="1330" name="Column1330" queryTableFieldId="1330"/>
    <tableColumn id="1331" xr3:uid="{DCB17BCD-3D88-45E8-AC6E-364E9CBD4883}" uniqueName="1331" name="Column1331" queryTableFieldId="1331"/>
    <tableColumn id="1332" xr3:uid="{E7958295-48A6-4D3B-B7D8-A65032A6ECFB}" uniqueName="1332" name="Column1332" queryTableFieldId="1332"/>
    <tableColumn id="1333" xr3:uid="{4CBBEDFF-D765-4490-87EB-B846012C03C7}" uniqueName="1333" name="Column1333" queryTableFieldId="1333"/>
    <tableColumn id="1334" xr3:uid="{02CF43DC-FF33-4188-BCE7-24C7FEF24A8B}" uniqueName="1334" name="Column1334" queryTableFieldId="1334"/>
    <tableColumn id="1335" xr3:uid="{8491A8E3-EA25-495C-A804-283052708581}" uniqueName="1335" name="Column1335" queryTableFieldId="1335"/>
    <tableColumn id="1336" xr3:uid="{A211ABAC-5B42-428D-BE3D-95F3C0E46DCD}" uniqueName="1336" name="Column1336" queryTableFieldId="1336"/>
    <tableColumn id="1337" xr3:uid="{F37EADED-D8AA-4641-8219-DAE6A5FD094D}" uniqueName="1337" name="Column1337" queryTableFieldId="1337"/>
    <tableColumn id="1338" xr3:uid="{8016DE9B-B4F8-4A24-A461-09C956C49658}" uniqueName="1338" name="Column1338" queryTableFieldId="1338"/>
    <tableColumn id="1339" xr3:uid="{CC92A3F9-4E00-42E1-BA0C-0B5986616D3E}" uniqueName="1339" name="Column1339" queryTableFieldId="1339"/>
    <tableColumn id="1340" xr3:uid="{7BACADC2-1A53-438B-A985-310E476E023D}" uniqueName="1340" name="Column1340" queryTableFieldId="1340"/>
    <tableColumn id="1341" xr3:uid="{86D3DAFF-67B1-4FA7-8BB1-5A40A7B81961}" uniqueName="1341" name="Column1341" queryTableFieldId="1341"/>
    <tableColumn id="1342" xr3:uid="{639CCCE1-F07F-4ECF-BBCC-F5F5000C421B}" uniqueName="1342" name="Column1342" queryTableFieldId="1342"/>
    <tableColumn id="1343" xr3:uid="{04FB0272-EB24-4E3B-8310-3B2F23027A01}" uniqueName="1343" name="Column1343" queryTableFieldId="1343"/>
    <tableColumn id="1344" xr3:uid="{153C487E-CD6D-4D4D-8398-B0D52E5D5119}" uniqueName="1344" name="Column1344" queryTableFieldId="1344"/>
    <tableColumn id="1345" xr3:uid="{47C73835-7601-4EE6-B544-9A1717E6635B}" uniqueName="1345" name="Column1345" queryTableFieldId="1345"/>
    <tableColumn id="1346" xr3:uid="{20073E2D-17A6-44FB-A19E-6F3722797FF8}" uniqueName="1346" name="Column1346" queryTableFieldId="1346"/>
    <tableColumn id="1347" xr3:uid="{DC11B8AD-68C2-4B50-84AC-B80FA4BC44E6}" uniqueName="1347" name="Column1347" queryTableFieldId="1347"/>
    <tableColumn id="1348" xr3:uid="{A3A68EF0-3256-4EE8-B1B3-3A2BB2F0A8AF}" uniqueName="1348" name="Column1348" queryTableFieldId="1348"/>
    <tableColumn id="1349" xr3:uid="{8C381700-CB2D-4E3A-BC1D-3A9FFA2EEB8A}" uniqueName="1349" name="Column1349" queryTableFieldId="1349"/>
    <tableColumn id="1350" xr3:uid="{910A5764-6D94-488C-BFDF-E1ECCA6A5AB1}" uniqueName="1350" name="Column1350" queryTableFieldId="1350"/>
    <tableColumn id="1351" xr3:uid="{25A941F0-3B91-47B3-87C8-D48F5960F640}" uniqueName="1351" name="Column1351" queryTableFieldId="1351"/>
    <tableColumn id="1352" xr3:uid="{5DF69B57-4A7D-40BF-80E0-C2E7EF1A51B1}" uniqueName="1352" name="Column1352" queryTableFieldId="1352"/>
    <tableColumn id="1353" xr3:uid="{14F0753A-A3E7-4A11-AF0A-31806AC5472A}" uniqueName="1353" name="Column1353" queryTableFieldId="1353"/>
    <tableColumn id="1354" xr3:uid="{2235EC55-73EC-44A0-8B27-F337F46F2F26}" uniqueName="1354" name="Column1354" queryTableFieldId="1354"/>
    <tableColumn id="1355" xr3:uid="{85DF198C-DA67-48C4-BF36-04398D2B4E2F}" uniqueName="1355" name="Column1355" queryTableFieldId="1355"/>
    <tableColumn id="1356" xr3:uid="{2302C068-8702-482C-B922-DBEBE21DEB38}" uniqueName="1356" name="Column1356" queryTableFieldId="1356"/>
    <tableColumn id="1357" xr3:uid="{FD3C073E-433A-460D-9506-DCA93DE61997}" uniqueName="1357" name="Column1357" queryTableFieldId="1357"/>
    <tableColumn id="1358" xr3:uid="{02A25A8E-B16B-457C-8F96-F28500696FFB}" uniqueName="1358" name="Column1358" queryTableFieldId="1358"/>
    <tableColumn id="1359" xr3:uid="{5B8E31F7-951C-47A9-9816-6474B35E2413}" uniqueName="1359" name="Column1359" queryTableFieldId="1359"/>
    <tableColumn id="1360" xr3:uid="{4CE54DAC-BE8F-4F20-B964-290A24F5F256}" uniqueName="1360" name="Column1360" queryTableFieldId="1360"/>
    <tableColumn id="1361" xr3:uid="{A37F224E-B095-45FD-A0E8-DE2A13C390D7}" uniqueName="1361" name="Column1361" queryTableFieldId="1361"/>
    <tableColumn id="1362" xr3:uid="{8E19D39F-2110-4F38-B9B1-609E3A688927}" uniqueName="1362" name="Column1362" queryTableFieldId="1362"/>
    <tableColumn id="1363" xr3:uid="{9BA5D9D8-001A-48B6-B0D5-DD6AE3C71F13}" uniqueName="1363" name="Column1363" queryTableFieldId="1363"/>
    <tableColumn id="1364" xr3:uid="{03A18E65-38CF-4587-AE97-8F6F0E5B8368}" uniqueName="1364" name="Column1364" queryTableFieldId="1364"/>
    <tableColumn id="1365" xr3:uid="{B077CF66-BE45-40BD-BD86-F2B2571DFCCE}" uniqueName="1365" name="Column1365" queryTableFieldId="1365"/>
    <tableColumn id="1366" xr3:uid="{18184598-1D3D-4FF0-A7CC-0538D98D6B18}" uniqueName="1366" name="Column1366" queryTableFieldId="1366"/>
    <tableColumn id="1367" xr3:uid="{FB047EFF-6544-4AEE-AEC8-ED3362C3886A}" uniqueName="1367" name="Column1367" queryTableFieldId="1367"/>
    <tableColumn id="1368" xr3:uid="{D8D5069E-6B3C-490C-AE7E-DF882B844FF6}" uniqueName="1368" name="Column1368" queryTableFieldId="1368"/>
    <tableColumn id="1369" xr3:uid="{E9728E19-F1F5-4925-809F-F214D6113DE9}" uniqueName="1369" name="Column1369" queryTableFieldId="1369"/>
    <tableColumn id="1370" xr3:uid="{EDF0FFE4-32AF-4C96-A55C-96667ED1F469}" uniqueName="1370" name="Column1370" queryTableFieldId="1370"/>
    <tableColumn id="1371" xr3:uid="{CF5FDBAD-BAA8-4342-8BAE-4D909BEC2F94}" uniqueName="1371" name="Column1371" queryTableFieldId="1371"/>
    <tableColumn id="1372" xr3:uid="{128D37FE-B5F7-40F0-B66C-8E4F8B0D0630}" uniqueName="1372" name="Column1372" queryTableFieldId="1372"/>
    <tableColumn id="1373" xr3:uid="{09F73797-FE64-4D82-9A55-13872E59A836}" uniqueName="1373" name="Column1373" queryTableFieldId="1373"/>
    <tableColumn id="1374" xr3:uid="{3CD41131-3B5E-4CF0-9510-D81F166E9071}" uniqueName="1374" name="Column1374" queryTableFieldId="1374"/>
    <tableColumn id="1375" xr3:uid="{971D66E7-8105-4025-BA1E-8353EE2AAA9C}" uniqueName="1375" name="Column1375" queryTableFieldId="1375"/>
    <tableColumn id="1376" xr3:uid="{9045F43E-27CA-455B-8F91-85C10D40D495}" uniqueName="1376" name="Column1376" queryTableFieldId="1376"/>
    <tableColumn id="1377" xr3:uid="{64782131-A23A-4155-8258-D4DD33B8E1ED}" uniqueName="1377" name="Column1377" queryTableFieldId="1377"/>
    <tableColumn id="1378" xr3:uid="{5C40BA30-3A94-431F-A22F-88D3CCED93E8}" uniqueName="1378" name="Column1378" queryTableFieldId="1378"/>
    <tableColumn id="1379" xr3:uid="{D8CF788E-60EA-4C15-BF09-03317C335F9A}" uniqueName="1379" name="Column1379" queryTableFieldId="1379"/>
    <tableColumn id="1380" xr3:uid="{9F13CCDE-93C9-439E-A3AC-355771DD9BE7}" uniqueName="1380" name="Column1380" queryTableFieldId="1380"/>
    <tableColumn id="1381" xr3:uid="{909D27DE-2A13-4FD1-911E-4B0CD2DA8658}" uniqueName="1381" name="Column1381" queryTableFieldId="1381"/>
    <tableColumn id="1382" xr3:uid="{60A99FF5-7E9C-4DA6-9449-C72648D4051C}" uniqueName="1382" name="Column1382" queryTableFieldId="1382"/>
    <tableColumn id="1383" xr3:uid="{9B725FAD-ABA0-40AC-B07F-72A2986DEBA5}" uniqueName="1383" name="Column1383" queryTableFieldId="1383"/>
    <tableColumn id="1384" xr3:uid="{ACFB3CB9-C65F-4D7C-9024-3E01B70D40C5}" uniqueName="1384" name="Column1384" queryTableFieldId="1384"/>
    <tableColumn id="1385" xr3:uid="{5EBD384C-227E-4564-A56C-AB13F6778D6B}" uniqueName="1385" name="Column1385" queryTableFieldId="1385"/>
    <tableColumn id="1386" xr3:uid="{64CB5E3A-E5EE-4EAF-A26D-680CE8CB4DC4}" uniqueName="1386" name="Column1386" queryTableFieldId="1386"/>
    <tableColumn id="1387" xr3:uid="{9CE6BAA7-26C5-4EDC-AE63-30FC124BAB4A}" uniqueName="1387" name="Column1387" queryTableFieldId="1387"/>
    <tableColumn id="1388" xr3:uid="{3B9B91FA-5781-4398-AADC-8C1834A953C5}" uniqueName="1388" name="Column1388" queryTableFieldId="1388"/>
    <tableColumn id="1389" xr3:uid="{4917B630-1965-4C82-94BA-FE6E6E782C37}" uniqueName="1389" name="Column1389" queryTableFieldId="1389"/>
    <tableColumn id="1390" xr3:uid="{9D0A15B2-3D5C-4A11-95B7-8C714675325B}" uniqueName="1390" name="Column1390" queryTableFieldId="1390"/>
    <tableColumn id="1391" xr3:uid="{EC48078C-A84C-4836-BB78-DDCF66F185EC}" uniqueName="1391" name="Column1391" queryTableFieldId="1391"/>
    <tableColumn id="1392" xr3:uid="{7A173D50-F1DC-4F88-9216-F47F83D199AC}" uniqueName="1392" name="Column1392" queryTableFieldId="1392"/>
    <tableColumn id="1393" xr3:uid="{E4CEC3D4-04F9-4C71-9E7A-671AD8364B7D}" uniqueName="1393" name="Column1393" queryTableFieldId="1393"/>
    <tableColumn id="1394" xr3:uid="{2E2E72FE-CFB7-42A6-8C79-3C855EE123E8}" uniqueName="1394" name="Column1394" queryTableFieldId="1394"/>
    <tableColumn id="1395" xr3:uid="{BEF72869-7CF6-4031-A233-75E9DA9ECC49}" uniqueName="1395" name="Column1395" queryTableFieldId="1395"/>
    <tableColumn id="1396" xr3:uid="{08EE89BF-0808-4AA6-A5F9-9EA39179C572}" uniqueName="1396" name="Column1396" queryTableFieldId="1396"/>
    <tableColumn id="1397" xr3:uid="{4E47C51A-F7EE-4C54-BDBB-504346AEEDC0}" uniqueName="1397" name="Column1397" queryTableFieldId="1397"/>
    <tableColumn id="1398" xr3:uid="{B5D28EE6-1118-429D-928E-909B0C2E0D99}" uniqueName="1398" name="Column1398" queryTableFieldId="1398"/>
    <tableColumn id="1399" xr3:uid="{8263A285-E3BA-4B50-902C-42351BFA07AA}" uniqueName="1399" name="Column1399" queryTableFieldId="1399"/>
    <tableColumn id="1400" xr3:uid="{2B6F522F-0926-4DE1-995E-59B0F8C44778}" uniqueName="1400" name="Column1400" queryTableFieldId="1400"/>
    <tableColumn id="1401" xr3:uid="{CA99457B-96AA-45C4-8C1B-44D77A7984E6}" uniqueName="1401" name="Column1401" queryTableFieldId="1401"/>
    <tableColumn id="1402" xr3:uid="{D19500FC-4F02-42AF-8FF0-B708B3D9E36D}" uniqueName="1402" name="Column1402" queryTableFieldId="1402"/>
    <tableColumn id="1403" xr3:uid="{EF69587F-DE64-468F-917B-E76D51301463}" uniqueName="1403" name="Column1403" queryTableFieldId="1403"/>
    <tableColumn id="1404" xr3:uid="{47858091-BC2B-4A94-8BA6-FBEEBF4F1A57}" uniqueName="1404" name="Column1404" queryTableFieldId="1404"/>
    <tableColumn id="1405" xr3:uid="{0C2D4610-54B3-4CBB-8B41-E4133E1DA673}" uniqueName="1405" name="Column1405" queryTableFieldId="1405"/>
    <tableColumn id="1406" xr3:uid="{1F8C1F29-730A-4092-8CF0-AB19B451F09B}" uniqueName="1406" name="Column1406" queryTableFieldId="1406"/>
    <tableColumn id="1407" xr3:uid="{2EAF5421-2074-4AE3-9C11-556FA488579D}" uniqueName="1407" name="Column1407" queryTableFieldId="1407"/>
    <tableColumn id="1408" xr3:uid="{079232E1-E113-4467-A87F-15DBD48A97B8}" uniqueName="1408" name="Column1408" queryTableFieldId="1408"/>
    <tableColumn id="1409" xr3:uid="{F15751BD-83DF-4EFF-AB94-B4007634F6FC}" uniqueName="1409" name="Column1409" queryTableFieldId="1409"/>
    <tableColumn id="1410" xr3:uid="{55DE8656-796C-4513-9777-0C9C1B49B87A}" uniqueName="1410" name="Column1410" queryTableFieldId="1410"/>
    <tableColumn id="1411" xr3:uid="{134C86B8-8655-45B4-839D-659213328D5C}" uniqueName="1411" name="Column1411" queryTableFieldId="1411"/>
    <tableColumn id="1412" xr3:uid="{7D1A5239-1301-46A7-8373-C3CF0C8564F2}" uniqueName="1412" name="Column1412" queryTableFieldId="1412"/>
    <tableColumn id="1413" xr3:uid="{E83F3A63-CF4F-4D99-9CD0-CBFEF9A5B90B}" uniqueName="1413" name="Column1413" queryTableFieldId="1413"/>
    <tableColumn id="1414" xr3:uid="{B4808C52-93AE-4971-962D-92DA7BBF7195}" uniqueName="1414" name="Column1414" queryTableFieldId="1414"/>
    <tableColumn id="1415" xr3:uid="{9B478F89-9344-45A1-80A8-11DCBD59D445}" uniqueName="1415" name="Column1415" queryTableFieldId="1415"/>
    <tableColumn id="1416" xr3:uid="{2E371068-8A85-4BC9-91FF-4F310690823E}" uniqueName="1416" name="Column1416" queryTableFieldId="1416"/>
    <tableColumn id="1417" xr3:uid="{F6573301-2D54-40BB-A9A1-41C263EDF093}" uniqueName="1417" name="Column1417" queryTableFieldId="1417"/>
    <tableColumn id="1418" xr3:uid="{66896324-F0C6-4207-BD56-4A9202EAE55F}" uniqueName="1418" name="Column1418" queryTableFieldId="1418"/>
    <tableColumn id="1419" xr3:uid="{17B3A590-939A-46C1-A5F4-F63F1575EF05}" uniqueName="1419" name="Column1419" queryTableFieldId="1419"/>
    <tableColumn id="1420" xr3:uid="{33163AD2-4D5D-4080-A3DF-84390E1D8628}" uniqueName="1420" name="Column1420" queryTableFieldId="1420"/>
    <tableColumn id="1421" xr3:uid="{C9D92622-0C90-4162-9E47-538136700912}" uniqueName="1421" name="Column1421" queryTableFieldId="1421"/>
    <tableColumn id="1422" xr3:uid="{44B216B4-BFA9-4C68-BF7A-6E0CA06028F5}" uniqueName="1422" name="Column1422" queryTableFieldId="1422"/>
    <tableColumn id="1423" xr3:uid="{D8B1FEAB-DCF9-4CB1-978E-78115EDD4741}" uniqueName="1423" name="Column1423" queryTableFieldId="1423"/>
    <tableColumn id="1424" xr3:uid="{2A5A4DA9-0B2F-4CF9-BB93-A4693F66E4DC}" uniqueName="1424" name="Column1424" queryTableFieldId="1424"/>
    <tableColumn id="1425" xr3:uid="{908FB2A3-F9FE-48E8-B68C-DB042CE01BEB}" uniqueName="1425" name="Column1425" queryTableFieldId="1425"/>
    <tableColumn id="1426" xr3:uid="{13056421-675F-49B7-914E-CA0647B8F33F}" uniqueName="1426" name="Column1426" queryTableFieldId="1426"/>
    <tableColumn id="1427" xr3:uid="{6E534FA7-1C2D-47CF-8DDA-09D1A207948F}" uniqueName="1427" name="Column1427" queryTableFieldId="1427"/>
    <tableColumn id="1428" xr3:uid="{E22E42EA-5E0D-410F-B3EB-27BCAC8DC6A1}" uniqueName="1428" name="Column1428" queryTableFieldId="1428"/>
    <tableColumn id="1429" xr3:uid="{30993395-9EF7-493E-9FD0-6F60336490D0}" uniqueName="1429" name="Column1429" queryTableFieldId="1429"/>
    <tableColumn id="1430" xr3:uid="{C449D592-C665-4714-9BBD-D394911FD1AA}" uniqueName="1430" name="Column1430" queryTableFieldId="1430"/>
    <tableColumn id="1431" xr3:uid="{C6463AD0-804B-47B8-8CA0-B8C8EB5DB0BE}" uniqueName="1431" name="Column1431" queryTableFieldId="1431"/>
    <tableColumn id="1432" xr3:uid="{109AEA98-8D12-4FC8-AE86-DCCFF9C4C3DF}" uniqueName="1432" name="Column1432" queryTableFieldId="1432"/>
    <tableColumn id="1433" xr3:uid="{2DD34A38-7FBF-42D1-B61C-6E5B84FD012D}" uniqueName="1433" name="Column1433" queryTableFieldId="1433"/>
    <tableColumn id="1434" xr3:uid="{CAEBA5C4-D111-400C-B269-351F2E937020}" uniqueName="1434" name="Column1434" queryTableFieldId="1434"/>
    <tableColumn id="1435" xr3:uid="{96575AD5-1B0E-499E-84FB-0E3EDF866FFA}" uniqueName="1435" name="Column1435" queryTableFieldId="1435"/>
    <tableColumn id="1436" xr3:uid="{047488C7-9B32-423C-AE35-DEDF78077801}" uniqueName="1436" name="Column1436" queryTableFieldId="1436"/>
    <tableColumn id="1437" xr3:uid="{9AFEED31-5993-4258-BF24-497BE2B8ADE6}" uniqueName="1437" name="Column1437" queryTableFieldId="1437"/>
    <tableColumn id="1438" xr3:uid="{9CCA40C4-ED61-49FA-95C3-C4D14576DDB0}" uniqueName="1438" name="Column1438" queryTableFieldId="1438"/>
    <tableColumn id="1439" xr3:uid="{401CA2BC-E5D6-4A8F-AE32-89324EE87261}" uniqueName="1439" name="Column1439" queryTableFieldId="1439"/>
    <tableColumn id="1440" xr3:uid="{73BDA68C-72A6-4B44-83A7-6054EAC11164}" uniqueName="1440" name="Column1440" queryTableFieldId="1440"/>
    <tableColumn id="1441" xr3:uid="{98353D11-9E02-4D31-A176-03AB1438F138}" uniqueName="1441" name="Column1441" queryTableFieldId="1441"/>
    <tableColumn id="1442" xr3:uid="{96C34373-A9BE-4FA9-9AA4-F9DFF1064A3F}" uniqueName="1442" name="Column1442" queryTableFieldId="1442"/>
    <tableColumn id="1443" xr3:uid="{E9734B48-FBB7-49CB-B6F7-0307041FB689}" uniqueName="1443" name="Column1443" queryTableFieldId="1443"/>
    <tableColumn id="1444" xr3:uid="{94A2612D-8DA5-46BC-8FEC-AEF377BF6A40}" uniqueName="1444" name="Column1444" queryTableFieldId="1444"/>
    <tableColumn id="1445" xr3:uid="{837F7623-F35D-4B86-A20C-B295225BB3BC}" uniqueName="1445" name="Column1445" queryTableFieldId="1445"/>
    <tableColumn id="1446" xr3:uid="{28079128-42CA-400A-91C8-F3EB98C6D50F}" uniqueName="1446" name="Column1446" queryTableFieldId="1446"/>
    <tableColumn id="1447" xr3:uid="{DD25468B-6155-4B65-9709-431935EB14B8}" uniqueName="1447" name="Column1447" queryTableFieldId="1447"/>
    <tableColumn id="1448" xr3:uid="{4EE22CA4-1D76-42A8-A290-3CCC916B5C69}" uniqueName="1448" name="Column1448" queryTableFieldId="1448"/>
    <tableColumn id="1449" xr3:uid="{79BB7686-04EA-4927-BD99-30BF5FA4CADB}" uniqueName="1449" name="Column1449" queryTableFieldId="1449"/>
    <tableColumn id="1450" xr3:uid="{97FA23DE-07B7-491A-9755-C4809974FCE1}" uniqueName="1450" name="Column1450" queryTableFieldId="1450"/>
    <tableColumn id="1451" xr3:uid="{D8B22575-E1E2-4924-B9AC-4F7C257231FD}" uniqueName="1451" name="Column1451" queryTableFieldId="1451"/>
    <tableColumn id="1452" xr3:uid="{8598CF6F-87BE-4D9E-B01D-CB54613884E6}" uniqueName="1452" name="Column1452" queryTableFieldId="1452"/>
    <tableColumn id="1453" xr3:uid="{0F395DFB-3D45-4738-A169-31A4C62F41E3}" uniqueName="1453" name="Column1453" queryTableFieldId="1453"/>
    <tableColumn id="1454" xr3:uid="{19D6D3F8-B561-4BF9-B49A-B7B9645B7351}" uniqueName="1454" name="Column1454" queryTableFieldId="1454"/>
    <tableColumn id="1455" xr3:uid="{45356991-0867-48C6-B48E-7B20B26C2E09}" uniqueName="1455" name="Column1455" queryTableFieldId="1455"/>
    <tableColumn id="1456" xr3:uid="{DBB2DDAC-F345-4F40-86DB-BAA0DC1B085A}" uniqueName="1456" name="Column1456" queryTableFieldId="1456"/>
    <tableColumn id="1457" xr3:uid="{1F926C27-8EC6-4A66-AD29-17852785BD33}" uniqueName="1457" name="Column1457" queryTableFieldId="1457"/>
    <tableColumn id="1458" xr3:uid="{C00C172B-8FC2-4C21-BC09-6EDC71841962}" uniqueName="1458" name="Column1458" queryTableFieldId="1458"/>
    <tableColumn id="1459" xr3:uid="{7EFFA7D7-FE34-4C81-83F3-D1CFE1941DAF}" uniqueName="1459" name="Column1459" queryTableFieldId="1459"/>
    <tableColumn id="1460" xr3:uid="{729D85FD-B274-4671-8EB4-545F1FCE9BA7}" uniqueName="1460" name="Column1460" queryTableFieldId="1460"/>
    <tableColumn id="1461" xr3:uid="{FA771548-9AB0-4633-B829-C7D7142454E6}" uniqueName="1461" name="Column1461" queryTableFieldId="1461"/>
    <tableColumn id="1462" xr3:uid="{869DB83B-6FAC-42BA-92C2-9BEA04E88017}" uniqueName="1462" name="Column1462" queryTableFieldId="1462"/>
    <tableColumn id="1463" xr3:uid="{C1FC7D5F-1352-44AA-ACC8-B1039973D97A}" uniqueName="1463" name="Column1463" queryTableFieldId="1463"/>
    <tableColumn id="1464" xr3:uid="{01F0D558-1D18-4BB5-9EF2-57A78D4B071E}" uniqueName="1464" name="Column1464" queryTableFieldId="1464"/>
    <tableColumn id="1465" xr3:uid="{28604E76-D4D5-4BF9-82E2-74184BEA5734}" uniqueName="1465" name="Column1465" queryTableFieldId="1465"/>
    <tableColumn id="1466" xr3:uid="{8AEEFFD1-9133-48B7-9673-6708704A7609}" uniqueName="1466" name="Column1466" queryTableFieldId="1466"/>
    <tableColumn id="1467" xr3:uid="{5C5DA20F-7BC2-46E9-AF68-8F8799805D7C}" uniqueName="1467" name="Column1467" queryTableFieldId="1467"/>
    <tableColumn id="1468" xr3:uid="{7D9B7F8E-B5A7-4DBD-8D0D-4BBE8B5A5EEC}" uniqueName="1468" name="Column1468" queryTableFieldId="1468"/>
    <tableColumn id="1469" xr3:uid="{991AB621-7F5D-4769-A730-C05D4F08E98A}" uniqueName="1469" name="Column1469" queryTableFieldId="1469"/>
    <tableColumn id="1470" xr3:uid="{C097C402-4DD3-43BF-87DC-D27F8EDDCA5E}" uniqueName="1470" name="Column1470" queryTableFieldId="1470"/>
    <tableColumn id="1471" xr3:uid="{9FCC2C59-0BE1-461F-A6B1-05D3E0BB811B}" uniqueName="1471" name="Column1471" queryTableFieldId="1471"/>
    <tableColumn id="1472" xr3:uid="{AB8903B1-84F5-4868-89CC-A5240341073E}" uniqueName="1472" name="Column1472" queryTableFieldId="1472"/>
    <tableColumn id="1473" xr3:uid="{0463259E-3A4E-4A07-B939-B3901744D3EF}" uniqueName="1473" name="Column1473" queryTableFieldId="1473"/>
    <tableColumn id="1474" xr3:uid="{D83DA711-B07F-45E2-B165-52913E063FA2}" uniqueName="1474" name="Column1474" queryTableFieldId="1474"/>
    <tableColumn id="1475" xr3:uid="{C24CB5E6-C962-4B97-B502-2FB2E2FBEE6C}" uniqueName="1475" name="Column1475" queryTableFieldId="1475"/>
    <tableColumn id="1476" xr3:uid="{59FEDAF1-711C-4723-91B4-BE4EE41B9852}" uniqueName="1476" name="Column1476" queryTableFieldId="1476"/>
    <tableColumn id="1477" xr3:uid="{6F07427B-4728-40A6-A085-FAB6AC22A150}" uniqueName="1477" name="Column1477" queryTableFieldId="1477"/>
    <tableColumn id="1478" xr3:uid="{7375C309-811E-4046-BF38-DDEE0435E3C0}" uniqueName="1478" name="Column1478" queryTableFieldId="1478"/>
    <tableColumn id="1479" xr3:uid="{CB56E193-ED32-4D80-9986-8690574912A4}" uniqueName="1479" name="Column1479" queryTableFieldId="1479"/>
    <tableColumn id="1480" xr3:uid="{FF21FEE8-6702-4D28-AB86-BFEAE5BB151D}" uniqueName="1480" name="Column1480" queryTableFieldId="1480"/>
    <tableColumn id="1481" xr3:uid="{32836F1E-DE74-4EA7-9038-159D5D8B33A9}" uniqueName="1481" name="Column1481" queryTableFieldId="1481"/>
    <tableColumn id="1482" xr3:uid="{5623138D-CEC5-4A6D-B2FB-4F9609F7EE25}" uniqueName="1482" name="Column1482" queryTableFieldId="1482"/>
    <tableColumn id="1483" xr3:uid="{D3D5BB15-ECA2-4AC4-81EE-20698026E9F4}" uniqueName="1483" name="Column1483" queryTableFieldId="1483"/>
    <tableColumn id="1484" xr3:uid="{005301C5-B57A-4A4B-88DA-FB0D08A80AAE}" uniqueName="1484" name="Column1484" queryTableFieldId="1484"/>
    <tableColumn id="1485" xr3:uid="{934E8E5F-241A-4751-8BAA-09B67D1E5196}" uniqueName="1485" name="Column1485" queryTableFieldId="1485"/>
    <tableColumn id="1486" xr3:uid="{4D99D56B-295A-4714-8243-28D0FBCA9A95}" uniqueName="1486" name="Column1486" queryTableFieldId="1486"/>
    <tableColumn id="1487" xr3:uid="{DE38732A-457C-4B2A-8A06-68CADD848A62}" uniqueName="1487" name="Column1487" queryTableFieldId="1487"/>
    <tableColumn id="1488" xr3:uid="{DF898826-69AC-4B51-845E-F17315771CFA}" uniqueName="1488" name="Column1488" queryTableFieldId="1488"/>
    <tableColumn id="1489" xr3:uid="{E854C9EB-F807-478C-BFB6-E04ED0F001A1}" uniqueName="1489" name="Column1489" queryTableFieldId="1489"/>
    <tableColumn id="1490" xr3:uid="{C4FDD2EE-ED12-4C09-AB69-514E3960B684}" uniqueName="1490" name="Column1490" queryTableFieldId="1490"/>
    <tableColumn id="1491" xr3:uid="{7C7EBBF7-093A-4B89-A44A-8666512A53BD}" uniqueName="1491" name="Column1491" queryTableFieldId="1491"/>
    <tableColumn id="1492" xr3:uid="{D9484DF3-C108-40CB-9400-744175078BBC}" uniqueName="1492" name="Column1492" queryTableFieldId="1492"/>
    <tableColumn id="1493" xr3:uid="{64A7C477-A8AD-427D-AB40-1272EC3ADBF7}" uniqueName="1493" name="Column1493" queryTableFieldId="1493"/>
    <tableColumn id="1494" xr3:uid="{2125C609-E993-4A02-9AD8-6ECE0CBC264F}" uniqueName="1494" name="Column1494" queryTableFieldId="1494"/>
    <tableColumn id="1495" xr3:uid="{078D0B2A-9B7C-4EFB-834C-929CEC448BE0}" uniqueName="1495" name="Column1495" queryTableFieldId="1495"/>
    <tableColumn id="1496" xr3:uid="{A3ADA5A2-024D-43B5-8B6D-3A85DF78C61B}" uniqueName="1496" name="Column1496" queryTableFieldId="1496"/>
    <tableColumn id="1497" xr3:uid="{F2609308-B693-40D0-8494-6262BB41738C}" uniqueName="1497" name="Column1497" queryTableFieldId="1497"/>
    <tableColumn id="1498" xr3:uid="{93111044-4955-4B15-9C2C-88C90FBDB71A}" uniqueName="1498" name="Column1498" queryTableFieldId="1498"/>
    <tableColumn id="1499" xr3:uid="{FB763B37-DA9B-456C-A141-4A68DA4E14F1}" uniqueName="1499" name="Column1499" queryTableFieldId="1499"/>
    <tableColumn id="1500" xr3:uid="{E234839F-73EB-4123-B807-FA47F5B0A6EC}" uniqueName="1500" name="Column1500" queryTableFieldId="1500"/>
    <tableColumn id="1501" xr3:uid="{63A7DA83-17AA-43A6-BF89-7D8776A462CB}" uniqueName="1501" name="Column1501" queryTableFieldId="1501"/>
    <tableColumn id="1502" xr3:uid="{553E13D8-EDCC-412C-9AB1-64AC544F0753}" uniqueName="1502" name="Column1502" queryTableFieldId="1502"/>
    <tableColumn id="1503" xr3:uid="{54D15FED-A07B-460C-939D-B18F12104B07}" uniqueName="1503" name="Column1503" queryTableFieldId="1503"/>
    <tableColumn id="1504" xr3:uid="{8787953F-7883-4112-B8F6-D82D4D88048E}" uniqueName="1504" name="Column1504" queryTableFieldId="1504"/>
    <tableColumn id="1505" xr3:uid="{B6B55FCD-123F-481B-A7A5-103F63250020}" uniqueName="1505" name="Column1505" queryTableFieldId="1505"/>
    <tableColumn id="1506" xr3:uid="{0C5B37D3-BE8E-495C-9804-2EC92641CC4E}" uniqueName="1506" name="Column1506" queryTableFieldId="1506"/>
    <tableColumn id="1507" xr3:uid="{45B507BD-73A1-4E8C-A1B4-62C350009397}" uniqueName="1507" name="Column1507" queryTableFieldId="1507"/>
    <tableColumn id="1508" xr3:uid="{005547F6-F3D8-4ACA-888D-5B1B3640F0A8}" uniqueName="1508" name="Column1508" queryTableFieldId="1508"/>
    <tableColumn id="1509" xr3:uid="{10BE3769-01F2-43B2-BDC1-4A6ECB62E332}" uniqueName="1509" name="Column1509" queryTableFieldId="1509"/>
    <tableColumn id="1510" xr3:uid="{19066853-C789-4408-B41D-52B02DC4D283}" uniqueName="1510" name="Column1510" queryTableFieldId="1510"/>
    <tableColumn id="1511" xr3:uid="{B2A42F79-0ABF-4258-AE93-F17988C83C5C}" uniqueName="1511" name="Column1511" queryTableFieldId="1511"/>
    <tableColumn id="1512" xr3:uid="{F069002C-F487-426A-944F-B2CF90E056AD}" uniqueName="1512" name="Column1512" queryTableFieldId="1512"/>
    <tableColumn id="1513" xr3:uid="{9BDDC2E9-ED94-4C40-8B47-3D608AF6A614}" uniqueName="1513" name="Column1513" queryTableFieldId="1513"/>
    <tableColumn id="1514" xr3:uid="{E5623A21-55B9-46E0-8AB1-D9C02961207A}" uniqueName="1514" name="Column1514" queryTableFieldId="1514"/>
    <tableColumn id="1515" xr3:uid="{0EBC3B68-F648-4B66-99F0-D8E9C090D894}" uniqueName="1515" name="Column1515" queryTableFieldId="1515"/>
    <tableColumn id="1516" xr3:uid="{40093B71-A836-4B10-A78E-F6E5BE803CFF}" uniqueName="1516" name="Column1516" queryTableFieldId="1516"/>
    <tableColumn id="1517" xr3:uid="{B6DF5FAD-AF12-4417-9B00-2802C3B8E2A2}" uniqueName="1517" name="Column1517" queryTableFieldId="1517"/>
    <tableColumn id="1518" xr3:uid="{96564E3C-981A-4277-91E8-4F55ED58FFBA}" uniqueName="1518" name="Column1518" queryTableFieldId="1518"/>
    <tableColumn id="1519" xr3:uid="{3883DCC4-CED9-4512-9821-B2ED30B02FA0}" uniqueName="1519" name="Column1519" queryTableFieldId="1519"/>
    <tableColumn id="1520" xr3:uid="{5A54DC4E-67A0-43E1-B4FC-47067FB66118}" uniqueName="1520" name="Column1520" queryTableFieldId="1520"/>
    <tableColumn id="1521" xr3:uid="{12C4F381-CD37-4EC0-AF2F-F7951B679F25}" uniqueName="1521" name="Column1521" queryTableFieldId="1521"/>
    <tableColumn id="1522" xr3:uid="{CDD26639-9435-4564-A3A3-AF352CF91F56}" uniqueName="1522" name="Column1522" queryTableFieldId="1522"/>
    <tableColumn id="1523" xr3:uid="{F5111209-A1EF-43C8-B0B9-D8429ED9894E}" uniqueName="1523" name="Column1523" queryTableFieldId="1523"/>
    <tableColumn id="1524" xr3:uid="{99105DA5-63B1-493A-A732-9681C0F1FBB3}" uniqueName="1524" name="Column1524" queryTableFieldId="1524"/>
    <tableColumn id="1525" xr3:uid="{19F45CD4-D32C-4AF4-ADE0-9A172838002E}" uniqueName="1525" name="Column1525" queryTableFieldId="1525"/>
    <tableColumn id="1526" xr3:uid="{BFD309E8-A571-4C37-82AF-71E3D3B13965}" uniqueName="1526" name="Column1526" queryTableFieldId="1526"/>
    <tableColumn id="1527" xr3:uid="{817BA998-C699-4EA0-BD46-E0B9A3A7C6FF}" uniqueName="1527" name="Column1527" queryTableFieldId="1527"/>
    <tableColumn id="1528" xr3:uid="{ED922497-D560-44F1-9DEE-D9C2FE16B62D}" uniqueName="1528" name="Column1528" queryTableFieldId="1528"/>
    <tableColumn id="1529" xr3:uid="{BE3AF14E-79DB-4459-B784-8D1654D72DF9}" uniqueName="1529" name="Column1529" queryTableFieldId="1529"/>
    <tableColumn id="1530" xr3:uid="{4D3CAB6F-3F34-460E-9198-F8300828DBB1}" uniqueName="1530" name="Column1530" queryTableFieldId="1530"/>
    <tableColumn id="1531" xr3:uid="{2AE1F0B2-BEA5-47EF-9F31-3F8528697CA1}" uniqueName="1531" name="Column1531" queryTableFieldId="1531"/>
    <tableColumn id="1532" xr3:uid="{3A8B1F77-3C43-4F48-926E-C9D501F0F8BB}" uniqueName="1532" name="Column1532" queryTableFieldId="1532"/>
    <tableColumn id="1533" xr3:uid="{116C8A0D-2555-47AC-9317-455889925F98}" uniqueName="1533" name="Column1533" queryTableFieldId="1533"/>
    <tableColumn id="1534" xr3:uid="{CF4EECB8-0EE4-43B6-9205-A2218B107C58}" uniqueName="1534" name="Column1534" queryTableFieldId="1534"/>
    <tableColumn id="1535" xr3:uid="{7171AFC7-C925-42E0-8F21-0DEF3E0BF858}" uniqueName="1535" name="Column1535" queryTableFieldId="1535"/>
    <tableColumn id="1536" xr3:uid="{3DA15DC8-C8EE-4978-98DB-CBBD077C6BBB}" uniqueName="1536" name="Column1536" queryTableFieldId="1536"/>
    <tableColumn id="1537" xr3:uid="{1D10AFB7-9372-4ACA-BFDC-359157725B43}" uniqueName="1537" name="Column1537" queryTableFieldId="1537"/>
    <tableColumn id="1538" xr3:uid="{A9ADF5ED-0860-4C64-A7F5-11FE7A56006C}" uniqueName="1538" name="Column1538" queryTableFieldId="1538"/>
    <tableColumn id="1539" xr3:uid="{B47C3D1D-9C64-44A2-8E8A-6D263A1C5F99}" uniqueName="1539" name="Column1539" queryTableFieldId="1539"/>
    <tableColumn id="1540" xr3:uid="{C9579F1F-2AB9-4973-B0A4-C1F41B749939}" uniqueName="1540" name="Column1540" queryTableFieldId="1540"/>
    <tableColumn id="1541" xr3:uid="{8F2529F5-2955-44B8-8213-58259A1D72CA}" uniqueName="1541" name="Column1541" queryTableFieldId="1541"/>
    <tableColumn id="1542" xr3:uid="{EF090D6F-372E-4396-AA5E-7C234FD541D8}" uniqueName="1542" name="Column1542" queryTableFieldId="1542"/>
    <tableColumn id="1543" xr3:uid="{D5062309-45AE-4020-A216-3AD6D4C7AA9E}" uniqueName="1543" name="Column1543" queryTableFieldId="1543"/>
    <tableColumn id="1544" xr3:uid="{C46298B5-7537-4C22-BC90-291043BA1386}" uniqueName="1544" name="Column1544" queryTableFieldId="1544"/>
    <tableColumn id="1545" xr3:uid="{94A42043-355B-4AF8-8869-75EDDBF0C439}" uniqueName="1545" name="Column1545" queryTableFieldId="1545"/>
    <tableColumn id="1546" xr3:uid="{68D89E59-A906-4A63-A1B3-C1BB63E55CC4}" uniqueName="1546" name="Column1546" queryTableFieldId="1546"/>
    <tableColumn id="1547" xr3:uid="{D29D6692-7B47-4ACA-9E5E-540EE3A989B1}" uniqueName="1547" name="Column1547" queryTableFieldId="1547"/>
    <tableColumn id="1548" xr3:uid="{FD160F88-5CA8-418A-90AA-36289F6703C6}" uniqueName="1548" name="Column1548" queryTableFieldId="1548"/>
    <tableColumn id="1549" xr3:uid="{5B2F9910-9926-4D87-9A74-BC6284C5B00F}" uniqueName="1549" name="Column1549" queryTableFieldId="1549"/>
    <tableColumn id="1550" xr3:uid="{28854FA2-6495-437F-97F8-7660014C2313}" uniqueName="1550" name="Column1550" queryTableFieldId="1550"/>
    <tableColumn id="1551" xr3:uid="{FC89264F-7DB7-4F03-9A8D-C529EF22818C}" uniqueName="1551" name="Column1551" queryTableFieldId="1551"/>
    <tableColumn id="1552" xr3:uid="{5B8AE890-7AC2-419B-B94E-9B72E5D88261}" uniqueName="1552" name="Column1552" queryTableFieldId="1552"/>
    <tableColumn id="1553" xr3:uid="{2C3B39D4-DF70-411F-96C5-6345461B9863}" uniqueName="1553" name="Column1553" queryTableFieldId="1553"/>
    <tableColumn id="1554" xr3:uid="{044BFF87-AFF0-478B-8A4A-44E942803387}" uniqueName="1554" name="Column1554" queryTableFieldId="1554"/>
    <tableColumn id="1555" xr3:uid="{6AD97917-B104-4626-9A16-00E17E7369F2}" uniqueName="1555" name="Column1555" queryTableFieldId="1555"/>
    <tableColumn id="1556" xr3:uid="{43514395-29B7-4393-936D-9F845D1B56CC}" uniqueName="1556" name="Column1556" queryTableFieldId="1556"/>
    <tableColumn id="1557" xr3:uid="{4173DC3C-2BAD-4C0A-A516-325B0827E6D0}" uniqueName="1557" name="Column1557" queryTableFieldId="1557"/>
    <tableColumn id="1558" xr3:uid="{07966B43-C107-4ACB-B665-9A9E447A8E3A}" uniqueName="1558" name="Column1558" queryTableFieldId="1558"/>
    <tableColumn id="1559" xr3:uid="{1206EB17-4B53-412D-A170-532A8C19A0F9}" uniqueName="1559" name="Column1559" queryTableFieldId="1559"/>
    <tableColumn id="1560" xr3:uid="{72EE5219-3D72-4E91-8985-82FA397E9165}" uniqueName="1560" name="Column1560" queryTableFieldId="1560"/>
    <tableColumn id="1561" xr3:uid="{A67185B4-14F3-4999-A0C4-BF980F918A49}" uniqueName="1561" name="Column1561" queryTableFieldId="1561"/>
    <tableColumn id="1562" xr3:uid="{08F444C0-3A27-4901-A196-749FF7BB482E}" uniqueName="1562" name="Column1562" queryTableFieldId="1562"/>
    <tableColumn id="1563" xr3:uid="{A7275978-40B5-459F-9B00-82C15CB4A854}" uniqueName="1563" name="Column1563" queryTableFieldId="1563"/>
    <tableColumn id="1564" xr3:uid="{4823C8BA-C7C0-4444-868F-10411B122CE2}" uniqueName="1564" name="Column1564" queryTableFieldId="1564"/>
    <tableColumn id="1565" xr3:uid="{E77F72C9-5A48-4541-8DC6-77FA00F50F7C}" uniqueName="1565" name="Column1565" queryTableFieldId="1565"/>
    <tableColumn id="1566" xr3:uid="{917ED951-B9F7-47C7-B81F-1881BC248A0B}" uniqueName="1566" name="Column1566" queryTableFieldId="1566"/>
    <tableColumn id="1567" xr3:uid="{8CC844E0-03EE-4D3E-AE82-07D20E6D2433}" uniqueName="1567" name="Column1567" queryTableFieldId="1567"/>
    <tableColumn id="1568" xr3:uid="{872F1CCE-F829-45E8-B9A5-ED60B087DBBB}" uniqueName="1568" name="Column1568" queryTableFieldId="1568"/>
    <tableColumn id="1569" xr3:uid="{CAC65EE9-34A4-4D66-B46C-05CAD8A1AD0E}" uniqueName="1569" name="Column1569" queryTableFieldId="1569"/>
    <tableColumn id="1570" xr3:uid="{F6572517-1723-4510-8DC8-16CF769EFF08}" uniqueName="1570" name="Column1570" queryTableFieldId="1570"/>
    <tableColumn id="1571" xr3:uid="{1DD5BA89-F186-4C9B-A007-082280A9F539}" uniqueName="1571" name="Column1571" queryTableFieldId="1571"/>
    <tableColumn id="1572" xr3:uid="{22FA2C1B-85AC-417A-9C62-C628403BD5D1}" uniqueName="1572" name="Column1572" queryTableFieldId="1572"/>
    <tableColumn id="1573" xr3:uid="{1B8C634F-380E-4C24-81C4-E6668BDF5BAF}" uniqueName="1573" name="Column1573" queryTableFieldId="1573"/>
    <tableColumn id="1574" xr3:uid="{8279A5CB-8C68-4857-8FC5-2ACD52204538}" uniqueName="1574" name="Column1574" queryTableFieldId="1574"/>
    <tableColumn id="1575" xr3:uid="{793B7E3B-D528-4A8B-B16D-A64096C1E1AA}" uniqueName="1575" name="Column1575" queryTableFieldId="1575"/>
    <tableColumn id="1576" xr3:uid="{A2754C06-91EC-4FAC-BA3B-3FEF02096945}" uniqueName="1576" name="Column1576" queryTableFieldId="1576"/>
    <tableColumn id="1577" xr3:uid="{FFEF4963-2B70-4480-9394-025119D6B068}" uniqueName="1577" name="Column1577" queryTableFieldId="1577"/>
    <tableColumn id="1578" xr3:uid="{03BB6BE5-CC1E-4A8C-87C5-A20F31ABC27B}" uniqueName="1578" name="Column1578" queryTableFieldId="1578"/>
    <tableColumn id="1579" xr3:uid="{FD5B7D0B-4CF9-4A03-9F4B-212DFEBFAD95}" uniqueName="1579" name="Column1579" queryTableFieldId="1579"/>
    <tableColumn id="1580" xr3:uid="{346D6D53-8EEC-4CB8-8ABD-7CFA6DD9A42E}" uniqueName="1580" name="Column1580" queryTableFieldId="1580"/>
    <tableColumn id="1581" xr3:uid="{01C21B09-118A-4C52-9733-6ED8E02600E3}" uniqueName="1581" name="Column1581" queryTableFieldId="1581"/>
    <tableColumn id="1582" xr3:uid="{D4E9FE48-77D5-4223-96BB-4103C454228F}" uniqueName="1582" name="Column1582" queryTableFieldId="1582"/>
    <tableColumn id="1583" xr3:uid="{5FE2DC7B-1405-45FA-BBC0-E643541E7129}" uniqueName="1583" name="Column1583" queryTableFieldId="1583"/>
    <tableColumn id="1584" xr3:uid="{638541CF-23D1-4ABF-9C96-D2BD9A7A399F}" uniqueName="1584" name="Column1584" queryTableFieldId="1584"/>
    <tableColumn id="1585" xr3:uid="{8C24090B-40FB-4C5E-81AC-D68BF8D27CF7}" uniqueName="1585" name="Column1585" queryTableFieldId="1585"/>
    <tableColumn id="1586" xr3:uid="{3BC92FD1-B60A-4AE8-BB89-D996D49BDC83}" uniqueName="1586" name="Column1586" queryTableFieldId="1586"/>
    <tableColumn id="1587" xr3:uid="{C6EF5F3F-8A1A-4292-9A97-996E11DF4B9B}" uniqueName="1587" name="Column1587" queryTableFieldId="1587"/>
    <tableColumn id="1588" xr3:uid="{2EA84354-785D-41A9-8EFB-6F8039530743}" uniqueName="1588" name="Column1588" queryTableFieldId="1588"/>
    <tableColumn id="1589" xr3:uid="{B1408ED4-A8AE-4FD6-8386-204FA809899A}" uniqueName="1589" name="Column1589" queryTableFieldId="1589"/>
    <tableColumn id="1590" xr3:uid="{A1024BD0-2BBE-41F8-A17E-F2BA3DD2EE99}" uniqueName="1590" name="Column1590" queryTableFieldId="1590"/>
    <tableColumn id="1591" xr3:uid="{1EC48A77-08E9-413B-8FFA-3696C30A750F}" uniqueName="1591" name="Column1591" queryTableFieldId="1591"/>
    <tableColumn id="1592" xr3:uid="{1C6B7B69-D9FB-44AC-BDD3-2B146CA5FB8E}" uniqueName="1592" name="Column1592" queryTableFieldId="1592"/>
    <tableColumn id="1593" xr3:uid="{A0A5B6A6-D22F-420E-84A4-EBCA98429701}" uniqueName="1593" name="Column1593" queryTableFieldId="1593"/>
    <tableColumn id="1594" xr3:uid="{2B6A0397-2805-4B76-BE21-5A13A06C57AE}" uniqueName="1594" name="Column1594" queryTableFieldId="1594"/>
    <tableColumn id="1595" xr3:uid="{9806E1EB-8123-47B4-BE80-463449A43EB3}" uniqueName="1595" name="Column1595" queryTableFieldId="1595"/>
    <tableColumn id="1596" xr3:uid="{6C837FCB-97B8-4019-9B02-F407D570CC3D}" uniqueName="1596" name="Column1596" queryTableFieldId="1596"/>
    <tableColumn id="1597" xr3:uid="{425F463F-6BF9-4B14-904A-719BFB78893E}" uniqueName="1597" name="Column1597" queryTableFieldId="1597"/>
    <tableColumn id="1598" xr3:uid="{DA1FA570-B7A3-4C36-AA43-A9A93FAEF38E}" uniqueName="1598" name="Column1598" queryTableFieldId="1598"/>
    <tableColumn id="1599" xr3:uid="{65D346B5-B600-4D32-B13F-C9CB767087FE}" uniqueName="1599" name="Column1599" queryTableFieldId="1599"/>
    <tableColumn id="1600" xr3:uid="{C69E4C4E-61CF-42BB-A913-6F16CAF05788}" uniqueName="1600" name="Column1600" queryTableFieldId="1600"/>
    <tableColumn id="1601" xr3:uid="{43CAFA2A-7385-4ED7-A548-ADCA710FF103}" uniqueName="1601" name="Column1601" queryTableFieldId="1601"/>
    <tableColumn id="1602" xr3:uid="{08437F66-AAB7-40B1-993C-98DB087C37B6}" uniqueName="1602" name="Column1602" queryTableFieldId="1602"/>
    <tableColumn id="1603" xr3:uid="{34C3C2B2-27B0-4A07-9C1D-BF5BD563A3F9}" uniqueName="1603" name="Column1603" queryTableFieldId="1603"/>
    <tableColumn id="1604" xr3:uid="{37C50389-7FBB-4EFA-AC29-B58BBEA85491}" uniqueName="1604" name="Column1604" queryTableFieldId="1604"/>
    <tableColumn id="1605" xr3:uid="{255C5FC0-5622-4D78-A66D-87E0CDCC16EB}" uniqueName="1605" name="Column1605" queryTableFieldId="1605"/>
    <tableColumn id="1606" xr3:uid="{40396EE4-0263-452B-91DD-6EC949EDB7CC}" uniqueName="1606" name="Column1606" queryTableFieldId="1606"/>
    <tableColumn id="1607" xr3:uid="{06C2A39C-5F10-4B91-B0F9-7E11ED89B6CD}" uniqueName="1607" name="Column1607" queryTableFieldId="1607"/>
    <tableColumn id="1608" xr3:uid="{72EE08B2-3EC7-4C94-ABC8-ABDA26DE620E}" uniqueName="1608" name="Column1608" queryTableFieldId="1608"/>
    <tableColumn id="1609" xr3:uid="{C5462FC7-CEBE-47B8-9868-3334B0DB8091}" uniqueName="1609" name="Column1609" queryTableFieldId="1609"/>
    <tableColumn id="1610" xr3:uid="{224863E0-E180-4126-86E2-8B8AAE9B62F1}" uniqueName="1610" name="Column1610" queryTableFieldId="1610"/>
    <tableColumn id="1611" xr3:uid="{E65AB143-E349-4286-A664-2EBB28435142}" uniqueName="1611" name="Column1611" queryTableFieldId="1611"/>
    <tableColumn id="1612" xr3:uid="{8440D2A0-891C-4308-9D10-540A5F1D58DA}" uniqueName="1612" name="Column1612" queryTableFieldId="1612"/>
    <tableColumn id="1613" xr3:uid="{98A21170-3A97-443E-AFF4-AA3243C033A4}" uniqueName="1613" name="Column1613" queryTableFieldId="1613"/>
    <tableColumn id="1614" xr3:uid="{1D760D32-896F-4A84-9078-9AC2AA8F7D92}" uniqueName="1614" name="Column1614" queryTableFieldId="1614"/>
    <tableColumn id="1615" xr3:uid="{6EEDAC9C-D8E2-4158-9AE5-1F5B8FFC851E}" uniqueName="1615" name="Column1615" queryTableFieldId="1615"/>
    <tableColumn id="1616" xr3:uid="{6C616541-B14A-43E9-9C49-57EB9E8FF776}" uniqueName="1616" name="Column1616" queryTableFieldId="1616"/>
    <tableColumn id="1617" xr3:uid="{EBE7F834-D69D-4BC7-930B-B781CF6725E2}" uniqueName="1617" name="Column1617" queryTableFieldId="1617"/>
    <tableColumn id="1618" xr3:uid="{8D2A2033-19DD-4C33-8A9F-9968FAFB3235}" uniqueName="1618" name="Column1618" queryTableFieldId="1618"/>
    <tableColumn id="1619" xr3:uid="{3174EB40-F037-4815-BBEE-8D1B46EAFEC8}" uniqueName="1619" name="Column1619" queryTableFieldId="1619"/>
    <tableColumn id="1620" xr3:uid="{71018017-50DB-4F3C-85DD-03C54BAFE001}" uniqueName="1620" name="Column1620" queryTableFieldId="1620"/>
    <tableColumn id="1621" xr3:uid="{F28DA848-4D0D-440C-8104-B8CA4BE1CFF9}" uniqueName="1621" name="Column1621" queryTableFieldId="1621"/>
    <tableColumn id="1622" xr3:uid="{8F1DF089-A108-4661-9C51-58D356AACBD2}" uniqueName="1622" name="Column1622" queryTableFieldId="1622"/>
    <tableColumn id="1623" xr3:uid="{BDC53037-0A8E-4309-AC47-85D6B5C07E93}" uniqueName="1623" name="Column1623" queryTableFieldId="1623"/>
    <tableColumn id="1624" xr3:uid="{429C5430-66B2-4D90-AE37-A003EC3C7FE0}" uniqueName="1624" name="Column1624" queryTableFieldId="1624"/>
    <tableColumn id="1625" xr3:uid="{21BC5F62-E27A-45FB-825F-9DE15DD6E94D}" uniqueName="1625" name="Column1625" queryTableFieldId="1625"/>
    <tableColumn id="1626" xr3:uid="{5BCC300A-6C6F-4E9B-A7EC-A67CB8A28FAD}" uniqueName="1626" name="Column1626" queryTableFieldId="1626"/>
    <tableColumn id="1627" xr3:uid="{F4899DFC-3DA1-4FF1-AE77-EEF8850D79C6}" uniqueName="1627" name="Column1627" queryTableFieldId="1627"/>
    <tableColumn id="1628" xr3:uid="{F5DC3B9C-AA90-4374-96CB-FB33C4F6D629}" uniqueName="1628" name="Column1628" queryTableFieldId="1628"/>
    <tableColumn id="1629" xr3:uid="{159C021A-B80D-4A55-9693-43D5D0CD92A9}" uniqueName="1629" name="Column1629" queryTableFieldId="1629"/>
    <tableColumn id="1630" xr3:uid="{03DAB191-5DFB-4C19-B67F-CE44A8ED93A1}" uniqueName="1630" name="Column1630" queryTableFieldId="1630"/>
    <tableColumn id="1631" xr3:uid="{7758EEAE-AA03-477E-AC52-B8A96EA18E56}" uniqueName="1631" name="Column1631" queryTableFieldId="1631"/>
    <tableColumn id="1632" xr3:uid="{4FC4FFF6-6967-4116-A8B5-A0C39F5EC429}" uniqueName="1632" name="Column1632" queryTableFieldId="1632"/>
    <tableColumn id="1633" xr3:uid="{6D55B1E5-E66E-4AEF-B33A-0C2A2C17C4A2}" uniqueName="1633" name="Column1633" queryTableFieldId="1633"/>
    <tableColumn id="1634" xr3:uid="{85D469BF-24CD-4BEE-B52A-DDFC3537A686}" uniqueName="1634" name="Column1634" queryTableFieldId="1634"/>
    <tableColumn id="1635" xr3:uid="{4A3916A5-3E41-4092-B850-3F5FDCD2B684}" uniqueName="1635" name="Column1635" queryTableFieldId="1635"/>
    <tableColumn id="1636" xr3:uid="{71AB80A4-D73B-4669-A46F-347B6553AF7D}" uniqueName="1636" name="Column1636" queryTableFieldId="1636"/>
    <tableColumn id="1637" xr3:uid="{6ABF362B-56D7-4383-AE9C-5B6B56B9293A}" uniqueName="1637" name="Column1637" queryTableFieldId="1637"/>
    <tableColumn id="1638" xr3:uid="{F38AB52E-C3CA-4A64-9E06-60030C32B548}" uniqueName="1638" name="Column1638" queryTableFieldId="1638"/>
    <tableColumn id="1639" xr3:uid="{23A5CE15-984D-44A3-8F43-FC6655BE8357}" uniqueName="1639" name="Column1639" queryTableFieldId="1639"/>
    <tableColumn id="1640" xr3:uid="{E8D370AD-33EC-4262-A6AB-17B29A0ABEC0}" uniqueName="1640" name="Column1640" queryTableFieldId="1640"/>
    <tableColumn id="1641" xr3:uid="{206A81A2-F414-4B4C-8023-66C86AB4B7CC}" uniqueName="1641" name="Column1641" queryTableFieldId="1641"/>
    <tableColumn id="1642" xr3:uid="{E4ACB4FC-2DF6-418B-98C5-CEEE64A01A93}" uniqueName="1642" name="Column1642" queryTableFieldId="1642"/>
    <tableColumn id="1643" xr3:uid="{E27320B8-CE3C-4010-BE11-494D49C6DAEB}" uniqueName="1643" name="Column1643" queryTableFieldId="1643"/>
    <tableColumn id="1644" xr3:uid="{ACF1A349-3FBE-4EBC-BCE3-DC80F4D69886}" uniqueName="1644" name="Column1644" queryTableFieldId="1644"/>
    <tableColumn id="1645" xr3:uid="{8C4A25DF-5CC0-46B7-831F-E0BD8698175F}" uniqueName="1645" name="Column1645" queryTableFieldId="1645"/>
    <tableColumn id="1646" xr3:uid="{1A9D45CA-2FD6-4C46-90BE-62DDDBE394E2}" uniqueName="1646" name="Column1646" queryTableFieldId="1646"/>
    <tableColumn id="1647" xr3:uid="{FF1AC85E-682E-4FD5-A2F9-8A2EB0762C90}" uniqueName="1647" name="Column1647" queryTableFieldId="1647"/>
    <tableColumn id="1648" xr3:uid="{14A8972A-D3E8-4445-8B07-6A773BCBA6FB}" uniqueName="1648" name="Column1648" queryTableFieldId="1648"/>
    <tableColumn id="1649" xr3:uid="{FE6C58C1-6732-4DD8-9BC9-8138C5CD8D28}" uniqueName="1649" name="Column1649" queryTableFieldId="1649"/>
    <tableColumn id="1650" xr3:uid="{5FC5FF4E-7F6E-47AE-ABC4-8F6C1CBDFB00}" uniqueName="1650" name="Column1650" queryTableFieldId="1650"/>
    <tableColumn id="1651" xr3:uid="{0FAB2CAB-9831-43EC-A39A-5A9D99170344}" uniqueName="1651" name="Column1651" queryTableFieldId="1651"/>
    <tableColumn id="1652" xr3:uid="{8B0D6A70-B0C8-46A3-805E-EEC423FDBAD9}" uniqueName="1652" name="Column1652" queryTableFieldId="1652"/>
    <tableColumn id="1653" xr3:uid="{230C8A82-C471-48EC-87F2-04F3335CFF0B}" uniqueName="1653" name="Column1653" queryTableFieldId="1653"/>
    <tableColumn id="1654" xr3:uid="{A89B208B-2097-4701-83B6-37BF0F0AA2F8}" uniqueName="1654" name="Column1654" queryTableFieldId="1654"/>
    <tableColumn id="1655" xr3:uid="{C0822884-6D96-4963-8BD0-C9A6016F3239}" uniqueName="1655" name="Column1655" queryTableFieldId="1655"/>
    <tableColumn id="1656" xr3:uid="{871E539E-2575-462B-B466-EDFB97451F1A}" uniqueName="1656" name="Column1656" queryTableFieldId="1656"/>
    <tableColumn id="1657" xr3:uid="{ABE2FB04-1BB5-4742-B493-D139DF29F4B6}" uniqueName="1657" name="Column1657" queryTableFieldId="1657"/>
    <tableColumn id="1658" xr3:uid="{A34289F8-5AC9-478C-80F6-B713BFEC4269}" uniqueName="1658" name="Column1658" queryTableFieldId="1658"/>
    <tableColumn id="1659" xr3:uid="{B6A91C9C-BEE4-4F05-909E-032CD5437A44}" uniqueName="1659" name="Column1659" queryTableFieldId="1659"/>
    <tableColumn id="1660" xr3:uid="{97DE8B4C-3D37-4B44-B268-23692F9E9E7E}" uniqueName="1660" name="Column1660" queryTableFieldId="1660"/>
    <tableColumn id="1661" xr3:uid="{C54D4CFD-383C-4E01-AF64-EE9D32E376B3}" uniqueName="1661" name="Column1661" queryTableFieldId="1661"/>
    <tableColumn id="1662" xr3:uid="{6ECFCBA3-E544-4CD1-97B8-4F8C5FF240AE}" uniqueName="1662" name="Column1662" queryTableFieldId="1662"/>
    <tableColumn id="1663" xr3:uid="{065B3D8C-0EEB-441A-BEEB-4B6CC2663F26}" uniqueName="1663" name="Column1663" queryTableFieldId="1663"/>
    <tableColumn id="1664" xr3:uid="{736C59D8-786F-497B-9B6C-D8A3D8B7552D}" uniqueName="1664" name="Column1664" queryTableFieldId="1664"/>
    <tableColumn id="1665" xr3:uid="{E5AAE179-F82D-4D49-951F-BF4B1D1731BC}" uniqueName="1665" name="Column1665" queryTableFieldId="1665"/>
    <tableColumn id="1666" xr3:uid="{4F54E089-58D6-48E1-8874-455F40AF6B16}" uniqueName="1666" name="Column1666" queryTableFieldId="1666"/>
    <tableColumn id="1667" xr3:uid="{7AC7029B-FE0D-4DEA-A0D8-A37BC67A80DE}" uniqueName="1667" name="Column1667" queryTableFieldId="1667"/>
    <tableColumn id="1668" xr3:uid="{AB984CE1-8830-4E1F-A594-DB040D780E5E}" uniqueName="1668" name="Column1668" queryTableFieldId="1668"/>
    <tableColumn id="1669" xr3:uid="{F32B6440-4949-4CEA-8621-B1B127039A5D}" uniqueName="1669" name="Column1669" queryTableFieldId="1669"/>
    <tableColumn id="1670" xr3:uid="{6EA66982-29CD-4E5B-BE1D-06DFA29F80B0}" uniqueName="1670" name="Column1670" queryTableFieldId="1670"/>
    <tableColumn id="1671" xr3:uid="{F2C1FBDA-7733-4927-9803-0957620CDE93}" uniqueName="1671" name="Column1671" queryTableFieldId="1671"/>
    <tableColumn id="1672" xr3:uid="{B070F621-BC4C-478D-9638-1AF35C4B4103}" uniqueName="1672" name="Column1672" queryTableFieldId="1672"/>
    <tableColumn id="1673" xr3:uid="{23367F39-C310-4180-87D0-424B8C77DB96}" uniqueName="1673" name="Column1673" queryTableFieldId="1673"/>
    <tableColumn id="1674" xr3:uid="{63C133C5-C639-4B81-899C-73F2ECED226A}" uniqueName="1674" name="Column1674" queryTableFieldId="1674"/>
    <tableColumn id="1675" xr3:uid="{CCEC1CF0-B252-42ED-A2C1-47852EEE4F41}" uniqueName="1675" name="Column1675" queryTableFieldId="1675"/>
    <tableColumn id="1676" xr3:uid="{A8C0A482-5DB5-40AB-BE78-C891D252D4D7}" uniqueName="1676" name="Column1676" queryTableFieldId="1676"/>
    <tableColumn id="1677" xr3:uid="{BA186AF3-8892-441A-83A9-4359DFFAC874}" uniqueName="1677" name="Column1677" queryTableFieldId="1677"/>
    <tableColumn id="1678" xr3:uid="{18B43197-CC5F-432D-8BD1-FCC205A52EBA}" uniqueName="1678" name="Column1678" queryTableFieldId="1678"/>
    <tableColumn id="1679" xr3:uid="{75C30951-EB98-418E-BA34-BAB6549D5240}" uniqueName="1679" name="Column1679" queryTableFieldId="1679"/>
    <tableColumn id="1680" xr3:uid="{8EEAB8D1-27E1-46CA-8D82-2A166AFE82F4}" uniqueName="1680" name="Column1680" queryTableFieldId="1680"/>
    <tableColumn id="1681" xr3:uid="{68C0B8D6-B81F-4B12-ACC0-7531B9A780D1}" uniqueName="1681" name="Column1681" queryTableFieldId="1681"/>
    <tableColumn id="1682" xr3:uid="{D4799CCF-4A21-4FF1-AF74-1DA6BEF6C05D}" uniqueName="1682" name="Column1682" queryTableFieldId="1682"/>
    <tableColumn id="1683" xr3:uid="{5D6D63F8-9587-4260-9945-44B6980A03A0}" uniqueName="1683" name="Column1683" queryTableFieldId="1683"/>
    <tableColumn id="1684" xr3:uid="{7B1D6CB2-9B6B-4E32-B329-D4092F143000}" uniqueName="1684" name="Column1684" queryTableFieldId="1684"/>
    <tableColumn id="1685" xr3:uid="{20653EC3-499D-420E-86FA-2DDBE5EDBF0D}" uniqueName="1685" name="Column1685" queryTableFieldId="1685"/>
    <tableColumn id="1686" xr3:uid="{33934FB7-2D85-42AB-BDC6-B51CCD5E2BBD}" uniqueName="1686" name="Column1686" queryTableFieldId="1686"/>
    <tableColumn id="1687" xr3:uid="{4323E7F7-A705-459A-868B-0E823F337BB3}" uniqueName="1687" name="Column1687" queryTableFieldId="1687"/>
    <tableColumn id="1688" xr3:uid="{502814DD-37F4-497B-A686-6535F211AD88}" uniqueName="1688" name="Column1688" queryTableFieldId="1688"/>
    <tableColumn id="1689" xr3:uid="{ADA9EEB5-98FF-48D5-8DEC-F57692BF212C}" uniqueName="1689" name="Column1689" queryTableFieldId="1689"/>
    <tableColumn id="1690" xr3:uid="{6F3C1777-1394-466A-94CC-A4298A11940D}" uniqueName="1690" name="Column1690" queryTableFieldId="1690"/>
    <tableColumn id="1691" xr3:uid="{095D1EEC-A78E-41D3-86BC-93879AEBE7C0}" uniqueName="1691" name="Column1691" queryTableFieldId="1691"/>
    <tableColumn id="1692" xr3:uid="{15E652BB-6693-4128-8A30-39A49D8E3994}" uniqueName="1692" name="Column1692" queryTableFieldId="1692"/>
    <tableColumn id="1693" xr3:uid="{7E191110-ADA7-4A7F-B9FE-01C114504488}" uniqueName="1693" name="Column1693" queryTableFieldId="1693"/>
    <tableColumn id="1694" xr3:uid="{C4AC96D4-A0F3-4DD0-8AEE-2A0B1F281BEA}" uniqueName="1694" name="Column1694" queryTableFieldId="1694"/>
    <tableColumn id="1695" xr3:uid="{A2B17394-C1CE-4C44-B472-60BDE2177FF3}" uniqueName="1695" name="Column1695" queryTableFieldId="1695"/>
    <tableColumn id="1696" xr3:uid="{0FBBAC07-D435-4F7F-BCDD-0468B770FBB0}" uniqueName="1696" name="Column1696" queryTableFieldId="1696"/>
    <tableColumn id="1697" xr3:uid="{ED7B56FA-7AE0-4936-B1D7-12B4B7BE10E8}" uniqueName="1697" name="Column1697" queryTableFieldId="1697"/>
    <tableColumn id="1698" xr3:uid="{0E659050-A597-440E-AECC-D63F897891D3}" uniqueName="1698" name="Column1698" queryTableFieldId="1698"/>
    <tableColumn id="1699" xr3:uid="{6A073AE5-38E4-4D12-B2CF-3ADAC5287805}" uniqueName="1699" name="Column1699" queryTableFieldId="1699"/>
    <tableColumn id="1700" xr3:uid="{E83BCCB6-2876-46DE-9C1C-4153BA7C56CE}" uniqueName="1700" name="Column1700" queryTableFieldId="1700"/>
    <tableColumn id="1701" xr3:uid="{ADCF04F0-0A1D-40CD-9584-41C07FFFC210}" uniqueName="1701" name="Column1701" queryTableFieldId="1701"/>
    <tableColumn id="1702" xr3:uid="{BB0A51B3-91BF-4DAE-B2D7-F8642B6AF024}" uniqueName="1702" name="Column1702" queryTableFieldId="1702"/>
    <tableColumn id="1703" xr3:uid="{FCD2820D-DE86-4CDC-A8B5-47B84B3C32BA}" uniqueName="1703" name="Column1703" queryTableFieldId="1703"/>
    <tableColumn id="1704" xr3:uid="{CB538F5B-ED3B-4841-A427-874E2280441D}" uniqueName="1704" name="Column1704" queryTableFieldId="1704"/>
    <tableColumn id="1705" xr3:uid="{58D8CDE0-756D-42AC-B64E-4F72A109CFE3}" uniqueName="1705" name="Column1705" queryTableFieldId="1705"/>
    <tableColumn id="1706" xr3:uid="{7221AB25-ABF5-4C0D-A20D-F48888DA0216}" uniqueName="1706" name="Column1706" queryTableFieldId="1706"/>
    <tableColumn id="1707" xr3:uid="{4BB93C18-5E99-41D1-8185-0D4B1CD80894}" uniqueName="1707" name="Column1707" queryTableFieldId="1707"/>
    <tableColumn id="1708" xr3:uid="{3A9943B6-969C-460A-8603-EC0C0D777DDF}" uniqueName="1708" name="Column1708" queryTableFieldId="1708"/>
    <tableColumn id="1709" xr3:uid="{7071CB4B-D879-4831-8229-8E67DA4A856A}" uniqueName="1709" name="Column1709" queryTableFieldId="1709"/>
    <tableColumn id="1710" xr3:uid="{5E63D101-443C-43CF-AA66-3C4995D841C2}" uniqueName="1710" name="Column1710" queryTableFieldId="1710"/>
    <tableColumn id="1711" xr3:uid="{F7A2876B-A6D8-4DD3-B61C-FC0298AABFA9}" uniqueName="1711" name="Column1711" queryTableFieldId="1711"/>
    <tableColumn id="1712" xr3:uid="{2B26F0A4-DE5E-4507-82B9-9B3911A9669F}" uniqueName="1712" name="Column1712" queryTableFieldId="1712"/>
    <tableColumn id="1713" xr3:uid="{CD8AB7E5-068B-490C-AF15-6DEAAB7413AB}" uniqueName="1713" name="Column1713" queryTableFieldId="1713"/>
    <tableColumn id="1714" xr3:uid="{B43E213D-40AC-47B3-BF84-4583612A4CC9}" uniqueName="1714" name="Column1714" queryTableFieldId="1714"/>
    <tableColumn id="1715" xr3:uid="{3210268E-6B73-4EA0-A97D-1F680A25CB6B}" uniqueName="1715" name="Column1715" queryTableFieldId="1715"/>
    <tableColumn id="1716" xr3:uid="{19CC6732-B2D9-453F-8A64-F9E3DBB2372F}" uniqueName="1716" name="Column1716" queryTableFieldId="1716"/>
    <tableColumn id="1717" xr3:uid="{A5904D27-A0A5-47BD-A14F-0575E05D230F}" uniqueName="1717" name="Column1717" queryTableFieldId="1717"/>
    <tableColumn id="1718" xr3:uid="{A35996EB-DE2A-4337-8DC7-A8886C801DD6}" uniqueName="1718" name="Column1718" queryTableFieldId="1718"/>
    <tableColumn id="1719" xr3:uid="{8FA28D45-2776-455D-9F0A-7C0E531A7E78}" uniqueName="1719" name="Column1719" queryTableFieldId="1719"/>
    <tableColumn id="1720" xr3:uid="{D8A0FEA2-F667-4FB7-B09B-4972B5CD7F9C}" uniqueName="1720" name="Column1720" queryTableFieldId="1720"/>
    <tableColumn id="1721" xr3:uid="{5FE5449F-C380-4A50-A4A1-C7F4B95BB9DD}" uniqueName="1721" name="Column1721" queryTableFieldId="1721"/>
    <tableColumn id="1722" xr3:uid="{40320A89-C022-40FE-BA08-63B398F0DF28}" uniqueName="1722" name="Column1722" queryTableFieldId="1722"/>
    <tableColumn id="1723" xr3:uid="{1F2A8F60-C57D-4E7B-A64F-4F93EC6C3BB6}" uniqueName="1723" name="Column1723" queryTableFieldId="1723"/>
    <tableColumn id="1724" xr3:uid="{C316FED4-018C-4398-86B7-D72859116F00}" uniqueName="1724" name="Column1724" queryTableFieldId="1724"/>
    <tableColumn id="1725" xr3:uid="{A8362E6D-E15A-44C0-8D27-DB6A373ED46F}" uniqueName="1725" name="Column1725" queryTableFieldId="1725"/>
    <tableColumn id="1726" xr3:uid="{F9155264-24A3-41F6-8107-52B9559DDF3B}" uniqueName="1726" name="Column1726" queryTableFieldId="1726"/>
    <tableColumn id="1727" xr3:uid="{34FD9D55-497D-463C-B8D6-3BB6597FAF36}" uniqueName="1727" name="Column1727" queryTableFieldId="1727"/>
    <tableColumn id="1728" xr3:uid="{C49A8561-3274-4B94-B42F-94596FC86876}" uniqueName="1728" name="Column1728" queryTableFieldId="1728"/>
    <tableColumn id="1729" xr3:uid="{F206164D-4A43-4F6C-AD35-5F2F03812E75}" uniqueName="1729" name="Column1729" queryTableFieldId="1729"/>
    <tableColumn id="1730" xr3:uid="{EC708247-ECCD-4D4E-83E1-4BCB16B6306F}" uniqueName="1730" name="Column1730" queryTableFieldId="1730"/>
    <tableColumn id="1731" xr3:uid="{80A85DD8-EF21-4C99-BF74-1D28D0348DE0}" uniqueName="1731" name="Column1731" queryTableFieldId="1731"/>
    <tableColumn id="1732" xr3:uid="{1730EB8A-7AF4-457A-991C-37BD659789BD}" uniqueName="1732" name="Column1732" queryTableFieldId="1732"/>
    <tableColumn id="1733" xr3:uid="{61585C73-E23F-4B76-B8C2-3ECDF8138755}" uniqueName="1733" name="Column1733" queryTableFieldId="1733"/>
    <tableColumn id="1734" xr3:uid="{BF67C1DE-0769-4B6D-ACC8-E4D3615C2624}" uniqueName="1734" name="Column1734" queryTableFieldId="1734"/>
    <tableColumn id="1735" xr3:uid="{BA6FF4BC-F005-4C9F-9449-B3F1C6ACA42E}" uniqueName="1735" name="Column1735" queryTableFieldId="1735"/>
    <tableColumn id="1736" xr3:uid="{16620D4B-8908-41EB-8822-BAE0B408A9B7}" uniqueName="1736" name="Column1736" queryTableFieldId="1736"/>
    <tableColumn id="1737" xr3:uid="{512D1A0A-36D0-4114-82DA-B28ECA4F26EB}" uniqueName="1737" name="Column1737" queryTableFieldId="1737"/>
    <tableColumn id="1738" xr3:uid="{F0E1E9B2-2067-4D07-9105-C26813FEE162}" uniqueName="1738" name="Column1738" queryTableFieldId="1738"/>
    <tableColumn id="1739" xr3:uid="{FC3F077B-AA2A-4DE0-974F-EB203594BF7E}" uniqueName="1739" name="Column1739" queryTableFieldId="1739"/>
    <tableColumn id="1740" xr3:uid="{F2184CB2-1AD9-4DA1-B633-8AA4A4F611EA}" uniqueName="1740" name="Column1740" queryTableFieldId="1740"/>
    <tableColumn id="1741" xr3:uid="{24589D42-752A-486C-9A60-29143C5286F6}" uniqueName="1741" name="Column1741" queryTableFieldId="1741"/>
    <tableColumn id="1742" xr3:uid="{35E26FC0-AA70-4903-8E42-E736A5FA623F}" uniqueName="1742" name="Column1742" queryTableFieldId="1742"/>
    <tableColumn id="1743" xr3:uid="{4F1FE6A6-5DAE-49DB-81D4-FC5B9A26563E}" uniqueName="1743" name="Column1743" queryTableFieldId="1743"/>
    <tableColumn id="1744" xr3:uid="{82CF75B2-B155-4CFA-A257-81442558E34E}" uniqueName="1744" name="Column1744" queryTableFieldId="1744"/>
    <tableColumn id="1745" xr3:uid="{6C07DD62-5EB0-4C10-980B-E30FE72B5590}" uniqueName="1745" name="Column1745" queryTableFieldId="1745"/>
    <tableColumn id="1746" xr3:uid="{03D1509F-A608-46A5-9DEF-BB56DF867448}" uniqueName="1746" name="Column1746" queryTableFieldId="1746"/>
    <tableColumn id="1747" xr3:uid="{D143D95D-2C8C-4C0A-8799-5E5E188ED2A9}" uniqueName="1747" name="Column1747" queryTableFieldId="1747"/>
    <tableColumn id="1748" xr3:uid="{9EE9EA2D-8465-4F23-B206-C01434A1DD9B}" uniqueName="1748" name="Column1748" queryTableFieldId="1748"/>
    <tableColumn id="1749" xr3:uid="{F4CAF348-4118-4F33-8808-C7986D8C4179}" uniqueName="1749" name="Column1749" queryTableFieldId="1749"/>
    <tableColumn id="1750" xr3:uid="{194B232B-8238-4726-83CF-874AC272F081}" uniqueName="1750" name="Column1750" queryTableFieldId="1750"/>
    <tableColumn id="1751" xr3:uid="{6D1F81DD-71B4-4918-9EF0-B6604E588D1D}" uniqueName="1751" name="Column1751" queryTableFieldId="1751"/>
    <tableColumn id="1752" xr3:uid="{EAA26148-C194-4479-8691-FA92F67ED03C}" uniqueName="1752" name="Column1752" queryTableFieldId="1752"/>
    <tableColumn id="1753" xr3:uid="{33EC2126-CD0A-474E-B874-4D48E4654AD9}" uniqueName="1753" name="Column1753" queryTableFieldId="1753"/>
    <tableColumn id="1754" xr3:uid="{6D14C58B-9428-4679-B0C1-DA43CBA42FE4}" uniqueName="1754" name="Column1754" queryTableFieldId="1754"/>
    <tableColumn id="1755" xr3:uid="{AD6785F0-147B-4D38-8CBB-CE0D26BC8861}" uniqueName="1755" name="Column1755" queryTableFieldId="1755"/>
    <tableColumn id="1756" xr3:uid="{FA5B97CD-3067-415F-9B4B-0A9A03591CA2}" uniqueName="1756" name="Column1756" queryTableFieldId="1756"/>
    <tableColumn id="1757" xr3:uid="{32FBCC72-6826-4E2E-B3BE-2E6227D3D5EF}" uniqueName="1757" name="Column1757" queryTableFieldId="1757"/>
    <tableColumn id="1758" xr3:uid="{CF62F92F-E4E6-433E-A0BF-8E1D39E86514}" uniqueName="1758" name="Column1758" queryTableFieldId="1758"/>
    <tableColumn id="1759" xr3:uid="{8AA49765-FF12-44FA-ABE1-CB9E3355E59D}" uniqueName="1759" name="Column1759" queryTableFieldId="1759"/>
    <tableColumn id="1760" xr3:uid="{5A511BB3-906F-4D57-AF45-1C2F6B6D0797}" uniqueName="1760" name="Column1760" queryTableFieldId="1760"/>
    <tableColumn id="1761" xr3:uid="{86950212-F490-49B4-877A-12EEEC72FC97}" uniqueName="1761" name="Column1761" queryTableFieldId="1761"/>
    <tableColumn id="1762" xr3:uid="{AD2F533D-91B9-4D8B-B982-1CC5A1305A7A}" uniqueName="1762" name="Column1762" queryTableFieldId="1762"/>
    <tableColumn id="1763" xr3:uid="{16E6B2B4-452F-4700-86D6-21AD0532CAD1}" uniqueName="1763" name="Column1763" queryTableFieldId="1763"/>
    <tableColumn id="1764" xr3:uid="{9BA515DD-6F42-4DC6-A5AE-3997D7DAA263}" uniqueName="1764" name="Column1764" queryTableFieldId="1764"/>
    <tableColumn id="1765" xr3:uid="{3A43C548-3152-4388-9D07-F18D36DFEF01}" uniqueName="1765" name="Column1765" queryTableFieldId="1765"/>
    <tableColumn id="1766" xr3:uid="{0FFF2B94-6457-46C2-929D-51B62E097807}" uniqueName="1766" name="Column1766" queryTableFieldId="1766"/>
    <tableColumn id="1767" xr3:uid="{44EB9A12-A632-49E1-B7A6-8E630DD0031D}" uniqueName="1767" name="Column1767" queryTableFieldId="1767"/>
    <tableColumn id="1768" xr3:uid="{6B9F3AB7-9F47-4DD2-AE7E-0A99BB92C527}" uniqueName="1768" name="Column1768" queryTableFieldId="1768"/>
    <tableColumn id="1769" xr3:uid="{5AA2B23E-1217-4ADF-8B62-3FA5BDCB8257}" uniqueName="1769" name="Column1769" queryTableFieldId="1769"/>
    <tableColumn id="1770" xr3:uid="{AB9102F4-7BA2-4DD2-AB96-6FBF191F8575}" uniqueName="1770" name="Column1770" queryTableFieldId="1770"/>
    <tableColumn id="1771" xr3:uid="{EE29DA9F-377C-4F02-8931-ACDAEB2D9E7C}" uniqueName="1771" name="Column1771" queryTableFieldId="1771"/>
    <tableColumn id="1772" xr3:uid="{5F7CDB0B-643C-435F-BAE7-90B13DEEEBD8}" uniqueName="1772" name="Column1772" queryTableFieldId="1772"/>
    <tableColumn id="1773" xr3:uid="{DDBE37D9-6715-4AB4-B3D9-E43C0CE61C34}" uniqueName="1773" name="Column1773" queryTableFieldId="1773"/>
    <tableColumn id="1774" xr3:uid="{6ED1C01C-8CD7-4AB9-87C3-2D24EB6499B4}" uniqueName="1774" name="Column1774" queryTableFieldId="1774"/>
    <tableColumn id="1775" xr3:uid="{4E6A016D-B0C8-4303-8C93-DC86E053EA14}" uniqueName="1775" name="Column1775" queryTableFieldId="1775"/>
    <tableColumn id="1776" xr3:uid="{7E005F1E-7696-485E-AC40-E8F2B9D93EC2}" uniqueName="1776" name="Column1776" queryTableFieldId="1776"/>
    <tableColumn id="1777" xr3:uid="{0040D6F6-E491-4718-BEB6-750DA18D0EBD}" uniqueName="1777" name="Column1777" queryTableFieldId="1777"/>
    <tableColumn id="1778" xr3:uid="{626C54E9-A0B8-446A-B945-840CFBC28F35}" uniqueName="1778" name="Column1778" queryTableFieldId="1778"/>
    <tableColumn id="1779" xr3:uid="{AE50B57A-79BE-4729-9FF1-304FC4A2E16C}" uniqueName="1779" name="Column1779" queryTableFieldId="1779"/>
    <tableColumn id="1780" xr3:uid="{FA45D783-3E10-436A-9101-5E8B17F09954}" uniqueName="1780" name="Column1780" queryTableFieldId="1780"/>
    <tableColumn id="1781" xr3:uid="{123C7793-D050-4A4D-A0D8-342B6F13AA13}" uniqueName="1781" name="Column1781" queryTableFieldId="1781"/>
    <tableColumn id="1782" xr3:uid="{5287820F-1783-486C-BF28-5E1BC6D6AB8E}" uniqueName="1782" name="Column1782" queryTableFieldId="1782"/>
    <tableColumn id="1783" xr3:uid="{A1828906-7B5F-4471-8E51-BE88A85ED122}" uniqueName="1783" name="Column1783" queryTableFieldId="1783"/>
    <tableColumn id="1784" xr3:uid="{14B841F9-1AA7-4E8D-B2C7-8E4B27354F8B}" uniqueName="1784" name="Column1784" queryTableFieldId="1784"/>
    <tableColumn id="1785" xr3:uid="{AFD4E7BA-9246-43EC-BE2C-921523C61649}" uniqueName="1785" name="Column1785" queryTableFieldId="1785"/>
    <tableColumn id="1786" xr3:uid="{280FA4C9-4145-4B98-9338-EE3CC83C6C66}" uniqueName="1786" name="Column1786" queryTableFieldId="1786"/>
    <tableColumn id="1787" xr3:uid="{B8EDA2A8-5762-40AF-84F6-1E2FA9200E57}" uniqueName="1787" name="Column1787" queryTableFieldId="1787"/>
    <tableColumn id="1788" xr3:uid="{E992AC3C-BB8F-4FCC-8338-85FC4443E930}" uniqueName="1788" name="Column1788" queryTableFieldId="1788"/>
    <tableColumn id="1789" xr3:uid="{6A38A4EE-F133-421F-9465-3ACCE43F0894}" uniqueName="1789" name="Column1789" queryTableFieldId="1789"/>
    <tableColumn id="1790" xr3:uid="{46F2BBFD-9783-4519-89E9-89478A76E752}" uniqueName="1790" name="Column1790" queryTableFieldId="1790"/>
    <tableColumn id="1791" xr3:uid="{36B506EA-57CB-4AAE-9ED6-B27D8EEE54A5}" uniqueName="1791" name="Column1791" queryTableFieldId="1791"/>
    <tableColumn id="1792" xr3:uid="{BE854FC6-27A2-45AA-8026-307F99BD4B8C}" uniqueName="1792" name="Column1792" queryTableFieldId="1792"/>
    <tableColumn id="1793" xr3:uid="{8A5C84B7-6D3B-4DE0-8594-1CD01BCD8C3A}" uniqueName="1793" name="Column1793" queryTableFieldId="1793"/>
    <tableColumn id="1794" xr3:uid="{3B4AF2F9-5807-4FFE-A582-DDD99A97F720}" uniqueName="1794" name="Column1794" queryTableFieldId="1794"/>
    <tableColumn id="1795" xr3:uid="{BE335261-0DCE-4929-9992-9103C2D6A707}" uniqueName="1795" name="Column1795" queryTableFieldId="1795"/>
    <tableColumn id="1796" xr3:uid="{3E158288-7AD6-4C28-82BA-770ADA8D4A62}" uniqueName="1796" name="Column1796" queryTableFieldId="1796"/>
    <tableColumn id="1797" xr3:uid="{D51542C3-3F41-40FF-AE3B-EC64CEBE2DB0}" uniqueName="1797" name="Column1797" queryTableFieldId="1797"/>
    <tableColumn id="1798" xr3:uid="{915C4B30-E878-4B07-ABB6-6FFA085CFFD8}" uniqueName="1798" name="Column1798" queryTableFieldId="1798"/>
    <tableColumn id="1799" xr3:uid="{844D92C1-496C-4BB3-B057-6B5F674AD1B9}" uniqueName="1799" name="Column1799" queryTableFieldId="1799"/>
    <tableColumn id="1800" xr3:uid="{631DDD57-D7DB-42C9-8943-E4C2242A7244}" uniqueName="1800" name="Column1800" queryTableFieldId="1800"/>
    <tableColumn id="1801" xr3:uid="{F2EF2911-DFF1-4C5B-9530-DBF9B7578F16}" uniqueName="1801" name="Column1801" queryTableFieldId="1801"/>
    <tableColumn id="1802" xr3:uid="{3573A5F7-3E33-4EC4-A6A1-2199FDC6B409}" uniqueName="1802" name="Column1802" queryTableFieldId="1802"/>
    <tableColumn id="1803" xr3:uid="{4E96AF43-C907-4362-8F8C-18CA2AB65329}" uniqueName="1803" name="Column1803" queryTableFieldId="1803"/>
    <tableColumn id="1804" xr3:uid="{92E6E529-DAA1-47A1-8E69-528985D0876F}" uniqueName="1804" name="Column1804" queryTableFieldId="1804"/>
    <tableColumn id="1805" xr3:uid="{E235FDFC-4F58-4BA5-BC51-4339B214C244}" uniqueName="1805" name="Column1805" queryTableFieldId="1805"/>
    <tableColumn id="1806" xr3:uid="{92291597-1D20-4413-97C1-E6A70FB580CA}" uniqueName="1806" name="Column1806" queryTableFieldId="1806"/>
    <tableColumn id="1807" xr3:uid="{EA8D8EBB-3B02-4681-A763-630D8968641C}" uniqueName="1807" name="Column1807" queryTableFieldId="1807"/>
    <tableColumn id="1808" xr3:uid="{483DA7FB-5F2C-464B-9DF2-BE97409A495F}" uniqueName="1808" name="Column1808" queryTableFieldId="1808"/>
    <tableColumn id="1809" xr3:uid="{AF4A4B4B-DA03-439B-97E2-9C0B862E51C2}" uniqueName="1809" name="Column1809" queryTableFieldId="1809"/>
    <tableColumn id="1810" xr3:uid="{1DE8DCB8-BFC6-4B57-B2EE-82A156A71815}" uniqueName="1810" name="Column1810" queryTableFieldId="1810"/>
    <tableColumn id="1811" xr3:uid="{39E7D0C6-250B-4FD5-BE50-A7F1926C52A0}" uniqueName="1811" name="Column1811" queryTableFieldId="1811"/>
    <tableColumn id="1812" xr3:uid="{74A3B683-3911-441A-B691-364340B58E3D}" uniqueName="1812" name="Column1812" queryTableFieldId="1812"/>
    <tableColumn id="1813" xr3:uid="{71394FEA-DCC6-41B4-8FF8-10BA1A428E25}" uniqueName="1813" name="Column1813" queryTableFieldId="1813"/>
    <tableColumn id="1814" xr3:uid="{3A1777FD-5B37-4417-95C1-305B3B88B655}" uniqueName="1814" name="Column1814" queryTableFieldId="1814"/>
    <tableColumn id="1815" xr3:uid="{B4815A6A-C8BB-4F40-A1BB-9E39FD69F043}" uniqueName="1815" name="Column1815" queryTableFieldId="1815"/>
    <tableColumn id="1816" xr3:uid="{93F659DA-88BE-4610-88CE-C070FE76B4FA}" uniqueName="1816" name="Column1816" queryTableFieldId="1816"/>
    <tableColumn id="1817" xr3:uid="{F911736C-9C23-4EEA-82A9-E1C4AEB2894E}" uniqueName="1817" name="Column1817" queryTableFieldId="1817"/>
    <tableColumn id="1818" xr3:uid="{8F8FF8B3-BFDA-4BB9-BF3A-CF5FF4156A0E}" uniqueName="1818" name="Column1818" queryTableFieldId="1818"/>
    <tableColumn id="1819" xr3:uid="{A3C5E855-72B8-4FEF-966E-8CA686155C46}" uniqueName="1819" name="Column1819" queryTableFieldId="1819"/>
    <tableColumn id="1820" xr3:uid="{DD685A30-3CEB-4059-8856-1E0404E0ECE3}" uniqueName="1820" name="Column1820" queryTableFieldId="1820"/>
    <tableColumn id="1821" xr3:uid="{C27C9762-5C6E-43EA-B5DE-9946CCBBF33C}" uniqueName="1821" name="Column1821" queryTableFieldId="1821"/>
    <tableColumn id="1822" xr3:uid="{6DE5A982-7E97-437E-862C-975BD1156966}" uniqueName="1822" name="Column1822" queryTableFieldId="1822"/>
    <tableColumn id="1823" xr3:uid="{2EEB153B-6E32-48B9-91C1-3EA0CA512FDD}" uniqueName="1823" name="Column1823" queryTableFieldId="1823"/>
    <tableColumn id="1824" xr3:uid="{2D467BD2-AB2C-4D2C-875E-DA76EB5CE2BD}" uniqueName="1824" name="Column1824" queryTableFieldId="1824"/>
    <tableColumn id="1825" xr3:uid="{50A1E7D3-9938-49A1-A8D3-07BC3FCEB4A4}" uniqueName="1825" name="Column1825" queryTableFieldId="1825"/>
    <tableColumn id="1826" xr3:uid="{7A8AF1D4-651B-42F8-B00D-5CBA3E4A1821}" uniqueName="1826" name="Column1826" queryTableFieldId="1826"/>
    <tableColumn id="1827" xr3:uid="{E99DDDB6-E03D-4DFA-871A-234BD931BB1B}" uniqueName="1827" name="Column1827" queryTableFieldId="1827"/>
    <tableColumn id="1828" xr3:uid="{5235F8C9-4E84-4018-B513-E18DDE6BB420}" uniqueName="1828" name="Column1828" queryTableFieldId="1828"/>
    <tableColumn id="1829" xr3:uid="{BA62DC9B-C6B0-4CE0-8798-8D55B5B974D6}" uniqueName="1829" name="Column1829" queryTableFieldId="1829"/>
    <tableColumn id="1830" xr3:uid="{EC06A644-3786-4E0C-97CB-70402273CCC1}" uniqueName="1830" name="Column1830" queryTableFieldId="1830"/>
    <tableColumn id="1831" xr3:uid="{C2AE6845-D7DA-4FB7-B891-D8E447DF51E3}" uniqueName="1831" name="Column1831" queryTableFieldId="1831"/>
    <tableColumn id="1832" xr3:uid="{506BD303-B391-4718-B8F2-AE583B572FF8}" uniqueName="1832" name="Column1832" queryTableFieldId="1832"/>
    <tableColumn id="1833" xr3:uid="{47DB3973-B860-4919-BAA4-2267B9F3085A}" uniqueName="1833" name="Column1833" queryTableFieldId="1833"/>
    <tableColumn id="1834" xr3:uid="{625C7A92-0F78-40AD-8098-9DE9596DF2BA}" uniqueName="1834" name="Column1834" queryTableFieldId="1834"/>
    <tableColumn id="1835" xr3:uid="{5D5FE36C-A3F5-4C14-95B1-37A6C91B8D40}" uniqueName="1835" name="Column1835" queryTableFieldId="1835"/>
    <tableColumn id="1836" xr3:uid="{DE312E0B-C5FD-43BF-9C75-10E5CED50B8C}" uniqueName="1836" name="Column1836" queryTableFieldId="1836"/>
    <tableColumn id="1837" xr3:uid="{7A8159A3-A189-432F-A479-DF89FE27F3DC}" uniqueName="1837" name="Column1837" queryTableFieldId="1837"/>
    <tableColumn id="1838" xr3:uid="{1405FA45-3C94-4BF6-A721-DA2E4B1A1B83}" uniqueName="1838" name="Column1838" queryTableFieldId="1838"/>
    <tableColumn id="1839" xr3:uid="{E6E72525-95CA-4649-A8AE-D4E81F8E0DF2}" uniqueName="1839" name="Column1839" queryTableFieldId="1839"/>
    <tableColumn id="1840" xr3:uid="{F19FE330-6D5A-489A-B327-DD10B96411FA}" uniqueName="1840" name="Column1840" queryTableFieldId="1840"/>
    <tableColumn id="1841" xr3:uid="{E8E585AC-4076-4D3B-B730-BC290B1CE782}" uniqueName="1841" name="Column1841" queryTableFieldId="1841"/>
    <tableColumn id="1842" xr3:uid="{F7272302-289D-47A8-B569-93A55351258D}" uniqueName="1842" name="Column1842" queryTableFieldId="1842"/>
    <tableColumn id="1843" xr3:uid="{D8FEE2BE-DD3F-4525-9BB1-E8F300184F91}" uniqueName="1843" name="Column1843" queryTableFieldId="1843"/>
    <tableColumn id="1844" xr3:uid="{13141E96-BE82-47D8-BD8E-2624C534A922}" uniqueName="1844" name="Column1844" queryTableFieldId="1844"/>
    <tableColumn id="1845" xr3:uid="{62FC02F7-5743-4F89-8505-C6AEAF134295}" uniqueName="1845" name="Column1845" queryTableFieldId="1845"/>
    <tableColumn id="1846" xr3:uid="{A637E76B-1835-49E1-B77E-ACE8E96FB22F}" uniqueName="1846" name="Column1846" queryTableFieldId="1846"/>
    <tableColumn id="1847" xr3:uid="{8ECD94F9-0446-40A8-A7DC-64D1C99C9FDD}" uniqueName="1847" name="Column1847" queryTableFieldId="1847"/>
    <tableColumn id="1848" xr3:uid="{FC207D7B-224A-4624-91E0-FA51E4A0760D}" uniqueName="1848" name="Column1848" queryTableFieldId="1848"/>
    <tableColumn id="1849" xr3:uid="{8AB5DF5D-8575-4E7A-97C3-4618ECA4E09A}" uniqueName="1849" name="Column1849" queryTableFieldId="1849"/>
    <tableColumn id="1850" xr3:uid="{CA6D67F4-8443-4B70-BE52-DECA3D2D0F0C}" uniqueName="1850" name="Column1850" queryTableFieldId="1850"/>
    <tableColumn id="1851" xr3:uid="{2107211F-1A7F-466C-8351-279E7222EA45}" uniqueName="1851" name="Column1851" queryTableFieldId="1851"/>
    <tableColumn id="1852" xr3:uid="{4465AFA7-8782-4622-B3E7-8C5CDFBE83FB}" uniqueName="1852" name="Column1852" queryTableFieldId="1852"/>
    <tableColumn id="1853" xr3:uid="{DFF0857F-40B9-477F-84C8-7F806F96B904}" uniqueName="1853" name="Column1853" queryTableFieldId="1853"/>
    <tableColumn id="1854" xr3:uid="{E758DD4C-E8E8-4C34-8DDB-5442B8FCD6E5}" uniqueName="1854" name="Column1854" queryTableFieldId="1854"/>
    <tableColumn id="1855" xr3:uid="{138C5D07-28BC-44EB-8762-A37E77A96818}" uniqueName="1855" name="Column1855" queryTableFieldId="1855"/>
    <tableColumn id="1856" xr3:uid="{5B7B6DA8-4CF7-4229-AFB7-B8433440DAE4}" uniqueName="1856" name="Column1856" queryTableFieldId="1856"/>
    <tableColumn id="1857" xr3:uid="{2C505F02-EAD2-42FC-BFCF-B3677EFCD6D6}" uniqueName="1857" name="Column1857" queryTableFieldId="1857"/>
    <tableColumn id="1858" xr3:uid="{22A09EAD-0E09-49CF-964E-48DE2DB72758}" uniqueName="1858" name="Column1858" queryTableFieldId="1858"/>
    <tableColumn id="1859" xr3:uid="{96FA3B03-DB37-45C3-AB8C-ED8F37E44EED}" uniqueName="1859" name="Column1859" queryTableFieldId="1859"/>
    <tableColumn id="1860" xr3:uid="{379D028C-18CD-46A0-B435-E478889D584A}" uniqueName="1860" name="Column1860" queryTableFieldId="1860"/>
    <tableColumn id="1861" xr3:uid="{6F799141-89C5-4474-831B-7C9CB20201B4}" uniqueName="1861" name="Column1861" queryTableFieldId="1861"/>
    <tableColumn id="1862" xr3:uid="{B0D3135B-B618-484F-8B65-714FF6839390}" uniqueName="1862" name="Column1862" queryTableFieldId="1862"/>
    <tableColumn id="1863" xr3:uid="{7B0400AF-C84E-4A54-966E-1D50607E1C3C}" uniqueName="1863" name="Column1863" queryTableFieldId="1863"/>
    <tableColumn id="1864" xr3:uid="{A95C13F0-2F22-4AC5-9F4F-317B0E82F59B}" uniqueName="1864" name="Column1864" queryTableFieldId="1864"/>
    <tableColumn id="1865" xr3:uid="{BB18A0F5-DEE4-4C60-946A-0F3B8684C443}" uniqueName="1865" name="Column1865" queryTableFieldId="1865"/>
    <tableColumn id="1866" xr3:uid="{93B034ED-7056-4B6A-81A7-39A699A67AD1}" uniqueName="1866" name="Column1866" queryTableFieldId="1866"/>
    <tableColumn id="1867" xr3:uid="{E0D60530-0337-4DB3-A491-43E2C8DFF74B}" uniqueName="1867" name="Column1867" queryTableFieldId="1867"/>
    <tableColumn id="1868" xr3:uid="{221A57A4-7E93-4AC5-9C77-04AC2FC70EEC}" uniqueName="1868" name="Column1868" queryTableFieldId="1868"/>
    <tableColumn id="1869" xr3:uid="{C50318FB-FD4B-4003-A5BB-AA25AA9557E4}" uniqueName="1869" name="Column1869" queryTableFieldId="1869"/>
    <tableColumn id="1870" xr3:uid="{9D4CA091-F812-4F9A-8E93-13943DD12753}" uniqueName="1870" name="Column1870" queryTableFieldId="1870"/>
    <tableColumn id="1871" xr3:uid="{291137AA-33FE-4701-B3AC-4FBD47DE40FA}" uniqueName="1871" name="Column1871" queryTableFieldId="1871"/>
    <tableColumn id="1872" xr3:uid="{5F3B1009-06CE-4298-9F38-CB8CF1E2298E}" uniqueName="1872" name="Column1872" queryTableFieldId="1872"/>
    <tableColumn id="1873" xr3:uid="{6B30D035-CCDD-437C-A2BF-45CD1F305803}" uniqueName="1873" name="Column1873" queryTableFieldId="1873"/>
    <tableColumn id="1874" xr3:uid="{3B744C27-FF46-44AD-83DE-D6775902BFB3}" uniqueName="1874" name="Column1874" queryTableFieldId="1874"/>
    <tableColumn id="1875" xr3:uid="{9417BA5F-EA29-4FA5-8AD4-50BC2CA72163}" uniqueName="1875" name="Column1875" queryTableFieldId="1875"/>
    <tableColumn id="1876" xr3:uid="{337C211A-F8EF-44D8-BA66-7418037183FB}" uniqueName="1876" name="Column1876" queryTableFieldId="1876"/>
    <tableColumn id="1877" xr3:uid="{C9B34CBA-13A7-410A-B531-1D2A1470242B}" uniqueName="1877" name="Column1877" queryTableFieldId="1877"/>
    <tableColumn id="1878" xr3:uid="{C98942EC-FCD7-45D1-9795-D8F02B73F279}" uniqueName="1878" name="Column1878" queryTableFieldId="1878"/>
    <tableColumn id="1879" xr3:uid="{DB005783-2BDE-4410-9F92-3755DB6A9B06}" uniqueName="1879" name="Column1879" queryTableFieldId="1879"/>
    <tableColumn id="1880" xr3:uid="{4BA2FD4D-7FAA-4C00-ABAB-499A4B8F5535}" uniqueName="1880" name="Column1880" queryTableFieldId="1880"/>
    <tableColumn id="1881" xr3:uid="{5C36D914-25EF-446C-B1DB-54D9F0AC9C90}" uniqueName="1881" name="Column1881" queryTableFieldId="1881"/>
    <tableColumn id="1882" xr3:uid="{1940E6ED-AE90-401F-B7AD-40A8C0AD34F8}" uniqueName="1882" name="Column1882" queryTableFieldId="1882"/>
    <tableColumn id="1883" xr3:uid="{32AB223D-C0DF-4C89-8665-8CD693D904CF}" uniqueName="1883" name="Column1883" queryTableFieldId="1883"/>
    <tableColumn id="1884" xr3:uid="{93FE27BD-CA33-49EC-A9C7-D55A5F8EE2AF}" uniqueName="1884" name="Column1884" queryTableFieldId="1884"/>
    <tableColumn id="1885" xr3:uid="{69947817-5992-4058-908C-DE3A0404661E}" uniqueName="1885" name="Column1885" queryTableFieldId="1885"/>
    <tableColumn id="1886" xr3:uid="{F36F1114-6E0A-4CE9-A19B-029536869FE2}" uniqueName="1886" name="Column1886" queryTableFieldId="1886"/>
    <tableColumn id="1887" xr3:uid="{56D29BD5-DEFA-409A-A9D0-4382AEA3BD63}" uniqueName="1887" name="Column1887" queryTableFieldId="1887"/>
    <tableColumn id="1888" xr3:uid="{16531AA6-5D28-40C0-981D-4886C6D6A8AC}" uniqueName="1888" name="Column1888" queryTableFieldId="1888"/>
    <tableColumn id="1889" xr3:uid="{AFA5CB0D-38D0-4F5F-B481-CE1757431A45}" uniqueName="1889" name="Column1889" queryTableFieldId="1889"/>
    <tableColumn id="1890" xr3:uid="{C2E5E780-9158-4E05-B06C-84201E4CB8D2}" uniqueName="1890" name="Column1890" queryTableFieldId="1890"/>
    <tableColumn id="1891" xr3:uid="{F12ADDAB-8B65-4AA7-A288-86A3F20372F4}" uniqueName="1891" name="Column1891" queryTableFieldId="1891"/>
    <tableColumn id="1892" xr3:uid="{FB158A4E-0A58-441B-9BDC-B7B9116159C9}" uniqueName="1892" name="Column1892" queryTableFieldId="1892"/>
    <tableColumn id="1893" xr3:uid="{4B0A8502-DD6C-4935-850A-04A085F36DE9}" uniqueName="1893" name="Column1893" queryTableFieldId="1893"/>
    <tableColumn id="1894" xr3:uid="{B2C1A32D-D18E-40FC-9194-AEA87A88A87E}" uniqueName="1894" name="Column1894" queryTableFieldId="1894"/>
    <tableColumn id="1895" xr3:uid="{0763CCE5-8F51-4F3E-BAF9-72F148DAE3BD}" uniqueName="1895" name="Column1895" queryTableFieldId="1895"/>
    <tableColumn id="1896" xr3:uid="{99ADB770-7733-4054-88AE-F7ACE5363C9B}" uniqueName="1896" name="Column1896" queryTableFieldId="1896"/>
    <tableColumn id="1897" xr3:uid="{97FF4AAF-872D-4E32-A3E0-AE47E04832DE}" uniqueName="1897" name="Column1897" queryTableFieldId="1897"/>
    <tableColumn id="1898" xr3:uid="{A988E5A9-C5DA-41FF-95A7-CF2B4BF69486}" uniqueName="1898" name="Column1898" queryTableFieldId="1898"/>
    <tableColumn id="1899" xr3:uid="{AAC70483-979E-49D0-922F-B1269ACC7DA3}" uniqueName="1899" name="Column1899" queryTableFieldId="1899"/>
    <tableColumn id="1900" xr3:uid="{60046E60-EEEE-4F07-B39D-DEFDEF210A49}" uniqueName="1900" name="Column1900" queryTableFieldId="1900"/>
    <tableColumn id="1901" xr3:uid="{E7E9FC95-729B-4D81-AA11-83732A3ED2EF}" uniqueName="1901" name="Column1901" queryTableFieldId="1901"/>
    <tableColumn id="1902" xr3:uid="{1C7428A7-906E-49B2-97D6-34573AEE91FE}" uniqueName="1902" name="Column1902" queryTableFieldId="1902"/>
    <tableColumn id="1903" xr3:uid="{291E2075-E7B8-4B10-860B-D807A7E847A7}" uniqueName="1903" name="Column1903" queryTableFieldId="1903"/>
    <tableColumn id="1904" xr3:uid="{3A7686C8-F3BE-4B7F-B3E5-8638A5B95778}" uniqueName="1904" name="Column1904" queryTableFieldId="1904"/>
    <tableColumn id="1905" xr3:uid="{5C9BBFBA-5182-4F5F-8B60-690ED82A56D3}" uniqueName="1905" name="Column1905" queryTableFieldId="1905"/>
    <tableColumn id="1906" xr3:uid="{7ECB9FDC-19A7-4C87-91DA-90BFFC896FD2}" uniqueName="1906" name="Column1906" queryTableFieldId="1906"/>
    <tableColumn id="1907" xr3:uid="{8B824990-9841-4844-BE5C-E249B036D065}" uniqueName="1907" name="Column1907" queryTableFieldId="1907"/>
    <tableColumn id="1908" xr3:uid="{7592483D-F6BA-4FD9-B081-1E162C62DC23}" uniqueName="1908" name="Column1908" queryTableFieldId="1908"/>
    <tableColumn id="1909" xr3:uid="{96DB06B3-092C-43F1-A60D-147953581AD2}" uniqueName="1909" name="Column1909" queryTableFieldId="1909"/>
    <tableColumn id="1910" xr3:uid="{56808B9A-31EE-4A85-8975-4D2FBD83F12D}" uniqueName="1910" name="Column1910" queryTableFieldId="1910"/>
    <tableColumn id="1911" xr3:uid="{1658BC2E-1FDD-4BAA-B235-7D33FE402EEC}" uniqueName="1911" name="Column1911" queryTableFieldId="1911"/>
    <tableColumn id="1912" xr3:uid="{9A12F770-07A3-4591-97D2-0EF0C7FCFE47}" uniqueName="1912" name="Column1912" queryTableFieldId="1912"/>
    <tableColumn id="1913" xr3:uid="{65D1007D-EB79-4A68-A13B-391DE80D39CB}" uniqueName="1913" name="Column1913" queryTableFieldId="1913"/>
    <tableColumn id="1914" xr3:uid="{F2A362F3-F193-4AA5-824A-FDB18B4997EF}" uniqueName="1914" name="Column1914" queryTableFieldId="1914"/>
    <tableColumn id="1915" xr3:uid="{0A79AFAB-7F36-44CC-BD87-5AD44569CDA8}" uniqueName="1915" name="Column1915" queryTableFieldId="1915"/>
    <tableColumn id="1916" xr3:uid="{C523FEC5-12F3-4D51-871E-E0BF5E0E7561}" uniqueName="1916" name="Column1916" queryTableFieldId="1916"/>
    <tableColumn id="1917" xr3:uid="{B2F79992-EF8F-49BE-AFAF-7E09354CAE2B}" uniqueName="1917" name="Column1917" queryTableFieldId="1917"/>
    <tableColumn id="1918" xr3:uid="{E885F935-2EA2-4825-8E0E-9FCF59673BA9}" uniqueName="1918" name="Column1918" queryTableFieldId="1918"/>
    <tableColumn id="1919" xr3:uid="{DA040D38-6567-46AF-8A62-3B01528142BC}" uniqueName="1919" name="Column1919" queryTableFieldId="1919"/>
    <tableColumn id="1920" xr3:uid="{4C9C77D0-08D8-497E-BB0B-AF5EC62EE4B5}" uniqueName="1920" name="Column1920" queryTableFieldId="1920"/>
    <tableColumn id="1921" xr3:uid="{AF395162-27F9-48F8-8F7F-F0A39D915263}" uniqueName="1921" name="Column1921" queryTableFieldId="1921"/>
    <tableColumn id="1922" xr3:uid="{B13EF69F-125B-4E0E-BD43-04B47929FCB2}" uniqueName="1922" name="Column1922" queryTableFieldId="1922"/>
    <tableColumn id="1923" xr3:uid="{1D29507C-B2F3-44D6-B43F-997B0B0B996F}" uniqueName="1923" name="Column1923" queryTableFieldId="1923"/>
    <tableColumn id="1924" xr3:uid="{B01D4E23-9151-450A-9EE2-B777E82FFDBF}" uniqueName="1924" name="Column1924" queryTableFieldId="1924"/>
    <tableColumn id="1925" xr3:uid="{B7B82D13-D0C7-49DB-AA73-FD6853D87932}" uniqueName="1925" name="Column1925" queryTableFieldId="1925"/>
    <tableColumn id="1926" xr3:uid="{D97E2880-9BA1-46B1-9C15-03536E3330F2}" uniqueName="1926" name="Column1926" queryTableFieldId="1926"/>
    <tableColumn id="1927" xr3:uid="{1DF8397B-04EF-4A7A-898A-A9E6E890027D}" uniqueName="1927" name="Column1927" queryTableFieldId="1927"/>
    <tableColumn id="1928" xr3:uid="{E62E51D8-04EC-4EAF-BA56-E49C46F10334}" uniqueName="1928" name="Column1928" queryTableFieldId="1928"/>
    <tableColumn id="1929" xr3:uid="{3EC82897-E9EE-455D-91CF-74C3D7A7F933}" uniqueName="1929" name="Column1929" queryTableFieldId="1929"/>
    <tableColumn id="1930" xr3:uid="{F4C632D8-74FC-4C0D-A6E7-BDAB99E38948}" uniqueName="1930" name="Column1930" queryTableFieldId="1930"/>
    <tableColumn id="1931" xr3:uid="{12B7A036-1C71-44FF-AED5-8F8A6E2433C8}" uniqueName="1931" name="Column1931" queryTableFieldId="1931"/>
    <tableColumn id="1932" xr3:uid="{EB0C97C1-0C4D-4DC5-933D-B5E39A278722}" uniqueName="1932" name="Column1932" queryTableFieldId="1932"/>
    <tableColumn id="1933" xr3:uid="{212F3A2F-B6B7-432E-AA20-F28F3E239B92}" uniqueName="1933" name="Column1933" queryTableFieldId="1933"/>
    <tableColumn id="1934" xr3:uid="{766DDB1D-9EA5-476D-9481-2B380119A358}" uniqueName="1934" name="Column1934" queryTableFieldId="1934"/>
    <tableColumn id="1935" xr3:uid="{F78A4420-D355-4CA1-AF62-CAC5820D2598}" uniqueName="1935" name="Column1935" queryTableFieldId="1935"/>
    <tableColumn id="1936" xr3:uid="{8A60911D-1A29-489A-8099-2A6F097EA3EB}" uniqueName="1936" name="Column1936" queryTableFieldId="1936"/>
    <tableColumn id="1937" xr3:uid="{E2B303C1-6280-47E7-B2E8-F741CB4A71B3}" uniqueName="1937" name="Column1937" queryTableFieldId="1937"/>
    <tableColumn id="1938" xr3:uid="{D147AA82-F52A-4919-8288-4C36717B328B}" uniqueName="1938" name="Column1938" queryTableFieldId="1938"/>
    <tableColumn id="1939" xr3:uid="{4E704D5D-BF5D-4412-B2B8-A6AB4DA13BDC}" uniqueName="1939" name="Column1939" queryTableFieldId="1939"/>
    <tableColumn id="1940" xr3:uid="{DAFF1BF0-B272-41D2-93A3-3AA21C200ECE}" uniqueName="1940" name="Column1940" queryTableFieldId="1940"/>
    <tableColumn id="1941" xr3:uid="{50EFB8E1-3837-4A5F-8050-A3B6CD0F5479}" uniqueName="1941" name="Column1941" queryTableFieldId="1941"/>
    <tableColumn id="1942" xr3:uid="{39864609-99C1-408E-85AC-8B28FED1055D}" uniqueName="1942" name="Column1942" queryTableFieldId="1942"/>
    <tableColumn id="1943" xr3:uid="{1EB3AB4E-0711-4150-9C07-8F5CC8DF2772}" uniqueName="1943" name="Column1943" queryTableFieldId="1943"/>
    <tableColumn id="1944" xr3:uid="{ABC38259-2739-48C5-8E14-A19043CEB82C}" uniqueName="1944" name="Column1944" queryTableFieldId="1944"/>
    <tableColumn id="1945" xr3:uid="{965C3B1C-7827-43A8-8CA0-C428F14EBA2E}" uniqueName="1945" name="Column1945" queryTableFieldId="1945"/>
    <tableColumn id="1946" xr3:uid="{C79F16F5-A845-4E0F-B3A7-434065BD0C66}" uniqueName="1946" name="Column1946" queryTableFieldId="1946"/>
    <tableColumn id="1947" xr3:uid="{93E3DA1A-169F-440C-840C-A6ED2AD9B1BC}" uniqueName="1947" name="Column1947" queryTableFieldId="1947"/>
    <tableColumn id="1948" xr3:uid="{1BC82601-21D0-4B90-AB28-E6FDD3318C81}" uniqueName="1948" name="Column1948" queryTableFieldId="1948"/>
    <tableColumn id="1949" xr3:uid="{2BA35992-17FD-40F3-857F-B663B12F0BB5}" uniqueName="1949" name="Column1949" queryTableFieldId="1949"/>
    <tableColumn id="1950" xr3:uid="{9D639531-0541-470B-8A0D-A1648F2311A6}" uniqueName="1950" name="Column1950" queryTableFieldId="1950"/>
    <tableColumn id="1951" xr3:uid="{A3AA0A50-1B80-4438-B2E7-6DE581623E4D}" uniqueName="1951" name="Column1951" queryTableFieldId="1951"/>
    <tableColumn id="1952" xr3:uid="{8F479344-47D7-4B7F-AF62-E56C4158E408}" uniqueName="1952" name="Column1952" queryTableFieldId="1952"/>
    <tableColumn id="1953" xr3:uid="{0795AFEB-86E6-469B-AEB3-60D2C1FA00AF}" uniqueName="1953" name="Column1953" queryTableFieldId="1953"/>
    <tableColumn id="1954" xr3:uid="{E8BA7FBE-6911-4A70-8F30-9E03C820F8DE}" uniqueName="1954" name="Column1954" queryTableFieldId="1954"/>
    <tableColumn id="1955" xr3:uid="{477E1A79-355B-44D8-AFD0-81A1BDE494B8}" uniqueName="1955" name="Column1955" queryTableFieldId="1955"/>
    <tableColumn id="1956" xr3:uid="{052F3609-D3B0-42DC-BCC6-87B629196DB2}" uniqueName="1956" name="Column1956" queryTableFieldId="1956"/>
    <tableColumn id="1957" xr3:uid="{E53A022D-516B-4C9F-B080-31FF4535E827}" uniqueName="1957" name="Column1957" queryTableFieldId="1957"/>
    <tableColumn id="1958" xr3:uid="{9AE8CDC0-72CF-4A6D-98E6-29B7869E2B69}" uniqueName="1958" name="Column1958" queryTableFieldId="1958"/>
    <tableColumn id="1959" xr3:uid="{91E30DC0-8B96-4783-897E-8F4D2B5FB4FF}" uniqueName="1959" name="Column1959" queryTableFieldId="1959"/>
    <tableColumn id="1960" xr3:uid="{96D59FB5-F4FA-4A95-A26F-3A94D0525142}" uniqueName="1960" name="Column1960" queryTableFieldId="1960"/>
    <tableColumn id="1961" xr3:uid="{9EF8FCFD-C5F3-4E1A-BB75-8B2E3F9FAE09}" uniqueName="1961" name="Column1961" queryTableFieldId="1961"/>
    <tableColumn id="1962" xr3:uid="{A9BF6CD6-8112-4D90-9635-E2052BE030F6}" uniqueName="1962" name="Column1962" queryTableFieldId="1962"/>
    <tableColumn id="1963" xr3:uid="{28EB44F6-2FD1-4E6F-9F37-8E5FEF7D2B01}" uniqueName="1963" name="Column1963" queryTableFieldId="1963"/>
    <tableColumn id="1964" xr3:uid="{DABBBFE0-4A07-4B61-86A0-38B768413201}" uniqueName="1964" name="Column1964" queryTableFieldId="1964"/>
    <tableColumn id="1965" xr3:uid="{AE558E13-594B-4A6D-9F47-ED648098CADA}" uniqueName="1965" name="Column1965" queryTableFieldId="1965"/>
    <tableColumn id="1966" xr3:uid="{7DFAAB84-C07C-48BA-A993-971907B9AB65}" uniqueName="1966" name="Column1966" queryTableFieldId="1966"/>
    <tableColumn id="1967" xr3:uid="{6AC2B604-8163-43E3-A01A-F8D8D03EDBF5}" uniqueName="1967" name="Column1967" queryTableFieldId="1967"/>
    <tableColumn id="1968" xr3:uid="{1354A6CF-AB4D-4416-937E-56EFF183EB17}" uniqueName="1968" name="Column1968" queryTableFieldId="1968"/>
    <tableColumn id="1969" xr3:uid="{ACB16A67-41BF-4EF0-A2D2-F18A1882685C}" uniqueName="1969" name="Column1969" queryTableFieldId="1969"/>
    <tableColumn id="1970" xr3:uid="{D91D863E-6D56-4565-AB5D-543CDCEACA90}" uniqueName="1970" name="Column1970" queryTableFieldId="1970"/>
    <tableColumn id="1971" xr3:uid="{EF60BB4A-C20C-4129-914D-47FD5FBD40D1}" uniqueName="1971" name="Column1971" queryTableFieldId="1971"/>
    <tableColumn id="1972" xr3:uid="{9FC1BC10-AF98-470F-A182-FCEE004656E4}" uniqueName="1972" name="Column1972" queryTableFieldId="1972"/>
    <tableColumn id="1973" xr3:uid="{8CE05880-CF3A-4AB8-AFFE-5969D9C8FD7B}" uniqueName="1973" name="Column1973" queryTableFieldId="1973"/>
    <tableColumn id="1974" xr3:uid="{F2955D81-676D-4EDD-9BDE-7C75FFC63F86}" uniqueName="1974" name="Column1974" queryTableFieldId="1974"/>
    <tableColumn id="1975" xr3:uid="{CC29F3F9-C6CF-4FEF-924D-D66776E9AC25}" uniqueName="1975" name="Column1975" queryTableFieldId="1975"/>
    <tableColumn id="1976" xr3:uid="{3710A338-BC37-4F9C-B32B-7600B175E1A7}" uniqueName="1976" name="Column1976" queryTableFieldId="1976"/>
    <tableColumn id="1977" xr3:uid="{14609876-8124-45D5-9D8B-927ACCD6DADF}" uniqueName="1977" name="Column1977" queryTableFieldId="1977"/>
    <tableColumn id="1978" xr3:uid="{8C2B8B21-0F7A-48E9-A9BA-CC24597B8850}" uniqueName="1978" name="Column1978" queryTableFieldId="1978"/>
    <tableColumn id="1979" xr3:uid="{255BA92F-835C-4515-BC21-07F5D7BE060B}" uniqueName="1979" name="Column1979" queryTableFieldId="1979"/>
    <tableColumn id="1980" xr3:uid="{4F8F013E-E1F8-4DF9-A6C5-10D36AF50BE4}" uniqueName="1980" name="Column1980" queryTableFieldId="1980"/>
    <tableColumn id="1981" xr3:uid="{1C40003B-E1EB-4788-92DB-DA04929A5159}" uniqueName="1981" name="Column1981" queryTableFieldId="1981"/>
    <tableColumn id="1982" xr3:uid="{AF310B43-9D2C-4707-ADED-E51C4F14C755}" uniqueName="1982" name="Column1982" queryTableFieldId="1982"/>
    <tableColumn id="1983" xr3:uid="{8D7204F5-9C54-4E76-AB1C-0071482E200A}" uniqueName="1983" name="Column1983" queryTableFieldId="1983"/>
    <tableColumn id="1984" xr3:uid="{EECA1CD2-5B58-4FAD-BA22-3465AEF3033F}" uniqueName="1984" name="Column1984" queryTableFieldId="1984"/>
    <tableColumn id="1985" xr3:uid="{0B72EC87-DB03-472E-AE5A-98B7D98ED87E}" uniqueName="1985" name="Column1985" queryTableFieldId="1985"/>
    <tableColumn id="1986" xr3:uid="{AEB79C11-E176-451A-8E35-4E987AC75FE3}" uniqueName="1986" name="Column1986" queryTableFieldId="1986"/>
    <tableColumn id="1987" xr3:uid="{C78380DC-5DF1-4249-A0F9-45708BC29BB6}" uniqueName="1987" name="Column1987" queryTableFieldId="1987"/>
    <tableColumn id="1988" xr3:uid="{8DB9FCEB-0F5D-4858-B0B3-9F0A4473323F}" uniqueName="1988" name="Column1988" queryTableFieldId="1988"/>
    <tableColumn id="1989" xr3:uid="{B7062A5F-6890-4B80-A6F7-14BCA6004009}" uniqueName="1989" name="Column1989" queryTableFieldId="1989"/>
    <tableColumn id="1990" xr3:uid="{29772AA4-C85F-45D1-8ECE-77444EABE91B}" uniqueName="1990" name="Column1990" queryTableFieldId="1990"/>
    <tableColumn id="1991" xr3:uid="{82CA7609-F70D-4265-B26E-B8050052397A}" uniqueName="1991" name="Column1991" queryTableFieldId="1991"/>
    <tableColumn id="1992" xr3:uid="{3C64F308-30AA-4042-A8EC-18A32DC5CB76}" uniqueName="1992" name="Column1992" queryTableFieldId="1992"/>
    <tableColumn id="1993" xr3:uid="{36925919-63D4-418E-8CBD-A4A1DDF98D9E}" uniqueName="1993" name="Column1993" queryTableFieldId="1993"/>
    <tableColumn id="1994" xr3:uid="{9C4ECF64-7FDB-4C16-BA66-09EE6DA80711}" uniqueName="1994" name="Column1994" queryTableFieldId="1994"/>
    <tableColumn id="1995" xr3:uid="{E7EC77D3-5F9F-4907-BD97-AC7DD67A9CE7}" uniqueName="1995" name="Column1995" queryTableFieldId="1995"/>
    <tableColumn id="1996" xr3:uid="{3D8B1CFF-A7E7-4171-B6DC-83FA9A1E0AA7}" uniqueName="1996" name="Column1996" queryTableFieldId="1996"/>
    <tableColumn id="1997" xr3:uid="{4115A974-9B66-4583-A7CB-84BBB951BBAB}" uniqueName="1997" name="Column1997" queryTableFieldId="1997"/>
    <tableColumn id="1998" xr3:uid="{F31D6B1A-7ABD-4C3B-9954-6CE01FC2B935}" uniqueName="1998" name="Column1998" queryTableFieldId="1998"/>
    <tableColumn id="1999" xr3:uid="{DA236494-B6A0-4D79-8045-0B9D22073DD0}" uniqueName="1999" name="Column1999" queryTableFieldId="1999"/>
    <tableColumn id="2000" xr3:uid="{F0717157-09A8-4A9C-9078-040798BB4A7A}" uniqueName="2000" name="Column2000" queryTableFieldId="2000"/>
    <tableColumn id="2001" xr3:uid="{389363AA-855C-4F1C-9FA1-9BF599C1DA72}" uniqueName="2001" name="Column2001" queryTableFieldId="2001"/>
    <tableColumn id="2002" xr3:uid="{144AE21D-F931-4D78-B9A8-23BFBA678C29}" uniqueName="2002" name="Column2002" queryTableFieldId="2002"/>
    <tableColumn id="2003" xr3:uid="{25E27C1D-3CF0-452E-8A1A-5E9E45496AAB}" uniqueName="2003" name="Column2003" queryTableFieldId="2003"/>
    <tableColumn id="2004" xr3:uid="{AC95488A-BD70-4CE1-ACB1-7CE6863A2552}" uniqueName="2004" name="Column2004" queryTableFieldId="2004"/>
    <tableColumn id="2005" xr3:uid="{D2D7DF23-E742-4F5F-97C9-006F742ECC38}" uniqueName="2005" name="Column2005" queryTableFieldId="2005"/>
    <tableColumn id="2006" xr3:uid="{AA216425-3330-42CE-94C7-2655B7971BAF}" uniqueName="2006" name="Column2006" queryTableFieldId="2006"/>
    <tableColumn id="2007" xr3:uid="{ACF263FF-EF78-448F-ABC6-36E4FEA20F7C}" uniqueName="2007" name="Column2007" queryTableFieldId="2007"/>
    <tableColumn id="2008" xr3:uid="{C4202E48-E6AF-4D87-9B0A-DA7FF74C1968}" uniqueName="2008" name="Column2008" queryTableFieldId="2008"/>
    <tableColumn id="2009" xr3:uid="{5CB19CA9-8FF3-422A-8383-26BBDD3C43F5}" uniqueName="2009" name="Column2009" queryTableFieldId="2009"/>
    <tableColumn id="2010" xr3:uid="{C2E7AB58-B2F0-46A3-A4F8-4A73B7B6504F}" uniqueName="2010" name="Column2010" queryTableFieldId="2010"/>
    <tableColumn id="2011" xr3:uid="{FC3972F4-513E-484E-88EB-61D000828CC0}" uniqueName="2011" name="Column2011" queryTableFieldId="2011"/>
    <tableColumn id="2012" xr3:uid="{F7AFEC79-6E72-4836-85BD-469A10241DDE}" uniqueName="2012" name="Column2012" queryTableFieldId="2012"/>
    <tableColumn id="2013" xr3:uid="{643B7216-4A37-4171-BE4E-FE46854CDC80}" uniqueName="2013" name="Column2013" queryTableFieldId="2013"/>
    <tableColumn id="2014" xr3:uid="{4B3F76EE-A0F5-4708-BE40-CCE2C3D50C64}" uniqueName="2014" name="Column2014" queryTableFieldId="2014"/>
    <tableColumn id="2015" xr3:uid="{E4B9366B-E1EE-4253-85F1-C900ED006A35}" uniqueName="2015" name="Column2015" queryTableFieldId="2015"/>
    <tableColumn id="2016" xr3:uid="{C0EA51CC-334A-4C2F-8AB9-6146482198CE}" uniqueName="2016" name="Column2016" queryTableFieldId="2016"/>
    <tableColumn id="2017" xr3:uid="{36EB536D-0A63-410C-A454-A983DB82891E}" uniqueName="2017" name="Column2017" queryTableFieldId="2017"/>
    <tableColumn id="2018" xr3:uid="{C435B4E4-CDB4-4643-BE20-D55E82C35730}" uniqueName="2018" name="Column2018" queryTableFieldId="2018"/>
    <tableColumn id="2019" xr3:uid="{58A968B6-DC44-490D-A297-1A807D1321AD}" uniqueName="2019" name="Column2019" queryTableFieldId="2019"/>
    <tableColumn id="2020" xr3:uid="{71FA70C1-9377-44CB-982A-C302C7F7F804}" uniqueName="2020" name="Column2020" queryTableFieldId="2020"/>
    <tableColumn id="2021" xr3:uid="{1B71C6A9-1B70-49E0-B88C-3F3BC2D6445A}" uniqueName="2021" name="Column2021" queryTableFieldId="2021"/>
    <tableColumn id="2022" xr3:uid="{B5630305-31B6-4837-AC0F-0C8D1E527732}" uniqueName="2022" name="Column2022" queryTableFieldId="2022"/>
    <tableColumn id="2023" xr3:uid="{5DE5D398-14E3-4A1D-8070-EF7AEAF7C565}" uniqueName="2023" name="Column2023" queryTableFieldId="2023"/>
    <tableColumn id="2024" xr3:uid="{7B31488E-7493-4D49-BC45-FB5016D86698}" uniqueName="2024" name="Column2024" queryTableFieldId="2024"/>
    <tableColumn id="2025" xr3:uid="{E7263B53-7253-4A62-9B84-71B8B13CF5A3}" uniqueName="2025" name="Column2025" queryTableFieldId="2025"/>
    <tableColumn id="2026" xr3:uid="{A37FD5C3-4AEC-446B-83B2-B04874F75770}" uniqueName="2026" name="Column2026" queryTableFieldId="2026"/>
    <tableColumn id="2027" xr3:uid="{94422CD0-E7D6-4418-BC87-E05B240D65F4}" uniqueName="2027" name="Column2027" queryTableFieldId="2027"/>
    <tableColumn id="2028" xr3:uid="{C2A05CD4-5318-4D98-B89A-3EA8C179C933}" uniqueName="2028" name="Column2028" queryTableFieldId="2028"/>
    <tableColumn id="2029" xr3:uid="{B8B1D110-ED2F-4248-AFB4-958D8B6D1926}" uniqueName="2029" name="Column2029" queryTableFieldId="2029"/>
    <tableColumn id="2030" xr3:uid="{291DEF1F-4D2D-488A-A166-2162F63BF19B}" uniqueName="2030" name="Column2030" queryTableFieldId="2030"/>
    <tableColumn id="2031" xr3:uid="{A710E43E-F770-4AFD-A3F4-000359A1E6D4}" uniqueName="2031" name="Column2031" queryTableFieldId="2031"/>
    <tableColumn id="2032" xr3:uid="{88E1986A-E9AE-4EC0-9C12-F041278800C5}" uniqueName="2032" name="Column2032" queryTableFieldId="2032"/>
    <tableColumn id="2033" xr3:uid="{B8927BA1-EC66-4CE4-8AAA-B06B1F437276}" uniqueName="2033" name="Column2033" queryTableFieldId="2033"/>
    <tableColumn id="2034" xr3:uid="{908F388A-D5F9-4613-9D1E-0853595873D0}" uniqueName="2034" name="Column2034" queryTableFieldId="2034"/>
    <tableColumn id="2035" xr3:uid="{7536A94B-2955-474F-8EF5-FE77B601D657}" uniqueName="2035" name="Column2035" queryTableFieldId="2035"/>
    <tableColumn id="2036" xr3:uid="{AE26723A-8D1A-42EF-BCE5-6A23713637BC}" uniqueName="2036" name="Column2036" queryTableFieldId="2036"/>
    <tableColumn id="2037" xr3:uid="{DFC82AD0-53AA-4325-BBDE-50282B9E15F3}" uniqueName="2037" name="Column2037" queryTableFieldId="2037"/>
    <tableColumn id="2038" xr3:uid="{BDFE8704-3983-4967-B78E-42003B2031CA}" uniqueName="2038" name="Column2038" queryTableFieldId="2038"/>
    <tableColumn id="2039" xr3:uid="{3BB36127-2738-48A5-8437-9E1D1C36FC8D}" uniqueName="2039" name="Column2039" queryTableFieldId="2039"/>
    <tableColumn id="2040" xr3:uid="{15A1CB16-0E8A-48BE-B1F6-93AB9616047F}" uniqueName="2040" name="Column2040" queryTableFieldId="2040"/>
    <tableColumn id="2041" xr3:uid="{41D0C7C4-72E5-451F-84D0-CD2D3F6927ED}" uniqueName="2041" name="Column2041" queryTableFieldId="2041"/>
    <tableColumn id="2042" xr3:uid="{6E5E01B7-F898-4BC9-BE4C-23FC3B25C748}" uniqueName="2042" name="Column2042" queryTableFieldId="2042"/>
    <tableColumn id="2043" xr3:uid="{E5946CB7-386B-4466-ADB3-47B9DBB090E6}" uniqueName="2043" name="Column2043" queryTableFieldId="2043"/>
    <tableColumn id="2044" xr3:uid="{96A14A61-C638-4219-B741-A921C0451DB8}" uniqueName="2044" name="Column2044" queryTableFieldId="2044"/>
    <tableColumn id="2045" xr3:uid="{9D4FF1D6-341C-4EAA-932E-41ACFB1932CE}" uniqueName="2045" name="Column2045" queryTableFieldId="2045"/>
    <tableColumn id="2046" xr3:uid="{8D52E05F-5D6B-46DF-A1CB-55FC2FAB1762}" uniqueName="2046" name="Column2046" queryTableFieldId="2046"/>
    <tableColumn id="2047" xr3:uid="{BB1B2D23-D6F7-43D7-9E38-67BC0F0CF259}" uniqueName="2047" name="Column2047" queryTableFieldId="2047"/>
    <tableColumn id="2048" xr3:uid="{3DB6EAD1-A727-4B7D-BEE6-6CB03E910CEA}" uniqueName="2048" name="Column2048" queryTableFieldId="2048"/>
    <tableColumn id="2049" xr3:uid="{8C2B231C-8423-4DEB-96BC-ED3F4B28F32E}" uniqueName="2049" name="Column2049" queryTableFieldId="2049"/>
    <tableColumn id="2050" xr3:uid="{4F65AB15-9F6E-4FD5-B871-ED04A6DBBE4F}" uniqueName="2050" name="Column2050" queryTableFieldId="2050"/>
    <tableColumn id="2051" xr3:uid="{A6DE01F0-00A7-465B-8626-FF81B21A414C}" uniqueName="2051" name="Column2051" queryTableFieldId="2051"/>
    <tableColumn id="2052" xr3:uid="{E1761B5D-D99B-4DE9-9312-F6FE6FAAA6B9}" uniqueName="2052" name="Column2052" queryTableFieldId="2052"/>
    <tableColumn id="2053" xr3:uid="{2B8479AF-95C0-4FD6-8EDD-7A264159FFB3}" uniqueName="2053" name="Column2053" queryTableFieldId="2053"/>
    <tableColumn id="2054" xr3:uid="{AF8B8BA6-D18B-4A95-A712-09661DC6AB10}" uniqueName="2054" name="Column2054" queryTableFieldId="2054"/>
    <tableColumn id="2055" xr3:uid="{C8A33FDD-34D5-4E16-AC49-62BB9619D7A2}" uniqueName="2055" name="Column2055" queryTableFieldId="2055"/>
    <tableColumn id="2056" xr3:uid="{D0FD4648-A13D-4603-BA1A-5677B5A9315B}" uniqueName="2056" name="Column2056" queryTableFieldId="2056"/>
    <tableColumn id="2057" xr3:uid="{AE02311E-42BB-42C6-B2B0-5B966B643940}" uniqueName="2057" name="Column2057" queryTableFieldId="2057"/>
    <tableColumn id="2058" xr3:uid="{6D8FD163-F250-45AB-9FAA-BAC7658EBD21}" uniqueName="2058" name="Column2058" queryTableFieldId="2058"/>
    <tableColumn id="2059" xr3:uid="{D30AE4D1-B76D-456D-9CA1-98A4DD8F02F8}" uniqueName="2059" name="Column2059" queryTableFieldId="2059"/>
    <tableColumn id="2060" xr3:uid="{C45B9E59-8FD7-4008-9C61-C616482AB629}" uniqueName="2060" name="Column2060" queryTableFieldId="2060"/>
    <tableColumn id="2061" xr3:uid="{337EB026-C6C9-495D-96A6-DABA0A6FA78A}" uniqueName="2061" name="Column2061" queryTableFieldId="2061"/>
    <tableColumn id="2062" xr3:uid="{A9E2B4E4-2CFB-411F-8198-09B6FB0262DD}" uniqueName="2062" name="Column2062" queryTableFieldId="2062"/>
    <tableColumn id="2063" xr3:uid="{41A2CD33-3147-48CF-A9C2-031D0BFA7CF9}" uniqueName="2063" name="Column2063" queryTableFieldId="2063"/>
    <tableColumn id="2064" xr3:uid="{616F89EC-2F75-4A44-BD7A-F26428EA0272}" uniqueName="2064" name="Column2064" queryTableFieldId="2064"/>
    <tableColumn id="2065" xr3:uid="{14C0CCC2-007B-4807-A4AC-1459CA633102}" uniqueName="2065" name="Column2065" queryTableFieldId="2065"/>
    <tableColumn id="2066" xr3:uid="{0AA81BFC-10C5-4C67-A008-83721EDB46A6}" uniqueName="2066" name="Column2066" queryTableFieldId="2066"/>
    <tableColumn id="2067" xr3:uid="{190ECF86-1786-4611-8EA9-A39127D52747}" uniqueName="2067" name="Column2067" queryTableFieldId="2067"/>
    <tableColumn id="2068" xr3:uid="{A65F2C32-1B22-4C22-8233-B3C9B57A6837}" uniqueName="2068" name="Column2068" queryTableFieldId="2068"/>
    <tableColumn id="2069" xr3:uid="{E257CA8B-B29A-4979-A9AB-502F5559FF51}" uniqueName="2069" name="Column2069" queryTableFieldId="2069"/>
    <tableColumn id="2070" xr3:uid="{BF33FF41-6FF3-4C14-88B3-4688E10EBDA0}" uniqueName="2070" name="Column2070" queryTableFieldId="2070"/>
    <tableColumn id="2071" xr3:uid="{A0DC794F-20D3-4886-88CC-1220F3BEF698}" uniqueName="2071" name="Column2071" queryTableFieldId="2071"/>
    <tableColumn id="2072" xr3:uid="{E8E60A08-1E78-4421-B4D2-BB0D8E07DB8C}" uniqueName="2072" name="Column2072" queryTableFieldId="2072"/>
    <tableColumn id="2073" xr3:uid="{72BF005D-6AEF-4149-A97D-7582BAEFEA2C}" uniqueName="2073" name="Column2073" queryTableFieldId="2073"/>
    <tableColumn id="2074" xr3:uid="{79C5255A-748A-4113-8666-A8D5070EBF11}" uniqueName="2074" name="Column2074" queryTableFieldId="2074"/>
    <tableColumn id="2075" xr3:uid="{509437A8-E4CD-4D3F-9ED7-6474625F1B27}" uniqueName="2075" name="Column2075" queryTableFieldId="2075"/>
    <tableColumn id="2076" xr3:uid="{C15DCB96-982E-478C-9101-0B2CDF1A3403}" uniqueName="2076" name="Column2076" queryTableFieldId="2076"/>
    <tableColumn id="2077" xr3:uid="{86F332EA-F3AA-4DBD-B6D1-76CFF070A8D7}" uniqueName="2077" name="Column2077" queryTableFieldId="2077"/>
    <tableColumn id="2078" xr3:uid="{640E0548-E121-493F-A3C9-3CB4AACB8C96}" uniqueName="2078" name="Column2078" queryTableFieldId="2078"/>
    <tableColumn id="2079" xr3:uid="{B05C3207-17CA-4461-96BC-D4CC2FD4DB1F}" uniqueName="2079" name="Column2079" queryTableFieldId="2079"/>
    <tableColumn id="2080" xr3:uid="{646BCE30-C34C-4C92-87B2-530ABA42AB2E}" uniqueName="2080" name="Column2080" queryTableFieldId="2080"/>
    <tableColumn id="2081" xr3:uid="{762307FE-3D22-4CD3-8FD7-A6203A03485C}" uniqueName="2081" name="Column2081" queryTableFieldId="2081"/>
    <tableColumn id="2082" xr3:uid="{1459B3E2-D591-4AE2-A4CC-7973A46E8DED}" uniqueName="2082" name="Column2082" queryTableFieldId="2082"/>
    <tableColumn id="2083" xr3:uid="{A6F4B5CA-5CEA-4CBB-A1E4-9372B8B7125D}" uniqueName="2083" name="Column2083" queryTableFieldId="2083"/>
    <tableColumn id="2084" xr3:uid="{21EA1A0C-6F1C-4F09-B192-A9B53EEBCABE}" uniqueName="2084" name="Column2084" queryTableFieldId="2084"/>
    <tableColumn id="2085" xr3:uid="{4D685026-B20A-412B-9E74-4FA817CE80FB}" uniqueName="2085" name="Column2085" queryTableFieldId="2085"/>
    <tableColumn id="2086" xr3:uid="{1D246313-952D-4307-B306-97B3B6102D3E}" uniqueName="2086" name="Column2086" queryTableFieldId="2086"/>
    <tableColumn id="2087" xr3:uid="{ABF28403-0042-4DF6-A339-7D16AD03CB4F}" uniqueName="2087" name="Column2087" queryTableFieldId="2087"/>
    <tableColumn id="2088" xr3:uid="{55FDF889-1F18-43A6-9323-779F05233B44}" uniqueName="2088" name="Column2088" queryTableFieldId="2088"/>
    <tableColumn id="2089" xr3:uid="{DB8DD396-4066-42FC-8DC3-661CD1B2183A}" uniqueName="2089" name="Column2089" queryTableFieldId="2089"/>
    <tableColumn id="2090" xr3:uid="{AEBBC893-6EB9-4107-882C-373CD6080759}" uniqueName="2090" name="Column2090" queryTableFieldId="2090"/>
    <tableColumn id="2091" xr3:uid="{566F6113-E86B-48A8-A66D-B4FBF1C608BA}" uniqueName="2091" name="Column2091" queryTableFieldId="2091"/>
    <tableColumn id="2092" xr3:uid="{3078F573-8796-4298-B27C-CA52D969BB25}" uniqueName="2092" name="Column2092" queryTableFieldId="2092"/>
    <tableColumn id="2093" xr3:uid="{6FEC07DE-8669-430A-AE74-1D47347530A3}" uniqueName="2093" name="Column2093" queryTableFieldId="2093"/>
    <tableColumn id="2094" xr3:uid="{373D9D7F-255B-4603-A9D1-AD35087FDBA3}" uniqueName="2094" name="Column2094" queryTableFieldId="2094"/>
    <tableColumn id="2095" xr3:uid="{C06ABE7F-2CD1-4D7B-B2EC-CBD0AE7902D9}" uniqueName="2095" name="Column2095" queryTableFieldId="2095"/>
    <tableColumn id="2096" xr3:uid="{18C8C9FA-4FB0-4EF4-97A0-CC151A67DB35}" uniqueName="2096" name="Column2096" queryTableFieldId="2096"/>
    <tableColumn id="2097" xr3:uid="{6F8C57B1-9AA6-48CE-895C-7F853BA30092}" uniqueName="2097" name="Column2097" queryTableFieldId="2097"/>
    <tableColumn id="2098" xr3:uid="{58878297-8952-4619-AC8D-29EAACAC71D9}" uniqueName="2098" name="Column2098" queryTableFieldId="2098"/>
    <tableColumn id="2099" xr3:uid="{20D4DBA2-6E71-42A4-BAB4-9BEEACD07B61}" uniqueName="2099" name="Column2099" queryTableFieldId="2099"/>
    <tableColumn id="2100" xr3:uid="{7CEA8089-247B-442F-8540-A38727F0A30B}" uniqueName="2100" name="Column2100" queryTableFieldId="2100"/>
    <tableColumn id="2101" xr3:uid="{F6333244-110C-4B09-8C24-7CA2CC36EA20}" uniqueName="2101" name="Column2101" queryTableFieldId="2101"/>
    <tableColumn id="2102" xr3:uid="{D5AD1228-BED8-4764-B1C6-A4E17A0E0E93}" uniqueName="2102" name="Column2102" queryTableFieldId="2102"/>
    <tableColumn id="2103" xr3:uid="{03FCBFED-5983-4119-8A53-2E0C3E636C82}" uniqueName="2103" name="Column2103" queryTableFieldId="2103"/>
    <tableColumn id="2104" xr3:uid="{D68B4968-C0FD-4357-BC22-FFABD5CD4832}" uniqueName="2104" name="Column2104" queryTableFieldId="2104"/>
    <tableColumn id="2105" xr3:uid="{987FB52A-3A84-49A0-B623-04A29781B288}" uniqueName="2105" name="Column2105" queryTableFieldId="2105"/>
    <tableColumn id="2106" xr3:uid="{C55B8F1F-D305-418B-AE8F-8FC14AA48AD9}" uniqueName="2106" name="Column2106" queryTableFieldId="2106"/>
    <tableColumn id="2107" xr3:uid="{A181EEB3-145B-45BE-9264-293358AA7708}" uniqueName="2107" name="Column2107" queryTableFieldId="2107"/>
    <tableColumn id="2108" xr3:uid="{886FCEC4-9442-42C1-8BEB-E203B6A89661}" uniqueName="2108" name="Column2108" queryTableFieldId="2108"/>
    <tableColumn id="2109" xr3:uid="{57042380-0233-4FF5-B09E-76D4D65B4E30}" uniqueName="2109" name="Column2109" queryTableFieldId="2109"/>
    <tableColumn id="2110" xr3:uid="{AE95366A-0655-44D4-8C54-693749FDDC84}" uniqueName="2110" name="Column2110" queryTableFieldId="2110"/>
    <tableColumn id="2111" xr3:uid="{92D95DB3-C467-46C2-9FCE-6D138FAA8B1A}" uniqueName="2111" name="Column2111" queryTableFieldId="2111"/>
    <tableColumn id="2112" xr3:uid="{63302BFE-04AA-4C27-8FC9-BE1DE133B7BE}" uniqueName="2112" name="Column2112" queryTableFieldId="2112"/>
    <tableColumn id="2113" xr3:uid="{1B91466F-AE31-4FFB-9FB1-3A28D85B39B6}" uniqueName="2113" name="Column2113" queryTableFieldId="2113"/>
    <tableColumn id="2114" xr3:uid="{1D9E9988-EA17-4CAD-9BC8-D91ED6AC46E6}" uniqueName="2114" name="Column2114" queryTableFieldId="2114"/>
    <tableColumn id="2115" xr3:uid="{16B7FCB7-7E6E-49BA-8121-C9F1D4246333}" uniqueName="2115" name="Column2115" queryTableFieldId="2115"/>
    <tableColumn id="2116" xr3:uid="{EB75E003-24EA-42E7-856F-30F343DE1E59}" uniqueName="2116" name="Column2116" queryTableFieldId="2116"/>
    <tableColumn id="2117" xr3:uid="{B21E2574-A446-4715-A561-7380A0090A10}" uniqueName="2117" name="Column2117" queryTableFieldId="2117"/>
    <tableColumn id="2118" xr3:uid="{95A4DD56-1308-4E1A-96F1-0F25D4056A24}" uniqueName="2118" name="Column2118" queryTableFieldId="2118"/>
    <tableColumn id="2119" xr3:uid="{2ACE73C2-5472-464D-8474-7C843199B2A3}" uniqueName="2119" name="Column2119" queryTableFieldId="2119"/>
    <tableColumn id="2120" xr3:uid="{A866AB07-6F8C-4061-8C06-8F5F0B55B86B}" uniqueName="2120" name="Column2120" queryTableFieldId="2120"/>
    <tableColumn id="2121" xr3:uid="{EEF14BAF-474B-4DC7-99D6-7CFA4352DB29}" uniqueName="2121" name="Column2121" queryTableFieldId="2121"/>
    <tableColumn id="2122" xr3:uid="{BE9B5A0E-2ADC-4D25-ADE9-088D0FC2F50B}" uniqueName="2122" name="Column2122" queryTableFieldId="2122"/>
    <tableColumn id="2123" xr3:uid="{0928C0DC-1520-44FF-8E83-B1347A2319EA}" uniqueName="2123" name="Column2123" queryTableFieldId="2123"/>
    <tableColumn id="2124" xr3:uid="{94FC8610-33F6-47D0-94CA-576F52ED6704}" uniqueName="2124" name="Column2124" queryTableFieldId="2124"/>
    <tableColumn id="2125" xr3:uid="{FB86CA02-15E2-4569-9ECB-8711EEF4D6AE}" uniqueName="2125" name="Column2125" queryTableFieldId="2125"/>
    <tableColumn id="2126" xr3:uid="{2F5503E8-94D3-4C00-A5C0-EBF4763EDE20}" uniqueName="2126" name="Column2126" queryTableFieldId="2126"/>
    <tableColumn id="2127" xr3:uid="{00D1AB7C-A883-405D-8776-83E722190706}" uniqueName="2127" name="Column2127" queryTableFieldId="2127"/>
    <tableColumn id="2128" xr3:uid="{206D3202-70B0-4DA7-AB77-CA0EDC01E2C8}" uniqueName="2128" name="Column2128" queryTableFieldId="2128"/>
    <tableColumn id="2129" xr3:uid="{F805FD53-121A-4A26-852D-26468ACEDA40}" uniqueName="2129" name="Column2129" queryTableFieldId="2129"/>
    <tableColumn id="2130" xr3:uid="{75BE9BF2-F6A8-4C47-9669-75799365CD04}" uniqueName="2130" name="Column2130" queryTableFieldId="2130"/>
    <tableColumn id="2131" xr3:uid="{90D562C9-68CF-4042-9BE3-E971169AB270}" uniqueName="2131" name="Column2131" queryTableFieldId="2131"/>
    <tableColumn id="2132" xr3:uid="{4C1309E2-2F88-4843-84BF-6A74C38CBFA7}" uniqueName="2132" name="Column2132" queryTableFieldId="2132"/>
    <tableColumn id="2133" xr3:uid="{B2DD9E79-4E98-4DA3-A848-4EA8AB99FAB1}" uniqueName="2133" name="Column2133" queryTableFieldId="2133"/>
    <tableColumn id="2134" xr3:uid="{87520B52-F8EE-4D87-89EF-E8BF10231D4E}" uniqueName="2134" name="Column2134" queryTableFieldId="2134"/>
    <tableColumn id="2135" xr3:uid="{71FFB9B7-4255-4926-8F4B-A75958A1E645}" uniqueName="2135" name="Column2135" queryTableFieldId="2135"/>
    <tableColumn id="2136" xr3:uid="{B58E4D10-DEF9-4862-B65C-CC94E779EA6A}" uniqueName="2136" name="Column2136" queryTableFieldId="2136"/>
    <tableColumn id="2137" xr3:uid="{0DF52A9A-B4DF-4769-89AC-2761F12C9382}" uniqueName="2137" name="Column2137" queryTableFieldId="2137"/>
    <tableColumn id="2138" xr3:uid="{3DCD8941-FDB2-4E3A-B6B9-5A47C41299E9}" uniqueName="2138" name="Column2138" queryTableFieldId="2138"/>
    <tableColumn id="2139" xr3:uid="{213ABB35-18AD-4B37-9C0F-A1EDC348459A}" uniqueName="2139" name="Column2139" queryTableFieldId="2139"/>
    <tableColumn id="2140" xr3:uid="{C0C29978-80D7-4C6C-A827-938FC3830203}" uniqueName="2140" name="Column2140" queryTableFieldId="2140"/>
    <tableColumn id="2141" xr3:uid="{F9133D90-7289-4579-A27B-9E8C69222335}" uniqueName="2141" name="Column2141" queryTableFieldId="2141"/>
    <tableColumn id="2142" xr3:uid="{A505BF97-B171-4D07-96B5-317AB62F2471}" uniqueName="2142" name="Column2142" queryTableFieldId="2142"/>
    <tableColumn id="2143" xr3:uid="{0545EAE6-6E69-4A04-B7F2-EEEE4608C541}" uniqueName="2143" name="Column2143" queryTableFieldId="2143"/>
    <tableColumn id="2144" xr3:uid="{5DCAF31A-4606-4072-9959-1EE6E519C80E}" uniqueName="2144" name="Column2144" queryTableFieldId="2144"/>
    <tableColumn id="2145" xr3:uid="{1EF0AFC6-F28E-48A7-860D-8F732B90D6EC}" uniqueName="2145" name="Column2145" queryTableFieldId="2145"/>
    <tableColumn id="2146" xr3:uid="{A9BCA67A-9F7C-4EA0-9781-25C97B3375A2}" uniqueName="2146" name="Column2146" queryTableFieldId="2146"/>
    <tableColumn id="2147" xr3:uid="{CDA0E074-98C7-4B97-AAF0-2C134DE1DD37}" uniqueName="2147" name="Column2147" queryTableFieldId="2147"/>
    <tableColumn id="2148" xr3:uid="{545E048F-D7CD-4A2E-BDAB-799FA9854F3D}" uniqueName="2148" name="Column2148" queryTableFieldId="2148"/>
    <tableColumn id="2149" xr3:uid="{FD5D2D8B-5231-4F91-A961-14F415AB8FE0}" uniqueName="2149" name="Column2149" queryTableFieldId="2149"/>
    <tableColumn id="2150" xr3:uid="{28C0364A-BCEF-4E46-A451-07313979E4AE}" uniqueName="2150" name="Column2150" queryTableFieldId="2150"/>
    <tableColumn id="2151" xr3:uid="{11812C9F-98A9-4B0F-B67D-49A444EB7A0F}" uniqueName="2151" name="Column2151" queryTableFieldId="2151"/>
    <tableColumn id="2152" xr3:uid="{DDFC0508-AC3E-4EC6-ADF2-2BCB148DDB76}" uniqueName="2152" name="Column2152" queryTableFieldId="2152"/>
    <tableColumn id="2153" xr3:uid="{2ABB3562-9012-4A13-8229-84296B46C51E}" uniqueName="2153" name="Column2153" queryTableFieldId="2153"/>
    <tableColumn id="2154" xr3:uid="{D0E0CEF7-EEDB-4301-A05D-579A782067EA}" uniqueName="2154" name="Column2154" queryTableFieldId="2154"/>
    <tableColumn id="2155" xr3:uid="{6E7DEF86-EF15-468E-9E21-26B0210AE896}" uniqueName="2155" name="Column2155" queryTableFieldId="2155"/>
    <tableColumn id="2156" xr3:uid="{D0135CB8-853F-4D96-985B-9EE564FCE1B8}" uniqueName="2156" name="Column2156" queryTableFieldId="2156"/>
    <tableColumn id="2157" xr3:uid="{48A801F5-92B6-4BB0-99EB-EB5F35F0CD8E}" uniqueName="2157" name="Column2157" queryTableFieldId="2157"/>
    <tableColumn id="2158" xr3:uid="{6996CFA4-9DB5-4CE8-B670-8B74B9F41621}" uniqueName="2158" name="Column2158" queryTableFieldId="2158"/>
    <tableColumn id="2159" xr3:uid="{C33B5DD9-3F6F-454C-8BAB-2FF9B96D5A48}" uniqueName="2159" name="Column2159" queryTableFieldId="2159"/>
    <tableColumn id="2160" xr3:uid="{06C50C6C-3B46-4446-BDCB-318A6977B4A3}" uniqueName="2160" name="Column2160" queryTableFieldId="2160"/>
    <tableColumn id="2161" xr3:uid="{24E5042E-9690-494A-92A8-6B958E4A4633}" uniqueName="2161" name="Column2161" queryTableFieldId="2161"/>
    <tableColumn id="2162" xr3:uid="{E0B3FDB1-0477-4771-9B52-9E655A746905}" uniqueName="2162" name="Column2162" queryTableFieldId="2162"/>
    <tableColumn id="2163" xr3:uid="{7A8758D8-AF88-4FBC-AB6F-D0F92BCBBC7F}" uniqueName="2163" name="Column2163" queryTableFieldId="2163"/>
    <tableColumn id="2164" xr3:uid="{71A94A32-EEB8-40BD-9A81-98B65A61458E}" uniqueName="2164" name="Column2164" queryTableFieldId="2164"/>
    <tableColumn id="2165" xr3:uid="{4C62232D-41E6-4AEF-9256-5813A2D40693}" uniqueName="2165" name="Column2165" queryTableFieldId="2165"/>
    <tableColumn id="2166" xr3:uid="{092CAE89-9BCE-4D59-AD49-F536449D5B85}" uniqueName="2166" name="Column2166" queryTableFieldId="2166"/>
    <tableColumn id="2167" xr3:uid="{151BD2E7-2D50-4149-9042-56FEF20F0778}" uniqueName="2167" name="Column2167" queryTableFieldId="2167"/>
    <tableColumn id="2168" xr3:uid="{6A7ECE73-E81B-4AFC-9FD0-7589B25D7D38}" uniqueName="2168" name="Column2168" queryTableFieldId="2168"/>
    <tableColumn id="2169" xr3:uid="{5B84601C-68A0-4E76-8B9E-F19C48EDB52F}" uniqueName="2169" name="Column2169" queryTableFieldId="2169"/>
    <tableColumn id="2170" xr3:uid="{23D67870-DE33-433E-825B-5A66A330DF49}" uniqueName="2170" name="Column2170" queryTableFieldId="2170"/>
    <tableColumn id="2171" xr3:uid="{503913D8-5B58-481C-9343-06CA2D422E29}" uniqueName="2171" name="Column2171" queryTableFieldId="2171"/>
    <tableColumn id="2172" xr3:uid="{8B4F062C-AD5D-4168-891F-124C679E0A4A}" uniqueName="2172" name="Column2172" queryTableFieldId="2172"/>
    <tableColumn id="2173" xr3:uid="{72C2D587-1F14-427B-8145-2B3C1159516F}" uniqueName="2173" name="Column2173" queryTableFieldId="2173"/>
    <tableColumn id="2174" xr3:uid="{7178BE6E-361A-4FCF-9FCA-74340341E536}" uniqueName="2174" name="Column2174" queryTableFieldId="2174"/>
    <tableColumn id="2175" xr3:uid="{913674B6-4FC9-4503-BAAB-B8E4E885A1E5}" uniqueName="2175" name="Column2175" queryTableFieldId="2175"/>
    <tableColumn id="2176" xr3:uid="{58494B0A-C75F-40F3-A3DE-B028512C49D6}" uniqueName="2176" name="Column2176" queryTableFieldId="2176"/>
    <tableColumn id="2177" xr3:uid="{F26B5842-24C5-4DCF-897A-45B1656CE02D}" uniqueName="2177" name="Column2177" queryTableFieldId="2177"/>
    <tableColumn id="2178" xr3:uid="{353943D9-6E18-4D2D-AC37-F943E5CDDBEE}" uniqueName="2178" name="Column2178" queryTableFieldId="2178"/>
    <tableColumn id="2179" xr3:uid="{A27E06A1-E831-4E2B-92DD-2D26FAFA4CFD}" uniqueName="2179" name="Column2179" queryTableFieldId="2179"/>
    <tableColumn id="2180" xr3:uid="{39AFAD35-6CBA-4423-B9B3-49F6550617B2}" uniqueName="2180" name="Column2180" queryTableFieldId="2180"/>
    <tableColumn id="2181" xr3:uid="{15B0F4E5-88F9-459B-AEB7-D7227E4ED536}" uniqueName="2181" name="Column2181" queryTableFieldId="2181"/>
    <tableColumn id="2182" xr3:uid="{ACB0D89B-EE7C-4DB9-88C8-693D0BBD673B}" uniqueName="2182" name="Column2182" queryTableFieldId="2182"/>
    <tableColumn id="2183" xr3:uid="{FBE96B59-740C-402A-A5B7-0534F3CBC255}" uniqueName="2183" name="Column2183" queryTableFieldId="2183"/>
    <tableColumn id="2184" xr3:uid="{FCAEE020-FBC9-43B4-BEF3-8233E531C9DA}" uniqueName="2184" name="Column2184" queryTableFieldId="2184"/>
    <tableColumn id="2185" xr3:uid="{57709297-2DE7-4495-9098-01084A6F8000}" uniqueName="2185" name="Column2185" queryTableFieldId="2185"/>
    <tableColumn id="2186" xr3:uid="{9A1EFE25-2248-4542-80E9-F60E8C6E326E}" uniqueName="2186" name="Column2186" queryTableFieldId="2186"/>
    <tableColumn id="2187" xr3:uid="{8ECAAB88-2B1B-4769-91F1-98FA3F201F7F}" uniqueName="2187" name="Column2187" queryTableFieldId="2187"/>
    <tableColumn id="2188" xr3:uid="{03C942B3-E9EE-4265-95B5-4483F6001950}" uniqueName="2188" name="Column2188" queryTableFieldId="2188"/>
    <tableColumn id="2189" xr3:uid="{8F19F746-C553-42ED-8B2D-36A8AE23F739}" uniqueName="2189" name="Column2189" queryTableFieldId="2189"/>
    <tableColumn id="2190" xr3:uid="{A2731458-7B26-4C5F-8AF0-63907794D9FC}" uniqueName="2190" name="Column2190" queryTableFieldId="2190"/>
    <tableColumn id="2191" xr3:uid="{5E204B32-391A-4764-913E-C4206FC1D38F}" uniqueName="2191" name="Column2191" queryTableFieldId="2191"/>
    <tableColumn id="2192" xr3:uid="{6848B9CC-D50C-4ED1-BC15-2588AE6ECDC8}" uniqueName="2192" name="Column2192" queryTableFieldId="2192"/>
    <tableColumn id="2193" xr3:uid="{5619AA8F-0F08-451F-B032-857FA79B0740}" uniqueName="2193" name="Column2193" queryTableFieldId="2193"/>
    <tableColumn id="2194" xr3:uid="{C340E733-BDBB-442C-A923-378978230570}" uniqueName="2194" name="Column2194" queryTableFieldId="2194"/>
    <tableColumn id="2195" xr3:uid="{7C833D16-CFFF-4371-AEAA-784DFD7F0DE9}" uniqueName="2195" name="Column2195" queryTableFieldId="2195"/>
    <tableColumn id="2196" xr3:uid="{EC679752-85A8-4EBB-A2E7-1B60BCD02F43}" uniqueName="2196" name="Column2196" queryTableFieldId="2196"/>
    <tableColumn id="2197" xr3:uid="{A95D0C37-0749-4555-87D6-5366E27337B2}" uniqueName="2197" name="Column2197" queryTableFieldId="2197"/>
    <tableColumn id="2198" xr3:uid="{F4A014EB-BF4B-47B5-B538-E2199BB1646A}" uniqueName="2198" name="Column2198" queryTableFieldId="2198"/>
    <tableColumn id="2199" xr3:uid="{B00974DB-DDA8-4FFA-8775-E06DED5D1308}" uniqueName="2199" name="Column2199" queryTableFieldId="2199"/>
    <tableColumn id="2200" xr3:uid="{5866AE2B-21C4-4043-9170-9F6EFCE1D8A5}" uniqueName="2200" name="Column2200" queryTableFieldId="2200"/>
    <tableColumn id="2201" xr3:uid="{6D5429F3-C4DE-4634-A209-0B5E6748C878}" uniqueName="2201" name="Column2201" queryTableFieldId="2201"/>
    <tableColumn id="2202" xr3:uid="{14B9EFDA-5F7F-483A-A70B-8FECF4798485}" uniqueName="2202" name="Column2202" queryTableFieldId="2202"/>
    <tableColumn id="2203" xr3:uid="{E044349C-DB82-4C6A-B63C-80C5DD1DD574}" uniqueName="2203" name="Column2203" queryTableFieldId="2203"/>
    <tableColumn id="2204" xr3:uid="{B782C62F-7B1C-4BC7-B313-42933F6F56E4}" uniqueName="2204" name="Column2204" queryTableFieldId="2204"/>
    <tableColumn id="2205" xr3:uid="{20FBCFB7-7105-48AC-8000-A744E7B701D7}" uniqueName="2205" name="Column2205" queryTableFieldId="2205"/>
    <tableColumn id="2206" xr3:uid="{494A1E76-D945-4A2F-8C76-C9CBA14D65AD}" uniqueName="2206" name="Column2206" queryTableFieldId="2206"/>
    <tableColumn id="2207" xr3:uid="{3FD5F791-029E-41A0-B14A-0FFF93DC781D}" uniqueName="2207" name="Column2207" queryTableFieldId="2207"/>
    <tableColumn id="2208" xr3:uid="{872D8005-3CE0-4585-A325-87EA07C9BB94}" uniqueName="2208" name="Column2208" queryTableFieldId="2208"/>
    <tableColumn id="2209" xr3:uid="{340D9751-58BB-4731-9C58-63C639A20026}" uniqueName="2209" name="Column2209" queryTableFieldId="2209"/>
    <tableColumn id="2210" xr3:uid="{94ECD6BA-8F44-4448-8E90-490A2DE62D5D}" uniqueName="2210" name="Column2210" queryTableFieldId="2210"/>
    <tableColumn id="2211" xr3:uid="{9DD2F00D-7285-4CDA-A9F2-7E0D9CF4EBA6}" uniqueName="2211" name="Column2211" queryTableFieldId="2211"/>
    <tableColumn id="2212" xr3:uid="{7E0DD80A-2C99-4559-8CBA-ADD656178B93}" uniqueName="2212" name="Column2212" queryTableFieldId="2212"/>
    <tableColumn id="2213" xr3:uid="{407D76C0-5989-471A-8550-F716CE4388B4}" uniqueName="2213" name="Column2213" queryTableFieldId="2213"/>
    <tableColumn id="2214" xr3:uid="{804A6497-5153-4DEB-AB1F-EEC89CC7B67F}" uniqueName="2214" name="Column2214" queryTableFieldId="2214"/>
    <tableColumn id="2215" xr3:uid="{A8FF1D1B-080C-4FF9-91F1-30D96FA81716}" uniqueName="2215" name="Column2215" queryTableFieldId="2215"/>
    <tableColumn id="2216" xr3:uid="{1006A82C-4559-40CB-95BF-1D408793D040}" uniqueName="2216" name="Column2216" queryTableFieldId="2216"/>
    <tableColumn id="2217" xr3:uid="{0A889FE3-BC4D-44D4-8D7E-A327015C64BE}" uniqueName="2217" name="Column2217" queryTableFieldId="2217"/>
    <tableColumn id="2218" xr3:uid="{9C4BBBDC-7207-456B-BFC7-3EDA5445490D}" uniqueName="2218" name="Column2218" queryTableFieldId="2218"/>
    <tableColumn id="2219" xr3:uid="{A0C7093C-BD14-4475-A9BD-487B993402AD}" uniqueName="2219" name="Column2219" queryTableFieldId="2219"/>
    <tableColumn id="2220" xr3:uid="{0823258A-7AA3-44BC-BE49-E8D68B63A9AD}" uniqueName="2220" name="Column2220" queryTableFieldId="2220"/>
    <tableColumn id="2221" xr3:uid="{E4D7583F-2204-47F4-8DF3-CA845C7A2647}" uniqueName="2221" name="Column2221" queryTableFieldId="2221"/>
    <tableColumn id="2222" xr3:uid="{FF006F88-3CB6-4E85-9D7F-FD50FDED2631}" uniqueName="2222" name="Column2222" queryTableFieldId="2222"/>
    <tableColumn id="2223" xr3:uid="{9F825918-598A-427A-A2F0-2A3F85EDBE92}" uniqueName="2223" name="Column2223" queryTableFieldId="2223"/>
    <tableColumn id="2224" xr3:uid="{3D423536-0B1D-4632-AF3E-5662E8E01AC2}" uniqueName="2224" name="Column2224" queryTableFieldId="2224"/>
    <tableColumn id="2225" xr3:uid="{A1E170D9-1BD9-447D-8C4F-933D9A4A31CE}" uniqueName="2225" name="Column2225" queryTableFieldId="2225"/>
    <tableColumn id="2226" xr3:uid="{874880E9-F8F2-464D-866E-23F3D8CE8B32}" uniqueName="2226" name="Column2226" queryTableFieldId="2226"/>
    <tableColumn id="2227" xr3:uid="{78752FCA-ECF6-4313-8772-395A5968FB7C}" uniqueName="2227" name="Column2227" queryTableFieldId="2227"/>
    <tableColumn id="2228" xr3:uid="{7D687726-5C91-4DD7-A23A-C5AC05F17F57}" uniqueName="2228" name="Column2228" queryTableFieldId="2228"/>
    <tableColumn id="2229" xr3:uid="{180A009A-E2B0-4B73-86AB-24B8060240ED}" uniqueName="2229" name="Column2229" queryTableFieldId="2229"/>
    <tableColumn id="2230" xr3:uid="{9B755D86-ED5B-457E-B7CC-0A1EF6FBE18D}" uniqueName="2230" name="Column2230" queryTableFieldId="2230"/>
    <tableColumn id="2231" xr3:uid="{B6D30549-5012-4106-AFEA-81023D2F5FD8}" uniqueName="2231" name="Column2231" queryTableFieldId="2231"/>
    <tableColumn id="2232" xr3:uid="{2F123888-213F-4EF9-9D36-FF7A431AA38A}" uniqueName="2232" name="Column2232" queryTableFieldId="2232"/>
    <tableColumn id="2233" xr3:uid="{AADDA7CD-7471-41A8-9860-5EC6EDDCA8F5}" uniqueName="2233" name="Column2233" queryTableFieldId="2233"/>
    <tableColumn id="2234" xr3:uid="{84148716-B403-4EBC-AC6A-6151B15A8120}" uniqueName="2234" name="Column2234" queryTableFieldId="223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C898DC-79A1-4247-B914-420C5A157398}" name="VIX" displayName="VIX" ref="A1:DCL20" tableType="queryTable" totalsRowShown="0">
  <autoFilter ref="A1:DCL20" xr:uid="{5CC898DC-79A1-4247-B914-420C5A157398}"/>
  <tableColumns count="2794">
    <tableColumn id="1" xr3:uid="{463810B1-6805-4B99-B760-B2E15449265F}" uniqueName="1" name="Column1" queryTableFieldId="1" dataDxfId="0"/>
    <tableColumn id="2" xr3:uid="{4B1B38F4-033B-4636-B082-EC14C9B96AF9}" uniqueName="2" name="Column2" queryTableFieldId="2"/>
    <tableColumn id="3" xr3:uid="{CCE20F60-244F-4883-A1F7-C3972F83813B}" uniqueName="3" name="Column3" queryTableFieldId="3"/>
    <tableColumn id="4" xr3:uid="{BC0460AB-C9B2-4C05-8C33-FC5F7163EBD4}" uniqueName="4" name="Column4" queryTableFieldId="4"/>
    <tableColumn id="5" xr3:uid="{21656225-B455-4E2A-B981-8185CE527286}" uniqueName="5" name="Column5" queryTableFieldId="5"/>
    <tableColumn id="6" xr3:uid="{A04134EC-1022-4538-826C-FB6502EA656C}" uniqueName="6" name="Column6" queryTableFieldId="6"/>
    <tableColumn id="7" xr3:uid="{E00E3C14-68ED-4EB9-9A42-E7B730A08D09}" uniqueName="7" name="Column7" queryTableFieldId="7"/>
    <tableColumn id="8" xr3:uid="{003FF792-0E05-4905-89F6-D3308612624D}" uniqueName="8" name="Column8" queryTableFieldId="8"/>
    <tableColumn id="9" xr3:uid="{330AB550-49A5-48B7-8A36-689EDF012B3B}" uniqueName="9" name="Column9" queryTableFieldId="9"/>
    <tableColumn id="10" xr3:uid="{468EA52E-31CC-4D3E-9B0B-DE19783954F9}" uniqueName="10" name="Column10" queryTableFieldId="10"/>
    <tableColumn id="11" xr3:uid="{67A60542-E1AD-4B54-BA6E-6FB5E401712E}" uniqueName="11" name="Column11" queryTableFieldId="11"/>
    <tableColumn id="12" xr3:uid="{EA9267C9-886F-4F90-999A-C9D0D85957B6}" uniqueName="12" name="Column12" queryTableFieldId="12"/>
    <tableColumn id="13" xr3:uid="{E2F87366-34F7-4D38-B2F2-88BDBA146A03}" uniqueName="13" name="Column13" queryTableFieldId="13"/>
    <tableColumn id="14" xr3:uid="{8C8FD0F8-9E1D-4F80-ADFD-3D1C967D6F93}" uniqueName="14" name="Column14" queryTableFieldId="14"/>
    <tableColumn id="15" xr3:uid="{1016D2E8-9255-40F0-A7A6-2F6941D07F23}" uniqueName="15" name="Column15" queryTableFieldId="15"/>
    <tableColumn id="16" xr3:uid="{C69C7310-A88D-4A2B-A61C-6F6584416538}" uniqueName="16" name="Column16" queryTableFieldId="16"/>
    <tableColumn id="17" xr3:uid="{23E2FC40-EEB4-4141-8B1A-AF4331E2BD5E}" uniqueName="17" name="Column17" queryTableFieldId="17"/>
    <tableColumn id="18" xr3:uid="{1D22D87B-8146-412A-81F2-7483FEC36F14}" uniqueName="18" name="Column18" queryTableFieldId="18"/>
    <tableColumn id="19" xr3:uid="{E080042B-D8A2-4C95-B871-31011ECA2562}" uniqueName="19" name="Column19" queryTableFieldId="19"/>
    <tableColumn id="20" xr3:uid="{3CD10EE1-EF14-48D0-B859-FC800345CC1F}" uniqueName="20" name="Column20" queryTableFieldId="20"/>
    <tableColumn id="21" xr3:uid="{AB037590-D53E-4481-9CE8-7FE0B2DDDA7F}" uniqueName="21" name="Column21" queryTableFieldId="21"/>
    <tableColumn id="22" xr3:uid="{EAE4DD10-1025-4147-A744-F78F58EEB622}" uniqueName="22" name="Column22" queryTableFieldId="22"/>
    <tableColumn id="23" xr3:uid="{E7A9DC5F-B0B0-49D8-A29E-6BDB86DA6B33}" uniqueName="23" name="Column23" queryTableFieldId="23"/>
    <tableColumn id="24" xr3:uid="{7BB9B792-5AC8-419E-9411-64740760EB2A}" uniqueName="24" name="Column24" queryTableFieldId="24"/>
    <tableColumn id="25" xr3:uid="{822C4BE4-2097-4037-94EA-434E723AEEAB}" uniqueName="25" name="Column25" queryTableFieldId="25"/>
    <tableColumn id="26" xr3:uid="{448AD809-9D4A-4ADD-A045-0CFB25F6CDB3}" uniqueName="26" name="Column26" queryTableFieldId="26"/>
    <tableColumn id="27" xr3:uid="{AA8BF7C4-E1AC-4598-AD9B-9C421F06AAE1}" uniqueName="27" name="Column27" queryTableFieldId="27"/>
    <tableColumn id="28" xr3:uid="{4805CBDC-F5B7-42E2-A520-E65C128B2789}" uniqueName="28" name="Column28" queryTableFieldId="28"/>
    <tableColumn id="29" xr3:uid="{3C0A3C8D-CF1A-4DA0-A351-94C594CCB701}" uniqueName="29" name="Column29" queryTableFieldId="29"/>
    <tableColumn id="30" xr3:uid="{4B84D19C-84DA-447C-AD0B-19E7BB8B308E}" uniqueName="30" name="Column30" queryTableFieldId="30"/>
    <tableColumn id="31" xr3:uid="{ACF86367-1A25-4D24-8B1C-8CD3D88AB477}" uniqueName="31" name="Column31" queryTableFieldId="31"/>
    <tableColumn id="32" xr3:uid="{30B6E760-1B5B-46BE-94CA-A4F9BC13DC7E}" uniqueName="32" name="Column32" queryTableFieldId="32"/>
    <tableColumn id="33" xr3:uid="{6FE3312F-6262-4B52-BC0A-EF06B4071A14}" uniqueName="33" name="Column33" queryTableFieldId="33"/>
    <tableColumn id="34" xr3:uid="{23358797-F055-43FC-ADF2-96E93DA9E4DC}" uniqueName="34" name="Column34" queryTableFieldId="34"/>
    <tableColumn id="35" xr3:uid="{EDBAEA4E-01D3-4BE0-AB74-EC8CD33059D8}" uniqueName="35" name="Column35" queryTableFieldId="35"/>
    <tableColumn id="36" xr3:uid="{B2C9A2AC-B906-44B9-9401-1290F7796FA3}" uniqueName="36" name="Column36" queryTableFieldId="36"/>
    <tableColumn id="37" xr3:uid="{20E6A74E-75C6-4560-8FB4-33CD2FABDCC3}" uniqueName="37" name="Column37" queryTableFieldId="37"/>
    <tableColumn id="38" xr3:uid="{B3069A6E-268E-46F6-8BEE-D5C0B87B75BC}" uniqueName="38" name="Column38" queryTableFieldId="38"/>
    <tableColumn id="39" xr3:uid="{175D2209-7EED-40BE-8055-1C349125AA3F}" uniqueName="39" name="Column39" queryTableFieldId="39"/>
    <tableColumn id="40" xr3:uid="{5AE5E87B-EB32-4522-BB73-7281A50C8BB6}" uniqueName="40" name="Column40" queryTableFieldId="40"/>
    <tableColumn id="41" xr3:uid="{F250CBB5-7474-49AA-B77B-82D9D5BD4A96}" uniqueName="41" name="Column41" queryTableFieldId="41"/>
    <tableColumn id="42" xr3:uid="{789A450F-9AF4-408C-B40C-21AA69DCB0FF}" uniqueName="42" name="Column42" queryTableFieldId="42"/>
    <tableColumn id="43" xr3:uid="{61556BEA-8C88-4BB7-919E-1D74A7FC71F5}" uniqueName="43" name="Column43" queryTableFieldId="43"/>
    <tableColumn id="44" xr3:uid="{E6C3F7FA-DE22-4B7D-8C2B-CBAAC74AAEC8}" uniqueName="44" name="Column44" queryTableFieldId="44"/>
    <tableColumn id="45" xr3:uid="{248A20DE-C942-4CC6-AFC7-14A7EECD28B8}" uniqueName="45" name="Column45" queryTableFieldId="45"/>
    <tableColumn id="46" xr3:uid="{403614BD-8A7A-48CB-AB84-CF13C2E9A746}" uniqueName="46" name="Column46" queryTableFieldId="46"/>
    <tableColumn id="47" xr3:uid="{A96D3828-D3AE-4579-AB0E-326CCF039376}" uniqueName="47" name="Column47" queryTableFieldId="47"/>
    <tableColumn id="48" xr3:uid="{F55E00E5-7EA2-4979-9840-CFD9A4B02F4C}" uniqueName="48" name="Column48" queryTableFieldId="48"/>
    <tableColumn id="49" xr3:uid="{12588EAC-DA0B-4C73-B0AB-C9FA6FEBC50C}" uniqueName="49" name="Column49" queryTableFieldId="49"/>
    <tableColumn id="50" xr3:uid="{ED8CC677-C1B2-41DE-9155-40EF5C7826AF}" uniqueName="50" name="Column50" queryTableFieldId="50"/>
    <tableColumn id="51" xr3:uid="{6E771F27-A8EA-40AF-BDDF-38FC44DCB5DC}" uniqueName="51" name="Column51" queryTableFieldId="51"/>
    <tableColumn id="52" xr3:uid="{F2560E71-6114-4077-8E7B-175BBA4A55BC}" uniqueName="52" name="Column52" queryTableFieldId="52"/>
    <tableColumn id="53" xr3:uid="{0B5FC6A3-7213-4E38-AC3C-F3AAAE4541BC}" uniqueName="53" name="Column53" queryTableFieldId="53"/>
    <tableColumn id="54" xr3:uid="{157B00D6-1F33-41C1-8DD3-F3101458848F}" uniqueName="54" name="Column54" queryTableFieldId="54"/>
    <tableColumn id="55" xr3:uid="{47294C09-6608-42CD-AAAE-D9ED94E4A460}" uniqueName="55" name="Column55" queryTableFieldId="55"/>
    <tableColumn id="56" xr3:uid="{79942325-C8A9-41C7-8C11-7AD80E364ABE}" uniqueName="56" name="Column56" queryTableFieldId="56"/>
    <tableColumn id="57" xr3:uid="{38B176AE-CDF8-4392-A663-6ED1125E5CC6}" uniqueName="57" name="Column57" queryTableFieldId="57"/>
    <tableColumn id="58" xr3:uid="{C256560B-5808-4678-AB65-D23015343FB5}" uniqueName="58" name="Column58" queryTableFieldId="58"/>
    <tableColumn id="59" xr3:uid="{152AA200-0308-40B8-A2BF-3CCED8EBEB7D}" uniqueName="59" name="Column59" queryTableFieldId="59"/>
    <tableColumn id="60" xr3:uid="{185A0756-C3F0-4486-8DD9-68C58EB328B0}" uniqueName="60" name="Column60" queryTableFieldId="60"/>
    <tableColumn id="61" xr3:uid="{3FEDD9D1-4CE5-4456-B9F1-0F87F0E9DF32}" uniqueName="61" name="Column61" queryTableFieldId="61"/>
    <tableColumn id="62" xr3:uid="{CF3B0D26-49AF-4A40-AF9B-FAA4858468E0}" uniqueName="62" name="Column62" queryTableFieldId="62"/>
    <tableColumn id="63" xr3:uid="{78309D49-8F70-49D1-9813-54F8FAB6DAF5}" uniqueName="63" name="Column63" queryTableFieldId="63"/>
    <tableColumn id="64" xr3:uid="{9E2829CD-B853-48A0-A71A-AA3E4FF3F263}" uniqueName="64" name="Column64" queryTableFieldId="64"/>
    <tableColumn id="65" xr3:uid="{DE20C7DE-9CCD-444D-BDCC-559B4477A2FB}" uniqueName="65" name="Column65" queryTableFieldId="65"/>
    <tableColumn id="66" xr3:uid="{E50B706B-653C-4948-AE8A-92DD90EF19A3}" uniqueName="66" name="Column66" queryTableFieldId="66"/>
    <tableColumn id="67" xr3:uid="{79F20DDB-DA19-4BBA-A45B-D1ADA4966D39}" uniqueName="67" name="Column67" queryTableFieldId="67"/>
    <tableColumn id="68" xr3:uid="{8D7B486E-27E3-4EA4-97EA-817F7EEB26DE}" uniqueName="68" name="Column68" queryTableFieldId="68"/>
    <tableColumn id="69" xr3:uid="{CE10C1D9-9B96-4331-B847-61A2B5CA1286}" uniqueName="69" name="Column69" queryTableFieldId="69"/>
    <tableColumn id="70" xr3:uid="{7193F3AA-FA83-4ACA-8AAD-98A01B1FD9A1}" uniqueName="70" name="Column70" queryTableFieldId="70"/>
    <tableColumn id="71" xr3:uid="{C30E65EE-E866-4B6D-8558-5096DE52FCF7}" uniqueName="71" name="Column71" queryTableFieldId="71"/>
    <tableColumn id="72" xr3:uid="{D0EFC945-DFF1-4FE9-831F-B1A56D4D4D32}" uniqueName="72" name="Column72" queryTableFieldId="72"/>
    <tableColumn id="73" xr3:uid="{EA168D09-5EC6-4339-AF84-F88647037A94}" uniqueName="73" name="Column73" queryTableFieldId="73"/>
    <tableColumn id="74" xr3:uid="{85FD0286-F735-4E73-B496-D3D0F200F7E2}" uniqueName="74" name="Column74" queryTableFieldId="74"/>
    <tableColumn id="75" xr3:uid="{FA08EAD9-BB53-445A-8958-E137F6471AF9}" uniqueName="75" name="Column75" queryTableFieldId="75"/>
    <tableColumn id="76" xr3:uid="{3FA024A8-B470-4150-994D-99C124C5E663}" uniqueName="76" name="Column76" queryTableFieldId="76"/>
    <tableColumn id="77" xr3:uid="{8DE42F3B-C82D-4E26-B0D5-C8FF356135AF}" uniqueName="77" name="Column77" queryTableFieldId="77"/>
    <tableColumn id="78" xr3:uid="{01F7287A-9367-4E5F-9D38-3A478AF37EFF}" uniqueName="78" name="Column78" queryTableFieldId="78"/>
    <tableColumn id="79" xr3:uid="{DBE13252-7C52-45F3-A841-C23E7E1E7476}" uniqueName="79" name="Column79" queryTableFieldId="79"/>
    <tableColumn id="80" xr3:uid="{2F684664-8CDC-4D05-BB2D-77DFFBB641F9}" uniqueName="80" name="Column80" queryTableFieldId="80"/>
    <tableColumn id="81" xr3:uid="{ED5EC1A9-6D7E-4E11-82D3-9FC823DD3AE8}" uniqueName="81" name="Column81" queryTableFieldId="81"/>
    <tableColumn id="82" xr3:uid="{223AA561-D1DF-434C-B1F9-B56BF00E7ACF}" uniqueName="82" name="Column82" queryTableFieldId="82"/>
    <tableColumn id="83" xr3:uid="{0FAC692A-0B7D-464A-8867-C7F828654349}" uniqueName="83" name="Column83" queryTableFieldId="83"/>
    <tableColumn id="84" xr3:uid="{FFB7815B-CA0D-4B6A-B24A-F8D7A826536D}" uniqueName="84" name="Column84" queryTableFieldId="84"/>
    <tableColumn id="85" xr3:uid="{E444927B-5F08-474D-B9B6-6C13F05DA20D}" uniqueName="85" name="Column85" queryTableFieldId="85"/>
    <tableColumn id="86" xr3:uid="{FC64DEB7-67B6-4704-81F6-1C098329288E}" uniqueName="86" name="Column86" queryTableFieldId="86"/>
    <tableColumn id="87" xr3:uid="{257ADB6F-B69B-44DC-B389-F6F04A57AC76}" uniqueName="87" name="Column87" queryTableFieldId="87"/>
    <tableColumn id="88" xr3:uid="{9A45A2DA-719F-4365-9757-0DD2A383BACF}" uniqueName="88" name="Column88" queryTableFieldId="88"/>
    <tableColumn id="89" xr3:uid="{62247650-805A-4263-8F55-2588C9428522}" uniqueName="89" name="Column89" queryTableFieldId="89"/>
    <tableColumn id="90" xr3:uid="{161BFBD4-F8A1-4CE3-BD62-3D810ACAE597}" uniqueName="90" name="Column90" queryTableFieldId="90"/>
    <tableColumn id="91" xr3:uid="{2DB0FF82-BA2E-4185-9875-5334713457A7}" uniqueName="91" name="Column91" queryTableFieldId="91"/>
    <tableColumn id="92" xr3:uid="{69C8D88C-6CB4-4D2E-957C-9610D25D6451}" uniqueName="92" name="Column92" queryTableFieldId="92"/>
    <tableColumn id="93" xr3:uid="{69F166CD-3168-4DD5-AD7F-4F952A5D536A}" uniqueName="93" name="Column93" queryTableFieldId="93"/>
    <tableColumn id="94" xr3:uid="{49352FB0-E97E-472F-9EE1-945FFF86FFF4}" uniqueName="94" name="Column94" queryTableFieldId="94"/>
    <tableColumn id="95" xr3:uid="{71286328-2442-46AB-AFCB-367993E744D9}" uniqueName="95" name="Column95" queryTableFieldId="95"/>
    <tableColumn id="96" xr3:uid="{2D45886F-C6B4-4201-9D27-A6485A0249D9}" uniqueName="96" name="Column96" queryTableFieldId="96"/>
    <tableColumn id="97" xr3:uid="{A320066D-F7B1-4FBD-8002-775495911575}" uniqueName="97" name="Column97" queryTableFieldId="97"/>
    <tableColumn id="98" xr3:uid="{D0E40F5D-3710-472C-8160-088C52A42473}" uniqueName="98" name="Column98" queryTableFieldId="98"/>
    <tableColumn id="99" xr3:uid="{1BBDDE0E-BBBC-40D9-BD4A-967CBF45B1E8}" uniqueName="99" name="Column99" queryTableFieldId="99"/>
    <tableColumn id="100" xr3:uid="{F1B95431-A029-49DA-8876-2022F2DFBA33}" uniqueName="100" name="Column100" queryTableFieldId="100"/>
    <tableColumn id="101" xr3:uid="{AB860D94-DD63-4D0E-8979-16EACBC892AE}" uniqueName="101" name="Column101" queryTableFieldId="101"/>
    <tableColumn id="102" xr3:uid="{A9B5F2DB-3034-4777-BD24-BBC9E89A877E}" uniqueName="102" name="Column102" queryTableFieldId="102"/>
    <tableColumn id="103" xr3:uid="{66819B66-F892-4A7B-9739-C5B63F5803E9}" uniqueName="103" name="Column103" queryTableFieldId="103"/>
    <tableColumn id="104" xr3:uid="{778A95C8-6840-43EE-B221-C431E6EDCC7F}" uniqueName="104" name="Column104" queryTableFieldId="104"/>
    <tableColumn id="105" xr3:uid="{3B8E31E1-70C4-40D3-9020-31CC673944B5}" uniqueName="105" name="Column105" queryTableFieldId="105"/>
    <tableColumn id="106" xr3:uid="{43161D85-EDB6-4B9C-A3AD-0999588F8F55}" uniqueName="106" name="Column106" queryTableFieldId="106"/>
    <tableColumn id="107" xr3:uid="{108FC023-E9B2-4AF9-B43B-1CAAF9A91539}" uniqueName="107" name="Column107" queryTableFieldId="107"/>
    <tableColumn id="108" xr3:uid="{53F7C27C-728C-4FAA-80DA-8FBC3F473E46}" uniqueName="108" name="Column108" queryTableFieldId="108"/>
    <tableColumn id="109" xr3:uid="{873BF789-FDBD-48B2-87D6-6C5973F0FD02}" uniqueName="109" name="Column109" queryTableFieldId="109"/>
    <tableColumn id="110" xr3:uid="{C43F5CCD-6BB6-48AE-B6DE-32756501524B}" uniqueName="110" name="Column110" queryTableFieldId="110"/>
    <tableColumn id="111" xr3:uid="{63918475-411A-41D0-8293-6D2C9BFB0C98}" uniqueName="111" name="Column111" queryTableFieldId="111"/>
    <tableColumn id="112" xr3:uid="{B382BFC8-EF67-476B-AE69-E6B8ECDCA180}" uniqueName="112" name="Column112" queryTableFieldId="112"/>
    <tableColumn id="113" xr3:uid="{DE16BB6B-A37B-4B92-B45E-2462BFAA1F62}" uniqueName="113" name="Column113" queryTableFieldId="113"/>
    <tableColumn id="114" xr3:uid="{7BD7545C-FD11-43EC-8732-29302E5B7978}" uniqueName="114" name="Column114" queryTableFieldId="114"/>
    <tableColumn id="115" xr3:uid="{7D307E41-88CD-4989-BAFE-7841EADB7163}" uniqueName="115" name="Column115" queryTableFieldId="115"/>
    <tableColumn id="116" xr3:uid="{93321270-28B4-4A2F-ACB8-E8C57A968706}" uniqueName="116" name="Column116" queryTableFieldId="116"/>
    <tableColumn id="117" xr3:uid="{CEC8CADA-2D39-4CBB-AF61-B67C660C8C7C}" uniqueName="117" name="Column117" queryTableFieldId="117"/>
    <tableColumn id="118" xr3:uid="{3A2408CC-A49D-4575-AC2D-1A38745F4D20}" uniqueName="118" name="Column118" queryTableFieldId="118"/>
    <tableColumn id="119" xr3:uid="{E17C37B4-E02F-4F4C-B836-0B4AAFD8589E}" uniqueName="119" name="Column119" queryTableFieldId="119"/>
    <tableColumn id="120" xr3:uid="{911E0B9F-2E88-4D0A-8A44-6C6CC28509A9}" uniqueName="120" name="Column120" queryTableFieldId="120"/>
    <tableColumn id="121" xr3:uid="{7CEAFAF2-607D-4E69-A90D-A06185F6E4D9}" uniqueName="121" name="Column121" queryTableFieldId="121"/>
    <tableColumn id="122" xr3:uid="{033C1F4E-265D-41F3-BC1B-6D4F0137B8F5}" uniqueName="122" name="Column122" queryTableFieldId="122"/>
    <tableColumn id="123" xr3:uid="{9295004F-9895-4721-B0F7-DC1A4994DC80}" uniqueName="123" name="Column123" queryTableFieldId="123"/>
    <tableColumn id="124" xr3:uid="{5E5E49F4-86BD-4665-BACD-043B78F4C7A2}" uniqueName="124" name="Column124" queryTableFieldId="124"/>
    <tableColumn id="125" xr3:uid="{D31530F3-6175-417B-A1BA-D1787CD58EF0}" uniqueName="125" name="Column125" queryTableFieldId="125"/>
    <tableColumn id="126" xr3:uid="{5F950AE7-37E5-4BAD-B521-9E0FCC6A3FE9}" uniqueName="126" name="Column126" queryTableFieldId="126"/>
    <tableColumn id="127" xr3:uid="{BC1B6FC0-AC6E-4353-8846-0A1EB8701932}" uniqueName="127" name="Column127" queryTableFieldId="127"/>
    <tableColumn id="128" xr3:uid="{4F70B184-8741-4276-9FDD-F7FF3DF53EE8}" uniqueName="128" name="Column128" queryTableFieldId="128"/>
    <tableColumn id="129" xr3:uid="{51C5B9EF-001D-43C1-BDF5-6C940F9B2129}" uniqueName="129" name="Column129" queryTableFieldId="129"/>
    <tableColumn id="130" xr3:uid="{76EDA672-C5B8-4905-886A-AF81689CF5AE}" uniqueName="130" name="Column130" queryTableFieldId="130"/>
    <tableColumn id="131" xr3:uid="{53F1FEF5-C1EE-4412-B619-28B0461F955D}" uniqueName="131" name="Column131" queryTableFieldId="131"/>
    <tableColumn id="132" xr3:uid="{5AA43E10-173B-468F-9B38-24F02F1A2C6A}" uniqueName="132" name="Column132" queryTableFieldId="132"/>
    <tableColumn id="133" xr3:uid="{ADE1AAAB-4D56-4BEB-95E7-95857D90C157}" uniqueName="133" name="Column133" queryTableFieldId="133"/>
    <tableColumn id="134" xr3:uid="{88DC1108-864D-4334-AAA9-F505DE5134C8}" uniqueName="134" name="Column134" queryTableFieldId="134"/>
    <tableColumn id="135" xr3:uid="{E653C464-E62B-4885-BB56-A220319860AF}" uniqueName="135" name="Column135" queryTableFieldId="135"/>
    <tableColumn id="136" xr3:uid="{C8FF4E10-E601-4E90-86AA-0E1CD8E8ACA8}" uniqueName="136" name="Column136" queryTableFieldId="136"/>
    <tableColumn id="137" xr3:uid="{995A06D2-2D22-409E-9195-53A7DAC0C55F}" uniqueName="137" name="Column137" queryTableFieldId="137"/>
    <tableColumn id="138" xr3:uid="{4D72E0D4-5E63-4B25-A2D7-FA86C78438A3}" uniqueName="138" name="Column138" queryTableFieldId="138"/>
    <tableColumn id="139" xr3:uid="{3EDB8BE0-F914-4EFC-B05A-B1773D1AB9DA}" uniqueName="139" name="Column139" queryTableFieldId="139"/>
    <tableColumn id="140" xr3:uid="{50A7900A-01D0-48C7-8462-ED5AE6F95218}" uniqueName="140" name="Column140" queryTableFieldId="140"/>
    <tableColumn id="141" xr3:uid="{BF6D6B3B-FA69-469E-AC40-315C2A136A15}" uniqueName="141" name="Column141" queryTableFieldId="141"/>
    <tableColumn id="142" xr3:uid="{78F087E8-76EC-4E7B-8245-710BAD5448D7}" uniqueName="142" name="Column142" queryTableFieldId="142"/>
    <tableColumn id="143" xr3:uid="{495D3095-C639-4780-9A3D-FE52840E7EF4}" uniqueName="143" name="Column143" queryTableFieldId="143"/>
    <tableColumn id="144" xr3:uid="{8435B1E2-5389-47D3-854A-7D155E86EF0E}" uniqueName="144" name="Column144" queryTableFieldId="144"/>
    <tableColumn id="145" xr3:uid="{CC19E5F2-1825-4BDC-9A52-0BAD6D19D92A}" uniqueName="145" name="Column145" queryTableFieldId="145"/>
    <tableColumn id="146" xr3:uid="{B18E1E22-A8DA-4585-85CB-79CB663AF51A}" uniqueName="146" name="Column146" queryTableFieldId="146"/>
    <tableColumn id="147" xr3:uid="{9DFADA67-8192-482A-AD52-3E86DFF1D6AD}" uniqueName="147" name="Column147" queryTableFieldId="147"/>
    <tableColumn id="148" xr3:uid="{D35F5AA5-23E4-4073-8D06-4014F435B771}" uniqueName="148" name="Column148" queryTableFieldId="148"/>
    <tableColumn id="149" xr3:uid="{40B98DA8-B27E-452D-A0AB-66110BC03DE3}" uniqueName="149" name="Column149" queryTableFieldId="149"/>
    <tableColumn id="150" xr3:uid="{780F0D6F-1DF7-4353-B214-5861F585D2B3}" uniqueName="150" name="Column150" queryTableFieldId="150"/>
    <tableColumn id="151" xr3:uid="{C221D4ED-55E7-47AE-9EED-D8A0C4A97467}" uniqueName="151" name="Column151" queryTableFieldId="151"/>
    <tableColumn id="152" xr3:uid="{120B5128-5F1E-4F4F-90A9-3EC32DC0E077}" uniqueName="152" name="Column152" queryTableFieldId="152"/>
    <tableColumn id="153" xr3:uid="{D0A34F37-3BF1-468F-B441-0C319DC59C18}" uniqueName="153" name="Column153" queryTableFieldId="153"/>
    <tableColumn id="154" xr3:uid="{F00F90BC-4962-4FB4-BE80-452B98EC4382}" uniqueName="154" name="Column154" queryTableFieldId="154"/>
    <tableColumn id="155" xr3:uid="{3BCAE99E-7771-42D6-B694-F968C62615A5}" uniqueName="155" name="Column155" queryTableFieldId="155"/>
    <tableColumn id="156" xr3:uid="{E033B60B-800A-42FD-88B7-BB78971F2314}" uniqueName="156" name="Column156" queryTableFieldId="156"/>
    <tableColumn id="157" xr3:uid="{5786D556-9D0B-4420-9C52-9D249446DF72}" uniqueName="157" name="Column157" queryTableFieldId="157"/>
    <tableColumn id="158" xr3:uid="{327FDA30-1FB4-4026-A112-1C7C6FBEA350}" uniqueName="158" name="Column158" queryTableFieldId="158"/>
    <tableColumn id="159" xr3:uid="{A4AD13E7-088E-431F-8B31-FEE0F19F40D0}" uniqueName="159" name="Column159" queryTableFieldId="159"/>
    <tableColumn id="160" xr3:uid="{00215712-BCA6-4CD5-8120-5644310CC4DC}" uniqueName="160" name="Column160" queryTableFieldId="160"/>
    <tableColumn id="161" xr3:uid="{6FB94D29-8B41-44C9-AB83-DE4E683FD87D}" uniqueName="161" name="Column161" queryTableFieldId="161"/>
    <tableColumn id="162" xr3:uid="{149450FE-B644-4899-BEFE-4D1837EC21FA}" uniqueName="162" name="Column162" queryTableFieldId="162"/>
    <tableColumn id="163" xr3:uid="{A6F270F7-0BDE-4449-AB3D-8C148D314937}" uniqueName="163" name="Column163" queryTableFieldId="163"/>
    <tableColumn id="164" xr3:uid="{9386774A-F1FB-4484-8F01-C548D9573223}" uniqueName="164" name="Column164" queryTableFieldId="164"/>
    <tableColumn id="165" xr3:uid="{41FBC257-3D37-45B2-8F25-02FF89833F01}" uniqueName="165" name="Column165" queryTableFieldId="165"/>
    <tableColumn id="166" xr3:uid="{3968863D-65DA-4AAF-89B5-EA9DAA0B6C04}" uniqueName="166" name="Column166" queryTableFieldId="166"/>
    <tableColumn id="167" xr3:uid="{906058C2-F2D0-4226-92CD-E64408E2AB31}" uniqueName="167" name="Column167" queryTableFieldId="167"/>
    <tableColumn id="168" xr3:uid="{B41346EC-E09E-4CD5-A340-622F7DDE5DEF}" uniqueName="168" name="Column168" queryTableFieldId="168"/>
    <tableColumn id="169" xr3:uid="{9E9F1887-DD53-43D3-ACDC-BAB8249F8925}" uniqueName="169" name="Column169" queryTableFieldId="169"/>
    <tableColumn id="170" xr3:uid="{D2DFD696-6342-4928-99C4-FBA2815E10DF}" uniqueName="170" name="Column170" queryTableFieldId="170"/>
    <tableColumn id="171" xr3:uid="{219FF89F-7C63-4D57-B826-94DD90672244}" uniqueName="171" name="Column171" queryTableFieldId="171"/>
    <tableColumn id="172" xr3:uid="{61FD4B5F-F254-4AE2-83D7-3C575AB5F333}" uniqueName="172" name="Column172" queryTableFieldId="172"/>
    <tableColumn id="173" xr3:uid="{255CABCF-1E6E-452F-BEFD-B0C87B004126}" uniqueName="173" name="Column173" queryTableFieldId="173"/>
    <tableColumn id="174" xr3:uid="{E7C832C4-0666-40ED-8257-3DAE2C070E50}" uniqueName="174" name="Column174" queryTableFieldId="174"/>
    <tableColumn id="175" xr3:uid="{1F0094B3-663D-40ED-83F0-29FBD0B5F894}" uniqueName="175" name="Column175" queryTableFieldId="175"/>
    <tableColumn id="176" xr3:uid="{256791A9-17B6-4973-AE7A-DA33E8B19586}" uniqueName="176" name="Column176" queryTableFieldId="176"/>
    <tableColumn id="177" xr3:uid="{E81642A1-E2D4-4BFD-A232-8B27401850F5}" uniqueName="177" name="Column177" queryTableFieldId="177"/>
    <tableColumn id="178" xr3:uid="{B84F9C04-EE0C-4344-85DE-9CD68557E72F}" uniqueName="178" name="Column178" queryTableFieldId="178"/>
    <tableColumn id="179" xr3:uid="{1F34A765-48E2-4735-9430-07CC07C31511}" uniqueName="179" name="Column179" queryTableFieldId="179"/>
    <tableColumn id="180" xr3:uid="{0C8E445D-A973-447A-9B83-B6BBA1DC1A11}" uniqueName="180" name="Column180" queryTableFieldId="180"/>
    <tableColumn id="181" xr3:uid="{EA67ACA4-0FF9-4888-9BD9-66BA2F672AAE}" uniqueName="181" name="Column181" queryTableFieldId="181"/>
    <tableColumn id="182" xr3:uid="{F2B35B04-2443-4F1F-8D6C-383EC86B56FE}" uniqueName="182" name="Column182" queryTableFieldId="182"/>
    <tableColumn id="183" xr3:uid="{298DF6CD-8014-489F-AB84-F71C33AF6851}" uniqueName="183" name="Column183" queryTableFieldId="183"/>
    <tableColumn id="184" xr3:uid="{A82938BB-76CF-4642-9760-4F83A2FA5C0B}" uniqueName="184" name="Column184" queryTableFieldId="184"/>
    <tableColumn id="185" xr3:uid="{F9F48ED7-F377-4337-879A-650F43F21E47}" uniqueName="185" name="Column185" queryTableFieldId="185"/>
    <tableColumn id="186" xr3:uid="{594BA004-B7DB-49F3-9F2B-9BFBC8327FE1}" uniqueName="186" name="Column186" queryTableFieldId="186"/>
    <tableColumn id="187" xr3:uid="{53338830-8D63-48D6-8E56-EEAFE28D1895}" uniqueName="187" name="Column187" queryTableFieldId="187"/>
    <tableColumn id="188" xr3:uid="{842D3A12-71B4-44B3-80C0-3022FA34EF77}" uniqueName="188" name="Column188" queryTableFieldId="188"/>
    <tableColumn id="189" xr3:uid="{14B4BC89-0D5C-4F01-AB6E-7F76AC6FA62E}" uniqueName="189" name="Column189" queryTableFieldId="189"/>
    <tableColumn id="190" xr3:uid="{BFCA672E-D51A-4EAE-8B22-FB6E36438035}" uniqueName="190" name="Column190" queryTableFieldId="190"/>
    <tableColumn id="191" xr3:uid="{0441EBEF-DF4D-49C8-9984-C3D8BA53A984}" uniqueName="191" name="Column191" queryTableFieldId="191"/>
    <tableColumn id="192" xr3:uid="{E36BBCD8-33B5-46E5-8F8D-55051F378161}" uniqueName="192" name="Column192" queryTableFieldId="192"/>
    <tableColumn id="193" xr3:uid="{0DC5E6E2-DAEA-488B-AF59-47F331FB0D3F}" uniqueName="193" name="Column193" queryTableFieldId="193"/>
    <tableColumn id="194" xr3:uid="{8BE80A07-B13A-4019-BF29-3C59A1D52C76}" uniqueName="194" name="Column194" queryTableFieldId="194"/>
    <tableColumn id="195" xr3:uid="{9A3A24A0-C1F3-40DC-A158-D0E79FA22140}" uniqueName="195" name="Column195" queryTableFieldId="195"/>
    <tableColumn id="196" xr3:uid="{F5A1EEF3-D1B2-4935-9D01-28B9EFC3FD82}" uniqueName="196" name="Column196" queryTableFieldId="196"/>
    <tableColumn id="197" xr3:uid="{EC5C041D-D282-42FB-A043-3E1433FB81B5}" uniqueName="197" name="Column197" queryTableFieldId="197"/>
    <tableColumn id="198" xr3:uid="{8E6A17BD-3FFD-4861-9D74-78066B8C2CFE}" uniqueName="198" name="Column198" queryTableFieldId="198"/>
    <tableColumn id="199" xr3:uid="{727C6EB7-2F14-4D11-AF53-B7D61BF9EE06}" uniqueName="199" name="Column199" queryTableFieldId="199"/>
    <tableColumn id="200" xr3:uid="{1D9EF1C4-9ECF-4401-8663-D9DA6D4BCF9F}" uniqueName="200" name="Column200" queryTableFieldId="200"/>
    <tableColumn id="201" xr3:uid="{820C291D-8B86-464C-B39C-16715819BC82}" uniqueName="201" name="Column201" queryTableFieldId="201"/>
    <tableColumn id="202" xr3:uid="{5AF708D6-F4F4-42FE-B073-9318F9A9B832}" uniqueName="202" name="Column202" queryTableFieldId="202"/>
    <tableColumn id="203" xr3:uid="{BD29D0CF-2737-4CFC-B28A-248EAA966065}" uniqueName="203" name="Column203" queryTableFieldId="203"/>
    <tableColumn id="204" xr3:uid="{B1532CD4-C2D5-4995-B655-AA62F65C97D9}" uniqueName="204" name="Column204" queryTableFieldId="204"/>
    <tableColumn id="205" xr3:uid="{EB3B234A-BAD4-4E86-B5D6-BDC67D8BF53F}" uniqueName="205" name="Column205" queryTableFieldId="205"/>
    <tableColumn id="206" xr3:uid="{ACBF605A-7C44-4378-A208-73F5C6627242}" uniqueName="206" name="Column206" queryTableFieldId="206"/>
    <tableColumn id="207" xr3:uid="{06C108A7-D520-4446-8717-DAA9B7DC62B2}" uniqueName="207" name="Column207" queryTableFieldId="207"/>
    <tableColumn id="208" xr3:uid="{F8823D4D-DFDD-47E7-8A4E-80B8572BA3DA}" uniqueName="208" name="Column208" queryTableFieldId="208"/>
    <tableColumn id="209" xr3:uid="{E208D8BE-632B-46AB-B974-3D76C3E41BBF}" uniqueName="209" name="Column209" queryTableFieldId="209"/>
    <tableColumn id="210" xr3:uid="{1974912F-ECA1-4A65-BF5C-1ED2E1D6356C}" uniqueName="210" name="Column210" queryTableFieldId="210"/>
    <tableColumn id="211" xr3:uid="{9FE42CBB-5669-48B7-B5D6-082B5459A6DD}" uniqueName="211" name="Column211" queryTableFieldId="211"/>
    <tableColumn id="212" xr3:uid="{3F21ACCA-907F-40C7-A3BC-313149D84476}" uniqueName="212" name="Column212" queryTableFieldId="212"/>
    <tableColumn id="213" xr3:uid="{DB7008B3-B075-4BFC-87A1-BFC257FA7663}" uniqueName="213" name="Column213" queryTableFieldId="213"/>
    <tableColumn id="214" xr3:uid="{12841E06-EAC2-454B-9BD1-B7B7A04E6F77}" uniqueName="214" name="Column214" queryTableFieldId="214"/>
    <tableColumn id="215" xr3:uid="{D8F4AB06-F139-466C-81DE-C760B57463B2}" uniqueName="215" name="Column215" queryTableFieldId="215"/>
    <tableColumn id="216" xr3:uid="{FEC8D60E-C285-413C-8D6A-CF4A5551C9E3}" uniqueName="216" name="Column216" queryTableFieldId="216"/>
    <tableColumn id="217" xr3:uid="{AD10C8E8-1ED6-4D70-BA15-2EB92653E882}" uniqueName="217" name="Column217" queryTableFieldId="217"/>
    <tableColumn id="218" xr3:uid="{CE218ABF-F26B-48C0-B7C4-819C9ECA7211}" uniqueName="218" name="Column218" queryTableFieldId="218"/>
    <tableColumn id="219" xr3:uid="{B86C2FD8-FF44-46B4-A1D5-67846AD07308}" uniqueName="219" name="Column219" queryTableFieldId="219"/>
    <tableColumn id="220" xr3:uid="{DFF246F2-1DFC-4A16-A397-3D104017FBA3}" uniqueName="220" name="Column220" queryTableFieldId="220"/>
    <tableColumn id="221" xr3:uid="{1297703E-8B18-4717-9635-43EC4B023F9B}" uniqueName="221" name="Column221" queryTableFieldId="221"/>
    <tableColumn id="222" xr3:uid="{BCCE8C19-6B1B-49A1-9A4B-AFCFB35C29C4}" uniqueName="222" name="Column222" queryTableFieldId="222"/>
    <tableColumn id="223" xr3:uid="{97EAB6D9-4404-4883-802C-E4D72931E132}" uniqueName="223" name="Column223" queryTableFieldId="223"/>
    <tableColumn id="224" xr3:uid="{6379C941-1561-49AB-A283-D5F8E22638F9}" uniqueName="224" name="Column224" queryTableFieldId="224"/>
    <tableColumn id="225" xr3:uid="{F2594A1C-152D-4939-9DF0-F06DA11F3654}" uniqueName="225" name="Column225" queryTableFieldId="225"/>
    <tableColumn id="226" xr3:uid="{C07C1D37-0476-427E-97C9-62BCDF83029A}" uniqueName="226" name="Column226" queryTableFieldId="226"/>
    <tableColumn id="227" xr3:uid="{EB82FFCB-7B8C-470F-86F8-5763B8D56610}" uniqueName="227" name="Column227" queryTableFieldId="227"/>
    <tableColumn id="228" xr3:uid="{B37D91F8-047A-488B-AFD0-983686EC3854}" uniqueName="228" name="Column228" queryTableFieldId="228"/>
    <tableColumn id="229" xr3:uid="{FEB0FBA4-47E7-4282-A3E0-A6C999358C35}" uniqueName="229" name="Column229" queryTableFieldId="229"/>
    <tableColumn id="230" xr3:uid="{908ECEAA-DF14-4B26-B5EB-DADFF697C53C}" uniqueName="230" name="Column230" queryTableFieldId="230"/>
    <tableColumn id="231" xr3:uid="{666735C1-9F5E-4D00-9674-C8FD538AAFF7}" uniqueName="231" name="Column231" queryTableFieldId="231"/>
    <tableColumn id="232" xr3:uid="{4F734352-4C75-488A-98E0-B9D79C93ADDB}" uniqueName="232" name="Column232" queryTableFieldId="232"/>
    <tableColumn id="233" xr3:uid="{5EB91A50-F7FD-4829-8652-6A1EC6B1644B}" uniqueName="233" name="Column233" queryTableFieldId="233"/>
    <tableColumn id="234" xr3:uid="{708EDF87-2141-486A-8565-1D81A13439E6}" uniqueName="234" name="Column234" queryTableFieldId="234"/>
    <tableColumn id="235" xr3:uid="{F5414171-5B21-4D6F-8AF8-ED6FE601769F}" uniqueName="235" name="Column235" queryTableFieldId="235"/>
    <tableColumn id="236" xr3:uid="{8D6A212C-ACB3-4AF0-B5BB-9B97632BBA49}" uniqueName="236" name="Column236" queryTableFieldId="236"/>
    <tableColumn id="237" xr3:uid="{0F64FFA7-4539-4F33-9932-6693EBA128B8}" uniqueName="237" name="Column237" queryTableFieldId="237"/>
    <tableColumn id="238" xr3:uid="{9C97BA15-1349-4140-A129-D46CAC46CE24}" uniqueName="238" name="Column238" queryTableFieldId="238"/>
    <tableColumn id="239" xr3:uid="{8A2E4E0F-4D5E-459D-9E84-B5F8E1329D4E}" uniqueName="239" name="Column239" queryTableFieldId="239"/>
    <tableColumn id="240" xr3:uid="{0E0D531A-2FAC-4F8E-B88C-97DFCD3E12FB}" uniqueName="240" name="Column240" queryTableFieldId="240"/>
    <tableColumn id="241" xr3:uid="{A7567A79-99CE-41F2-92FB-48CADF2B5820}" uniqueName="241" name="Column241" queryTableFieldId="241"/>
    <tableColumn id="242" xr3:uid="{6D3A125C-65EA-4D58-9FF9-E34B2CCD168C}" uniqueName="242" name="Column242" queryTableFieldId="242"/>
    <tableColumn id="243" xr3:uid="{F0F07891-B916-4C72-8D98-4D65091D3BE2}" uniqueName="243" name="Column243" queryTableFieldId="243"/>
    <tableColumn id="244" xr3:uid="{4175DF9D-1D72-44B8-B941-1727739FC640}" uniqueName="244" name="Column244" queryTableFieldId="244"/>
    <tableColumn id="245" xr3:uid="{22457624-9344-475B-A19D-FB9EF8E1589D}" uniqueName="245" name="Column245" queryTableFieldId="245"/>
    <tableColumn id="246" xr3:uid="{CC074B32-9248-4E81-B9F5-81DDC9AB8AA0}" uniqueName="246" name="Column246" queryTableFieldId="246"/>
    <tableColumn id="247" xr3:uid="{00B014B3-E8C3-4AAD-BD8D-D647D32F08C9}" uniqueName="247" name="Column247" queryTableFieldId="247"/>
    <tableColumn id="248" xr3:uid="{6E2E866A-8A55-4C2F-9C31-C39524703E9A}" uniqueName="248" name="Column248" queryTableFieldId="248"/>
    <tableColumn id="249" xr3:uid="{93D6E839-1716-46DE-A4F8-3140C18750FC}" uniqueName="249" name="Column249" queryTableFieldId="249"/>
    <tableColumn id="250" xr3:uid="{4E084281-7544-45EA-9CDC-AF5CCA6CC0BD}" uniqueName="250" name="Column250" queryTableFieldId="250"/>
    <tableColumn id="251" xr3:uid="{F33BFC3D-3A7B-4E0B-89A5-F5DF3A40262B}" uniqueName="251" name="Column251" queryTableFieldId="251"/>
    <tableColumn id="252" xr3:uid="{A282F844-283E-429E-90E1-A3AD7ED79124}" uniqueName="252" name="Column252" queryTableFieldId="252"/>
    <tableColumn id="253" xr3:uid="{46904D3F-678E-4370-A25C-0081F77C5399}" uniqueName="253" name="Column253" queryTableFieldId="253"/>
    <tableColumn id="254" xr3:uid="{37505752-E1D5-448D-8511-3557A2EB75A4}" uniqueName="254" name="Column254" queryTableFieldId="254"/>
    <tableColumn id="255" xr3:uid="{FC4A7C5F-A2C8-40A0-B651-5060BA0B558B}" uniqueName="255" name="Column255" queryTableFieldId="255"/>
    <tableColumn id="256" xr3:uid="{814FE8A2-EE26-47F4-8613-EF97E12E295E}" uniqueName="256" name="Column256" queryTableFieldId="256"/>
    <tableColumn id="257" xr3:uid="{E3E26D74-3A6D-4489-B634-DD9276E72E68}" uniqueName="257" name="Column257" queryTableFieldId="257"/>
    <tableColumn id="258" xr3:uid="{A6DE27B9-2670-46CC-AF45-8909D0D022FD}" uniqueName="258" name="Column258" queryTableFieldId="258"/>
    <tableColumn id="259" xr3:uid="{52F2AD62-6EB6-4C3E-8BD6-8F1B0C6B773D}" uniqueName="259" name="Column259" queryTableFieldId="259"/>
    <tableColumn id="260" xr3:uid="{F7B01E86-631C-44A4-ABA7-C85783D948E8}" uniqueName="260" name="Column260" queryTableFieldId="260"/>
    <tableColumn id="261" xr3:uid="{38BE8E19-2877-4DB1-92FE-48223C1892F0}" uniqueName="261" name="Column261" queryTableFieldId="261"/>
    <tableColumn id="262" xr3:uid="{CC1EC9E3-1987-44CA-BA95-B28308B90DC8}" uniqueName="262" name="Column262" queryTableFieldId="262"/>
    <tableColumn id="263" xr3:uid="{A1B1A0C2-5C84-40E2-8D1C-9A4934FED051}" uniqueName="263" name="Column263" queryTableFieldId="263"/>
    <tableColumn id="264" xr3:uid="{7132C04C-E187-49A3-A8D2-9FEE578E0DE9}" uniqueName="264" name="Column264" queryTableFieldId="264"/>
    <tableColumn id="265" xr3:uid="{D93BA5BF-61D4-4722-883F-BDF23C6D6BE2}" uniqueName="265" name="Column265" queryTableFieldId="265"/>
    <tableColumn id="266" xr3:uid="{D6C884A5-34C5-4F9F-97B7-AE5CEEC233EE}" uniqueName="266" name="Column266" queryTableFieldId="266"/>
    <tableColumn id="267" xr3:uid="{C3FF7DAD-AC0F-43EB-A9D6-652B64B1F864}" uniqueName="267" name="Column267" queryTableFieldId="267"/>
    <tableColumn id="268" xr3:uid="{C1AEF8C1-706F-4021-B817-10DBB8CECC4F}" uniqueName="268" name="Column268" queryTableFieldId="268"/>
    <tableColumn id="269" xr3:uid="{71EC0308-9589-450B-9F9B-E3E346CE7679}" uniqueName="269" name="Column269" queryTableFieldId="269"/>
    <tableColumn id="270" xr3:uid="{BA9A36F7-9ABE-414F-8BE6-6865B989A124}" uniqueName="270" name="Column270" queryTableFieldId="270"/>
    <tableColumn id="271" xr3:uid="{834506A3-9680-444D-9D04-A127CCB2BFDD}" uniqueName="271" name="Column271" queryTableFieldId="271"/>
    <tableColumn id="272" xr3:uid="{143AB754-25DC-4B92-9455-1EEB37B18DDB}" uniqueName="272" name="Column272" queryTableFieldId="272"/>
    <tableColumn id="273" xr3:uid="{45384355-C7FC-40C2-9568-66FF8D2641D4}" uniqueName="273" name="Column273" queryTableFieldId="273"/>
    <tableColumn id="274" xr3:uid="{F7FF53B5-353B-4B09-98E9-AA4482F3E328}" uniqueName="274" name="Column274" queryTableFieldId="274"/>
    <tableColumn id="275" xr3:uid="{2CF478E8-2E46-475A-94CD-958391F59640}" uniqueName="275" name="Column275" queryTableFieldId="275"/>
    <tableColumn id="276" xr3:uid="{223B3C70-227A-4121-82CC-7288DA080BE4}" uniqueName="276" name="Column276" queryTableFieldId="276"/>
    <tableColumn id="277" xr3:uid="{30E0B439-7931-45E7-A4EA-B68A41D239F0}" uniqueName="277" name="Column277" queryTableFieldId="277"/>
    <tableColumn id="278" xr3:uid="{9470C451-615F-4DF8-B954-1751D05F80F5}" uniqueName="278" name="Column278" queryTableFieldId="278"/>
    <tableColumn id="279" xr3:uid="{A9E8B2BA-2FDB-494E-B7B3-787D93B460AC}" uniqueName="279" name="Column279" queryTableFieldId="279"/>
    <tableColumn id="280" xr3:uid="{04EBFFE6-2488-4442-9A1E-AD409BE0E95A}" uniqueName="280" name="Column280" queryTableFieldId="280"/>
    <tableColumn id="281" xr3:uid="{FFCA4C29-305E-41B4-9F68-4AA632AD25D5}" uniqueName="281" name="Column281" queryTableFieldId="281"/>
    <tableColumn id="282" xr3:uid="{00AFF31A-E149-4E4D-BF80-EC7920D3A826}" uniqueName="282" name="Column282" queryTableFieldId="282"/>
    <tableColumn id="283" xr3:uid="{AD84FD38-C8C5-4C61-8DB8-4DDA1ADDC69F}" uniqueName="283" name="Column283" queryTableFieldId="283"/>
    <tableColumn id="284" xr3:uid="{2CA7BA27-AC62-4938-92C2-B8422890BDEC}" uniqueName="284" name="Column284" queryTableFieldId="284"/>
    <tableColumn id="285" xr3:uid="{BF1C36A9-726B-43B5-A0C6-F9579932DCD2}" uniqueName="285" name="Column285" queryTableFieldId="285"/>
    <tableColumn id="286" xr3:uid="{B99978A2-F675-4788-94B8-979D2A15593D}" uniqueName="286" name="Column286" queryTableFieldId="286"/>
    <tableColumn id="287" xr3:uid="{A0BC88EB-C0B0-44A1-8CE6-5FD63DC973DA}" uniqueName="287" name="Column287" queryTableFieldId="287"/>
    <tableColumn id="288" xr3:uid="{1197B996-A5EE-4711-9D39-CA235ABBFCDB}" uniqueName="288" name="Column288" queryTableFieldId="288"/>
    <tableColumn id="289" xr3:uid="{35D0F0C7-ECC8-4E90-99F3-70A0244FBA50}" uniqueName="289" name="Column289" queryTableFieldId="289"/>
    <tableColumn id="290" xr3:uid="{6E296E6A-FD46-45B4-B3B4-4D0778531EE8}" uniqueName="290" name="Column290" queryTableFieldId="290"/>
    <tableColumn id="291" xr3:uid="{1E94D3B2-2141-414B-8555-8D1F237721D8}" uniqueName="291" name="Column291" queryTableFieldId="291"/>
    <tableColumn id="292" xr3:uid="{B268D5C3-A112-4D86-A275-BD6AFC23E850}" uniqueName="292" name="Column292" queryTableFieldId="292"/>
    <tableColumn id="293" xr3:uid="{BC8B75B2-260C-4C33-88CA-726780C6EC42}" uniqueName="293" name="Column293" queryTableFieldId="293"/>
    <tableColumn id="294" xr3:uid="{B171457E-FC92-4156-84D9-0159FADD5F07}" uniqueName="294" name="Column294" queryTableFieldId="294"/>
    <tableColumn id="295" xr3:uid="{991E6E80-35FC-4CBB-AFE7-24B740A404D2}" uniqueName="295" name="Column295" queryTableFieldId="295"/>
    <tableColumn id="296" xr3:uid="{E7994155-53E7-48E6-9953-D40ABB2FEB8C}" uniqueName="296" name="Column296" queryTableFieldId="296"/>
    <tableColumn id="297" xr3:uid="{915F860D-4E43-4162-BE97-891E6BA58166}" uniqueName="297" name="Column297" queryTableFieldId="297"/>
    <tableColumn id="298" xr3:uid="{A1874EC2-6E8E-4287-891D-48B5274D9499}" uniqueName="298" name="Column298" queryTableFieldId="298"/>
    <tableColumn id="299" xr3:uid="{923CD0F4-0F8A-4E00-9ACF-D1C2BE2FC2EE}" uniqueName="299" name="Column299" queryTableFieldId="299"/>
    <tableColumn id="300" xr3:uid="{8D4EB420-2BEB-45F0-A3D9-E5E583B45A51}" uniqueName="300" name="Column300" queryTableFieldId="300"/>
    <tableColumn id="301" xr3:uid="{BD108EB6-E91D-4680-8742-5A40CC952375}" uniqueName="301" name="Column301" queryTableFieldId="301"/>
    <tableColumn id="302" xr3:uid="{F464DC22-E469-40F6-886C-5E110D38A474}" uniqueName="302" name="Column302" queryTableFieldId="302"/>
    <tableColumn id="303" xr3:uid="{BB958CCA-0912-47E7-A561-2D8E3B6DA561}" uniqueName="303" name="Column303" queryTableFieldId="303"/>
    <tableColumn id="304" xr3:uid="{F0E221E3-62CB-4718-B14A-2E01C51C0837}" uniqueName="304" name="Column304" queryTableFieldId="304"/>
    <tableColumn id="305" xr3:uid="{F5EB6850-2D25-47E0-B1CD-57320E060059}" uniqueName="305" name="Column305" queryTableFieldId="305"/>
    <tableColumn id="306" xr3:uid="{828E1F5A-8454-4506-80CF-BBBCE6F231A4}" uniqueName="306" name="Column306" queryTableFieldId="306"/>
    <tableColumn id="307" xr3:uid="{9DBB47B1-12BC-424F-A161-653DFB205E58}" uniqueName="307" name="Column307" queryTableFieldId="307"/>
    <tableColumn id="308" xr3:uid="{B103E663-72AB-409F-A615-F02837BE6FDC}" uniqueName="308" name="Column308" queryTableFieldId="308"/>
    <tableColumn id="309" xr3:uid="{F0E05BD6-5FB4-47B8-92C2-55898CC1FA65}" uniqueName="309" name="Column309" queryTableFieldId="309"/>
    <tableColumn id="310" xr3:uid="{BFC11C1C-0714-412B-826C-B261252985C2}" uniqueName="310" name="Column310" queryTableFieldId="310"/>
    <tableColumn id="311" xr3:uid="{E16DCF36-ACB4-49D2-8F62-548AF83CE7FA}" uniqueName="311" name="Column311" queryTableFieldId="311"/>
    <tableColumn id="312" xr3:uid="{61976B70-2433-4C64-A72F-6A6A6AB7EE46}" uniqueName="312" name="Column312" queryTableFieldId="312"/>
    <tableColumn id="313" xr3:uid="{2C0D3504-B453-411F-AD1E-D5A54933466E}" uniqueName="313" name="Column313" queryTableFieldId="313"/>
    <tableColumn id="314" xr3:uid="{E1D3D2C1-5174-456C-B649-E6A3382A93FD}" uniqueName="314" name="Column314" queryTableFieldId="314"/>
    <tableColumn id="315" xr3:uid="{EF2010AC-A311-49E2-BD3A-C8CD51788C74}" uniqueName="315" name="Column315" queryTableFieldId="315"/>
    <tableColumn id="316" xr3:uid="{0E8AF3F8-4C3C-46E3-80C2-D64619ADC383}" uniqueName="316" name="Column316" queryTableFieldId="316"/>
    <tableColumn id="317" xr3:uid="{BD8820A2-671D-472F-A623-F60CB9FDB703}" uniqueName="317" name="Column317" queryTableFieldId="317"/>
    <tableColumn id="318" xr3:uid="{9309AE4B-0BEC-4F2D-BF6D-FC7D953E597F}" uniqueName="318" name="Column318" queryTableFieldId="318"/>
    <tableColumn id="319" xr3:uid="{C26ABA23-1488-47F1-B6C4-CE23FE462917}" uniqueName="319" name="Column319" queryTableFieldId="319"/>
    <tableColumn id="320" xr3:uid="{AD2365EF-AC80-44C2-8785-D31A57A16794}" uniqueName="320" name="Column320" queryTableFieldId="320"/>
    <tableColumn id="321" xr3:uid="{DCDA040B-E212-4BE7-B808-0B210A11C0F0}" uniqueName="321" name="Column321" queryTableFieldId="321"/>
    <tableColumn id="322" xr3:uid="{D1AB2E46-4340-4C04-B0BC-F9C2DD60A61E}" uniqueName="322" name="Column322" queryTableFieldId="322"/>
    <tableColumn id="323" xr3:uid="{CBF3D9DA-69EA-47BE-8534-8221D51CFFBA}" uniqueName="323" name="Column323" queryTableFieldId="323"/>
    <tableColumn id="324" xr3:uid="{5E1B044D-7DC3-4FA8-B213-6ABDED6AA412}" uniqueName="324" name="Column324" queryTableFieldId="324"/>
    <tableColumn id="325" xr3:uid="{7FA9D81F-C924-4402-9093-2A441802E23E}" uniqueName="325" name="Column325" queryTableFieldId="325"/>
    <tableColumn id="326" xr3:uid="{BD089C37-3966-4678-91A6-EEACB3EEE0FB}" uniqueName="326" name="Column326" queryTableFieldId="326"/>
    <tableColumn id="327" xr3:uid="{70E4D4D8-C60B-49D0-AC07-F94D022F2E44}" uniqueName="327" name="Column327" queryTableFieldId="327"/>
    <tableColumn id="328" xr3:uid="{C60A9B85-8106-4C77-8BC6-B578A7E659D3}" uniqueName="328" name="Column328" queryTableFieldId="328"/>
    <tableColumn id="329" xr3:uid="{26CC2287-94E2-430F-8E38-42875C7EED83}" uniqueName="329" name="Column329" queryTableFieldId="329"/>
    <tableColumn id="330" xr3:uid="{1C0CCBA5-2C68-4C74-8C2B-F162EE9684C2}" uniqueName="330" name="Column330" queryTableFieldId="330"/>
    <tableColumn id="331" xr3:uid="{DB0AA629-A709-41F7-BD92-9E1F80890026}" uniqueName="331" name="Column331" queryTableFieldId="331"/>
    <tableColumn id="332" xr3:uid="{786B267E-F7C9-4EDD-B7C1-660496965D1A}" uniqueName="332" name="Column332" queryTableFieldId="332"/>
    <tableColumn id="333" xr3:uid="{179E0B87-5A27-4333-9C52-718ABB80FB3A}" uniqueName="333" name="Column333" queryTableFieldId="333"/>
    <tableColumn id="334" xr3:uid="{17C69288-2F79-4127-A36E-6FB26C2F124E}" uniqueName="334" name="Column334" queryTableFieldId="334"/>
    <tableColumn id="335" xr3:uid="{2C759A5B-FCE2-48E5-93AA-8B1650861F43}" uniqueName="335" name="Column335" queryTableFieldId="335"/>
    <tableColumn id="336" xr3:uid="{791D4C65-B391-4769-802F-E897A08FABFF}" uniqueName="336" name="Column336" queryTableFieldId="336"/>
    <tableColumn id="337" xr3:uid="{AD49C112-597B-4092-9AA6-DF69915E4CE7}" uniqueName="337" name="Column337" queryTableFieldId="337"/>
    <tableColumn id="338" xr3:uid="{27441353-6586-476D-826A-ECBD4462AF0D}" uniqueName="338" name="Column338" queryTableFieldId="338"/>
    <tableColumn id="339" xr3:uid="{02333F66-5580-4662-8EE4-373E07BC5871}" uniqueName="339" name="Column339" queryTableFieldId="339"/>
    <tableColumn id="340" xr3:uid="{A8674BD8-7561-4E55-8208-3E8C718AF755}" uniqueName="340" name="Column340" queryTableFieldId="340"/>
    <tableColumn id="341" xr3:uid="{C9053DA8-D734-41E7-977A-B3EB9CADE491}" uniqueName="341" name="Column341" queryTableFieldId="341"/>
    <tableColumn id="342" xr3:uid="{B2C58BE1-89D3-44A9-A64B-CABE3BA23042}" uniqueName="342" name="Column342" queryTableFieldId="342"/>
    <tableColumn id="343" xr3:uid="{00541AA7-3257-4CAC-9595-810CBE6208A9}" uniqueName="343" name="Column343" queryTableFieldId="343"/>
    <tableColumn id="344" xr3:uid="{A98851B6-628B-4A46-A620-BA188C5DB875}" uniqueName="344" name="Column344" queryTableFieldId="344"/>
    <tableColumn id="345" xr3:uid="{EDAFE2EF-75E7-4189-9C76-F2699DD46CDA}" uniqueName="345" name="Column345" queryTableFieldId="345"/>
    <tableColumn id="346" xr3:uid="{73DCB193-A956-4988-BB66-8BB2A14BE759}" uniqueName="346" name="Column346" queryTableFieldId="346"/>
    <tableColumn id="347" xr3:uid="{440F477D-42A4-4624-9B9D-9567389C44C1}" uniqueName="347" name="Column347" queryTableFieldId="347"/>
    <tableColumn id="348" xr3:uid="{BB7A6C91-8399-404F-B1E8-DADE73D3C5DD}" uniqueName="348" name="Column348" queryTableFieldId="348"/>
    <tableColumn id="349" xr3:uid="{9F925D35-B890-4150-B39A-40EA0C8DAE32}" uniqueName="349" name="Column349" queryTableFieldId="349"/>
    <tableColumn id="350" xr3:uid="{B998FB14-F192-4ED6-95E4-363632713A3F}" uniqueName="350" name="Column350" queryTableFieldId="350"/>
    <tableColumn id="351" xr3:uid="{6289EBBA-D146-4249-A5DD-D6EDE07D9048}" uniqueName="351" name="Column351" queryTableFieldId="351"/>
    <tableColumn id="352" xr3:uid="{13EF9A30-36C1-4D50-A666-2FD6BA6113C0}" uniqueName="352" name="Column352" queryTableFieldId="352"/>
    <tableColumn id="353" xr3:uid="{2B19CC3D-EE35-4753-AC08-16628F93B76E}" uniqueName="353" name="Column353" queryTableFieldId="353"/>
    <tableColumn id="354" xr3:uid="{7746B887-D2F6-4842-A537-63E241929833}" uniqueName="354" name="Column354" queryTableFieldId="354"/>
    <tableColumn id="355" xr3:uid="{F378D807-6FE6-4AC3-982A-820169B1AC03}" uniqueName="355" name="Column355" queryTableFieldId="355"/>
    <tableColumn id="356" xr3:uid="{ACB19D8F-2B05-4272-9EB5-0290017EE6B7}" uniqueName="356" name="Column356" queryTableFieldId="356"/>
    <tableColumn id="357" xr3:uid="{2B4A3608-F413-424F-90C4-B08E048FFE13}" uniqueName="357" name="Column357" queryTableFieldId="357"/>
    <tableColumn id="358" xr3:uid="{CB48BACF-1E92-481E-A6C8-754E7B2E59B1}" uniqueName="358" name="Column358" queryTableFieldId="358"/>
    <tableColumn id="359" xr3:uid="{030D2EDC-D2C5-4861-B7D7-C0A7F7F4F7C2}" uniqueName="359" name="Column359" queryTableFieldId="359"/>
    <tableColumn id="360" xr3:uid="{233A6216-BDE2-4740-9FBD-21937495D853}" uniqueName="360" name="Column360" queryTableFieldId="360"/>
    <tableColumn id="361" xr3:uid="{183C2806-2719-4234-AB3B-185E80A44682}" uniqueName="361" name="Column361" queryTableFieldId="361"/>
    <tableColumn id="362" xr3:uid="{396620EC-6EDB-4408-889D-C1543CD1C2E7}" uniqueName="362" name="Column362" queryTableFieldId="362"/>
    <tableColumn id="363" xr3:uid="{5ADDF233-8E0F-46CF-A6F8-C6576397C523}" uniqueName="363" name="Column363" queryTableFieldId="363"/>
    <tableColumn id="364" xr3:uid="{6A8BF62E-C232-43F5-9630-419CF8EE4CE0}" uniqueName="364" name="Column364" queryTableFieldId="364"/>
    <tableColumn id="365" xr3:uid="{8A39788D-378B-4CCD-A320-AD28BF48F6BC}" uniqueName="365" name="Column365" queryTableFieldId="365"/>
    <tableColumn id="366" xr3:uid="{2591003C-C15C-433A-AA88-ACF6C4169A6F}" uniqueName="366" name="Column366" queryTableFieldId="366"/>
    <tableColumn id="367" xr3:uid="{3C3ABA9E-E43D-4333-9589-1CE2CBC4EE23}" uniqueName="367" name="Column367" queryTableFieldId="367"/>
    <tableColumn id="368" xr3:uid="{392FD9C6-D239-4AB6-8067-7A332A103CFA}" uniqueName="368" name="Column368" queryTableFieldId="368"/>
    <tableColumn id="369" xr3:uid="{9F559C58-2206-4F7F-8B81-5489303B5D79}" uniqueName="369" name="Column369" queryTableFieldId="369"/>
    <tableColumn id="370" xr3:uid="{CA4D5A5B-C799-4C70-8E6A-C7014DA0D141}" uniqueName="370" name="Column370" queryTableFieldId="370"/>
    <tableColumn id="371" xr3:uid="{501E04B9-CE49-4635-B5F0-5A15B0A5583F}" uniqueName="371" name="Column371" queryTableFieldId="371"/>
    <tableColumn id="372" xr3:uid="{9C20670E-9569-4C5F-BEC7-BF4A21EEC92E}" uniqueName="372" name="Column372" queryTableFieldId="372"/>
    <tableColumn id="373" xr3:uid="{75C340AC-79AD-4484-A465-43A144AA5D44}" uniqueName="373" name="Column373" queryTableFieldId="373"/>
    <tableColumn id="374" xr3:uid="{DBE60FF1-E10F-4E01-A65F-474EEB8712E2}" uniqueName="374" name="Column374" queryTableFieldId="374"/>
    <tableColumn id="375" xr3:uid="{123D125A-CF25-49FC-82B9-01C812A2ACFC}" uniqueName="375" name="Column375" queryTableFieldId="375"/>
    <tableColumn id="376" xr3:uid="{8BC45082-A12F-4C4D-9124-A37D9DEEFD9A}" uniqueName="376" name="Column376" queryTableFieldId="376"/>
    <tableColumn id="377" xr3:uid="{EB011F32-DA80-4DA6-803A-757F12CB51AB}" uniqueName="377" name="Column377" queryTableFieldId="377"/>
    <tableColumn id="378" xr3:uid="{5737B7CD-13E8-4240-B775-504307C9340B}" uniqueName="378" name="Column378" queryTableFieldId="378"/>
    <tableColumn id="379" xr3:uid="{111E4455-43EB-4FC7-8D1A-A0AB8B74EF2A}" uniqueName="379" name="Column379" queryTableFieldId="379"/>
    <tableColumn id="380" xr3:uid="{C9D43823-8D78-4DAE-A44C-A89DD3937E6F}" uniqueName="380" name="Column380" queryTableFieldId="380"/>
    <tableColumn id="381" xr3:uid="{ACC7EEE6-C367-40A8-B039-99186F59E862}" uniqueName="381" name="Column381" queryTableFieldId="381"/>
    <tableColumn id="382" xr3:uid="{54A0900C-E9E4-4034-8EC9-24B2E1280CE6}" uniqueName="382" name="Column382" queryTableFieldId="382"/>
    <tableColumn id="383" xr3:uid="{B35350EB-27C2-4B60-8DEF-DEB16029EF71}" uniqueName="383" name="Column383" queryTableFieldId="383"/>
    <tableColumn id="384" xr3:uid="{2AAA3358-68C5-4642-92DE-9516459A02D7}" uniqueName="384" name="Column384" queryTableFieldId="384"/>
    <tableColumn id="385" xr3:uid="{AB2CE339-89DB-438F-BD7B-45DCB3BE9B6E}" uniqueName="385" name="Column385" queryTableFieldId="385"/>
    <tableColumn id="386" xr3:uid="{344D703F-7AD2-468E-9214-2284816CFFCC}" uniqueName="386" name="Column386" queryTableFieldId="386"/>
    <tableColumn id="387" xr3:uid="{4F32F205-7B00-42C1-B686-C003B0CB4F21}" uniqueName="387" name="Column387" queryTableFieldId="387"/>
    <tableColumn id="388" xr3:uid="{A76DE476-A2CB-43ED-A518-71A2C956CFD0}" uniqueName="388" name="Column388" queryTableFieldId="388"/>
    <tableColumn id="389" xr3:uid="{4D3880DD-5A8D-419F-9EFD-146248ABED58}" uniqueName="389" name="Column389" queryTableFieldId="389"/>
    <tableColumn id="390" xr3:uid="{94D026D6-2F6D-4980-BA3A-734EC375713B}" uniqueName="390" name="Column390" queryTableFieldId="390"/>
    <tableColumn id="391" xr3:uid="{27109619-46AA-4D09-B0A4-9F42A9043B15}" uniqueName="391" name="Column391" queryTableFieldId="391"/>
    <tableColumn id="392" xr3:uid="{0BB893AF-F7ED-4B79-B6E1-6A8A74E5A02E}" uniqueName="392" name="Column392" queryTableFieldId="392"/>
    <tableColumn id="393" xr3:uid="{9152A4D8-6AA2-4B0D-842D-AF4C1A4F7A7D}" uniqueName="393" name="Column393" queryTableFieldId="393"/>
    <tableColumn id="394" xr3:uid="{38CA6BE2-AC1E-40C4-970F-171F1176C481}" uniqueName="394" name="Column394" queryTableFieldId="394"/>
    <tableColumn id="395" xr3:uid="{08700664-8230-454F-9F48-17E9BA980CAB}" uniqueName="395" name="Column395" queryTableFieldId="395"/>
    <tableColumn id="396" xr3:uid="{D05AA441-407A-4BC5-81B3-FC17F3E98A5C}" uniqueName="396" name="Column396" queryTableFieldId="396"/>
    <tableColumn id="397" xr3:uid="{6A2BDB99-88D9-4377-BC08-62A42B290048}" uniqueName="397" name="Column397" queryTableFieldId="397"/>
    <tableColumn id="398" xr3:uid="{9FDEE028-F22E-49F6-B9EE-ADDB02D7317A}" uniqueName="398" name="Column398" queryTableFieldId="398"/>
    <tableColumn id="399" xr3:uid="{E78DC1FD-8155-4E6B-9DE8-26207A411D65}" uniqueName="399" name="Column399" queryTableFieldId="399"/>
    <tableColumn id="400" xr3:uid="{EBB314FB-C55E-46BE-9695-AB2D977D6908}" uniqueName="400" name="Column400" queryTableFieldId="400"/>
    <tableColumn id="401" xr3:uid="{7A99A533-79C4-4E29-81B8-66DD0E869774}" uniqueName="401" name="Column401" queryTableFieldId="401"/>
    <tableColumn id="402" xr3:uid="{54088DC9-C61D-40CE-B7BA-EE5E94053A4E}" uniqueName="402" name="Column402" queryTableFieldId="402"/>
    <tableColumn id="403" xr3:uid="{4A32D3CD-8659-4E6C-A86A-3B36A274B0A0}" uniqueName="403" name="Column403" queryTableFieldId="403"/>
    <tableColumn id="404" xr3:uid="{BD5F9C5D-567A-4EB9-91DA-684005F211F0}" uniqueName="404" name="Column404" queryTableFieldId="404"/>
    <tableColumn id="405" xr3:uid="{B8F1A2B0-9451-41DF-BEB4-F94BA395D168}" uniqueName="405" name="Column405" queryTableFieldId="405"/>
    <tableColumn id="406" xr3:uid="{C9C371E4-E3E6-4E6F-B4ED-189522DAC016}" uniqueName="406" name="Column406" queryTableFieldId="406"/>
    <tableColumn id="407" xr3:uid="{089B93D5-72F8-402B-9A79-DF8270D453E4}" uniqueName="407" name="Column407" queryTableFieldId="407"/>
    <tableColumn id="408" xr3:uid="{A68EA4F8-8030-4CF5-91A2-B6F41CF260F0}" uniqueName="408" name="Column408" queryTableFieldId="408"/>
    <tableColumn id="409" xr3:uid="{BB90F969-8F48-4206-970B-2B0E021193C7}" uniqueName="409" name="Column409" queryTableFieldId="409"/>
    <tableColumn id="410" xr3:uid="{24427EED-C628-42F7-A544-5BF7D7E49377}" uniqueName="410" name="Column410" queryTableFieldId="410"/>
    <tableColumn id="411" xr3:uid="{979416FC-E041-4F0A-A492-5696D2268CA7}" uniqueName="411" name="Column411" queryTableFieldId="411"/>
    <tableColumn id="412" xr3:uid="{BD226596-B796-4E54-9B9A-59A8EF1EAC52}" uniqueName="412" name="Column412" queryTableFieldId="412"/>
    <tableColumn id="413" xr3:uid="{36BD9517-71DE-4704-9204-304C85C2C685}" uniqueName="413" name="Column413" queryTableFieldId="413"/>
    <tableColumn id="414" xr3:uid="{B97D5F98-D7EF-47C7-A857-46AEBD64D2FC}" uniqueName="414" name="Column414" queryTableFieldId="414"/>
    <tableColumn id="415" xr3:uid="{4369DFAA-7A80-43CE-905D-843D09D7DE41}" uniqueName="415" name="Column415" queryTableFieldId="415"/>
    <tableColumn id="416" xr3:uid="{D5CFF311-5727-4262-BAA0-4F539A7D1DCA}" uniqueName="416" name="Column416" queryTableFieldId="416"/>
    <tableColumn id="417" xr3:uid="{757E259F-B96C-499C-B7BC-BF5FCE04CCA6}" uniqueName="417" name="Column417" queryTableFieldId="417"/>
    <tableColumn id="418" xr3:uid="{18FEB6E1-E229-4A07-AC89-854EAC18E262}" uniqueName="418" name="Column418" queryTableFieldId="418"/>
    <tableColumn id="419" xr3:uid="{9BDC8350-FD49-43C7-9C58-78D6A7C1007A}" uniqueName="419" name="Column419" queryTableFieldId="419"/>
    <tableColumn id="420" xr3:uid="{44E3130B-47F4-417A-B80C-C5A92C7459BA}" uniqueName="420" name="Column420" queryTableFieldId="420"/>
    <tableColumn id="421" xr3:uid="{520DEDE7-3DF8-4AC3-8544-D9E0D05E3C54}" uniqueName="421" name="Column421" queryTableFieldId="421"/>
    <tableColumn id="422" xr3:uid="{B9583E43-70DC-44B7-9817-E8DDE4C9D117}" uniqueName="422" name="Column422" queryTableFieldId="422"/>
    <tableColumn id="423" xr3:uid="{B1EE2C4E-FAE5-46FE-892D-53F8FBF09E8A}" uniqueName="423" name="Column423" queryTableFieldId="423"/>
    <tableColumn id="424" xr3:uid="{8A1ED56B-76FE-44DA-8BD1-952A81BBBF97}" uniqueName="424" name="Column424" queryTableFieldId="424"/>
    <tableColumn id="425" xr3:uid="{A244D579-1FF7-4532-952E-CBF666FBC572}" uniqueName="425" name="Column425" queryTableFieldId="425"/>
    <tableColumn id="426" xr3:uid="{E7A7BF89-5F85-4290-8914-B1CE5D8F76C8}" uniqueName="426" name="Column426" queryTableFieldId="426"/>
    <tableColumn id="427" xr3:uid="{78FFB2FD-554C-451D-BEE8-E803844DA395}" uniqueName="427" name="Column427" queryTableFieldId="427"/>
    <tableColumn id="428" xr3:uid="{38F8CFF7-68FE-474E-849A-7EE2E780E3EA}" uniqueName="428" name="Column428" queryTableFieldId="428"/>
    <tableColumn id="429" xr3:uid="{6B73BFBB-2F57-467E-9E9D-E4D43E822994}" uniqueName="429" name="Column429" queryTableFieldId="429"/>
    <tableColumn id="430" xr3:uid="{B390219E-FDA9-40D5-A195-DE1BCC4F6EEA}" uniqueName="430" name="Column430" queryTableFieldId="430"/>
    <tableColumn id="431" xr3:uid="{E8724E00-016D-4915-AD7E-041EAE6CC835}" uniqueName="431" name="Column431" queryTableFieldId="431"/>
    <tableColumn id="432" xr3:uid="{4ED4A84C-BBA6-4218-9FFA-6303C18F81A9}" uniqueName="432" name="Column432" queryTableFieldId="432"/>
    <tableColumn id="433" xr3:uid="{61AC0626-40F2-4B1C-9CD7-C868308E5785}" uniqueName="433" name="Column433" queryTableFieldId="433"/>
    <tableColumn id="434" xr3:uid="{E820D7D3-371C-4635-864F-0037490C0859}" uniqueName="434" name="Column434" queryTableFieldId="434"/>
    <tableColumn id="435" xr3:uid="{CDD97328-2861-4D04-BEEA-65F6212DA08F}" uniqueName="435" name="Column435" queryTableFieldId="435"/>
    <tableColumn id="436" xr3:uid="{21690C7C-CFB7-4C51-8D23-1FD5EE53F34C}" uniqueName="436" name="Column436" queryTableFieldId="436"/>
    <tableColumn id="437" xr3:uid="{570B9287-7CFB-46C5-BD8A-CB41036C58AC}" uniqueName="437" name="Column437" queryTableFieldId="437"/>
    <tableColumn id="438" xr3:uid="{DBADA2B0-CD5D-47F6-B20F-AF8EDDD7BAA1}" uniqueName="438" name="Column438" queryTableFieldId="438"/>
    <tableColumn id="439" xr3:uid="{0145205B-013D-47C7-BB06-1E5608C3FDC6}" uniqueName="439" name="Column439" queryTableFieldId="439"/>
    <tableColumn id="440" xr3:uid="{66933A93-CF39-413E-96AA-44605A8785C6}" uniqueName="440" name="Column440" queryTableFieldId="440"/>
    <tableColumn id="441" xr3:uid="{2F8EC290-5DA1-4DDA-A1C8-0F04C24F62E7}" uniqueName="441" name="Column441" queryTableFieldId="441"/>
    <tableColumn id="442" xr3:uid="{8FD5FB72-A6FE-482B-A4A3-945F1187E8B8}" uniqueName="442" name="Column442" queryTableFieldId="442"/>
    <tableColumn id="443" xr3:uid="{97061387-0D56-4BBC-86A7-0C46D1AB9B77}" uniqueName="443" name="Column443" queryTableFieldId="443"/>
    <tableColumn id="444" xr3:uid="{BB4AF5A9-5D75-4418-A826-8DCD38E5E3C6}" uniqueName="444" name="Column444" queryTableFieldId="444"/>
    <tableColumn id="445" xr3:uid="{44A790F6-18B8-4C47-A4E4-8DE20F72AB52}" uniqueName="445" name="Column445" queryTableFieldId="445"/>
    <tableColumn id="446" xr3:uid="{16818E0C-23ED-4507-AC17-470B341260B6}" uniqueName="446" name="Column446" queryTableFieldId="446"/>
    <tableColumn id="447" xr3:uid="{A682BC23-2293-4CBA-8549-6C5D68A8E773}" uniqueName="447" name="Column447" queryTableFieldId="447"/>
    <tableColumn id="448" xr3:uid="{48F308C3-A20C-4C79-A69A-497FD9605332}" uniqueName="448" name="Column448" queryTableFieldId="448"/>
    <tableColumn id="449" xr3:uid="{2A1F4843-7949-4E4F-AF6D-5EC484BB0545}" uniqueName="449" name="Column449" queryTableFieldId="449"/>
    <tableColumn id="450" xr3:uid="{5EB889D7-66DC-45FD-967A-023E165667E8}" uniqueName="450" name="Column450" queryTableFieldId="450"/>
    <tableColumn id="451" xr3:uid="{F64D401D-E4A3-4884-88A3-4FD0C537737D}" uniqueName="451" name="Column451" queryTableFieldId="451"/>
    <tableColumn id="452" xr3:uid="{D47BB686-2F86-46E9-9C68-01D0668FCED6}" uniqueName="452" name="Column452" queryTableFieldId="452"/>
    <tableColumn id="453" xr3:uid="{A4B4201E-5659-46EB-8225-B9B3483D23F0}" uniqueName="453" name="Column453" queryTableFieldId="453"/>
    <tableColumn id="454" xr3:uid="{64BFC0C0-6E22-4527-898D-BDC55296C55B}" uniqueName="454" name="Column454" queryTableFieldId="454"/>
    <tableColumn id="455" xr3:uid="{84016F70-D24C-4AF9-B96E-49CD07F155AA}" uniqueName="455" name="Column455" queryTableFieldId="455"/>
    <tableColumn id="456" xr3:uid="{1F5B85F0-5F32-4507-AB0C-A1CF217A0456}" uniqueName="456" name="Column456" queryTableFieldId="456"/>
    <tableColumn id="457" xr3:uid="{36EC9A75-BF71-4762-835C-BE636DB67607}" uniqueName="457" name="Column457" queryTableFieldId="457"/>
    <tableColumn id="458" xr3:uid="{9E067898-1B22-4228-82DB-4E49479E652A}" uniqueName="458" name="Column458" queryTableFieldId="458"/>
    <tableColumn id="459" xr3:uid="{738472C9-0671-4B4A-B872-18A608F3334E}" uniqueName="459" name="Column459" queryTableFieldId="459"/>
    <tableColumn id="460" xr3:uid="{355BAE1B-7B81-4474-83E6-E9F2202EA620}" uniqueName="460" name="Column460" queryTableFieldId="460"/>
    <tableColumn id="461" xr3:uid="{0E7038AE-64A5-4E85-ACC2-E551E033883D}" uniqueName="461" name="Column461" queryTableFieldId="461"/>
    <tableColumn id="462" xr3:uid="{02C0A5B3-FAC0-44A1-9BEE-EF8E3A9D7A5C}" uniqueName="462" name="Column462" queryTableFieldId="462"/>
    <tableColumn id="463" xr3:uid="{C426A223-A42F-41BC-BFDE-D0E4F259AC19}" uniqueName="463" name="Column463" queryTableFieldId="463"/>
    <tableColumn id="464" xr3:uid="{DC0ECFC6-56C0-419C-9F89-54689864F52B}" uniqueName="464" name="Column464" queryTableFieldId="464"/>
    <tableColumn id="465" xr3:uid="{A4D1731D-0D67-48AD-BDD6-AEBE9CE0BE0A}" uniqueName="465" name="Column465" queryTableFieldId="465"/>
    <tableColumn id="466" xr3:uid="{C4955D5B-8DA0-4668-8D80-439C6C75F708}" uniqueName="466" name="Column466" queryTableFieldId="466"/>
    <tableColumn id="467" xr3:uid="{1CB6AD18-B627-4C8A-A3B3-78A5E00F627F}" uniqueName="467" name="Column467" queryTableFieldId="467"/>
    <tableColumn id="468" xr3:uid="{84B904C2-01C1-4FE1-910F-8E92A0BC0F00}" uniqueName="468" name="Column468" queryTableFieldId="468"/>
    <tableColumn id="469" xr3:uid="{37E3C6E1-E436-4E37-98D6-7415A90EA9A5}" uniqueName="469" name="Column469" queryTableFieldId="469"/>
    <tableColumn id="470" xr3:uid="{D5408D03-C899-45F5-ADCE-54A6403104F1}" uniqueName="470" name="Column470" queryTableFieldId="470"/>
    <tableColumn id="471" xr3:uid="{B26B6BA6-3C38-45FC-B2C9-0C685F6C03FA}" uniqueName="471" name="Column471" queryTableFieldId="471"/>
    <tableColumn id="472" xr3:uid="{FB512E80-B22A-496E-890B-D3618C3A451D}" uniqueName="472" name="Column472" queryTableFieldId="472"/>
    <tableColumn id="473" xr3:uid="{0F0E8B68-82E5-46C2-AD4B-AC46D55E432C}" uniqueName="473" name="Column473" queryTableFieldId="473"/>
    <tableColumn id="474" xr3:uid="{615BE1DF-A002-47E3-A051-79D2E7438EF1}" uniqueName="474" name="Column474" queryTableFieldId="474"/>
    <tableColumn id="475" xr3:uid="{41779103-BD38-4FAE-81D5-DCD89CC0434A}" uniqueName="475" name="Column475" queryTableFieldId="475"/>
    <tableColumn id="476" xr3:uid="{EF0B3808-3F56-4700-B6AE-B28F06E4E5EA}" uniqueName="476" name="Column476" queryTableFieldId="476"/>
    <tableColumn id="477" xr3:uid="{3A377158-41AA-4A95-B47D-B95D3B52C0CC}" uniqueName="477" name="Column477" queryTableFieldId="477"/>
    <tableColumn id="478" xr3:uid="{88540BE3-63A6-49EC-B882-19EA9BF907E3}" uniqueName="478" name="Column478" queryTableFieldId="478"/>
    <tableColumn id="479" xr3:uid="{C2BD36BC-775F-4E86-8038-DCF1D89130A9}" uniqueName="479" name="Column479" queryTableFieldId="479"/>
    <tableColumn id="480" xr3:uid="{E1B07531-4B02-404F-BB07-9AF1343A360E}" uniqueName="480" name="Column480" queryTableFieldId="480"/>
    <tableColumn id="481" xr3:uid="{CEEFBBEF-76B2-40F8-8E02-6A40656170A4}" uniqueName="481" name="Column481" queryTableFieldId="481"/>
    <tableColumn id="482" xr3:uid="{316F8DF1-A707-40AB-9562-2D95C1B175BE}" uniqueName="482" name="Column482" queryTableFieldId="482"/>
    <tableColumn id="483" xr3:uid="{E0929BAF-D664-4275-AAF1-16E4C4EE0E63}" uniqueName="483" name="Column483" queryTableFieldId="483"/>
    <tableColumn id="484" xr3:uid="{BF0DCE57-15E1-4E5C-AEAF-6F267F1C2DD7}" uniqueName="484" name="Column484" queryTableFieldId="484"/>
    <tableColumn id="485" xr3:uid="{575683B7-7ADD-4B24-AB88-316872995E5C}" uniqueName="485" name="Column485" queryTableFieldId="485"/>
    <tableColumn id="486" xr3:uid="{2BE7E431-90E4-4973-B134-8301A323A80C}" uniqueName="486" name="Column486" queryTableFieldId="486"/>
    <tableColumn id="487" xr3:uid="{F77C264A-6DDA-4A7D-A541-9708D9C5C059}" uniqueName="487" name="Column487" queryTableFieldId="487"/>
    <tableColumn id="488" xr3:uid="{A61451B1-51CF-4D70-BEEA-F1B67504B8DE}" uniqueName="488" name="Column488" queryTableFieldId="488"/>
    <tableColumn id="489" xr3:uid="{A1067339-A0A4-4B93-AAC7-22C34E22D9F1}" uniqueName="489" name="Column489" queryTableFieldId="489"/>
    <tableColumn id="490" xr3:uid="{0FBB817C-5222-4438-A32E-EA5C4216374A}" uniqueName="490" name="Column490" queryTableFieldId="490"/>
    <tableColumn id="491" xr3:uid="{68862507-2FA6-4575-8BE5-E6FE1494DB3A}" uniqueName="491" name="Column491" queryTableFieldId="491"/>
    <tableColumn id="492" xr3:uid="{BB2642A7-9E88-4F9C-AD09-75622C6AB443}" uniqueName="492" name="Column492" queryTableFieldId="492"/>
    <tableColumn id="493" xr3:uid="{34E104D1-BADC-4795-BEE1-4387414BB91E}" uniqueName="493" name="Column493" queryTableFieldId="493"/>
    <tableColumn id="494" xr3:uid="{E53E39B3-78F0-4A70-B10F-89443EEE410B}" uniqueName="494" name="Column494" queryTableFieldId="494"/>
    <tableColumn id="495" xr3:uid="{B6449589-1032-403A-B984-BD338F3685CA}" uniqueName="495" name="Column495" queryTableFieldId="495"/>
    <tableColumn id="496" xr3:uid="{39F3547E-E351-4015-B697-1330C25362FE}" uniqueName="496" name="Column496" queryTableFieldId="496"/>
    <tableColumn id="497" xr3:uid="{43D150E5-3C27-4050-AC58-75AD23C723E5}" uniqueName="497" name="Column497" queryTableFieldId="497"/>
    <tableColumn id="498" xr3:uid="{7D8EF1BC-1060-45F2-A22C-53E5DF3039BB}" uniqueName="498" name="Column498" queryTableFieldId="498"/>
    <tableColumn id="499" xr3:uid="{FEC9EB26-3A2F-4E2D-9E42-AFFAF6AA458B}" uniqueName="499" name="Column499" queryTableFieldId="499"/>
    <tableColumn id="500" xr3:uid="{FE5F83D9-5EF1-4217-B227-7FB808CBE530}" uniqueName="500" name="Column500" queryTableFieldId="500"/>
    <tableColumn id="501" xr3:uid="{822DDAAD-29FB-4DF8-90C8-7196575D4119}" uniqueName="501" name="Column501" queryTableFieldId="501"/>
    <tableColumn id="502" xr3:uid="{D9560503-26D6-443C-B2D2-4B2EA9BBD0DA}" uniqueName="502" name="Column502" queryTableFieldId="502"/>
    <tableColumn id="503" xr3:uid="{212AB758-E5C5-4375-875C-D98565CD8BA4}" uniqueName="503" name="Column503" queryTableFieldId="503"/>
    <tableColumn id="504" xr3:uid="{7FE56AFB-BFD1-4B36-9322-4A8C2439DE33}" uniqueName="504" name="Column504" queryTableFieldId="504"/>
    <tableColumn id="505" xr3:uid="{7D6DF518-9FA3-49D0-A9AD-411E36082B0F}" uniqueName="505" name="Column505" queryTableFieldId="505"/>
    <tableColumn id="506" xr3:uid="{1143B040-2030-4D2B-889F-2AFEB309415C}" uniqueName="506" name="Column506" queryTableFieldId="506"/>
    <tableColumn id="507" xr3:uid="{6C242E6F-B759-431A-A65B-CFCD26E04931}" uniqueName="507" name="Column507" queryTableFieldId="507"/>
    <tableColumn id="508" xr3:uid="{D0457719-135F-4EE9-ADEF-16430BB44DE6}" uniqueName="508" name="Column508" queryTableFieldId="508"/>
    <tableColumn id="509" xr3:uid="{3038A39F-75F7-4A18-A3AA-C1C9EE360167}" uniqueName="509" name="Column509" queryTableFieldId="509"/>
    <tableColumn id="510" xr3:uid="{A7A67E06-7542-4F27-8D87-58056A01786F}" uniqueName="510" name="Column510" queryTableFieldId="510"/>
    <tableColumn id="511" xr3:uid="{916C8BE3-AB37-4507-99B9-C88ED700B530}" uniqueName="511" name="Column511" queryTableFieldId="511"/>
    <tableColumn id="512" xr3:uid="{9A72DB5B-1FD4-45B0-B40E-FDBC4673FF42}" uniqueName="512" name="Column512" queryTableFieldId="512"/>
    <tableColumn id="513" xr3:uid="{9C2A7FA0-6332-4C6A-9D59-313FBEF3C4E0}" uniqueName="513" name="Column513" queryTableFieldId="513"/>
    <tableColumn id="514" xr3:uid="{A309BE33-27D2-4F41-A07A-1CF9033459DE}" uniqueName="514" name="Column514" queryTableFieldId="514"/>
    <tableColumn id="515" xr3:uid="{E163154D-9DA3-4E72-A799-AF2AC9C1AB23}" uniqueName="515" name="Column515" queryTableFieldId="515"/>
    <tableColumn id="516" xr3:uid="{B3250D59-72B8-4BA7-B443-35164C6F0B9D}" uniqueName="516" name="Column516" queryTableFieldId="516"/>
    <tableColumn id="517" xr3:uid="{59EAB8DE-10A7-41BD-9B60-082843AE7571}" uniqueName="517" name="Column517" queryTableFieldId="517"/>
    <tableColumn id="518" xr3:uid="{6F5594C8-0F2F-49A1-BF97-1B0F127A5A1C}" uniqueName="518" name="Column518" queryTableFieldId="518"/>
    <tableColumn id="519" xr3:uid="{5F97A4E8-62A6-4B7B-A909-37FA92442326}" uniqueName="519" name="Column519" queryTableFieldId="519"/>
    <tableColumn id="520" xr3:uid="{D4B26E8F-B534-4925-9511-CD1EF84CA0AD}" uniqueName="520" name="Column520" queryTableFieldId="520"/>
    <tableColumn id="521" xr3:uid="{DB471B28-FEFF-4EA3-9B16-6B0EA94D35A4}" uniqueName="521" name="Column521" queryTableFieldId="521"/>
    <tableColumn id="522" xr3:uid="{23112FD9-8C89-47B3-A5CA-94CABD48B12E}" uniqueName="522" name="Column522" queryTableFieldId="522"/>
    <tableColumn id="523" xr3:uid="{864C5006-7781-4575-B092-CD9F43CCA7B1}" uniqueName="523" name="Column523" queryTableFieldId="523"/>
    <tableColumn id="524" xr3:uid="{2A66ECB3-5603-4DE7-B349-543EA60E512F}" uniqueName="524" name="Column524" queryTableFieldId="524"/>
    <tableColumn id="525" xr3:uid="{BEA44F0C-072C-4961-A8A0-E9CE51DDD02C}" uniqueName="525" name="Column525" queryTableFieldId="525"/>
    <tableColumn id="526" xr3:uid="{463DC46E-D2BB-412C-A240-E8BD6F9CBCE5}" uniqueName="526" name="Column526" queryTableFieldId="526"/>
    <tableColumn id="527" xr3:uid="{A1E9E020-37DA-47A5-BBC1-FCD9FA5BFA07}" uniqueName="527" name="Column527" queryTableFieldId="527"/>
    <tableColumn id="528" xr3:uid="{49A04742-B1AF-43A8-9D75-F341A71E1C37}" uniqueName="528" name="Column528" queryTableFieldId="528"/>
    <tableColumn id="529" xr3:uid="{7DB40043-7E30-4544-9E72-90A01EDE1FF2}" uniqueName="529" name="Column529" queryTableFieldId="529"/>
    <tableColumn id="530" xr3:uid="{2B3EAC64-3002-423C-AEBC-BD2807D6A566}" uniqueName="530" name="Column530" queryTableFieldId="530"/>
    <tableColumn id="531" xr3:uid="{7037DAC7-C063-4F09-A74A-0D8E98199B92}" uniqueName="531" name="Column531" queryTableFieldId="531"/>
    <tableColumn id="532" xr3:uid="{E36D6A45-7777-49EF-885B-0F43FF8844A4}" uniqueName="532" name="Column532" queryTableFieldId="532"/>
    <tableColumn id="533" xr3:uid="{E786516C-95D4-4B2C-AD87-E21699AA4E46}" uniqueName="533" name="Column533" queryTableFieldId="533"/>
    <tableColumn id="534" xr3:uid="{35248E71-830B-490A-BF3D-C00A4F1802CF}" uniqueName="534" name="Column534" queryTableFieldId="534"/>
    <tableColumn id="535" xr3:uid="{A623C6A7-EE6F-4944-9D11-9E83A8BDD976}" uniqueName="535" name="Column535" queryTableFieldId="535"/>
    <tableColumn id="536" xr3:uid="{3E2BBB6A-14AD-42DA-B494-7AD911CF809B}" uniqueName="536" name="Column536" queryTableFieldId="536"/>
    <tableColumn id="537" xr3:uid="{20CD2E43-576D-4361-8A92-1E212ACD70B4}" uniqueName="537" name="Column537" queryTableFieldId="537"/>
    <tableColumn id="538" xr3:uid="{5A241BC6-BA6E-4F50-835A-8F31BDFDCFE6}" uniqueName="538" name="Column538" queryTableFieldId="538"/>
    <tableColumn id="539" xr3:uid="{395BCD22-DDAD-429E-A272-C7FD1D1C4174}" uniqueName="539" name="Column539" queryTableFieldId="539"/>
    <tableColumn id="540" xr3:uid="{BC854956-4E5E-43FF-80D8-BE6BC45C3186}" uniqueName="540" name="Column540" queryTableFieldId="540"/>
    <tableColumn id="541" xr3:uid="{28BBFA9A-A9E9-4DDF-88DA-DE0F7C39C5DE}" uniqueName="541" name="Column541" queryTableFieldId="541"/>
    <tableColumn id="542" xr3:uid="{4E722C39-EFC1-4269-966E-871AADDB27A2}" uniqueName="542" name="Column542" queryTableFieldId="542"/>
    <tableColumn id="543" xr3:uid="{AACF34A5-3E89-42B7-B321-19185EA34BF8}" uniqueName="543" name="Column543" queryTableFieldId="543"/>
    <tableColumn id="544" xr3:uid="{E31E4167-B850-465E-87C1-B0C8662C0DAF}" uniqueName="544" name="Column544" queryTableFieldId="544"/>
    <tableColumn id="545" xr3:uid="{3960C34E-ED25-44E1-A799-03EF1210B960}" uniqueName="545" name="Column545" queryTableFieldId="545"/>
    <tableColumn id="546" xr3:uid="{913D535E-5FA3-4B6E-B2DC-7793AC44E345}" uniqueName="546" name="Column546" queryTableFieldId="546"/>
    <tableColumn id="547" xr3:uid="{C42E9304-E530-43FB-8521-2AF157657247}" uniqueName="547" name="Column547" queryTableFieldId="547"/>
    <tableColumn id="548" xr3:uid="{06D4BD69-92A2-4F56-AA49-4E00D3D8135F}" uniqueName="548" name="Column548" queryTableFieldId="548"/>
    <tableColumn id="549" xr3:uid="{061A9374-5A7D-41D7-B79A-36C39A512BA8}" uniqueName="549" name="Column549" queryTableFieldId="549"/>
    <tableColumn id="550" xr3:uid="{56752983-2FA0-432D-A80E-17E674884EAB}" uniqueName="550" name="Column550" queryTableFieldId="550"/>
    <tableColumn id="551" xr3:uid="{1537ABD7-2915-4D6E-9293-931D1F1AA9BB}" uniqueName="551" name="Column551" queryTableFieldId="551"/>
    <tableColumn id="552" xr3:uid="{7C83C86C-3A39-40DA-997D-D161B1C21BFE}" uniqueName="552" name="Column552" queryTableFieldId="552"/>
    <tableColumn id="553" xr3:uid="{2CCF7798-13DC-43CE-87EA-8F6F07D2F582}" uniqueName="553" name="Column553" queryTableFieldId="553"/>
    <tableColumn id="554" xr3:uid="{7A1FDCC7-CB78-4CF4-962E-25BE271C79E8}" uniqueName="554" name="Column554" queryTableFieldId="554"/>
    <tableColumn id="555" xr3:uid="{86962F8E-0BAC-4E85-B1A8-D28BBF6CC067}" uniqueName="555" name="Column555" queryTableFieldId="555"/>
    <tableColumn id="556" xr3:uid="{A987B1F1-911A-4C7E-AE33-ACF88840DAA7}" uniqueName="556" name="Column556" queryTableFieldId="556"/>
    <tableColumn id="557" xr3:uid="{85DA5AD8-CCBA-4977-BB51-B5B29F46DFD2}" uniqueName="557" name="Column557" queryTableFieldId="557"/>
    <tableColumn id="558" xr3:uid="{82D55058-DD8C-4176-B1D6-A8618980A34A}" uniqueName="558" name="Column558" queryTableFieldId="558"/>
    <tableColumn id="559" xr3:uid="{22692425-C721-4FD9-9E0A-78A89F50D2C4}" uniqueName="559" name="Column559" queryTableFieldId="559"/>
    <tableColumn id="560" xr3:uid="{7E5D1DC4-1C81-4FE1-875E-DAD0BBEB54F8}" uniqueName="560" name="Column560" queryTableFieldId="560"/>
    <tableColumn id="561" xr3:uid="{532273CD-9859-4325-8125-6EBB4ADA1151}" uniqueName="561" name="Column561" queryTableFieldId="561"/>
    <tableColumn id="562" xr3:uid="{8FFA90E1-B0D7-4B4A-8343-A3E5E9E9FD93}" uniqueName="562" name="Column562" queryTableFieldId="562"/>
    <tableColumn id="563" xr3:uid="{3372B2C1-3090-4F8D-ACE3-D7D9E6E927C7}" uniqueName="563" name="Column563" queryTableFieldId="563"/>
    <tableColumn id="564" xr3:uid="{FEEF9E5D-7C5B-4881-97B2-3E0F7201F73D}" uniqueName="564" name="Column564" queryTableFieldId="564"/>
    <tableColumn id="565" xr3:uid="{EA06D3CF-DAB9-4B39-811A-6E0A7A776DDD}" uniqueName="565" name="Column565" queryTableFieldId="565"/>
    <tableColumn id="566" xr3:uid="{5521CB69-2043-4B32-8B99-3D6A11D7B1F5}" uniqueName="566" name="Column566" queryTableFieldId="566"/>
    <tableColumn id="567" xr3:uid="{9F519FDB-92C7-48BF-9271-1EC71A07CFCE}" uniqueName="567" name="Column567" queryTableFieldId="567"/>
    <tableColumn id="568" xr3:uid="{1D6630FF-3024-4AD1-ABCB-63C1EA938E3F}" uniqueName="568" name="Column568" queryTableFieldId="568"/>
    <tableColumn id="569" xr3:uid="{0A78133C-2241-43B2-BF0D-023B17E1476D}" uniqueName="569" name="Column569" queryTableFieldId="569"/>
    <tableColumn id="570" xr3:uid="{4B8FBF4C-6C50-4DE1-A2C9-6AECFC2F0879}" uniqueName="570" name="Column570" queryTableFieldId="570"/>
    <tableColumn id="571" xr3:uid="{7330D8E9-171E-475E-8901-CC4BA85706D3}" uniqueName="571" name="Column571" queryTableFieldId="571"/>
    <tableColumn id="572" xr3:uid="{71E18899-F3C3-4980-8150-3CC9334C07AD}" uniqueName="572" name="Column572" queryTableFieldId="572"/>
    <tableColumn id="573" xr3:uid="{A243BF9E-8ACF-4817-A133-F5AB88097F39}" uniqueName="573" name="Column573" queryTableFieldId="573"/>
    <tableColumn id="574" xr3:uid="{94EC3682-7C53-43AD-85E4-B2D25B7D2E37}" uniqueName="574" name="Column574" queryTableFieldId="574"/>
    <tableColumn id="575" xr3:uid="{182D1A60-A9E9-41EB-85FC-72A3FDD72BEB}" uniqueName="575" name="Column575" queryTableFieldId="575"/>
    <tableColumn id="576" xr3:uid="{4BE95547-BEE5-40BE-8B9E-0CD035986663}" uniqueName="576" name="Column576" queryTableFieldId="576"/>
    <tableColumn id="577" xr3:uid="{CAB27068-294A-49AD-A9DB-0273CEBCEBDA}" uniqueName="577" name="Column577" queryTableFieldId="577"/>
    <tableColumn id="578" xr3:uid="{8DAAA83A-0AB4-45A5-9525-E4F06B27FC08}" uniqueName="578" name="Column578" queryTableFieldId="578"/>
    <tableColumn id="579" xr3:uid="{9DB58FA4-2CF6-4046-9203-7FDD35DCF55F}" uniqueName="579" name="Column579" queryTableFieldId="579"/>
    <tableColumn id="580" xr3:uid="{679D48D9-1F2C-4A5E-A780-1584A5CF50F4}" uniqueName="580" name="Column580" queryTableFieldId="580"/>
    <tableColumn id="581" xr3:uid="{E992C387-AD7D-4E28-BACD-2882CDD4FEB9}" uniqueName="581" name="Column581" queryTableFieldId="581"/>
    <tableColumn id="582" xr3:uid="{D23A3996-39D5-4868-95D1-203C7C2E4454}" uniqueName="582" name="Column582" queryTableFieldId="582"/>
    <tableColumn id="583" xr3:uid="{94578BEC-31D8-4E30-BD3C-C7C9FEE2273F}" uniqueName="583" name="Column583" queryTableFieldId="583"/>
    <tableColumn id="584" xr3:uid="{A1AD7018-AC72-4D2C-A770-95AAC220DCF5}" uniqueName="584" name="Column584" queryTableFieldId="584"/>
    <tableColumn id="585" xr3:uid="{BA37076B-802C-44FB-9BD1-3CFCBA7A6778}" uniqueName="585" name="Column585" queryTableFieldId="585"/>
    <tableColumn id="586" xr3:uid="{49BC5C5F-8B83-44CD-BB18-4F9E78E5B3B9}" uniqueName="586" name="Column586" queryTableFieldId="586"/>
    <tableColumn id="587" xr3:uid="{A558CC15-AB0E-4899-A285-87DD346511D6}" uniqueName="587" name="Column587" queryTableFieldId="587"/>
    <tableColumn id="588" xr3:uid="{40093434-1613-4BBF-BDE9-99FE7B5F95E4}" uniqueName="588" name="Column588" queryTableFieldId="588"/>
    <tableColumn id="589" xr3:uid="{E94DE894-9523-40DD-BA03-44DFC903D9A2}" uniqueName="589" name="Column589" queryTableFieldId="589"/>
    <tableColumn id="590" xr3:uid="{37BE04BE-57C1-4769-B215-D9A03FCEC7FE}" uniqueName="590" name="Column590" queryTableFieldId="590"/>
    <tableColumn id="591" xr3:uid="{553E8DE8-CF1E-4863-B5E0-16D76A5FA9F2}" uniqueName="591" name="Column591" queryTableFieldId="591"/>
    <tableColumn id="592" xr3:uid="{B3D50CD0-D95D-4FED-AD97-5CF3629E1F50}" uniqueName="592" name="Column592" queryTableFieldId="592"/>
    <tableColumn id="593" xr3:uid="{DA8C939B-798D-4F6B-A332-B831B089F168}" uniqueName="593" name="Column593" queryTableFieldId="593"/>
    <tableColumn id="594" xr3:uid="{8EBC7393-7752-4B7D-88EA-25E2888BC8DA}" uniqueName="594" name="Column594" queryTableFieldId="594"/>
    <tableColumn id="595" xr3:uid="{AA60379F-8463-46F2-86D7-81D74E88341F}" uniqueName="595" name="Column595" queryTableFieldId="595"/>
    <tableColumn id="596" xr3:uid="{84388635-FB23-450F-93EE-2477F80C453C}" uniqueName="596" name="Column596" queryTableFieldId="596"/>
    <tableColumn id="597" xr3:uid="{491C4B90-10B5-40B0-938B-E391C16866F0}" uniqueName="597" name="Column597" queryTableFieldId="597"/>
    <tableColumn id="598" xr3:uid="{81431441-8C64-4A9E-93BC-AFF7B1C89FB2}" uniqueName="598" name="Column598" queryTableFieldId="598"/>
    <tableColumn id="599" xr3:uid="{1F2D4334-46B1-4764-B1AE-675C7593230E}" uniqueName="599" name="Column599" queryTableFieldId="599"/>
    <tableColumn id="600" xr3:uid="{AFB00AD3-8828-4E7A-9E45-226F9E032FE0}" uniqueName="600" name="Column600" queryTableFieldId="600"/>
    <tableColumn id="601" xr3:uid="{0F2F47EA-D945-4AA5-9C04-5254A43A3ADC}" uniqueName="601" name="Column601" queryTableFieldId="601"/>
    <tableColumn id="602" xr3:uid="{E449E24C-5182-4186-B4AE-E78B68EB836E}" uniqueName="602" name="Column602" queryTableFieldId="602"/>
    <tableColumn id="603" xr3:uid="{337E4A5D-2129-44AC-93EE-3B0D32539BA7}" uniqueName="603" name="Column603" queryTableFieldId="603"/>
    <tableColumn id="604" xr3:uid="{81DACE28-2EB1-4618-B58C-F52CCF46DFF5}" uniqueName="604" name="Column604" queryTableFieldId="604"/>
    <tableColumn id="605" xr3:uid="{BB304216-8A84-4E85-ABAA-5A73AEDA02E4}" uniqueName="605" name="Column605" queryTableFieldId="605"/>
    <tableColumn id="606" xr3:uid="{16249ECF-DDDB-4BE5-A154-54EC96A0D713}" uniqueName="606" name="Column606" queryTableFieldId="606"/>
    <tableColumn id="607" xr3:uid="{03233F47-803C-47DB-A9B2-E7EAAA57DED8}" uniqueName="607" name="Column607" queryTableFieldId="607"/>
    <tableColumn id="608" xr3:uid="{7B956D25-5A94-43BD-8826-8651C0CB8C42}" uniqueName="608" name="Column608" queryTableFieldId="608"/>
    <tableColumn id="609" xr3:uid="{F422F1BF-DE68-4F23-BBE4-2C97FE2D0FB6}" uniqueName="609" name="Column609" queryTableFieldId="609"/>
    <tableColumn id="610" xr3:uid="{32BBFA5D-C1E0-4A92-A4B5-1217EF6FDE57}" uniqueName="610" name="Column610" queryTableFieldId="610"/>
    <tableColumn id="611" xr3:uid="{9B85E5E0-9D72-4D10-ADDB-B85DB10ACCF7}" uniqueName="611" name="Column611" queryTableFieldId="611"/>
    <tableColumn id="612" xr3:uid="{03697AF6-E654-410B-958C-EB9B17E55096}" uniqueName="612" name="Column612" queryTableFieldId="612"/>
    <tableColumn id="613" xr3:uid="{3B4D6F16-1860-4489-95DF-75D1B00B42EE}" uniqueName="613" name="Column613" queryTableFieldId="613"/>
    <tableColumn id="614" xr3:uid="{26868A93-477A-4E8F-9CAF-FE1BDD1DF269}" uniqueName="614" name="Column614" queryTableFieldId="614"/>
    <tableColumn id="615" xr3:uid="{D7FF498F-1949-4C16-A36D-BD72C003564F}" uniqueName="615" name="Column615" queryTableFieldId="615"/>
    <tableColumn id="616" xr3:uid="{DD1F9DDE-2F7D-42E3-8F18-63B3940C2A20}" uniqueName="616" name="Column616" queryTableFieldId="616"/>
    <tableColumn id="617" xr3:uid="{DF714076-6FF4-4DB9-9B2D-231C332D48D2}" uniqueName="617" name="Column617" queryTableFieldId="617"/>
    <tableColumn id="618" xr3:uid="{DA3395E9-CFF0-4353-9582-8DFC26BF1A5B}" uniqueName="618" name="Column618" queryTableFieldId="618"/>
    <tableColumn id="619" xr3:uid="{C8B54088-8CA3-48F1-9FC1-C9947A5A26C3}" uniqueName="619" name="Column619" queryTableFieldId="619"/>
    <tableColumn id="620" xr3:uid="{0E208677-968E-45BC-A09D-65B88A4213DE}" uniqueName="620" name="Column620" queryTableFieldId="620"/>
    <tableColumn id="621" xr3:uid="{8D207825-281E-4507-9D8D-32A6E5900252}" uniqueName="621" name="Column621" queryTableFieldId="621"/>
    <tableColumn id="622" xr3:uid="{EA139FB0-4A31-4056-BFB9-03A994AC07A2}" uniqueName="622" name="Column622" queryTableFieldId="622"/>
    <tableColumn id="623" xr3:uid="{2102BEFC-E492-45E0-90AD-290D88FAFD60}" uniqueName="623" name="Column623" queryTableFieldId="623"/>
    <tableColumn id="624" xr3:uid="{FAB4C0D0-9C24-474D-9C23-9E055339B8D1}" uniqueName="624" name="Column624" queryTableFieldId="624"/>
    <tableColumn id="625" xr3:uid="{66E49AAC-8C60-4282-AA60-0AF3562A294B}" uniqueName="625" name="Column625" queryTableFieldId="625"/>
    <tableColumn id="626" xr3:uid="{48D42E04-2EE7-4BD3-A443-EF559236A897}" uniqueName="626" name="Column626" queryTableFieldId="626"/>
    <tableColumn id="627" xr3:uid="{8610E200-F37E-46DA-966B-3115B050AD06}" uniqueName="627" name="Column627" queryTableFieldId="627"/>
    <tableColumn id="628" xr3:uid="{B8E5BEB9-6CDC-4976-B11D-FC295B3DC65C}" uniqueName="628" name="Column628" queryTableFieldId="628"/>
    <tableColumn id="629" xr3:uid="{82E3F3A5-B676-4CEE-BB97-105ED392AECC}" uniqueName="629" name="Column629" queryTableFieldId="629"/>
    <tableColumn id="630" xr3:uid="{26749B9F-C85B-4A49-A444-3FB7612D714D}" uniqueName="630" name="Column630" queryTableFieldId="630"/>
    <tableColumn id="631" xr3:uid="{ACA4BCC2-DD03-4BDE-B6FD-E27BFDC2EEE0}" uniqueName="631" name="Column631" queryTableFieldId="631"/>
    <tableColumn id="632" xr3:uid="{FC942441-A2B7-470A-A2B8-EA0E7703DDCE}" uniqueName="632" name="Column632" queryTableFieldId="632"/>
    <tableColumn id="633" xr3:uid="{87EE7D17-BD66-424C-BFB7-317639F6849B}" uniqueName="633" name="Column633" queryTableFieldId="633"/>
    <tableColumn id="634" xr3:uid="{B906E8AC-E510-4239-ADB1-DDCFCCB43771}" uniqueName="634" name="Column634" queryTableFieldId="634"/>
    <tableColumn id="635" xr3:uid="{6AF19F49-CD42-4A8A-8424-986BE06ECB29}" uniqueName="635" name="Column635" queryTableFieldId="635"/>
    <tableColumn id="636" xr3:uid="{EE7BA749-C2D7-4614-A98C-73EEF57C9A83}" uniqueName="636" name="Column636" queryTableFieldId="636"/>
    <tableColumn id="637" xr3:uid="{949559E0-57EB-4302-9A3B-AA003157E250}" uniqueName="637" name="Column637" queryTableFieldId="637"/>
    <tableColumn id="638" xr3:uid="{3F752362-181C-48DB-8D12-8572B0EA1FB2}" uniqueName="638" name="Column638" queryTableFieldId="638"/>
    <tableColumn id="639" xr3:uid="{21218595-C5A1-45FE-BCA5-F8D6306D8FE6}" uniqueName="639" name="Column639" queryTableFieldId="639"/>
    <tableColumn id="640" xr3:uid="{BCD0D38B-418F-40CC-AD74-D986A0CB5349}" uniqueName="640" name="Column640" queryTableFieldId="640"/>
    <tableColumn id="641" xr3:uid="{D3C705ED-BB58-474E-B3BE-BB50B0B1CCA1}" uniqueName="641" name="Column641" queryTableFieldId="641"/>
    <tableColumn id="642" xr3:uid="{9F227B3B-47E1-4C9E-BD47-F64C94CF39C6}" uniqueName="642" name="Column642" queryTableFieldId="642"/>
    <tableColumn id="643" xr3:uid="{98DAADD5-11AB-4D0D-A4FE-757508CAAC9A}" uniqueName="643" name="Column643" queryTableFieldId="643"/>
    <tableColumn id="644" xr3:uid="{5119179D-4D69-4E41-AA53-ECEC0A5057F4}" uniqueName="644" name="Column644" queryTableFieldId="644"/>
    <tableColumn id="645" xr3:uid="{2E6667C5-8644-4D54-B55D-D94C5BFA79AB}" uniqueName="645" name="Column645" queryTableFieldId="645"/>
    <tableColumn id="646" xr3:uid="{851D2451-1BBE-4DCA-802C-D1B2988DB269}" uniqueName="646" name="Column646" queryTableFieldId="646"/>
    <tableColumn id="647" xr3:uid="{DBBF6D01-A94A-45AF-A915-4A368C57F9A0}" uniqueName="647" name="Column647" queryTableFieldId="647"/>
    <tableColumn id="648" xr3:uid="{44D88099-66A2-4C87-91BA-860933D041C2}" uniqueName="648" name="Column648" queryTableFieldId="648"/>
    <tableColumn id="649" xr3:uid="{9E2B3B03-23B4-4377-992C-5A8A65A885F2}" uniqueName="649" name="Column649" queryTableFieldId="649"/>
    <tableColumn id="650" xr3:uid="{361154EA-59FF-445B-BCE6-09F0BB01492C}" uniqueName="650" name="Column650" queryTableFieldId="650"/>
    <tableColumn id="651" xr3:uid="{F5DE867A-B424-46D0-B092-054C938FD816}" uniqueName="651" name="Column651" queryTableFieldId="651"/>
    <tableColumn id="652" xr3:uid="{745B81BF-B628-4172-8DAD-9C0466C9C945}" uniqueName="652" name="Column652" queryTableFieldId="652"/>
    <tableColumn id="653" xr3:uid="{96515600-A20F-41C0-9433-B53F6CB4462F}" uniqueName="653" name="Column653" queryTableFieldId="653"/>
    <tableColumn id="654" xr3:uid="{8B80A0D8-7E86-4AE0-8248-1DC9A1A6389D}" uniqueName="654" name="Column654" queryTableFieldId="654"/>
    <tableColumn id="655" xr3:uid="{9D0AEFA6-2913-4DEE-BF43-D56169F56A74}" uniqueName="655" name="Column655" queryTableFieldId="655"/>
    <tableColumn id="656" xr3:uid="{E9CF4F35-0A53-496F-89BB-DEF572D10262}" uniqueName="656" name="Column656" queryTableFieldId="656"/>
    <tableColumn id="657" xr3:uid="{273E1F99-1FF5-4311-88AC-4A8FA17E821D}" uniqueName="657" name="Column657" queryTableFieldId="657"/>
    <tableColumn id="658" xr3:uid="{07451BCC-1AAF-4F36-9EAE-8E02C9D47690}" uniqueName="658" name="Column658" queryTableFieldId="658"/>
    <tableColumn id="659" xr3:uid="{AE4ED115-F467-4CC8-BF88-70B5FFAA6F5D}" uniqueName="659" name="Column659" queryTableFieldId="659"/>
    <tableColumn id="660" xr3:uid="{E1900D5A-E979-4E47-945C-1BF92EB00B99}" uniqueName="660" name="Column660" queryTableFieldId="660"/>
    <tableColumn id="661" xr3:uid="{12488A94-BD74-4350-A6C1-8BAC153EAA60}" uniqueName="661" name="Column661" queryTableFieldId="661"/>
    <tableColumn id="662" xr3:uid="{9F3A6CE3-A08A-4157-A49A-A2B3E1F92DA4}" uniqueName="662" name="Column662" queryTableFieldId="662"/>
    <tableColumn id="663" xr3:uid="{63E8E11B-682B-4432-AD17-B51D260A55FD}" uniqueName="663" name="Column663" queryTableFieldId="663"/>
    <tableColumn id="664" xr3:uid="{DD1C45CA-2A28-4A3D-A375-6B4CB347E695}" uniqueName="664" name="Column664" queryTableFieldId="664"/>
    <tableColumn id="665" xr3:uid="{F0FE0D39-A5BE-48D1-B37E-F6570C92EB31}" uniqueName="665" name="Column665" queryTableFieldId="665"/>
    <tableColumn id="666" xr3:uid="{75467AA6-618C-4BBF-AF11-A61B194E333F}" uniqueName="666" name="Column666" queryTableFieldId="666"/>
    <tableColumn id="667" xr3:uid="{270E4734-2A7A-4E9D-A91F-80B3E9C3B8AE}" uniqueName="667" name="Column667" queryTableFieldId="667"/>
    <tableColumn id="668" xr3:uid="{15773051-D038-4C62-B93A-BED91DF1CB8D}" uniqueName="668" name="Column668" queryTableFieldId="668"/>
    <tableColumn id="669" xr3:uid="{E119D10F-71B2-4762-85AF-56203D7742BF}" uniqueName="669" name="Column669" queryTableFieldId="669"/>
    <tableColumn id="670" xr3:uid="{119CBDE0-EA70-4EFE-A234-92B3E03B3B93}" uniqueName="670" name="Column670" queryTableFieldId="670"/>
    <tableColumn id="671" xr3:uid="{C04E9F9C-4EB1-4F7F-B9A7-303DCD06B2ED}" uniqueName="671" name="Column671" queryTableFieldId="671"/>
    <tableColumn id="672" xr3:uid="{025CDC07-E455-49EF-883D-93B631D1FB21}" uniqueName="672" name="Column672" queryTableFieldId="672"/>
    <tableColumn id="673" xr3:uid="{DD5F5281-EC8C-416E-B32E-00160FEE8526}" uniqueName="673" name="Column673" queryTableFieldId="673"/>
    <tableColumn id="674" xr3:uid="{8871AEAE-B75F-4F22-A35F-59B673E007CD}" uniqueName="674" name="Column674" queryTableFieldId="674"/>
    <tableColumn id="675" xr3:uid="{331F1070-AED2-413D-BC46-61F18FC6F48C}" uniqueName="675" name="Column675" queryTableFieldId="675"/>
    <tableColumn id="676" xr3:uid="{E4673856-8B9B-4373-8974-A2DCC08B1589}" uniqueName="676" name="Column676" queryTableFieldId="676"/>
    <tableColumn id="677" xr3:uid="{EA894935-B41E-437A-B872-23816558460F}" uniqueName="677" name="Column677" queryTableFieldId="677"/>
    <tableColumn id="678" xr3:uid="{01DBF151-88FE-4BEF-B188-20A557992084}" uniqueName="678" name="Column678" queryTableFieldId="678"/>
    <tableColumn id="679" xr3:uid="{6C13467D-C3CE-4AD8-816D-5583A4E34BB9}" uniqueName="679" name="Column679" queryTableFieldId="679"/>
    <tableColumn id="680" xr3:uid="{616269CF-96BD-4C17-9CED-00F6EF95A927}" uniqueName="680" name="Column680" queryTableFieldId="680"/>
    <tableColumn id="681" xr3:uid="{BD4E58E9-A028-465F-8122-486A04EA0B62}" uniqueName="681" name="Column681" queryTableFieldId="681"/>
    <tableColumn id="682" xr3:uid="{7700A6FD-7E83-4F1F-9332-8BAFA79A1261}" uniqueName="682" name="Column682" queryTableFieldId="682"/>
    <tableColumn id="683" xr3:uid="{D6C55286-1561-4939-A895-A4375C3556EB}" uniqueName="683" name="Column683" queryTableFieldId="683"/>
    <tableColumn id="684" xr3:uid="{AB438704-7B04-49DD-9607-3F4CD41ED324}" uniqueName="684" name="Column684" queryTableFieldId="684"/>
    <tableColumn id="685" xr3:uid="{2C51AA53-B211-478C-A93B-8547CC98ADAB}" uniqueName="685" name="Column685" queryTableFieldId="685"/>
    <tableColumn id="686" xr3:uid="{84129404-3AAA-42E0-B483-9E8C960B8C3D}" uniqueName="686" name="Column686" queryTableFieldId="686"/>
    <tableColumn id="687" xr3:uid="{0D003859-622F-4239-A803-7CBC53C4CAE3}" uniqueName="687" name="Column687" queryTableFieldId="687"/>
    <tableColumn id="688" xr3:uid="{B6EB9896-C029-4281-84F1-45E47DFD7F79}" uniqueName="688" name="Column688" queryTableFieldId="688"/>
    <tableColumn id="689" xr3:uid="{BAA98D6F-F0E7-4214-ADA8-9AA0065716D1}" uniqueName="689" name="Column689" queryTableFieldId="689"/>
    <tableColumn id="690" xr3:uid="{81F96F60-AAE9-4A76-BFC7-EC72B1E046C0}" uniqueName="690" name="Column690" queryTableFieldId="690"/>
    <tableColumn id="691" xr3:uid="{2E529D5D-7C88-4409-9839-ED32E785D091}" uniqueName="691" name="Column691" queryTableFieldId="691"/>
    <tableColumn id="692" xr3:uid="{C67C1601-2D7E-431A-97CD-4EC0F7DCF79B}" uniqueName="692" name="Column692" queryTableFieldId="692"/>
    <tableColumn id="693" xr3:uid="{CD6365BE-53D5-401D-AD0F-C51112E7B60A}" uniqueName="693" name="Column693" queryTableFieldId="693"/>
    <tableColumn id="694" xr3:uid="{CF81BFF9-17DC-4A97-AF98-25E5E61CA466}" uniqueName="694" name="Column694" queryTableFieldId="694"/>
    <tableColumn id="695" xr3:uid="{011549EC-5E76-471F-8446-6327248CCDE2}" uniqueName="695" name="Column695" queryTableFieldId="695"/>
    <tableColumn id="696" xr3:uid="{54CF5909-AAA6-4720-9252-1D95DBC79DA0}" uniqueName="696" name="Column696" queryTableFieldId="696"/>
    <tableColumn id="697" xr3:uid="{9FE75A53-0907-4437-A35D-FF56F26FAAC3}" uniqueName="697" name="Column697" queryTableFieldId="697"/>
    <tableColumn id="698" xr3:uid="{E8653750-5F62-454B-86CC-EF0077FF9626}" uniqueName="698" name="Column698" queryTableFieldId="698"/>
    <tableColumn id="699" xr3:uid="{943938B5-CCCC-4255-9D47-8D0BFE26B52F}" uniqueName="699" name="Column699" queryTableFieldId="699"/>
    <tableColumn id="700" xr3:uid="{48B24FC2-2546-42B4-82FC-891EF70D6FB2}" uniqueName="700" name="Column700" queryTableFieldId="700"/>
    <tableColumn id="701" xr3:uid="{0CCB76E4-F0EE-42C2-A31C-E2686CD19921}" uniqueName="701" name="Column701" queryTableFieldId="701"/>
    <tableColumn id="702" xr3:uid="{347CC09A-872D-4F64-8FED-A37EC7250F2A}" uniqueName="702" name="Column702" queryTableFieldId="702"/>
    <tableColumn id="703" xr3:uid="{40682926-4FFA-4C9E-9B44-34E0BD18A12E}" uniqueName="703" name="Column703" queryTableFieldId="703"/>
    <tableColumn id="704" xr3:uid="{8928C4C2-FDA0-4C7B-82E7-8869558641C9}" uniqueName="704" name="Column704" queryTableFieldId="704"/>
    <tableColumn id="705" xr3:uid="{4C7447D4-9268-4FC0-9AB9-FDC0BCB98BBE}" uniqueName="705" name="Column705" queryTableFieldId="705"/>
    <tableColumn id="706" xr3:uid="{46C735D4-26CA-4AE8-ACCF-18CC3A741AFA}" uniqueName="706" name="Column706" queryTableFieldId="706"/>
    <tableColumn id="707" xr3:uid="{47EB5F93-6427-4305-91B9-DC3F1A9AAB61}" uniqueName="707" name="Column707" queryTableFieldId="707"/>
    <tableColumn id="708" xr3:uid="{7E4B4EF3-B595-4692-A28B-D25EBE042875}" uniqueName="708" name="Column708" queryTableFieldId="708"/>
    <tableColumn id="709" xr3:uid="{78C59D4B-2100-4F2B-B226-83A25FBECAE6}" uniqueName="709" name="Column709" queryTableFieldId="709"/>
    <tableColumn id="710" xr3:uid="{E942E1A1-94F4-4EF8-936F-6C435182709C}" uniqueName="710" name="Column710" queryTableFieldId="710"/>
    <tableColumn id="711" xr3:uid="{098A89D4-4E28-4155-A485-B0EC7E61A2F0}" uniqueName="711" name="Column711" queryTableFieldId="711"/>
    <tableColumn id="712" xr3:uid="{088C46B4-8478-4C82-B7D9-51AAC2063D97}" uniqueName="712" name="Column712" queryTableFieldId="712"/>
    <tableColumn id="713" xr3:uid="{981E3F77-5B93-486F-8532-14C797B8170F}" uniqueName="713" name="Column713" queryTableFieldId="713"/>
    <tableColumn id="714" xr3:uid="{871BDE1E-A51E-44D0-9671-D5B180B9E9B2}" uniqueName="714" name="Column714" queryTableFieldId="714"/>
    <tableColumn id="715" xr3:uid="{71F97F7D-9AC0-4293-88B6-21F54A713DA3}" uniqueName="715" name="Column715" queryTableFieldId="715"/>
    <tableColumn id="716" xr3:uid="{A21AB499-C8E9-4022-97E1-F747A59B086C}" uniqueName="716" name="Column716" queryTableFieldId="716"/>
    <tableColumn id="717" xr3:uid="{5B051037-7EA4-44F5-98F9-DB195A01AA8C}" uniqueName="717" name="Column717" queryTableFieldId="717"/>
    <tableColumn id="718" xr3:uid="{7CF24458-B88F-4B6C-B4B1-DCC60C760967}" uniqueName="718" name="Column718" queryTableFieldId="718"/>
    <tableColumn id="719" xr3:uid="{A25864EF-FAAA-4535-B9E5-E605AFAD9AD1}" uniqueName="719" name="Column719" queryTableFieldId="719"/>
    <tableColumn id="720" xr3:uid="{FDC5BA1C-0EFA-4F45-96FC-BE78CEB1C14E}" uniqueName="720" name="Column720" queryTableFieldId="720"/>
    <tableColumn id="721" xr3:uid="{62ABE3AB-01FE-4A07-A3F8-DD8A05F4A58B}" uniqueName="721" name="Column721" queryTableFieldId="721"/>
    <tableColumn id="722" xr3:uid="{8B4DD0B3-9095-4C9E-B4F1-212E0CC80F6C}" uniqueName="722" name="Column722" queryTableFieldId="722"/>
    <tableColumn id="723" xr3:uid="{C4FD794B-C352-4853-A710-4165E37C91E3}" uniqueName="723" name="Column723" queryTableFieldId="723"/>
    <tableColumn id="724" xr3:uid="{F0252030-BF77-4F82-A62F-BCF5B269844B}" uniqueName="724" name="Column724" queryTableFieldId="724"/>
    <tableColumn id="725" xr3:uid="{DC72CFF6-1D3F-4419-9F6A-2C317D636DE5}" uniqueName="725" name="Column725" queryTableFieldId="725"/>
    <tableColumn id="726" xr3:uid="{BDDB82A3-687D-48C5-9D6B-7D964CC2D9B7}" uniqueName="726" name="Column726" queryTableFieldId="726"/>
    <tableColumn id="727" xr3:uid="{C3356144-F35F-479D-AF28-61EF3A29D24E}" uniqueName="727" name="Column727" queryTableFieldId="727"/>
    <tableColumn id="728" xr3:uid="{D2C1C2D8-F4D8-466F-A841-4C20E8550E51}" uniqueName="728" name="Column728" queryTableFieldId="728"/>
    <tableColumn id="729" xr3:uid="{05C8E545-18F4-4A4D-81FF-1AA227AA6FB9}" uniqueName="729" name="Column729" queryTableFieldId="729"/>
    <tableColumn id="730" xr3:uid="{0C671755-D5A2-448C-8EFD-023029787A7D}" uniqueName="730" name="Column730" queryTableFieldId="730"/>
    <tableColumn id="731" xr3:uid="{566E308B-852E-4926-AE3C-AD0483EA79E1}" uniqueName="731" name="Column731" queryTableFieldId="731"/>
    <tableColumn id="732" xr3:uid="{09729588-CF99-41C0-8C16-08EED6C06B91}" uniqueName="732" name="Column732" queryTableFieldId="732"/>
    <tableColumn id="733" xr3:uid="{C2389AA7-5FC6-4537-B01F-F3AB150F4ADF}" uniqueName="733" name="Column733" queryTableFieldId="733"/>
    <tableColumn id="734" xr3:uid="{3384073B-96D2-4B48-B8EA-5B4EF0956249}" uniqueName="734" name="Column734" queryTableFieldId="734"/>
    <tableColumn id="735" xr3:uid="{09A62113-9A8C-4D4A-A0CD-00035DDD1C1E}" uniqueName="735" name="Column735" queryTableFieldId="735"/>
    <tableColumn id="736" xr3:uid="{DFF42102-E419-46AA-A62E-714D5F87C32A}" uniqueName="736" name="Column736" queryTableFieldId="736"/>
    <tableColumn id="737" xr3:uid="{0E07B129-7777-47AA-AFE5-CE0D38E477F1}" uniqueName="737" name="Column737" queryTableFieldId="737"/>
    <tableColumn id="738" xr3:uid="{431A87D0-9718-4783-AD24-66596744AD69}" uniqueName="738" name="Column738" queryTableFieldId="738"/>
    <tableColumn id="739" xr3:uid="{910039A2-A851-4AA8-AD7D-F25E29D72FA6}" uniqueName="739" name="Column739" queryTableFieldId="739"/>
    <tableColumn id="740" xr3:uid="{57D8E81C-294B-4A97-9AA3-9EC1FE03C498}" uniqueName="740" name="Column740" queryTableFieldId="740"/>
    <tableColumn id="741" xr3:uid="{2432DFE9-B5E5-4E82-831B-5E6A466F23B2}" uniqueName="741" name="Column741" queryTableFieldId="741"/>
    <tableColumn id="742" xr3:uid="{D249DDE8-5950-459E-BD32-DF06CA230719}" uniqueName="742" name="Column742" queryTableFieldId="742"/>
    <tableColumn id="743" xr3:uid="{FC2B3788-3602-4C1B-B1E7-FAC6304E1391}" uniqueName="743" name="Column743" queryTableFieldId="743"/>
    <tableColumn id="744" xr3:uid="{B253CD1C-CDA2-49BE-9FA0-7388BE9A5EAC}" uniqueName="744" name="Column744" queryTableFieldId="744"/>
    <tableColumn id="745" xr3:uid="{81D413A2-1E76-4B9E-8211-FD622A287337}" uniqueName="745" name="Column745" queryTableFieldId="745"/>
    <tableColumn id="746" xr3:uid="{D6F22076-1E5C-473F-AF9B-FAE55DC0021B}" uniqueName="746" name="Column746" queryTableFieldId="746"/>
    <tableColumn id="747" xr3:uid="{2C9087AF-1E2E-4F06-BCC0-032823313FFD}" uniqueName="747" name="Column747" queryTableFieldId="747"/>
    <tableColumn id="748" xr3:uid="{25E26347-69ED-49CE-A9B9-21D88A120D71}" uniqueName="748" name="Column748" queryTableFieldId="748"/>
    <tableColumn id="749" xr3:uid="{6C494432-B9B9-4C76-B58E-227952E07A70}" uniqueName="749" name="Column749" queryTableFieldId="749"/>
    <tableColumn id="750" xr3:uid="{112CAAD9-1B02-42C6-817C-7E2515132484}" uniqueName="750" name="Column750" queryTableFieldId="750"/>
    <tableColumn id="751" xr3:uid="{FC97077F-5A3C-48CC-B226-767B78BB5298}" uniqueName="751" name="Column751" queryTableFieldId="751"/>
    <tableColumn id="752" xr3:uid="{18D43154-05E3-4DD9-93C2-28E05E8E65F9}" uniqueName="752" name="Column752" queryTableFieldId="752"/>
    <tableColumn id="753" xr3:uid="{A8AC7252-14A6-4D22-8E69-6E5F9DD80543}" uniqueName="753" name="Column753" queryTableFieldId="753"/>
    <tableColumn id="754" xr3:uid="{C86A20AD-EF8F-4F07-BA40-58C4DE4109C4}" uniqueName="754" name="Column754" queryTableFieldId="754"/>
    <tableColumn id="755" xr3:uid="{261B0A59-3DDA-4A27-8686-451ED98E2406}" uniqueName="755" name="Column755" queryTableFieldId="755"/>
    <tableColumn id="756" xr3:uid="{934B0B24-690B-45A5-8D1E-9CF176CA681D}" uniqueName="756" name="Column756" queryTableFieldId="756"/>
    <tableColumn id="757" xr3:uid="{DDB29172-BEFA-4B2C-A9AB-FDDBACAD4A6A}" uniqueName="757" name="Column757" queryTableFieldId="757"/>
    <tableColumn id="758" xr3:uid="{269B73B5-E248-4E9D-B104-DC1E9D47555A}" uniqueName="758" name="Column758" queryTableFieldId="758"/>
    <tableColumn id="759" xr3:uid="{3F105674-9CAC-46C0-81CA-0C9A4769F446}" uniqueName="759" name="Column759" queryTableFieldId="759"/>
    <tableColumn id="760" xr3:uid="{A42AA1C0-C23A-4FB1-AB0F-47265C2BAF21}" uniqueName="760" name="Column760" queryTableFieldId="760"/>
    <tableColumn id="761" xr3:uid="{2D58D2C2-AF8B-4053-AE82-E0507378ADB9}" uniqueName="761" name="Column761" queryTableFieldId="761"/>
    <tableColumn id="762" xr3:uid="{396BC3B3-A5B0-4608-B497-40BCCC9A94BE}" uniqueName="762" name="Column762" queryTableFieldId="762"/>
    <tableColumn id="763" xr3:uid="{EE20894C-EF81-4364-87F6-CA3EC2FCFA2F}" uniqueName="763" name="Column763" queryTableFieldId="763"/>
    <tableColumn id="764" xr3:uid="{C51CBA38-27AB-4D7A-8387-7D905EE6EBE0}" uniqueName="764" name="Column764" queryTableFieldId="764"/>
    <tableColumn id="765" xr3:uid="{D4494940-BBDE-472E-A185-A65E8A3EFA12}" uniqueName="765" name="Column765" queryTableFieldId="765"/>
    <tableColumn id="766" xr3:uid="{D804D579-E0D9-4650-A153-908D0A2BB5D9}" uniqueName="766" name="Column766" queryTableFieldId="766"/>
    <tableColumn id="767" xr3:uid="{172969AA-5F22-4B4F-94C7-AABC42392DEE}" uniqueName="767" name="Column767" queryTableFieldId="767"/>
    <tableColumn id="768" xr3:uid="{963FA8D8-FC6C-4E58-AF4E-72EEF7017C3F}" uniqueName="768" name="Column768" queryTableFieldId="768"/>
    <tableColumn id="769" xr3:uid="{22959932-874C-4184-9874-B2A8F5556377}" uniqueName="769" name="Column769" queryTableFieldId="769"/>
    <tableColumn id="770" xr3:uid="{3735B73E-EBEC-4250-84D1-7203460E4389}" uniqueName="770" name="Column770" queryTableFieldId="770"/>
    <tableColumn id="771" xr3:uid="{7A675E85-AB6D-4D69-B3C5-57B1BB04840F}" uniqueName="771" name="Column771" queryTableFieldId="771"/>
    <tableColumn id="772" xr3:uid="{2501A706-3FF2-4750-9BE7-D0DD7DB71048}" uniqueName="772" name="Column772" queryTableFieldId="772"/>
    <tableColumn id="773" xr3:uid="{4C8FEBA8-BAE7-4D24-9B30-63F8DD08610B}" uniqueName="773" name="Column773" queryTableFieldId="773"/>
    <tableColumn id="774" xr3:uid="{AA8893FA-5CD5-4127-A99C-164E603C2C53}" uniqueName="774" name="Column774" queryTableFieldId="774"/>
    <tableColumn id="775" xr3:uid="{CE0FA444-1757-494E-A318-6405255C25EA}" uniqueName="775" name="Column775" queryTableFieldId="775"/>
    <tableColumn id="776" xr3:uid="{2629BD9F-9ABA-4788-B327-3FF44DDDD56D}" uniqueName="776" name="Column776" queryTableFieldId="776"/>
    <tableColumn id="777" xr3:uid="{459F5D5E-0A51-4F1D-BE5A-41DB374D3330}" uniqueName="777" name="Column777" queryTableFieldId="777"/>
    <tableColumn id="778" xr3:uid="{2808E0F9-6FDF-40B1-AA5F-ED8C8390897D}" uniqueName="778" name="Column778" queryTableFieldId="778"/>
    <tableColumn id="779" xr3:uid="{3BC524AB-2929-4CF3-901C-87E3B62EF7F7}" uniqueName="779" name="Column779" queryTableFieldId="779"/>
    <tableColumn id="780" xr3:uid="{42ED0341-30D5-4806-A1E9-E31B9DF1463C}" uniqueName="780" name="Column780" queryTableFieldId="780"/>
    <tableColumn id="781" xr3:uid="{0A2B1765-CF96-4424-8B35-0BC0F9D8D79D}" uniqueName="781" name="Column781" queryTableFieldId="781"/>
    <tableColumn id="782" xr3:uid="{B7D47A62-CC79-4906-9339-8C1F3B5ED522}" uniqueName="782" name="Column782" queryTableFieldId="782"/>
    <tableColumn id="783" xr3:uid="{2C7455E6-E254-486A-A9FA-2B0A6D9A1DE0}" uniqueName="783" name="Column783" queryTableFieldId="783"/>
    <tableColumn id="784" xr3:uid="{27BF457F-262E-412C-97FA-91EEDBA970AA}" uniqueName="784" name="Column784" queryTableFieldId="784"/>
    <tableColumn id="785" xr3:uid="{1E9CE4E0-A58E-4769-A543-9E5652ED0B81}" uniqueName="785" name="Column785" queryTableFieldId="785"/>
    <tableColumn id="786" xr3:uid="{C5D4FED9-2396-485E-A175-88BB0BEB071D}" uniqueName="786" name="Column786" queryTableFieldId="786"/>
    <tableColumn id="787" xr3:uid="{4A831C1F-3728-4AF9-A4F8-56F29558AF0D}" uniqueName="787" name="Column787" queryTableFieldId="787"/>
    <tableColumn id="788" xr3:uid="{A8DA5C9F-D09B-40AB-BD95-F6EACFD962F4}" uniqueName="788" name="Column788" queryTableFieldId="788"/>
    <tableColumn id="789" xr3:uid="{6C6F54B8-929D-41D9-8F44-90151F79714C}" uniqueName="789" name="Column789" queryTableFieldId="789"/>
    <tableColumn id="790" xr3:uid="{DF278C8C-1084-4560-AB20-4385CAE9F719}" uniqueName="790" name="Column790" queryTableFieldId="790"/>
    <tableColumn id="791" xr3:uid="{2934FB6B-2281-4F24-8755-0EB6C26AAF12}" uniqueName="791" name="Column791" queryTableFieldId="791"/>
    <tableColumn id="792" xr3:uid="{556B4A43-227A-4C76-B2A2-CFC9D762EB4D}" uniqueName="792" name="Column792" queryTableFieldId="792"/>
    <tableColumn id="793" xr3:uid="{6BD7F4DD-7E9F-420F-8AB7-4FAFE76DE1DF}" uniqueName="793" name="Column793" queryTableFieldId="793"/>
    <tableColumn id="794" xr3:uid="{D756B878-821F-4EAA-A142-9EE68FFA35EE}" uniqueName="794" name="Column794" queryTableFieldId="794"/>
    <tableColumn id="795" xr3:uid="{987D2BD2-4C2E-4A87-BA72-B40A28EADA91}" uniqueName="795" name="Column795" queryTableFieldId="795"/>
    <tableColumn id="796" xr3:uid="{7EAFD68E-EAAE-4A6E-8304-96E5EA256AEF}" uniqueName="796" name="Column796" queryTableFieldId="796"/>
    <tableColumn id="797" xr3:uid="{4626B3C5-86FE-43EA-A8DC-67891B7D4F23}" uniqueName="797" name="Column797" queryTableFieldId="797"/>
    <tableColumn id="798" xr3:uid="{6BA2A61C-4ECD-43A7-A563-C0EEE9208C0D}" uniqueName="798" name="Column798" queryTableFieldId="798"/>
    <tableColumn id="799" xr3:uid="{FBA258CE-2703-4002-B42C-45BF26FBF431}" uniqueName="799" name="Column799" queryTableFieldId="799"/>
    <tableColumn id="800" xr3:uid="{54ED6F35-CB8E-4145-8CB2-E40BB4F910AA}" uniqueName="800" name="Column800" queryTableFieldId="800"/>
    <tableColumn id="801" xr3:uid="{A58771C6-5B66-43B4-B811-5FAAA8DE5C87}" uniqueName="801" name="Column801" queryTableFieldId="801"/>
    <tableColumn id="802" xr3:uid="{8C9B6D0D-230A-48FF-8DAB-4A0269B5F327}" uniqueName="802" name="Column802" queryTableFieldId="802"/>
    <tableColumn id="803" xr3:uid="{9D6483FA-AA7D-4569-B75C-116E2668ED03}" uniqueName="803" name="Column803" queryTableFieldId="803"/>
    <tableColumn id="804" xr3:uid="{ADA30D9B-77A2-459E-9719-F2862CDD13FE}" uniqueName="804" name="Column804" queryTableFieldId="804"/>
    <tableColumn id="805" xr3:uid="{646555C5-D6D3-4AD1-BB3E-533996795967}" uniqueName="805" name="Column805" queryTableFieldId="805"/>
    <tableColumn id="806" xr3:uid="{85D48567-7AB4-49E3-85D7-C229A3DADD3C}" uniqueName="806" name="Column806" queryTableFieldId="806"/>
    <tableColumn id="807" xr3:uid="{BAA9C8B8-D6E8-4F40-A156-A4BD001B7FAA}" uniqueName="807" name="Column807" queryTableFieldId="807"/>
    <tableColumn id="808" xr3:uid="{86875984-B55B-485E-B619-3814EE9EC078}" uniqueName="808" name="Column808" queryTableFieldId="808"/>
    <tableColumn id="809" xr3:uid="{90A5E6DE-886E-4600-BE79-6A5316337058}" uniqueName="809" name="Column809" queryTableFieldId="809"/>
    <tableColumn id="810" xr3:uid="{BC7CF5FC-7639-4F10-8BB6-7185815E9A90}" uniqueName="810" name="Column810" queryTableFieldId="810"/>
    <tableColumn id="811" xr3:uid="{9DD7D76B-DCAC-4BB9-8791-0345E3D0937F}" uniqueName="811" name="Column811" queryTableFieldId="811"/>
    <tableColumn id="812" xr3:uid="{928E7A31-B7C1-48EA-B187-7518E82888DC}" uniqueName="812" name="Column812" queryTableFieldId="812"/>
    <tableColumn id="813" xr3:uid="{1AD68F7F-10E1-41A2-948C-1F6AC1D1F743}" uniqueName="813" name="Column813" queryTableFieldId="813"/>
    <tableColumn id="814" xr3:uid="{6983EF06-3519-47EA-9ACA-05F495796B72}" uniqueName="814" name="Column814" queryTableFieldId="814"/>
    <tableColumn id="815" xr3:uid="{6C81C733-E2F6-4B63-AA3F-132F7DC8977B}" uniqueName="815" name="Column815" queryTableFieldId="815"/>
    <tableColumn id="816" xr3:uid="{C6D43A19-CDE8-43A4-A57A-537EE2E2A7E5}" uniqueName="816" name="Column816" queryTableFieldId="816"/>
    <tableColumn id="817" xr3:uid="{0C109F4F-6581-43DE-B068-65367BFA0BE4}" uniqueName="817" name="Column817" queryTableFieldId="817"/>
    <tableColumn id="818" xr3:uid="{9B02220A-1E81-4833-A7A6-031C2AEF4801}" uniqueName="818" name="Column818" queryTableFieldId="818"/>
    <tableColumn id="819" xr3:uid="{C977FF74-C454-43FC-9A61-07F457AA143B}" uniqueName="819" name="Column819" queryTableFieldId="819"/>
    <tableColumn id="820" xr3:uid="{FB869B46-8430-4C46-964C-B053CA0EF468}" uniqueName="820" name="Column820" queryTableFieldId="820"/>
    <tableColumn id="821" xr3:uid="{140566AA-099F-427D-9A79-AE985902DBD3}" uniqueName="821" name="Column821" queryTableFieldId="821"/>
    <tableColumn id="822" xr3:uid="{70C88FB1-5137-4025-B4CB-1B26BB55C36A}" uniqueName="822" name="Column822" queryTableFieldId="822"/>
    <tableColumn id="823" xr3:uid="{5162BDC8-D31D-483A-A9D4-8C2308E66707}" uniqueName="823" name="Column823" queryTableFieldId="823"/>
    <tableColumn id="824" xr3:uid="{097F97CD-CC5A-41B8-B2BD-A2F5C1E5C126}" uniqueName="824" name="Column824" queryTableFieldId="824"/>
    <tableColumn id="825" xr3:uid="{1996DEDF-3658-4998-902B-D3E475A7CED8}" uniqueName="825" name="Column825" queryTableFieldId="825"/>
    <tableColumn id="826" xr3:uid="{62E232D0-4FDD-4C70-9F7B-0D9220B4AEE3}" uniqueName="826" name="Column826" queryTableFieldId="826"/>
    <tableColumn id="827" xr3:uid="{3F29D5D2-DE73-4D88-8892-0BE5A978E6BD}" uniqueName="827" name="Column827" queryTableFieldId="827"/>
    <tableColumn id="828" xr3:uid="{981AD11D-5DF4-4B94-807A-6C5B71172F74}" uniqueName="828" name="Column828" queryTableFieldId="828"/>
    <tableColumn id="829" xr3:uid="{D87FA22B-5E26-4DF3-A763-C7D9A775D490}" uniqueName="829" name="Column829" queryTableFieldId="829"/>
    <tableColumn id="830" xr3:uid="{FE470FCC-BD36-4B5C-84AF-7994BC3FE398}" uniqueName="830" name="Column830" queryTableFieldId="830"/>
    <tableColumn id="831" xr3:uid="{4F7C441B-410E-4B88-BCF9-E4140CDB1713}" uniqueName="831" name="Column831" queryTableFieldId="831"/>
    <tableColumn id="832" xr3:uid="{33F7D4E0-8242-49DC-8E45-5F6789D20437}" uniqueName="832" name="Column832" queryTableFieldId="832"/>
    <tableColumn id="833" xr3:uid="{006CDB11-4910-42D7-8AD4-0331976CC7CC}" uniqueName="833" name="Column833" queryTableFieldId="833"/>
    <tableColumn id="834" xr3:uid="{6E829158-C506-491B-BC80-17CA58F68357}" uniqueName="834" name="Column834" queryTableFieldId="834"/>
    <tableColumn id="835" xr3:uid="{F32C9A1D-E2CE-4619-8B00-AF69F5C406A3}" uniqueName="835" name="Column835" queryTableFieldId="835"/>
    <tableColumn id="836" xr3:uid="{98E69FB4-8888-4784-9016-CE9F369E9417}" uniqueName="836" name="Column836" queryTableFieldId="836"/>
    <tableColumn id="837" xr3:uid="{9EAEC85E-3091-4C9B-8DAC-616403E9AA8B}" uniqueName="837" name="Column837" queryTableFieldId="837"/>
    <tableColumn id="838" xr3:uid="{AAE434C7-EA37-45DC-B09A-D8AEC6D861C6}" uniqueName="838" name="Column838" queryTableFieldId="838"/>
    <tableColumn id="839" xr3:uid="{C9840E6E-966F-4983-B0EA-EAB7EEE0ACE3}" uniqueName="839" name="Column839" queryTableFieldId="839"/>
    <tableColumn id="840" xr3:uid="{09DFD92D-693A-424F-AEBD-5D941EAB5B4A}" uniqueName="840" name="Column840" queryTableFieldId="840"/>
    <tableColumn id="841" xr3:uid="{61FBB22F-22AC-4B25-B1BE-0C7D4F0DCD71}" uniqueName="841" name="Column841" queryTableFieldId="841"/>
    <tableColumn id="842" xr3:uid="{286C35A3-20B4-4642-A501-1E1173512249}" uniqueName="842" name="Column842" queryTableFieldId="842"/>
    <tableColumn id="843" xr3:uid="{E2117D53-9191-4986-BF5F-B20F3226C53D}" uniqueName="843" name="Column843" queryTableFieldId="843"/>
    <tableColumn id="844" xr3:uid="{5DE247F6-D40A-43A7-8D4B-E186EFF96109}" uniqueName="844" name="Column844" queryTableFieldId="844"/>
    <tableColumn id="845" xr3:uid="{D7EEE3D9-A283-4D6B-B6C4-B39457EB18C7}" uniqueName="845" name="Column845" queryTableFieldId="845"/>
    <tableColumn id="846" xr3:uid="{88728090-4998-4E2D-B0C8-D796B91AAE6C}" uniqueName="846" name="Column846" queryTableFieldId="846"/>
    <tableColumn id="847" xr3:uid="{7C66CAD7-3D7D-415E-A394-AE7D981B99F7}" uniqueName="847" name="Column847" queryTableFieldId="847"/>
    <tableColumn id="848" xr3:uid="{6C85E4CB-55AD-4630-A72C-38BB52F74AF9}" uniqueName="848" name="Column848" queryTableFieldId="848"/>
    <tableColumn id="849" xr3:uid="{48C5FC90-9202-42DD-B402-AF123ED35058}" uniqueName="849" name="Column849" queryTableFieldId="849"/>
    <tableColumn id="850" xr3:uid="{89113935-FC8A-4E4B-AD2F-87E4FF0A9A46}" uniqueName="850" name="Column850" queryTableFieldId="850"/>
    <tableColumn id="851" xr3:uid="{BC500790-ACD2-4663-AFB2-67EC0A1674D1}" uniqueName="851" name="Column851" queryTableFieldId="851"/>
    <tableColumn id="852" xr3:uid="{4D059A25-1467-47C0-98E5-2FDE40C90B4B}" uniqueName="852" name="Column852" queryTableFieldId="852"/>
    <tableColumn id="853" xr3:uid="{C40D0921-6B4B-48FB-B07A-95DE3ACD1C0E}" uniqueName="853" name="Column853" queryTableFieldId="853"/>
    <tableColumn id="854" xr3:uid="{ECE44D6A-081F-43A6-9134-AFB52A58A241}" uniqueName="854" name="Column854" queryTableFieldId="854"/>
    <tableColumn id="855" xr3:uid="{AF334990-88DA-4DF8-AFB2-90D536ABF365}" uniqueName="855" name="Column855" queryTableFieldId="855"/>
    <tableColumn id="856" xr3:uid="{B6603B13-3911-480C-AE0F-657E6864829B}" uniqueName="856" name="Column856" queryTableFieldId="856"/>
    <tableColumn id="857" xr3:uid="{B3826CA0-361A-415D-8010-3A214051E980}" uniqueName="857" name="Column857" queryTableFieldId="857"/>
    <tableColumn id="858" xr3:uid="{98AA8204-138E-4F44-A323-28D6A9BBDAD8}" uniqueName="858" name="Column858" queryTableFieldId="858"/>
    <tableColumn id="859" xr3:uid="{2FEF613E-7CA2-4120-85C0-99BEDCABBCB9}" uniqueName="859" name="Column859" queryTableFieldId="859"/>
    <tableColumn id="860" xr3:uid="{F9FE75C8-BE9A-4E6A-8BAA-CC998EEB5B81}" uniqueName="860" name="Column860" queryTableFieldId="860"/>
    <tableColumn id="861" xr3:uid="{74673FDD-8C46-4724-9259-A03E7FA1663A}" uniqueName="861" name="Column861" queryTableFieldId="861"/>
    <tableColumn id="862" xr3:uid="{94ABC0C6-5CC7-4E5A-895D-104DDDFDEA5C}" uniqueName="862" name="Column862" queryTableFieldId="862"/>
    <tableColumn id="863" xr3:uid="{CBAF6EF8-9B34-4D28-AD5A-DE25FEC29F3E}" uniqueName="863" name="Column863" queryTableFieldId="863"/>
    <tableColumn id="864" xr3:uid="{3659DDEF-BEA9-48EE-9E86-B933536137AD}" uniqueName="864" name="Column864" queryTableFieldId="864"/>
    <tableColumn id="865" xr3:uid="{CD9F2265-FD5F-46D7-9F41-B0B99EE8B1E0}" uniqueName="865" name="Column865" queryTableFieldId="865"/>
    <tableColumn id="866" xr3:uid="{9B437601-275E-4420-9F84-B3576DAFB309}" uniqueName="866" name="Column866" queryTableFieldId="866"/>
    <tableColumn id="867" xr3:uid="{F760B4D3-F127-48D8-B9A4-933ADB231DB2}" uniqueName="867" name="Column867" queryTableFieldId="867"/>
    <tableColumn id="868" xr3:uid="{01B2C065-C4DC-44CE-8CAB-DA16CF1DA216}" uniqueName="868" name="Column868" queryTableFieldId="868"/>
    <tableColumn id="869" xr3:uid="{AA7E50D9-187D-4E86-B312-8D3A5AEB0D46}" uniqueName="869" name="Column869" queryTableFieldId="869"/>
    <tableColumn id="870" xr3:uid="{0FDC1840-4EC1-41FF-8F64-5AF7044300CA}" uniqueName="870" name="Column870" queryTableFieldId="870"/>
    <tableColumn id="871" xr3:uid="{54ADFBDA-7E1E-4C2D-8833-EE0DC03943E7}" uniqueName="871" name="Column871" queryTableFieldId="871"/>
    <tableColumn id="872" xr3:uid="{EB85139C-324F-4E2C-895C-C62BC75744C3}" uniqueName="872" name="Column872" queryTableFieldId="872"/>
    <tableColumn id="873" xr3:uid="{FE6E4240-8E72-4C9F-AD43-980986D01EB3}" uniqueName="873" name="Column873" queryTableFieldId="873"/>
    <tableColumn id="874" xr3:uid="{B6D58D33-E36D-4A51-B3DE-F999B7D569D1}" uniqueName="874" name="Column874" queryTableFieldId="874"/>
    <tableColumn id="875" xr3:uid="{35A4437F-B382-407D-84A5-504B04D3FEC2}" uniqueName="875" name="Column875" queryTableFieldId="875"/>
    <tableColumn id="876" xr3:uid="{EDE07302-CC95-4153-9E10-B663A63E47D5}" uniqueName="876" name="Column876" queryTableFieldId="876"/>
    <tableColumn id="877" xr3:uid="{2740E8F6-C6E0-407B-9F5A-D8E826CF5397}" uniqueName="877" name="Column877" queryTableFieldId="877"/>
    <tableColumn id="878" xr3:uid="{4A11C8CE-3BD2-4A04-8B8E-878B1AF01EA3}" uniqueName="878" name="Column878" queryTableFieldId="878"/>
    <tableColumn id="879" xr3:uid="{FEBBD8E0-4B94-4E38-81E0-48F67C0F747D}" uniqueName="879" name="Column879" queryTableFieldId="879"/>
    <tableColumn id="880" xr3:uid="{DC22630D-FB22-4FAC-8749-B299E6E29E78}" uniqueName="880" name="Column880" queryTableFieldId="880"/>
    <tableColumn id="881" xr3:uid="{A7EAD84A-A4EF-473A-AFAC-F32667B5F4FA}" uniqueName="881" name="Column881" queryTableFieldId="881"/>
    <tableColumn id="882" xr3:uid="{1ADDFFDD-30C3-4303-A8CC-C94728EE0A0B}" uniqueName="882" name="Column882" queryTableFieldId="882"/>
    <tableColumn id="883" xr3:uid="{D37B91C4-20E9-4CAD-9223-1E245877A24C}" uniqueName="883" name="Column883" queryTableFieldId="883"/>
    <tableColumn id="884" xr3:uid="{55C1DE87-13D1-4028-83B8-35F9DA45E938}" uniqueName="884" name="Column884" queryTableFieldId="884"/>
    <tableColumn id="885" xr3:uid="{0B7A0B37-7C03-4CC5-8474-77C29DB42FD8}" uniqueName="885" name="Column885" queryTableFieldId="885"/>
    <tableColumn id="886" xr3:uid="{787D8862-57A6-4C12-8A91-82B73E9B6280}" uniqueName="886" name="Column886" queryTableFieldId="886"/>
    <tableColumn id="887" xr3:uid="{5F5ADD15-A797-473F-9A0A-80E7A9BBECB6}" uniqueName="887" name="Column887" queryTableFieldId="887"/>
    <tableColumn id="888" xr3:uid="{2FEB2843-7C95-4FFF-A134-15FDEC313A74}" uniqueName="888" name="Column888" queryTableFieldId="888"/>
    <tableColumn id="889" xr3:uid="{AC88A9E7-62FC-40E9-98E6-A11687DBE13E}" uniqueName="889" name="Column889" queryTableFieldId="889"/>
    <tableColumn id="890" xr3:uid="{074048F9-A650-4E8F-BFD4-088CCD2EC0BC}" uniqueName="890" name="Column890" queryTableFieldId="890"/>
    <tableColumn id="891" xr3:uid="{758757D2-E39A-47E8-9EB4-9791B966687C}" uniqueName="891" name="Column891" queryTableFieldId="891"/>
    <tableColumn id="892" xr3:uid="{CC338C2E-AAA0-45D3-A085-FD3F17B5CB78}" uniqueName="892" name="Column892" queryTableFieldId="892"/>
    <tableColumn id="893" xr3:uid="{A7FEA8E7-06EA-417D-8F5A-D0766370E918}" uniqueName="893" name="Column893" queryTableFieldId="893"/>
    <tableColumn id="894" xr3:uid="{DEFF27E1-9A3F-492B-9EFA-5C81F1C74D8C}" uniqueName="894" name="Column894" queryTableFieldId="894"/>
    <tableColumn id="895" xr3:uid="{3A350BC8-3EC1-4A8B-A256-589575F0BC7C}" uniqueName="895" name="Column895" queryTableFieldId="895"/>
    <tableColumn id="896" xr3:uid="{538EB165-62CA-48D6-BE5F-6624F4AC6A29}" uniqueName="896" name="Column896" queryTableFieldId="896"/>
    <tableColumn id="897" xr3:uid="{6D57BC2E-975B-42D1-BC15-E11052214D95}" uniqueName="897" name="Column897" queryTableFieldId="897"/>
    <tableColumn id="898" xr3:uid="{2AAECD23-06B9-4BB0-8148-1CD1D4C6662C}" uniqueName="898" name="Column898" queryTableFieldId="898"/>
    <tableColumn id="899" xr3:uid="{76706DB1-BEAD-41D7-B99A-C7B9BD531C2E}" uniqueName="899" name="Column899" queryTableFieldId="899"/>
    <tableColumn id="900" xr3:uid="{80818520-9663-4E7A-A843-596D015F31AC}" uniqueName="900" name="Column900" queryTableFieldId="900"/>
    <tableColumn id="901" xr3:uid="{4BEDEF88-FCA0-424E-8301-CED88AF46CEA}" uniqueName="901" name="Column901" queryTableFieldId="901"/>
    <tableColumn id="902" xr3:uid="{EF815C98-70A7-4E2A-83D0-153610FD4A4B}" uniqueName="902" name="Column902" queryTableFieldId="902"/>
    <tableColumn id="903" xr3:uid="{DE1391A2-FAD2-4BC9-A757-6BBDF60642B9}" uniqueName="903" name="Column903" queryTableFieldId="903"/>
    <tableColumn id="904" xr3:uid="{EDAC23BA-EF49-4EF6-B9B9-A4F67E64E4F0}" uniqueName="904" name="Column904" queryTableFieldId="904"/>
    <tableColumn id="905" xr3:uid="{CCE2C286-29BE-48D2-B57C-60DF8FCF6928}" uniqueName="905" name="Column905" queryTableFieldId="905"/>
    <tableColumn id="906" xr3:uid="{4A2DFDF4-7BA5-45D8-9574-1358A4CCAE48}" uniqueName="906" name="Column906" queryTableFieldId="906"/>
    <tableColumn id="907" xr3:uid="{D8B82EDA-097F-4B14-B99C-EF8B4E8FBD42}" uniqueName="907" name="Column907" queryTableFieldId="907"/>
    <tableColumn id="908" xr3:uid="{2A7138E3-245F-4580-97B6-F1C001ACF5B4}" uniqueName="908" name="Column908" queryTableFieldId="908"/>
    <tableColumn id="909" xr3:uid="{C074AF64-A2FC-4939-858A-F5E1693E297B}" uniqueName="909" name="Column909" queryTableFieldId="909"/>
    <tableColumn id="910" xr3:uid="{9B8BA6C8-07E9-4902-9609-0DBCF837DEDF}" uniqueName="910" name="Column910" queryTableFieldId="910"/>
    <tableColumn id="911" xr3:uid="{BC3E3886-09C0-4694-996A-DC97255843D8}" uniqueName="911" name="Column911" queryTableFieldId="911"/>
    <tableColumn id="912" xr3:uid="{3261CACD-F9CB-4B99-A562-3D47B5AD9C92}" uniqueName="912" name="Column912" queryTableFieldId="912"/>
    <tableColumn id="913" xr3:uid="{0B294829-C23F-483F-818A-A7A662E9765E}" uniqueName="913" name="Column913" queryTableFieldId="913"/>
    <tableColumn id="914" xr3:uid="{D144A79E-0A9C-4DA6-BDAD-BF6503C341F6}" uniqueName="914" name="Column914" queryTableFieldId="914"/>
    <tableColumn id="915" xr3:uid="{9FD73CA0-2E24-4B44-9824-BC5C993B7682}" uniqueName="915" name="Column915" queryTableFieldId="915"/>
    <tableColumn id="916" xr3:uid="{B374A70A-8DD1-46AE-9069-3B8D979EDEAF}" uniqueName="916" name="Column916" queryTableFieldId="916"/>
    <tableColumn id="917" xr3:uid="{58DBDCA8-AEAC-465F-8FB6-A45E6A24627E}" uniqueName="917" name="Column917" queryTableFieldId="917"/>
    <tableColumn id="918" xr3:uid="{9B654F83-7B38-4A7F-80ED-21B2073FE266}" uniqueName="918" name="Column918" queryTableFieldId="918"/>
    <tableColumn id="919" xr3:uid="{DA074D90-8D6C-47E1-A861-C85FEA70323C}" uniqueName="919" name="Column919" queryTableFieldId="919"/>
    <tableColumn id="920" xr3:uid="{C5B5E9AB-141F-4290-A5FF-FABFC516E403}" uniqueName="920" name="Column920" queryTableFieldId="920"/>
    <tableColumn id="921" xr3:uid="{E8525AC4-73FF-4F0A-98E2-7B0C23775D64}" uniqueName="921" name="Column921" queryTableFieldId="921"/>
    <tableColumn id="922" xr3:uid="{10CF2DA9-B3B7-4A70-84FA-2674AC9B2946}" uniqueName="922" name="Column922" queryTableFieldId="922"/>
    <tableColumn id="923" xr3:uid="{6A9083BC-9C1D-470F-A69E-59E422CDE875}" uniqueName="923" name="Column923" queryTableFieldId="923"/>
    <tableColumn id="924" xr3:uid="{14476E24-227C-4D72-81B3-D6FB82D5E0AA}" uniqueName="924" name="Column924" queryTableFieldId="924"/>
    <tableColumn id="925" xr3:uid="{D6568C78-07A7-4A7C-942F-068A6A05D741}" uniqueName="925" name="Column925" queryTableFieldId="925"/>
    <tableColumn id="926" xr3:uid="{97CAD191-D66B-4B41-8B84-8FE8F1403A82}" uniqueName="926" name="Column926" queryTableFieldId="926"/>
    <tableColumn id="927" xr3:uid="{32CFA4E5-D7B9-4465-9A4A-9E330C56268D}" uniqueName="927" name="Column927" queryTableFieldId="927"/>
    <tableColumn id="928" xr3:uid="{E7AFFBA9-4B15-4F52-B05F-DF8E093BA434}" uniqueName="928" name="Column928" queryTableFieldId="928"/>
    <tableColumn id="929" xr3:uid="{C88A2BFC-CDE2-41BE-BA52-36D6FD2FF755}" uniqueName="929" name="Column929" queryTableFieldId="929"/>
    <tableColumn id="930" xr3:uid="{56F814CA-CC32-4777-978F-82EBFC2516C7}" uniqueName="930" name="Column930" queryTableFieldId="930"/>
    <tableColumn id="931" xr3:uid="{8966BCC0-2A8F-4CC9-9109-B2AC945E032F}" uniqueName="931" name="Column931" queryTableFieldId="931"/>
    <tableColumn id="932" xr3:uid="{819F433B-C526-48B8-8A0A-3C920E1E135E}" uniqueName="932" name="Column932" queryTableFieldId="932"/>
    <tableColumn id="933" xr3:uid="{79A648B6-9D42-4A4D-84A9-C00093AF4C1F}" uniqueName="933" name="Column933" queryTableFieldId="933"/>
    <tableColumn id="934" xr3:uid="{8A48457E-9C52-49BE-823F-7DB0292AC6D4}" uniqueName="934" name="Column934" queryTableFieldId="934"/>
    <tableColumn id="935" xr3:uid="{808C0B25-CB9D-4CCC-9075-91A583B11FDF}" uniqueName="935" name="Column935" queryTableFieldId="935"/>
    <tableColumn id="936" xr3:uid="{2472668A-8818-4851-A6F4-5561FCADE3B0}" uniqueName="936" name="Column936" queryTableFieldId="936"/>
    <tableColumn id="937" xr3:uid="{FE330A89-1992-483A-9643-0C78253DD576}" uniqueName="937" name="Column937" queryTableFieldId="937"/>
    <tableColumn id="938" xr3:uid="{4CE7AAC9-CF99-405B-B752-B846548B353F}" uniqueName="938" name="Column938" queryTableFieldId="938"/>
    <tableColumn id="939" xr3:uid="{FA2BD76D-CED5-4679-B382-FC4A12D1AECE}" uniqueName="939" name="Column939" queryTableFieldId="939"/>
    <tableColumn id="940" xr3:uid="{6FEF03BA-83F1-40BB-9617-6F116F2BC28F}" uniqueName="940" name="Column940" queryTableFieldId="940"/>
    <tableColumn id="941" xr3:uid="{8FCF126F-ADF9-4FD6-979A-839D7F380EF3}" uniqueName="941" name="Column941" queryTableFieldId="941"/>
    <tableColumn id="942" xr3:uid="{7211D7E7-4E12-40EF-B66A-F26818600CE8}" uniqueName="942" name="Column942" queryTableFieldId="942"/>
    <tableColumn id="943" xr3:uid="{092DEA38-14D7-4DE3-8083-72233D9EBC52}" uniqueName="943" name="Column943" queryTableFieldId="943"/>
    <tableColumn id="944" xr3:uid="{540F5D8D-F35A-491B-9186-525662D5E721}" uniqueName="944" name="Column944" queryTableFieldId="944"/>
    <tableColumn id="945" xr3:uid="{11A959A2-549E-4A89-80DA-1E9F6B7BB244}" uniqueName="945" name="Column945" queryTableFieldId="945"/>
    <tableColumn id="946" xr3:uid="{EDEA95A6-2971-4432-BC19-87824C03630B}" uniqueName="946" name="Column946" queryTableFieldId="946"/>
    <tableColumn id="947" xr3:uid="{BBE6E2EB-FC13-461F-A8A3-59CE82D43141}" uniqueName="947" name="Column947" queryTableFieldId="947"/>
    <tableColumn id="948" xr3:uid="{15F5244A-F6A6-4F51-A078-E38BBEF65EBB}" uniqueName="948" name="Column948" queryTableFieldId="948"/>
    <tableColumn id="949" xr3:uid="{4C5B6E7B-9BDE-4908-BE8B-F040721BEDF4}" uniqueName="949" name="Column949" queryTableFieldId="949"/>
    <tableColumn id="950" xr3:uid="{B30FDFEB-E678-408B-AEA2-C7D765ABB3E3}" uniqueName="950" name="Column950" queryTableFieldId="950"/>
    <tableColumn id="951" xr3:uid="{70427574-DD6E-492B-AC44-3E4B5C4BA8D4}" uniqueName="951" name="Column951" queryTableFieldId="951"/>
    <tableColumn id="952" xr3:uid="{F76CEB58-88E4-4C33-B521-329AF885A368}" uniqueName="952" name="Column952" queryTableFieldId="952"/>
    <tableColumn id="953" xr3:uid="{49F162A8-30EE-4019-8DCB-64226B074B5B}" uniqueName="953" name="Column953" queryTableFieldId="953"/>
    <tableColumn id="954" xr3:uid="{B237A33A-D4E1-4479-B545-6A7EA3C332F6}" uniqueName="954" name="Column954" queryTableFieldId="954"/>
    <tableColumn id="955" xr3:uid="{1607FF8B-5828-4FCA-8815-64B8167B425F}" uniqueName="955" name="Column955" queryTableFieldId="955"/>
    <tableColumn id="956" xr3:uid="{EE6F1D6E-7B30-4C06-917F-EC9EEB424460}" uniqueName="956" name="Column956" queryTableFieldId="956"/>
    <tableColumn id="957" xr3:uid="{796D3420-F0FE-4DB9-BBB7-C09CFA29106D}" uniqueName="957" name="Column957" queryTableFieldId="957"/>
    <tableColumn id="958" xr3:uid="{341047FD-ADE9-45FD-9613-4F735756FA68}" uniqueName="958" name="Column958" queryTableFieldId="958"/>
    <tableColumn id="959" xr3:uid="{6C2AC536-0B45-4247-9530-185CF9C038E3}" uniqueName="959" name="Column959" queryTableFieldId="959"/>
    <tableColumn id="960" xr3:uid="{3512E131-EEA3-431F-B892-AB40A8C56CB6}" uniqueName="960" name="Column960" queryTableFieldId="960"/>
    <tableColumn id="961" xr3:uid="{9E8CB9DF-C2BF-49D8-9F75-06F4AA446CF1}" uniqueName="961" name="Column961" queryTableFieldId="961"/>
    <tableColumn id="962" xr3:uid="{8E50C56F-5255-4572-8593-A94E16A9C53B}" uniqueName="962" name="Column962" queryTableFieldId="962"/>
    <tableColumn id="963" xr3:uid="{E73EE4B1-B3E6-467B-B126-8F740B64400D}" uniqueName="963" name="Column963" queryTableFieldId="963"/>
    <tableColumn id="964" xr3:uid="{0B7524A9-7D3F-4962-BABB-14D161547EC2}" uniqueName="964" name="Column964" queryTableFieldId="964"/>
    <tableColumn id="965" xr3:uid="{E6700414-B92C-41F9-B30C-B1394FF6B43D}" uniqueName="965" name="Column965" queryTableFieldId="965"/>
    <tableColumn id="966" xr3:uid="{458E334D-2AB0-44B1-9386-2195179E8D62}" uniqueName="966" name="Column966" queryTableFieldId="966"/>
    <tableColumn id="967" xr3:uid="{1FC3391C-C011-4C01-9ABF-00C44CF06F69}" uniqueName="967" name="Column967" queryTableFieldId="967"/>
    <tableColumn id="968" xr3:uid="{D2A3B746-A9FD-4B6C-BF39-FBA97669656D}" uniqueName="968" name="Column968" queryTableFieldId="968"/>
    <tableColumn id="969" xr3:uid="{D2EBC7A0-5351-46E6-8219-14CD58CDD28F}" uniqueName="969" name="Column969" queryTableFieldId="969"/>
    <tableColumn id="970" xr3:uid="{DAFC093D-08B5-443E-8FB9-D129EA0EEA78}" uniqueName="970" name="Column970" queryTableFieldId="970"/>
    <tableColumn id="971" xr3:uid="{04EA1D32-BD40-4418-918F-E81B64B3A35B}" uniqueName="971" name="Column971" queryTableFieldId="971"/>
    <tableColumn id="972" xr3:uid="{C021149E-DFFB-4AB6-A2FE-CCBA13FB013F}" uniqueName="972" name="Column972" queryTableFieldId="972"/>
    <tableColumn id="973" xr3:uid="{8EBCF5D9-23AB-4660-BC37-35329762C4F5}" uniqueName="973" name="Column973" queryTableFieldId="973"/>
    <tableColumn id="974" xr3:uid="{D0480C51-81E5-4DF7-909A-09C927D621EB}" uniqueName="974" name="Column974" queryTableFieldId="974"/>
    <tableColumn id="975" xr3:uid="{F3EA4100-583E-491A-BF06-1431D34E2FEB}" uniqueName="975" name="Column975" queryTableFieldId="975"/>
    <tableColumn id="976" xr3:uid="{B14787CA-50D8-4382-BA55-8BF6EDE65AAF}" uniqueName="976" name="Column976" queryTableFieldId="976"/>
    <tableColumn id="977" xr3:uid="{8595D5F6-37CE-43CC-BDE3-2122C6A6B4D4}" uniqueName="977" name="Column977" queryTableFieldId="977"/>
    <tableColumn id="978" xr3:uid="{634AE2DC-EC58-4435-A6FE-5A1AA3D82B62}" uniqueName="978" name="Column978" queryTableFieldId="978"/>
    <tableColumn id="979" xr3:uid="{2F63E803-37FC-429C-B215-A1F307C4D127}" uniqueName="979" name="Column979" queryTableFieldId="979"/>
    <tableColumn id="980" xr3:uid="{ED276011-CECE-482D-8CED-B492120361D8}" uniqueName="980" name="Column980" queryTableFieldId="980"/>
    <tableColumn id="981" xr3:uid="{93A715C4-DD28-495E-92C5-027E7308BD28}" uniqueName="981" name="Column981" queryTableFieldId="981"/>
    <tableColumn id="982" xr3:uid="{192C35C5-3986-428D-A2CB-CDBE16301B2F}" uniqueName="982" name="Column982" queryTableFieldId="982"/>
    <tableColumn id="983" xr3:uid="{173722C4-9C7A-46ED-9656-84B357B4875C}" uniqueName="983" name="Column983" queryTableFieldId="983"/>
    <tableColumn id="984" xr3:uid="{0CABE661-9B9E-417E-860A-05D528476240}" uniqueName="984" name="Column984" queryTableFieldId="984"/>
    <tableColumn id="985" xr3:uid="{02D6A3F4-BE19-48C1-9094-8A001475A9F3}" uniqueName="985" name="Column985" queryTableFieldId="985"/>
    <tableColumn id="986" xr3:uid="{2B3CD9F8-1AAB-47C5-B357-70C52806A941}" uniqueName="986" name="Column986" queryTableFieldId="986"/>
    <tableColumn id="987" xr3:uid="{95C99FBC-8F53-4080-86A2-C5D826990873}" uniqueName="987" name="Column987" queryTableFieldId="987"/>
    <tableColumn id="988" xr3:uid="{2B5CA837-4D31-419D-A2D8-761BD737DDAE}" uniqueName="988" name="Column988" queryTableFieldId="988"/>
    <tableColumn id="989" xr3:uid="{650C965D-86EE-429B-9CBD-E8C9213924FF}" uniqueName="989" name="Column989" queryTableFieldId="989"/>
    <tableColumn id="990" xr3:uid="{CE523B25-5C4B-40A2-AE18-566CF922F3A3}" uniqueName="990" name="Column990" queryTableFieldId="990"/>
    <tableColumn id="991" xr3:uid="{E3ABE8E6-A41E-4799-AE3C-187961C482D6}" uniqueName="991" name="Column991" queryTableFieldId="991"/>
    <tableColumn id="992" xr3:uid="{A0A322F5-385C-47DC-BEB5-EC34430E95A8}" uniqueName="992" name="Column992" queryTableFieldId="992"/>
    <tableColumn id="993" xr3:uid="{994EA519-4813-404C-AC20-396E0E9B50E2}" uniqueName="993" name="Column993" queryTableFieldId="993"/>
    <tableColumn id="994" xr3:uid="{8BAD2B39-83FB-408D-98B3-37D751C3697E}" uniqueName="994" name="Column994" queryTableFieldId="994"/>
    <tableColumn id="995" xr3:uid="{3264D084-2A17-4F6E-82C5-E0E0D4135CC8}" uniqueName="995" name="Column995" queryTableFieldId="995"/>
    <tableColumn id="996" xr3:uid="{3DE171E9-F2C5-4EAC-A19D-2CAED582E471}" uniqueName="996" name="Column996" queryTableFieldId="996"/>
    <tableColumn id="997" xr3:uid="{E0DAF327-962B-4DFA-980C-D93807CE2F8F}" uniqueName="997" name="Column997" queryTableFieldId="997"/>
    <tableColumn id="998" xr3:uid="{98BA0F41-2578-4341-91D9-0C85FA0A6392}" uniqueName="998" name="Column998" queryTableFieldId="998"/>
    <tableColumn id="999" xr3:uid="{DEB4A945-73BB-4011-B9FE-9EBEDB8015C8}" uniqueName="999" name="Column999" queryTableFieldId="999"/>
    <tableColumn id="1000" xr3:uid="{827A40C1-DB96-4966-AB99-36C4CF643631}" uniqueName="1000" name="Column1000" queryTableFieldId="1000"/>
    <tableColumn id="1001" xr3:uid="{FC27C969-888A-48AE-9E47-76D782F12C32}" uniqueName="1001" name="Column1001" queryTableFieldId="1001"/>
    <tableColumn id="1002" xr3:uid="{8E3A194A-8A91-44EA-BF4C-BABDAFE57415}" uniqueName="1002" name="Column1002" queryTableFieldId="1002"/>
    <tableColumn id="1003" xr3:uid="{671AE590-B6CA-483A-8C8D-0206E617006C}" uniqueName="1003" name="Column1003" queryTableFieldId="1003"/>
    <tableColumn id="1004" xr3:uid="{88770CDC-7B6C-4FD4-8302-B9196FDBBAE5}" uniqueName="1004" name="Column1004" queryTableFieldId="1004"/>
    <tableColumn id="1005" xr3:uid="{877FF474-9291-4814-8D47-B1195C53DD17}" uniqueName="1005" name="Column1005" queryTableFieldId="1005"/>
    <tableColumn id="1006" xr3:uid="{BC405947-987C-4C70-AFE5-7A745F36EF83}" uniqueName="1006" name="Column1006" queryTableFieldId="1006"/>
    <tableColumn id="1007" xr3:uid="{7D88C1A0-D7CC-49B6-9096-D7120361472D}" uniqueName="1007" name="Column1007" queryTableFieldId="1007"/>
    <tableColumn id="1008" xr3:uid="{B9126AA0-C0EE-403D-9175-E4F640E16CE7}" uniqueName="1008" name="Column1008" queryTableFieldId="1008"/>
    <tableColumn id="1009" xr3:uid="{A97EA915-7491-4570-811F-A8EA121181B5}" uniqueName="1009" name="Column1009" queryTableFieldId="1009"/>
    <tableColumn id="1010" xr3:uid="{457851C2-03E5-4BF8-8CDB-8A05E0967FAD}" uniqueName="1010" name="Column1010" queryTableFieldId="1010"/>
    <tableColumn id="1011" xr3:uid="{1F668AD0-8BD3-49C1-B9A6-52F9A92D7090}" uniqueName="1011" name="Column1011" queryTableFieldId="1011"/>
    <tableColumn id="1012" xr3:uid="{B8BC5B10-3C02-4D72-B71B-A298B25FDC3C}" uniqueName="1012" name="Column1012" queryTableFieldId="1012"/>
    <tableColumn id="1013" xr3:uid="{6FDF2D89-A736-44CF-81FF-F2B20F83E35B}" uniqueName="1013" name="Column1013" queryTableFieldId="1013"/>
    <tableColumn id="1014" xr3:uid="{D3425937-3C41-4D56-8B20-CF71A589B0B9}" uniqueName="1014" name="Column1014" queryTableFieldId="1014"/>
    <tableColumn id="1015" xr3:uid="{FFCDD821-CE01-4056-B2DE-E355036D5528}" uniqueName="1015" name="Column1015" queryTableFieldId="1015"/>
    <tableColumn id="1016" xr3:uid="{250702E1-DDDF-4743-B0AA-99FDB85DE163}" uniqueName="1016" name="Column1016" queryTableFieldId="1016"/>
    <tableColumn id="1017" xr3:uid="{E67B5796-3505-483E-8115-6B77ED21BCB3}" uniqueName="1017" name="Column1017" queryTableFieldId="1017"/>
    <tableColumn id="1018" xr3:uid="{DB56A856-0C96-4650-A5A3-F575B5846FC8}" uniqueName="1018" name="Column1018" queryTableFieldId="1018"/>
    <tableColumn id="1019" xr3:uid="{3259FAAF-79DC-4544-8FB4-27B46AC2673E}" uniqueName="1019" name="Column1019" queryTableFieldId="1019"/>
    <tableColumn id="1020" xr3:uid="{2FFD85E3-A518-455D-802B-DA4042DA9293}" uniqueName="1020" name="Column1020" queryTableFieldId="1020"/>
    <tableColumn id="1021" xr3:uid="{AB4DD3B9-DE80-445F-A970-C4E5FF6B7F02}" uniqueName="1021" name="Column1021" queryTableFieldId="1021"/>
    <tableColumn id="1022" xr3:uid="{3FB87CDF-A519-473E-961B-63602BAE51EE}" uniqueName="1022" name="Column1022" queryTableFieldId="1022"/>
    <tableColumn id="1023" xr3:uid="{128435B9-9F2D-4A2B-8D36-55CBCBF34F6D}" uniqueName="1023" name="Column1023" queryTableFieldId="1023"/>
    <tableColumn id="1024" xr3:uid="{0A1DBDED-7361-4821-8E31-8EF47D3A166C}" uniqueName="1024" name="Column1024" queryTableFieldId="1024"/>
    <tableColumn id="1025" xr3:uid="{8492C594-78BE-4831-AF10-CA3BC9C39FC3}" uniqueName="1025" name="Column1025" queryTableFieldId="1025"/>
    <tableColumn id="1026" xr3:uid="{A653865C-4833-43CA-BD8D-55E5FFDC0C68}" uniqueName="1026" name="Column1026" queryTableFieldId="1026"/>
    <tableColumn id="1027" xr3:uid="{6542ABBA-675C-4E37-8046-B173A8C27DDB}" uniqueName="1027" name="Column1027" queryTableFieldId="1027"/>
    <tableColumn id="1028" xr3:uid="{78816A65-1F03-4F42-89B7-CDF18A9940E6}" uniqueName="1028" name="Column1028" queryTableFieldId="1028"/>
    <tableColumn id="1029" xr3:uid="{0A7B644F-B00D-4770-87F8-CB22D2D7E2F1}" uniqueName="1029" name="Column1029" queryTableFieldId="1029"/>
    <tableColumn id="1030" xr3:uid="{441EF12A-D958-4211-A2B9-B9439BE34297}" uniqueName="1030" name="Column1030" queryTableFieldId="1030"/>
    <tableColumn id="1031" xr3:uid="{C181C98E-8DA5-437C-8EFE-1EF8CB93D5DC}" uniqueName="1031" name="Column1031" queryTableFieldId="1031"/>
    <tableColumn id="1032" xr3:uid="{7A4C33E6-ECBD-4A00-ACB2-A2D33DA1A75F}" uniqueName="1032" name="Column1032" queryTableFieldId="1032"/>
    <tableColumn id="1033" xr3:uid="{0A0659BD-CABD-4069-883E-237FC294AAA6}" uniqueName="1033" name="Column1033" queryTableFieldId="1033"/>
    <tableColumn id="1034" xr3:uid="{5E769E8A-9B4C-4AE6-B736-B061CE3C3E5F}" uniqueName="1034" name="Column1034" queryTableFieldId="1034"/>
    <tableColumn id="1035" xr3:uid="{DAA8A22D-3894-43CA-81AF-EB5ACB8CAB80}" uniqueName="1035" name="Column1035" queryTableFieldId="1035"/>
    <tableColumn id="1036" xr3:uid="{D3C63845-6EFE-422B-9741-FD36C15C0DA4}" uniqueName="1036" name="Column1036" queryTableFieldId="1036"/>
    <tableColumn id="1037" xr3:uid="{BD5B4901-DEBC-4ADA-96C9-B71303430CB1}" uniqueName="1037" name="Column1037" queryTableFieldId="1037"/>
    <tableColumn id="1038" xr3:uid="{1EB16B07-355B-4F3A-BBD8-EDE8E1A7A7C5}" uniqueName="1038" name="Column1038" queryTableFieldId="1038"/>
    <tableColumn id="1039" xr3:uid="{66554C14-19A3-459A-992C-F73BC6822F90}" uniqueName="1039" name="Column1039" queryTableFieldId="1039"/>
    <tableColumn id="1040" xr3:uid="{7CEBA464-A090-4CA5-9FEA-C6937C513931}" uniqueName="1040" name="Column1040" queryTableFieldId="1040"/>
    <tableColumn id="1041" xr3:uid="{2FB7F083-4C04-4535-928A-D15807C7FE91}" uniqueName="1041" name="Column1041" queryTableFieldId="1041"/>
    <tableColumn id="1042" xr3:uid="{958A23A6-6FBB-43E3-81F0-49A3D720B8A1}" uniqueName="1042" name="Column1042" queryTableFieldId="1042"/>
    <tableColumn id="1043" xr3:uid="{F13E26FD-B09F-401C-BCAA-2A00B398A74D}" uniqueName="1043" name="Column1043" queryTableFieldId="1043"/>
    <tableColumn id="1044" xr3:uid="{8FA022A2-E532-4600-B33F-A72EBC1E229B}" uniqueName="1044" name="Column1044" queryTableFieldId="1044"/>
    <tableColumn id="1045" xr3:uid="{338C30BE-F493-44F2-BD7C-D7C91C2ECF90}" uniqueName="1045" name="Column1045" queryTableFieldId="1045"/>
    <tableColumn id="1046" xr3:uid="{52AABEEC-D2D0-4930-A53F-D21209270414}" uniqueName="1046" name="Column1046" queryTableFieldId="1046"/>
    <tableColumn id="1047" xr3:uid="{2CDD0E9F-E500-4CDA-BD6E-F582D9C23150}" uniqueName="1047" name="Column1047" queryTableFieldId="1047"/>
    <tableColumn id="1048" xr3:uid="{0D77D940-1382-4A56-BD85-42BDA4A0D4C0}" uniqueName="1048" name="Column1048" queryTableFieldId="1048"/>
    <tableColumn id="1049" xr3:uid="{72F1A9C9-8B92-4F6D-A5D5-A1EDCFF4EF04}" uniqueName="1049" name="Column1049" queryTableFieldId="1049"/>
    <tableColumn id="1050" xr3:uid="{2C539EEF-4770-4AE4-AF8B-1B769A7EFAF2}" uniqueName="1050" name="Column1050" queryTableFieldId="1050"/>
    <tableColumn id="1051" xr3:uid="{D3E01EEB-72A9-4B75-B247-7397681CA558}" uniqueName="1051" name="Column1051" queryTableFieldId="1051"/>
    <tableColumn id="1052" xr3:uid="{013AB3FA-A6C1-4770-97C4-FA8B9C3EB12D}" uniqueName="1052" name="Column1052" queryTableFieldId="1052"/>
    <tableColumn id="1053" xr3:uid="{9C394C62-C41B-43DC-BCB6-E50DA1081797}" uniqueName="1053" name="Column1053" queryTableFieldId="1053"/>
    <tableColumn id="1054" xr3:uid="{0ADF0C47-C3C7-4793-BA5F-7AE4E25254CB}" uniqueName="1054" name="Column1054" queryTableFieldId="1054"/>
    <tableColumn id="1055" xr3:uid="{169916A5-C24E-41C4-8335-92E30F3E5372}" uniqueName="1055" name="Column1055" queryTableFieldId="1055"/>
    <tableColumn id="1056" xr3:uid="{FC3E1447-7E27-48D7-A256-484D2A3409BA}" uniqueName="1056" name="Column1056" queryTableFieldId="1056"/>
    <tableColumn id="1057" xr3:uid="{F575CF31-2D6D-4667-85BC-23F13963B0CE}" uniqueName="1057" name="Column1057" queryTableFieldId="1057"/>
    <tableColumn id="1058" xr3:uid="{49A9FCC7-2C51-4879-A8B2-AEAE9AA27046}" uniqueName="1058" name="Column1058" queryTableFieldId="1058"/>
    <tableColumn id="1059" xr3:uid="{94C53656-DA93-4689-B63A-C9F0B7928033}" uniqueName="1059" name="Column1059" queryTableFieldId="1059"/>
    <tableColumn id="1060" xr3:uid="{6C2876AC-FB6C-4B80-87DA-10A379E99B38}" uniqueName="1060" name="Column1060" queryTableFieldId="1060"/>
    <tableColumn id="1061" xr3:uid="{CE475A92-0D84-4F8A-BFEA-8828DF6FE022}" uniqueName="1061" name="Column1061" queryTableFieldId="1061"/>
    <tableColumn id="1062" xr3:uid="{22E4ABE2-4600-485D-876E-F37F11FB78ED}" uniqueName="1062" name="Column1062" queryTableFieldId="1062"/>
    <tableColumn id="1063" xr3:uid="{8D3C06D9-27E1-48B8-AA0B-391F3E5C9A98}" uniqueName="1063" name="Column1063" queryTableFieldId="1063"/>
    <tableColumn id="1064" xr3:uid="{FAF6C3DD-D47B-485C-B4AE-23F25DE044F1}" uniqueName="1064" name="Column1064" queryTableFieldId="1064"/>
    <tableColumn id="1065" xr3:uid="{5A8C9BD5-E318-41E0-BCE5-94427A53C891}" uniqueName="1065" name="Column1065" queryTableFieldId="1065"/>
    <tableColumn id="1066" xr3:uid="{19D1C46E-CEBB-4B19-B01F-7AD237500C58}" uniqueName="1066" name="Column1066" queryTableFieldId="1066"/>
    <tableColumn id="1067" xr3:uid="{C2F8EFB6-1C7E-49F5-A4EB-6AF8AFD1B93A}" uniqueName="1067" name="Column1067" queryTableFieldId="1067"/>
    <tableColumn id="1068" xr3:uid="{916CFE23-0B90-4EF1-9CE6-9B8402EBE9EA}" uniqueName="1068" name="Column1068" queryTableFieldId="1068"/>
    <tableColumn id="1069" xr3:uid="{555052FD-2467-4487-B161-19F9782AEDF4}" uniqueName="1069" name="Column1069" queryTableFieldId="1069"/>
    <tableColumn id="1070" xr3:uid="{6DF8D236-2CA8-46E0-99BD-09CADBC49081}" uniqueName="1070" name="Column1070" queryTableFieldId="1070"/>
    <tableColumn id="1071" xr3:uid="{10CCCCC5-FCFE-4E58-931E-C6A31CD0BCD2}" uniqueName="1071" name="Column1071" queryTableFieldId="1071"/>
    <tableColumn id="1072" xr3:uid="{30F6CB2E-D634-45B9-881F-65824B27C270}" uniqueName="1072" name="Column1072" queryTableFieldId="1072"/>
    <tableColumn id="1073" xr3:uid="{625F05BD-79C7-4266-9A39-BD352D1C7B91}" uniqueName="1073" name="Column1073" queryTableFieldId="1073"/>
    <tableColumn id="1074" xr3:uid="{E0579597-3F8E-4D92-BC4A-19A76CA9AABE}" uniqueName="1074" name="Column1074" queryTableFieldId="1074"/>
    <tableColumn id="1075" xr3:uid="{CBA4B9CD-1B1A-41F5-AE10-8367E0182EF4}" uniqueName="1075" name="Column1075" queryTableFieldId="1075"/>
    <tableColumn id="1076" xr3:uid="{A6832E5A-C18E-4534-ACD3-B8DC6B4D5A0A}" uniqueName="1076" name="Column1076" queryTableFieldId="1076"/>
    <tableColumn id="1077" xr3:uid="{489350E7-FEAF-4907-BC3F-712E120B24D7}" uniqueName="1077" name="Column1077" queryTableFieldId="1077"/>
    <tableColumn id="1078" xr3:uid="{F799AFFD-FD63-4962-9298-7AC6809A2F1A}" uniqueName="1078" name="Column1078" queryTableFieldId="1078"/>
    <tableColumn id="1079" xr3:uid="{6F9586A2-CFDB-4654-A700-6FE981E36152}" uniqueName="1079" name="Column1079" queryTableFieldId="1079"/>
    <tableColumn id="1080" xr3:uid="{52685319-8DAB-4297-BDBD-8F131A7BC764}" uniqueName="1080" name="Column1080" queryTableFieldId="1080"/>
    <tableColumn id="1081" xr3:uid="{3D9BE4AA-A681-4ECE-9B4A-4907C735A305}" uniqueName="1081" name="Column1081" queryTableFieldId="1081"/>
    <tableColumn id="1082" xr3:uid="{5FAA27AB-5F92-4F45-AD72-BC0F42187403}" uniqueName="1082" name="Column1082" queryTableFieldId="1082"/>
    <tableColumn id="1083" xr3:uid="{5B0EC477-3ED9-4C74-91C1-7426A678EBD5}" uniqueName="1083" name="Column1083" queryTableFieldId="1083"/>
    <tableColumn id="1084" xr3:uid="{70444FC1-EDB7-4CBF-89B5-2912F5F23555}" uniqueName="1084" name="Column1084" queryTableFieldId="1084"/>
    <tableColumn id="1085" xr3:uid="{6509F6A8-BB3B-4FA5-9F68-11018EA046B9}" uniqueName="1085" name="Column1085" queryTableFieldId="1085"/>
    <tableColumn id="1086" xr3:uid="{F92BCE55-0628-4AF2-BAF3-DEC6C67E5BF3}" uniqueName="1086" name="Column1086" queryTableFieldId="1086"/>
    <tableColumn id="1087" xr3:uid="{90DCA8D4-D369-408A-A135-D9C41C89F9D6}" uniqueName="1087" name="Column1087" queryTableFieldId="1087"/>
    <tableColumn id="1088" xr3:uid="{196ECFF7-0665-432C-ACA9-0E2489C96CA6}" uniqueName="1088" name="Column1088" queryTableFieldId="1088"/>
    <tableColumn id="1089" xr3:uid="{D67DBD5A-128C-4A96-946F-B0C691B41C25}" uniqueName="1089" name="Column1089" queryTableFieldId="1089"/>
    <tableColumn id="1090" xr3:uid="{9B1701E6-A362-4B37-8356-F3809F64F876}" uniqueName="1090" name="Column1090" queryTableFieldId="1090"/>
    <tableColumn id="1091" xr3:uid="{7D0300E4-4A81-49E6-B5A7-C27C9F5C434F}" uniqueName="1091" name="Column1091" queryTableFieldId="1091"/>
    <tableColumn id="1092" xr3:uid="{1D52E874-1B09-4DD7-AE4B-AF92AFAF054A}" uniqueName="1092" name="Column1092" queryTableFieldId="1092"/>
    <tableColumn id="1093" xr3:uid="{06757700-5B6E-49AE-9592-812DF3DF1BE6}" uniqueName="1093" name="Column1093" queryTableFieldId="1093"/>
    <tableColumn id="1094" xr3:uid="{64951BDD-FA71-4AF9-B1B2-BEA202D1BBB1}" uniqueName="1094" name="Column1094" queryTableFieldId="1094"/>
    <tableColumn id="1095" xr3:uid="{C3C92956-08D7-49F8-8507-BF9E79549E09}" uniqueName="1095" name="Column1095" queryTableFieldId="1095"/>
    <tableColumn id="1096" xr3:uid="{742E96D0-5C1B-4C83-8CED-D4B71DF6FA36}" uniqueName="1096" name="Column1096" queryTableFieldId="1096"/>
    <tableColumn id="1097" xr3:uid="{D4888B2A-17FD-4484-B388-861DDAC024C6}" uniqueName="1097" name="Column1097" queryTableFieldId="1097"/>
    <tableColumn id="1098" xr3:uid="{0834001C-087A-4F43-AA17-5D39A4E48309}" uniqueName="1098" name="Column1098" queryTableFieldId="1098"/>
    <tableColumn id="1099" xr3:uid="{1B66067A-B1B1-4F91-95A9-ABFF0C5A1259}" uniqueName="1099" name="Column1099" queryTableFieldId="1099"/>
    <tableColumn id="1100" xr3:uid="{BD4632C5-C8E8-42B5-B40B-C401FE9E010A}" uniqueName="1100" name="Column1100" queryTableFieldId="1100"/>
    <tableColumn id="1101" xr3:uid="{EFC09F0A-49B7-49C7-B6D3-550F46B50165}" uniqueName="1101" name="Column1101" queryTableFieldId="1101"/>
    <tableColumn id="1102" xr3:uid="{CCC9F159-A688-4076-90A3-7856AA07563D}" uniqueName="1102" name="Column1102" queryTableFieldId="1102"/>
    <tableColumn id="1103" xr3:uid="{66E9774B-709A-4354-A3AE-5649504DFD4C}" uniqueName="1103" name="Column1103" queryTableFieldId="1103"/>
    <tableColumn id="1104" xr3:uid="{4F4B47D3-843A-4FFD-99BB-D03CAC586057}" uniqueName="1104" name="Column1104" queryTableFieldId="1104"/>
    <tableColumn id="1105" xr3:uid="{AD21638F-0728-4E9C-AF33-C45E9FAB1AFB}" uniqueName="1105" name="Column1105" queryTableFieldId="1105"/>
    <tableColumn id="1106" xr3:uid="{9DC43B2D-6FBD-467C-8C4A-6C4186401866}" uniqueName="1106" name="Column1106" queryTableFieldId="1106"/>
    <tableColumn id="1107" xr3:uid="{E59782C3-17D3-47E6-A078-3FCBAA57E409}" uniqueName="1107" name="Column1107" queryTableFieldId="1107"/>
    <tableColumn id="1108" xr3:uid="{0348659C-3AAF-4548-AB48-05FF208D33AD}" uniqueName="1108" name="Column1108" queryTableFieldId="1108"/>
    <tableColumn id="1109" xr3:uid="{CEA0C6C5-1E8C-4CE0-80FB-E8E37F8DA326}" uniqueName="1109" name="Column1109" queryTableFieldId="1109"/>
    <tableColumn id="1110" xr3:uid="{0B9AC677-A990-4CBC-9DD6-B84DCB85C504}" uniqueName="1110" name="Column1110" queryTableFieldId="1110"/>
    <tableColumn id="1111" xr3:uid="{A484950A-2E7C-4FEB-B550-7107929E1C3B}" uniqueName="1111" name="Column1111" queryTableFieldId="1111"/>
    <tableColumn id="1112" xr3:uid="{B4D2E5EF-0579-410F-9EF2-E148D04E9796}" uniqueName="1112" name="Column1112" queryTableFieldId="1112"/>
    <tableColumn id="1113" xr3:uid="{8085D772-07FE-42C5-B6B0-940F9D35D4D5}" uniqueName="1113" name="Column1113" queryTableFieldId="1113"/>
    <tableColumn id="1114" xr3:uid="{2E5A9F4C-88A1-4929-B25C-1715FD80EC99}" uniqueName="1114" name="Column1114" queryTableFieldId="1114"/>
    <tableColumn id="1115" xr3:uid="{70D747F2-80BE-41A9-B374-02BC7935BF7C}" uniqueName="1115" name="Column1115" queryTableFieldId="1115"/>
    <tableColumn id="1116" xr3:uid="{089D6EF2-E7F6-4065-989C-9E9F1A9091F9}" uniqueName="1116" name="Column1116" queryTableFieldId="1116"/>
    <tableColumn id="1117" xr3:uid="{B557E9E8-F4CD-4C3D-8802-68DF1E62513D}" uniqueName="1117" name="Column1117" queryTableFieldId="1117"/>
    <tableColumn id="1118" xr3:uid="{DC7C4959-644D-4C12-B4AE-E7F56120DFF6}" uniqueName="1118" name="Column1118" queryTableFieldId="1118"/>
    <tableColumn id="1119" xr3:uid="{2AE84AB3-48A9-42CA-ABCA-6C6AEAD82DED}" uniqueName="1119" name="Column1119" queryTableFieldId="1119"/>
    <tableColumn id="1120" xr3:uid="{FF0AC863-F8F4-40C9-90D7-F236F3D56C63}" uniqueName="1120" name="Column1120" queryTableFieldId="1120"/>
    <tableColumn id="1121" xr3:uid="{0F98258F-2D42-47C7-9217-494A53B4EB2B}" uniqueName="1121" name="Column1121" queryTableFieldId="1121"/>
    <tableColumn id="1122" xr3:uid="{19CE7560-4E81-407A-882B-65EC8D4C2528}" uniqueName="1122" name="Column1122" queryTableFieldId="1122"/>
    <tableColumn id="1123" xr3:uid="{48EC55D5-04E8-4147-9ACE-0B734C14CAA9}" uniqueName="1123" name="Column1123" queryTableFieldId="1123"/>
    <tableColumn id="1124" xr3:uid="{BE2E2338-1FA5-4735-BDF3-5C4C7133B83F}" uniqueName="1124" name="Column1124" queryTableFieldId="1124"/>
    <tableColumn id="1125" xr3:uid="{9E1D3222-B007-4F14-AEF7-0C9B0D4AE258}" uniqueName="1125" name="Column1125" queryTableFieldId="1125"/>
    <tableColumn id="1126" xr3:uid="{3A00F765-FAE9-4067-B5C5-5FCBD60CB57D}" uniqueName="1126" name="Column1126" queryTableFieldId="1126"/>
    <tableColumn id="1127" xr3:uid="{2FD40064-AFBA-48EE-BA40-34A18DFD9DF2}" uniqueName="1127" name="Column1127" queryTableFieldId="1127"/>
    <tableColumn id="1128" xr3:uid="{CF755715-F502-48C7-9AE8-926E15BAFABD}" uniqueName="1128" name="Column1128" queryTableFieldId="1128"/>
    <tableColumn id="1129" xr3:uid="{E5CDE437-4F23-4570-9635-F5A002C321B7}" uniqueName="1129" name="Column1129" queryTableFieldId="1129"/>
    <tableColumn id="1130" xr3:uid="{8A2980E4-A0AB-41C3-8A3F-1DB91E2CB2E8}" uniqueName="1130" name="Column1130" queryTableFieldId="1130"/>
    <tableColumn id="1131" xr3:uid="{6D3D75E5-02F0-4B88-B420-D61DE6344BE7}" uniqueName="1131" name="Column1131" queryTableFieldId="1131"/>
    <tableColumn id="1132" xr3:uid="{F9FF527A-1983-4037-AD09-6F666371B487}" uniqueName="1132" name="Column1132" queryTableFieldId="1132"/>
    <tableColumn id="1133" xr3:uid="{58DAB0C3-256B-461A-9010-0C88D9517843}" uniqueName="1133" name="Column1133" queryTableFieldId="1133"/>
    <tableColumn id="1134" xr3:uid="{DF09603F-2930-4048-A399-04B5CFA43589}" uniqueName="1134" name="Column1134" queryTableFieldId="1134"/>
    <tableColumn id="1135" xr3:uid="{1968A0DB-AD96-4216-8F0B-5569E17384EA}" uniqueName="1135" name="Column1135" queryTableFieldId="1135"/>
    <tableColumn id="1136" xr3:uid="{2BEDCEF1-630D-4506-BBA2-D45BA3CFCBFA}" uniqueName="1136" name="Column1136" queryTableFieldId="1136"/>
    <tableColumn id="1137" xr3:uid="{D2837849-4005-4A54-9D1D-B38F52AE6F2D}" uniqueName="1137" name="Column1137" queryTableFieldId="1137"/>
    <tableColumn id="1138" xr3:uid="{3C83B25A-7789-4098-B839-F00D47D98502}" uniqueName="1138" name="Column1138" queryTableFieldId="1138"/>
    <tableColumn id="1139" xr3:uid="{6DB8C5A0-A997-4132-B27F-E6E9174380ED}" uniqueName="1139" name="Column1139" queryTableFieldId="1139"/>
    <tableColumn id="1140" xr3:uid="{E03C9475-E570-4A8E-867B-73594066C76B}" uniqueName="1140" name="Column1140" queryTableFieldId="1140"/>
    <tableColumn id="1141" xr3:uid="{1FFC92DF-CF46-4BA9-A0D7-FD41A6C9D3E2}" uniqueName="1141" name="Column1141" queryTableFieldId="1141"/>
    <tableColumn id="1142" xr3:uid="{13BA294D-C9F8-467C-BF4D-B5E009810419}" uniqueName="1142" name="Column1142" queryTableFieldId="1142"/>
    <tableColumn id="1143" xr3:uid="{E8DBD94D-6A7A-4E7D-89E4-971AA0982E96}" uniqueName="1143" name="Column1143" queryTableFieldId="1143"/>
    <tableColumn id="1144" xr3:uid="{DBBA095D-DE66-477D-9B6A-3E8B5BFCFF2E}" uniqueName="1144" name="Column1144" queryTableFieldId="1144"/>
    <tableColumn id="1145" xr3:uid="{21721BBD-D4CD-4DF0-B150-CA3228FA7611}" uniqueName="1145" name="Column1145" queryTableFieldId="1145"/>
    <tableColumn id="1146" xr3:uid="{365A4AF2-65BC-4720-863E-E4579AD2F422}" uniqueName="1146" name="Column1146" queryTableFieldId="1146"/>
    <tableColumn id="1147" xr3:uid="{47DF0761-2916-41F8-A650-C6CBC8BAB777}" uniqueName="1147" name="Column1147" queryTableFieldId="1147"/>
    <tableColumn id="1148" xr3:uid="{8AC3A0C9-60F0-4B76-B258-56502AE59EFA}" uniqueName="1148" name="Column1148" queryTableFieldId="1148"/>
    <tableColumn id="1149" xr3:uid="{1FF59509-1765-4FF8-B661-373FEECC30F3}" uniqueName="1149" name="Column1149" queryTableFieldId="1149"/>
    <tableColumn id="1150" xr3:uid="{CF285253-D088-4FBB-BE38-72A6290D9D58}" uniqueName="1150" name="Column1150" queryTableFieldId="1150"/>
    <tableColumn id="1151" xr3:uid="{1C2509CD-C99F-4A95-AA6A-1B52AFA782D3}" uniqueName="1151" name="Column1151" queryTableFieldId="1151"/>
    <tableColumn id="1152" xr3:uid="{E0924D59-36CD-406A-8236-C569B576DD12}" uniqueName="1152" name="Column1152" queryTableFieldId="1152"/>
    <tableColumn id="1153" xr3:uid="{2834EB33-007D-41F0-9D7E-F1EDACBFA7E7}" uniqueName="1153" name="Column1153" queryTableFieldId="1153"/>
    <tableColumn id="1154" xr3:uid="{E5EC69AA-9D04-4804-A61B-072EE4151249}" uniqueName="1154" name="Column1154" queryTableFieldId="1154"/>
    <tableColumn id="1155" xr3:uid="{631AE8E2-F1BE-492B-AFDB-54F297562383}" uniqueName="1155" name="Column1155" queryTableFieldId="1155"/>
    <tableColumn id="1156" xr3:uid="{67E485CE-E0B9-4993-B5C5-C474BBF8C9DE}" uniqueName="1156" name="Column1156" queryTableFieldId="1156"/>
    <tableColumn id="1157" xr3:uid="{12DAB01E-4226-487C-9C92-50D4587E5A6E}" uniqueName="1157" name="Column1157" queryTableFieldId="1157"/>
    <tableColumn id="1158" xr3:uid="{1BA9461F-E02D-40D7-A233-7B422A41292F}" uniqueName="1158" name="Column1158" queryTableFieldId="1158"/>
    <tableColumn id="1159" xr3:uid="{68EA7AB1-2AF4-4DEC-B4D7-8BAD9776D656}" uniqueName="1159" name="Column1159" queryTableFieldId="1159"/>
    <tableColumn id="1160" xr3:uid="{FE4CD27B-4867-4170-9313-69FC2D863A15}" uniqueName="1160" name="Column1160" queryTableFieldId="1160"/>
    <tableColumn id="1161" xr3:uid="{E0BC4319-B45C-4360-928C-C02F76786DBA}" uniqueName="1161" name="Column1161" queryTableFieldId="1161"/>
    <tableColumn id="1162" xr3:uid="{A561882A-2D63-4DC7-89BC-A6C0629D8566}" uniqueName="1162" name="Column1162" queryTableFieldId="1162"/>
    <tableColumn id="1163" xr3:uid="{9216E174-6090-4E18-AA9C-8496920B92E4}" uniqueName="1163" name="Column1163" queryTableFieldId="1163"/>
    <tableColumn id="1164" xr3:uid="{084B0A34-231D-4C79-8988-406BBCF7D21C}" uniqueName="1164" name="Column1164" queryTableFieldId="1164"/>
    <tableColumn id="1165" xr3:uid="{B624A663-57E9-44CD-995B-1F3EF1765737}" uniqueName="1165" name="Column1165" queryTableFieldId="1165"/>
    <tableColumn id="1166" xr3:uid="{E7B39CCA-C4B8-4BDC-852E-567C8433C962}" uniqueName="1166" name="Column1166" queryTableFieldId="1166"/>
    <tableColumn id="1167" xr3:uid="{079DF5C3-F0AC-4A82-8965-6E6AA01EE48B}" uniqueName="1167" name="Column1167" queryTableFieldId="1167"/>
    <tableColumn id="1168" xr3:uid="{C83DC42F-23F6-4654-A2D4-E71B3B47C41C}" uniqueName="1168" name="Column1168" queryTableFieldId="1168"/>
    <tableColumn id="1169" xr3:uid="{58B6E52A-357E-47F4-A55B-4207FABA59F2}" uniqueName="1169" name="Column1169" queryTableFieldId="1169"/>
    <tableColumn id="1170" xr3:uid="{B2F34FEF-E7C3-45C8-AC35-369AD05B3042}" uniqueName="1170" name="Column1170" queryTableFieldId="1170"/>
    <tableColumn id="1171" xr3:uid="{D5915458-C2C8-4F8C-AA31-6A0CB3322E01}" uniqueName="1171" name="Column1171" queryTableFieldId="1171"/>
    <tableColumn id="1172" xr3:uid="{FA239D4C-E8F4-480C-9E68-2873F3631A74}" uniqueName="1172" name="Column1172" queryTableFieldId="1172"/>
    <tableColumn id="1173" xr3:uid="{76426B41-C324-4E3E-890B-7EFC1A336D61}" uniqueName="1173" name="Column1173" queryTableFieldId="1173"/>
    <tableColumn id="1174" xr3:uid="{3270F341-B5A8-4735-AF8C-4C0F7A50EFD0}" uniqueName="1174" name="Column1174" queryTableFieldId="1174"/>
    <tableColumn id="1175" xr3:uid="{76CDC6A3-D7CD-46CD-8E31-7A11C982BADB}" uniqueName="1175" name="Column1175" queryTableFieldId="1175"/>
    <tableColumn id="1176" xr3:uid="{28E06BB4-5C89-4EA9-B5A1-C502876E3A6A}" uniqueName="1176" name="Column1176" queryTableFieldId="1176"/>
    <tableColumn id="1177" xr3:uid="{CF0F5207-22F8-4727-8137-7AAFE1DE629B}" uniqueName="1177" name="Column1177" queryTableFieldId="1177"/>
    <tableColumn id="1178" xr3:uid="{60190E43-9C70-452E-8B5C-678B637F9F16}" uniqueName="1178" name="Column1178" queryTableFieldId="1178"/>
    <tableColumn id="1179" xr3:uid="{63F76362-2661-4694-BBCD-05E6DEE2DB27}" uniqueName="1179" name="Column1179" queryTableFieldId="1179"/>
    <tableColumn id="1180" xr3:uid="{74407873-9A1B-45A0-82D5-3064BAC9E47B}" uniqueName="1180" name="Column1180" queryTableFieldId="1180"/>
    <tableColumn id="1181" xr3:uid="{454ED980-A63E-4A03-BB94-23E8833C416F}" uniqueName="1181" name="Column1181" queryTableFieldId="1181"/>
    <tableColumn id="1182" xr3:uid="{46A5D2F4-2AE9-4136-AE83-B5751B9F815A}" uniqueName="1182" name="Column1182" queryTableFieldId="1182"/>
    <tableColumn id="1183" xr3:uid="{62DED0CF-DD8C-4B70-AB36-73DE3BC7D4B2}" uniqueName="1183" name="Column1183" queryTableFieldId="1183"/>
    <tableColumn id="1184" xr3:uid="{85E144A5-B61B-4AC2-A571-8F1FD1113904}" uniqueName="1184" name="Column1184" queryTableFieldId="1184"/>
    <tableColumn id="1185" xr3:uid="{FB074239-28AA-4F25-BD84-554835DF911B}" uniqueName="1185" name="Column1185" queryTableFieldId="1185"/>
    <tableColumn id="1186" xr3:uid="{A2E97A8B-4A2E-416A-8C5B-5CA0BB5CB048}" uniqueName="1186" name="Column1186" queryTableFieldId="1186"/>
    <tableColumn id="1187" xr3:uid="{8E17982D-4E4A-4062-882E-6F1438642B3B}" uniqueName="1187" name="Column1187" queryTableFieldId="1187"/>
    <tableColumn id="1188" xr3:uid="{7E6A5AE3-7385-4BBB-80DC-D12F29248602}" uniqueName="1188" name="Column1188" queryTableFieldId="1188"/>
    <tableColumn id="1189" xr3:uid="{9FB08794-9BE5-4398-AE7B-DF1CDB93DC37}" uniqueName="1189" name="Column1189" queryTableFieldId="1189"/>
    <tableColumn id="1190" xr3:uid="{05757175-A680-4424-93DA-AF21C0412429}" uniqueName="1190" name="Column1190" queryTableFieldId="1190"/>
    <tableColumn id="1191" xr3:uid="{01457C2A-7072-45BB-865B-22109280B491}" uniqueName="1191" name="Column1191" queryTableFieldId="1191"/>
    <tableColumn id="1192" xr3:uid="{CC59435D-8D95-4A79-8BA2-FA850A517A05}" uniqueName="1192" name="Column1192" queryTableFieldId="1192"/>
    <tableColumn id="1193" xr3:uid="{1496CB40-9C89-41B0-9B4F-E2A2E00A69FE}" uniqueName="1193" name="Column1193" queryTableFieldId="1193"/>
    <tableColumn id="1194" xr3:uid="{4272F434-A7B8-4638-8B8B-98A615AEC40F}" uniqueName="1194" name="Column1194" queryTableFieldId="1194"/>
    <tableColumn id="1195" xr3:uid="{4CE9AAE0-E4D0-4C79-951E-03C2BDC349B4}" uniqueName="1195" name="Column1195" queryTableFieldId="1195"/>
    <tableColumn id="1196" xr3:uid="{AD4919E9-EB11-4D66-BC95-81F2DC370677}" uniqueName="1196" name="Column1196" queryTableFieldId="1196"/>
    <tableColumn id="1197" xr3:uid="{FA18C79C-BE0A-41D3-B7DC-8203669562FB}" uniqueName="1197" name="Column1197" queryTableFieldId="1197"/>
    <tableColumn id="1198" xr3:uid="{8ECAB17E-0DBB-413E-9BDB-045362199B0A}" uniqueName="1198" name="Column1198" queryTableFieldId="1198"/>
    <tableColumn id="1199" xr3:uid="{9C564DF7-5ED0-442E-AA7F-B10246E30166}" uniqueName="1199" name="Column1199" queryTableFieldId="1199"/>
    <tableColumn id="1200" xr3:uid="{FEC2B704-3253-4CB8-8EA9-9DCE01F837DD}" uniqueName="1200" name="Column1200" queryTableFieldId="1200"/>
    <tableColumn id="1201" xr3:uid="{C65A0E87-AA67-4BCD-9759-6261BD817404}" uniqueName="1201" name="Column1201" queryTableFieldId="1201"/>
    <tableColumn id="1202" xr3:uid="{787F5B18-FCFA-44FD-BF3F-641B2FD830F4}" uniqueName="1202" name="Column1202" queryTableFieldId="1202"/>
    <tableColumn id="1203" xr3:uid="{07623FD9-E718-4A42-BAFD-C9D322C55A6E}" uniqueName="1203" name="Column1203" queryTableFieldId="1203"/>
    <tableColumn id="1204" xr3:uid="{E21A19BA-66D4-4617-B4EE-7EE0AB26EDBD}" uniqueName="1204" name="Column1204" queryTableFieldId="1204"/>
    <tableColumn id="1205" xr3:uid="{253C8E03-647F-4137-B369-1A01A5D05C6A}" uniqueName="1205" name="Column1205" queryTableFieldId="1205"/>
    <tableColumn id="1206" xr3:uid="{2AC2FCE7-5D87-4933-8D31-6ED0393923BE}" uniqueName="1206" name="Column1206" queryTableFieldId="1206"/>
    <tableColumn id="1207" xr3:uid="{64B6605A-4750-40C0-BC93-807B677E65F5}" uniqueName="1207" name="Column1207" queryTableFieldId="1207"/>
    <tableColumn id="1208" xr3:uid="{C0F62F76-C74B-4D47-A472-D556A3ACD615}" uniqueName="1208" name="Column1208" queryTableFieldId="1208"/>
    <tableColumn id="1209" xr3:uid="{3B1456D7-35C8-441E-A996-30431978F554}" uniqueName="1209" name="Column1209" queryTableFieldId="1209"/>
    <tableColumn id="1210" xr3:uid="{748F074A-3335-456F-8F23-E2A441A4F957}" uniqueName="1210" name="Column1210" queryTableFieldId="1210"/>
    <tableColumn id="1211" xr3:uid="{9EA32FD6-7469-4013-9C7D-C80D6096C357}" uniqueName="1211" name="Column1211" queryTableFieldId="1211"/>
    <tableColumn id="1212" xr3:uid="{9E790706-00EA-4C6B-B1BE-AC46DE1BD297}" uniqueName="1212" name="Column1212" queryTableFieldId="1212"/>
    <tableColumn id="1213" xr3:uid="{2C03643B-D26B-4A49-A219-7512707C14AE}" uniqueName="1213" name="Column1213" queryTableFieldId="1213"/>
    <tableColumn id="1214" xr3:uid="{2C31B999-A892-4113-82F6-DFA378EC2446}" uniqueName="1214" name="Column1214" queryTableFieldId="1214"/>
    <tableColumn id="1215" xr3:uid="{83605E27-44F9-4E8F-931B-183C1A0F6EF1}" uniqueName="1215" name="Column1215" queryTableFieldId="1215"/>
    <tableColumn id="1216" xr3:uid="{2F4A70C3-AEC5-408B-AC0A-B09B52779078}" uniqueName="1216" name="Column1216" queryTableFieldId="1216"/>
    <tableColumn id="1217" xr3:uid="{4AF3B350-E158-4C1C-BF34-701522F3B5A1}" uniqueName="1217" name="Column1217" queryTableFieldId="1217"/>
    <tableColumn id="1218" xr3:uid="{D27C2AB9-8DAD-45FC-9664-188B6CD818EC}" uniqueName="1218" name="Column1218" queryTableFieldId="1218"/>
    <tableColumn id="1219" xr3:uid="{C71D8BB2-6714-46F3-A22B-4FABE316861E}" uniqueName="1219" name="Column1219" queryTableFieldId="1219"/>
    <tableColumn id="1220" xr3:uid="{CF8E98B2-1FE3-44B2-B2A9-C96E443BE78E}" uniqueName="1220" name="Column1220" queryTableFieldId="1220"/>
    <tableColumn id="1221" xr3:uid="{B82239FE-F830-4706-84F9-0D9CFFD8FC44}" uniqueName="1221" name="Column1221" queryTableFieldId="1221"/>
    <tableColumn id="1222" xr3:uid="{A2C9D6C3-F480-42CE-8CDA-141349067266}" uniqueName="1222" name="Column1222" queryTableFieldId="1222"/>
    <tableColumn id="1223" xr3:uid="{48024EDD-B5C6-4236-8EB3-64B48F4DB422}" uniqueName="1223" name="Column1223" queryTableFieldId="1223"/>
    <tableColumn id="1224" xr3:uid="{0D0983AB-C4A0-4E05-902F-8B885CBF74D2}" uniqueName="1224" name="Column1224" queryTableFieldId="1224"/>
    <tableColumn id="1225" xr3:uid="{E44A80B4-B351-4E0B-AECF-A39360B65B94}" uniqueName="1225" name="Column1225" queryTableFieldId="1225"/>
    <tableColumn id="1226" xr3:uid="{45556F09-3BC7-414D-8D2D-45F59CFF9176}" uniqueName="1226" name="Column1226" queryTableFieldId="1226"/>
    <tableColumn id="1227" xr3:uid="{FBF489F7-B681-4832-A9C6-B48A2F2CC273}" uniqueName="1227" name="Column1227" queryTableFieldId="1227"/>
    <tableColumn id="1228" xr3:uid="{AFA44A4C-208B-4FF7-9F76-5A825B7EFCD8}" uniqueName="1228" name="Column1228" queryTableFieldId="1228"/>
    <tableColumn id="1229" xr3:uid="{43DFA163-0343-4681-85CB-5F26D9C75166}" uniqueName="1229" name="Column1229" queryTableFieldId="1229"/>
    <tableColumn id="1230" xr3:uid="{B69B0D52-5815-4A5F-8F64-96ABA4F856ED}" uniqueName="1230" name="Column1230" queryTableFieldId="1230"/>
    <tableColumn id="1231" xr3:uid="{A77B2D0B-AB22-4BF4-B3E5-900E25C9FF10}" uniqueName="1231" name="Column1231" queryTableFieldId="1231"/>
    <tableColumn id="1232" xr3:uid="{335397C8-C6BC-47F6-86A6-D5E44FE8CC51}" uniqueName="1232" name="Column1232" queryTableFieldId="1232"/>
    <tableColumn id="1233" xr3:uid="{B527DAF1-ABAD-439D-BF1C-B28696B21670}" uniqueName="1233" name="Column1233" queryTableFieldId="1233"/>
    <tableColumn id="1234" xr3:uid="{D581CD54-5BCC-4D70-BB13-9D8DA9EBCA2F}" uniqueName="1234" name="Column1234" queryTableFieldId="1234"/>
    <tableColumn id="1235" xr3:uid="{84D623EB-F418-4D22-A79B-2075FC9B0A15}" uniqueName="1235" name="Column1235" queryTableFieldId="1235"/>
    <tableColumn id="1236" xr3:uid="{F2DFBBCD-D746-4012-845B-F7BF03A66EBD}" uniqueName="1236" name="Column1236" queryTableFieldId="1236"/>
    <tableColumn id="1237" xr3:uid="{5DBBFD4D-87A3-4579-850C-C8BA70144444}" uniqueName="1237" name="Column1237" queryTableFieldId="1237"/>
    <tableColumn id="1238" xr3:uid="{B59BBEB5-981B-49A1-9721-5C89A4272B8E}" uniqueName="1238" name="Column1238" queryTableFieldId="1238"/>
    <tableColumn id="1239" xr3:uid="{9029D953-8445-4ED3-9727-D5435B817251}" uniqueName="1239" name="Column1239" queryTableFieldId="1239"/>
    <tableColumn id="1240" xr3:uid="{81CC5ED5-2119-480E-A22D-5B60E5A26102}" uniqueName="1240" name="Column1240" queryTableFieldId="1240"/>
    <tableColumn id="1241" xr3:uid="{4297E15F-4606-401C-AC10-AB330EA54AA0}" uniqueName="1241" name="Column1241" queryTableFieldId="1241"/>
    <tableColumn id="1242" xr3:uid="{5849AD36-1F02-48DA-9DC6-1F090BE748B8}" uniqueName="1242" name="Column1242" queryTableFieldId="1242"/>
    <tableColumn id="1243" xr3:uid="{AF53ECE6-08C9-4F63-A17E-20F3B94C8FAD}" uniqueName="1243" name="Column1243" queryTableFieldId="1243"/>
    <tableColumn id="1244" xr3:uid="{D24FC5F7-F7A6-4E28-9AA3-1A8547721711}" uniqueName="1244" name="Column1244" queryTableFieldId="1244"/>
    <tableColumn id="1245" xr3:uid="{B183FBED-08CE-4D88-8471-4A44ED7A393A}" uniqueName="1245" name="Column1245" queryTableFieldId="1245"/>
    <tableColumn id="1246" xr3:uid="{A339B07A-DAEB-421B-9469-EA43B45F6849}" uniqueName="1246" name="Column1246" queryTableFieldId="1246"/>
    <tableColumn id="1247" xr3:uid="{D66D9AA0-1582-4B91-9D35-9E0F25BB07AF}" uniqueName="1247" name="Column1247" queryTableFieldId="1247"/>
    <tableColumn id="1248" xr3:uid="{E9C644EE-BE5A-48E7-907A-7452A26FC078}" uniqueName="1248" name="Column1248" queryTableFieldId="1248"/>
    <tableColumn id="1249" xr3:uid="{171F5208-CBE7-463A-96FD-BF6795206EDD}" uniqueName="1249" name="Column1249" queryTableFieldId="1249"/>
    <tableColumn id="1250" xr3:uid="{6D55B680-8369-479E-9CD7-DA9754C297AE}" uniqueName="1250" name="Column1250" queryTableFieldId="1250"/>
    <tableColumn id="1251" xr3:uid="{D0025B18-FDA9-4330-88EF-965FF5352694}" uniqueName="1251" name="Column1251" queryTableFieldId="1251"/>
    <tableColumn id="1252" xr3:uid="{967D789E-61AD-4C82-881E-3071A955E576}" uniqueName="1252" name="Column1252" queryTableFieldId="1252"/>
    <tableColumn id="1253" xr3:uid="{FA7D5E11-DCF5-4BF1-917E-BCCBAFA68281}" uniqueName="1253" name="Column1253" queryTableFieldId="1253"/>
    <tableColumn id="1254" xr3:uid="{496B63C2-2FDA-456D-8583-6B7907D7A4F0}" uniqueName="1254" name="Column1254" queryTableFieldId="1254"/>
    <tableColumn id="1255" xr3:uid="{51AC7EBE-5637-40D8-A98A-A14D7B288678}" uniqueName="1255" name="Column1255" queryTableFieldId="1255"/>
    <tableColumn id="1256" xr3:uid="{0A457916-86AF-487B-A185-0088B5175FF4}" uniqueName="1256" name="Column1256" queryTableFieldId="1256"/>
    <tableColumn id="1257" xr3:uid="{1DBE16A6-705D-40CB-A4CA-4150BECF897B}" uniqueName="1257" name="Column1257" queryTableFieldId="1257"/>
    <tableColumn id="1258" xr3:uid="{746997D4-D3D1-4425-B66D-1AF1EA232C3F}" uniqueName="1258" name="Column1258" queryTableFieldId="1258"/>
    <tableColumn id="1259" xr3:uid="{CCD05389-708A-4E26-9DA2-8C2DEBB019B0}" uniqueName="1259" name="Column1259" queryTableFieldId="1259"/>
    <tableColumn id="1260" xr3:uid="{168A1272-C6FA-4B51-BDB5-DBAAD2A1677B}" uniqueName="1260" name="Column1260" queryTableFieldId="1260"/>
    <tableColumn id="1261" xr3:uid="{787A33CF-89DB-4542-AAB5-6C2A6529C928}" uniqueName="1261" name="Column1261" queryTableFieldId="1261"/>
    <tableColumn id="1262" xr3:uid="{B38C2D4F-3B36-4FE3-8DC5-5B8C88DD633F}" uniqueName="1262" name="Column1262" queryTableFieldId="1262"/>
    <tableColumn id="1263" xr3:uid="{973FF329-172C-424E-BB4F-E9D3B3527007}" uniqueName="1263" name="Column1263" queryTableFieldId="1263"/>
    <tableColumn id="1264" xr3:uid="{74E263D5-33D9-40E5-B372-F814636E8CAF}" uniqueName="1264" name="Column1264" queryTableFieldId="1264"/>
    <tableColumn id="1265" xr3:uid="{2C847E80-667A-42B7-8522-DFA03F3C3B6B}" uniqueName="1265" name="Column1265" queryTableFieldId="1265"/>
    <tableColumn id="1266" xr3:uid="{D481EAA6-2A55-4266-B66C-65A45EE203C0}" uniqueName="1266" name="Column1266" queryTableFieldId="1266"/>
    <tableColumn id="1267" xr3:uid="{BE19AB36-209C-406B-BD13-511630A61D0E}" uniqueName="1267" name="Column1267" queryTableFieldId="1267"/>
    <tableColumn id="1268" xr3:uid="{09544212-2381-47CA-A7FC-5F99CF9E5B02}" uniqueName="1268" name="Column1268" queryTableFieldId="1268"/>
    <tableColumn id="1269" xr3:uid="{CC2AED0C-F1CD-4A5E-AD2C-A958DB9587E9}" uniqueName="1269" name="Column1269" queryTableFieldId="1269"/>
    <tableColumn id="1270" xr3:uid="{BD81E39A-A6E8-410F-985D-EC25BEA6068D}" uniqueName="1270" name="Column1270" queryTableFieldId="1270"/>
    <tableColumn id="1271" xr3:uid="{8628A6F5-0DBB-473A-9AC6-5A62AC227500}" uniqueName="1271" name="Column1271" queryTableFieldId="1271"/>
    <tableColumn id="1272" xr3:uid="{861E9647-C568-454E-ADE3-97BE9D00646F}" uniqueName="1272" name="Column1272" queryTableFieldId="1272"/>
    <tableColumn id="1273" xr3:uid="{AE3BCCA5-5C88-45C8-8811-9D78D6111ED5}" uniqueName="1273" name="Column1273" queryTableFieldId="1273"/>
    <tableColumn id="1274" xr3:uid="{17DCC25E-9DE0-4E14-9810-A097EAF8211A}" uniqueName="1274" name="Column1274" queryTableFieldId="1274"/>
    <tableColumn id="1275" xr3:uid="{99BB68A5-AE78-404A-84C7-9FBC86EE99C8}" uniqueName="1275" name="Column1275" queryTableFieldId="1275"/>
    <tableColumn id="1276" xr3:uid="{A5CF59A9-8D1C-49FB-A01F-0071968E1AFF}" uniqueName="1276" name="Column1276" queryTableFieldId="1276"/>
    <tableColumn id="1277" xr3:uid="{3008A3F3-802A-422C-AAF3-37158B9F5FF8}" uniqueName="1277" name="Column1277" queryTableFieldId="1277"/>
    <tableColumn id="1278" xr3:uid="{20F9BABC-F668-47C3-B2D4-CA535C4C91E7}" uniqueName="1278" name="Column1278" queryTableFieldId="1278"/>
    <tableColumn id="1279" xr3:uid="{102929FB-12B0-42F1-84ED-5F948E95AAD2}" uniqueName="1279" name="Column1279" queryTableFieldId="1279"/>
    <tableColumn id="1280" xr3:uid="{22B33B26-35E7-4FD2-BB28-6941985F41A1}" uniqueName="1280" name="Column1280" queryTableFieldId="1280"/>
    <tableColumn id="1281" xr3:uid="{2F216BBE-4B49-46A1-B144-0481100CA8BB}" uniqueName="1281" name="Column1281" queryTableFieldId="1281"/>
    <tableColumn id="1282" xr3:uid="{08B7AADC-9B51-480A-8878-1A552076F413}" uniqueName="1282" name="Column1282" queryTableFieldId="1282"/>
    <tableColumn id="1283" xr3:uid="{03F241FE-52BA-4E37-AE47-1357E2B06838}" uniqueName="1283" name="Column1283" queryTableFieldId="1283"/>
    <tableColumn id="1284" xr3:uid="{169F4093-5563-4C4E-8720-5F2119826636}" uniqueName="1284" name="Column1284" queryTableFieldId="1284"/>
    <tableColumn id="1285" xr3:uid="{AA5FF163-A26A-4F07-9C01-95CB743D5EEF}" uniqueName="1285" name="Column1285" queryTableFieldId="1285"/>
    <tableColumn id="1286" xr3:uid="{FFB8C92A-1590-4DE5-AF6C-59B663DE8061}" uniqueName="1286" name="Column1286" queryTableFieldId="1286"/>
    <tableColumn id="1287" xr3:uid="{E0DBB873-7038-4D33-B754-F2346088505B}" uniqueName="1287" name="Column1287" queryTableFieldId="1287"/>
    <tableColumn id="1288" xr3:uid="{04DC23A4-00E4-4921-84B3-B11F34FD226C}" uniqueName="1288" name="Column1288" queryTableFieldId="1288"/>
    <tableColumn id="1289" xr3:uid="{6D811082-673D-4BDC-9A18-8094E8B7D331}" uniqueName="1289" name="Column1289" queryTableFieldId="1289"/>
    <tableColumn id="1290" xr3:uid="{B0856CD0-DD1C-4FEF-9540-C640A56B9357}" uniqueName="1290" name="Column1290" queryTableFieldId="1290"/>
    <tableColumn id="1291" xr3:uid="{01FF6A6E-0F35-4494-A20F-53A8EAB3BEB7}" uniqueName="1291" name="Column1291" queryTableFieldId="1291"/>
    <tableColumn id="1292" xr3:uid="{A0F10A41-0F47-4630-93FA-235CAFA13D56}" uniqueName="1292" name="Column1292" queryTableFieldId="1292"/>
    <tableColumn id="1293" xr3:uid="{6A64CBE3-DAB6-41FE-8B53-E5C4F43701ED}" uniqueName="1293" name="Column1293" queryTableFieldId="1293"/>
    <tableColumn id="1294" xr3:uid="{69EEE63E-84B6-420D-8316-FC6412B7E2AB}" uniqueName="1294" name="Column1294" queryTableFieldId="1294"/>
    <tableColumn id="1295" xr3:uid="{5251AED3-2249-40DA-873D-28EBAB5FA43F}" uniqueName="1295" name="Column1295" queryTableFieldId="1295"/>
    <tableColumn id="1296" xr3:uid="{40CE2A27-A1B3-49DE-9A5D-5141EF429B90}" uniqueName="1296" name="Column1296" queryTableFieldId="1296"/>
    <tableColumn id="1297" xr3:uid="{03468482-571B-48F4-A2CE-367BA7F3CC2F}" uniqueName="1297" name="Column1297" queryTableFieldId="1297"/>
    <tableColumn id="1298" xr3:uid="{765F5213-C36C-4A60-8F4E-8B9ECF18F26F}" uniqueName="1298" name="Column1298" queryTableFieldId="1298"/>
    <tableColumn id="1299" xr3:uid="{7EC8BA27-BCAE-4789-A025-AF971D3F8E3B}" uniqueName="1299" name="Column1299" queryTableFieldId="1299"/>
    <tableColumn id="1300" xr3:uid="{1710CDB7-CD9B-4265-B5B3-E7DBC4AE9269}" uniqueName="1300" name="Column1300" queryTableFieldId="1300"/>
    <tableColumn id="1301" xr3:uid="{52BD617E-BCC7-4D31-BCF4-BCC0468BF973}" uniqueName="1301" name="Column1301" queryTableFieldId="1301"/>
    <tableColumn id="1302" xr3:uid="{D6D08D2D-3E10-419E-B0FE-6D185692BDCE}" uniqueName="1302" name="Column1302" queryTableFieldId="1302"/>
    <tableColumn id="1303" xr3:uid="{059B3D49-1228-4B14-B896-08A4D9C50AFA}" uniqueName="1303" name="Column1303" queryTableFieldId="1303"/>
    <tableColumn id="1304" xr3:uid="{2EAAA356-8CE8-464F-B2D3-386D66897BFE}" uniqueName="1304" name="Column1304" queryTableFieldId="1304"/>
    <tableColumn id="1305" xr3:uid="{243CB4B4-C462-49CE-9F5B-6651180EEF4D}" uniqueName="1305" name="Column1305" queryTableFieldId="1305"/>
    <tableColumn id="1306" xr3:uid="{486FF2B1-A384-43E5-883C-80FF8BBDB02C}" uniqueName="1306" name="Column1306" queryTableFieldId="1306"/>
    <tableColumn id="1307" xr3:uid="{DE6F3ACD-69EE-4ADD-A1DA-6679F40BE1D7}" uniqueName="1307" name="Column1307" queryTableFieldId="1307"/>
    <tableColumn id="1308" xr3:uid="{4DD76BA3-21B2-46A1-911F-2ECE1530ACC9}" uniqueName="1308" name="Column1308" queryTableFieldId="1308"/>
    <tableColumn id="1309" xr3:uid="{7A022438-E7FB-4BFC-AFE7-2EF9ACA3A21A}" uniqueName="1309" name="Column1309" queryTableFieldId="1309"/>
    <tableColumn id="1310" xr3:uid="{713A0CC1-6410-45C1-93AF-9BDFA3495446}" uniqueName="1310" name="Column1310" queryTableFieldId="1310"/>
    <tableColumn id="1311" xr3:uid="{6CB6B4E7-DAD1-499D-AF4C-CA9B51865105}" uniqueName="1311" name="Column1311" queryTableFieldId="1311"/>
    <tableColumn id="1312" xr3:uid="{CEC42546-E1B4-42DC-B0C0-21E4CA239979}" uniqueName="1312" name="Column1312" queryTableFieldId="1312"/>
    <tableColumn id="1313" xr3:uid="{40B6020A-0679-4154-A5FE-CCFE17569D83}" uniqueName="1313" name="Column1313" queryTableFieldId="1313"/>
    <tableColumn id="1314" xr3:uid="{9067FC15-5260-49AE-A830-E0352CD7E9BF}" uniqueName="1314" name="Column1314" queryTableFieldId="1314"/>
    <tableColumn id="1315" xr3:uid="{6685EBE2-6D83-48F5-A87B-00370B35BA65}" uniqueName="1315" name="Column1315" queryTableFieldId="1315"/>
    <tableColumn id="1316" xr3:uid="{FFA87738-2EBE-412F-AC49-5EEDFC2A7686}" uniqueName="1316" name="Column1316" queryTableFieldId="1316"/>
    <tableColumn id="1317" xr3:uid="{2629BBE4-D0A8-4675-9D9F-56803A809E2D}" uniqueName="1317" name="Column1317" queryTableFieldId="1317"/>
    <tableColumn id="1318" xr3:uid="{9730709C-A8FC-4834-B991-527476101E29}" uniqueName="1318" name="Column1318" queryTableFieldId="1318"/>
    <tableColumn id="1319" xr3:uid="{3D975C96-CC27-4379-8830-04304ADB31A0}" uniqueName="1319" name="Column1319" queryTableFieldId="1319"/>
    <tableColumn id="1320" xr3:uid="{089395F7-1277-4DF9-A325-7C40D16A39ED}" uniqueName="1320" name="Column1320" queryTableFieldId="1320"/>
    <tableColumn id="1321" xr3:uid="{1BA6AF55-E399-43A1-8869-B6E0CCA66819}" uniqueName="1321" name="Column1321" queryTableFieldId="1321"/>
    <tableColumn id="1322" xr3:uid="{6BEF68BB-5D60-46C3-873D-CD5F00C4A47C}" uniqueName="1322" name="Column1322" queryTableFieldId="1322"/>
    <tableColumn id="1323" xr3:uid="{BDE06342-768B-41C8-BD59-B5A914BE6941}" uniqueName="1323" name="Column1323" queryTableFieldId="1323"/>
    <tableColumn id="1324" xr3:uid="{83B8367D-C8F0-4387-82A7-A7C3B8A018DE}" uniqueName="1324" name="Column1324" queryTableFieldId="1324"/>
    <tableColumn id="1325" xr3:uid="{6B959101-82C6-4671-8D70-CB29E7927E1E}" uniqueName="1325" name="Column1325" queryTableFieldId="1325"/>
    <tableColumn id="1326" xr3:uid="{E33BD9D5-4182-44D6-9759-D725EBBDF681}" uniqueName="1326" name="Column1326" queryTableFieldId="1326"/>
    <tableColumn id="1327" xr3:uid="{C887C546-C362-43C0-9DEF-B6DA9B6AA4F5}" uniqueName="1327" name="Column1327" queryTableFieldId="1327"/>
    <tableColumn id="1328" xr3:uid="{8B5B40F3-D121-4E30-A402-F9FF1B833897}" uniqueName="1328" name="Column1328" queryTableFieldId="1328"/>
    <tableColumn id="1329" xr3:uid="{53D8D08F-FEFB-4B78-A395-9813FAD13FC9}" uniqueName="1329" name="Column1329" queryTableFieldId="1329"/>
    <tableColumn id="1330" xr3:uid="{F2D188C0-39E1-469B-944F-2135BAED5D07}" uniqueName="1330" name="Column1330" queryTableFieldId="1330"/>
    <tableColumn id="1331" xr3:uid="{82488E95-42D8-4D6C-AB61-F8E1ABFD225C}" uniqueName="1331" name="Column1331" queryTableFieldId="1331"/>
    <tableColumn id="1332" xr3:uid="{EC0E2DD2-31AA-46A5-858A-AD1872DC2343}" uniqueName="1332" name="Column1332" queryTableFieldId="1332"/>
    <tableColumn id="1333" xr3:uid="{27A69F93-BAE1-43B6-AAF4-EC44EE53A336}" uniqueName="1333" name="Column1333" queryTableFieldId="1333"/>
    <tableColumn id="1334" xr3:uid="{1FDCABA2-2490-4808-BDAA-5881404F84CC}" uniqueName="1334" name="Column1334" queryTableFieldId="1334"/>
    <tableColumn id="1335" xr3:uid="{881C5212-4016-4071-A439-AE6E960E3E03}" uniqueName="1335" name="Column1335" queryTableFieldId="1335"/>
    <tableColumn id="1336" xr3:uid="{A1DFA43C-A357-46E9-8E11-23B99DAFAE61}" uniqueName="1336" name="Column1336" queryTableFieldId="1336"/>
    <tableColumn id="1337" xr3:uid="{2422090A-2443-40BA-A3D7-D733F6703DA3}" uniqueName="1337" name="Column1337" queryTableFieldId="1337"/>
    <tableColumn id="1338" xr3:uid="{55BB7CAB-A8AA-457C-B544-4BF6330F1F42}" uniqueName="1338" name="Column1338" queryTableFieldId="1338"/>
    <tableColumn id="1339" xr3:uid="{3F7597D3-4B23-4721-A80E-E1167043E173}" uniqueName="1339" name="Column1339" queryTableFieldId="1339"/>
    <tableColumn id="1340" xr3:uid="{663B4863-719A-4210-B96C-FF5CBB65FA06}" uniqueName="1340" name="Column1340" queryTableFieldId="1340"/>
    <tableColumn id="1341" xr3:uid="{B09CE14C-F099-4854-878C-D9EB103B10AB}" uniqueName="1341" name="Column1341" queryTableFieldId="1341"/>
    <tableColumn id="1342" xr3:uid="{A91CAAA6-CF8D-4894-B799-193EE30572DF}" uniqueName="1342" name="Column1342" queryTableFieldId="1342"/>
    <tableColumn id="1343" xr3:uid="{086C1703-BCD1-4131-91A0-768A08FB3B08}" uniqueName="1343" name="Column1343" queryTableFieldId="1343"/>
    <tableColumn id="1344" xr3:uid="{57F30B5B-FC87-4E16-888C-F7EEA1A00600}" uniqueName="1344" name="Column1344" queryTableFieldId="1344"/>
    <tableColumn id="1345" xr3:uid="{595E3FB9-AE0F-467F-9C85-D8CC05D24374}" uniqueName="1345" name="Column1345" queryTableFieldId="1345"/>
    <tableColumn id="1346" xr3:uid="{2F68DDDD-B603-46AB-AA9B-F83F94F194AC}" uniqueName="1346" name="Column1346" queryTableFieldId="1346"/>
    <tableColumn id="1347" xr3:uid="{2A2E6C6B-E5CF-4366-83A4-7EAE9B5DEFCD}" uniqueName="1347" name="Column1347" queryTableFieldId="1347"/>
    <tableColumn id="1348" xr3:uid="{0C7F1CE9-E049-4CE8-83E5-B74513F48A83}" uniqueName="1348" name="Column1348" queryTableFieldId="1348"/>
    <tableColumn id="1349" xr3:uid="{8761E365-1059-4F5A-AD76-76F92890C77C}" uniqueName="1349" name="Column1349" queryTableFieldId="1349"/>
    <tableColumn id="1350" xr3:uid="{EAB638BF-6749-46C4-A2D2-DEAF34652B0A}" uniqueName="1350" name="Column1350" queryTableFieldId="1350"/>
    <tableColumn id="1351" xr3:uid="{96F8FB66-6ACD-4250-8EC6-4770E385C0DC}" uniqueName="1351" name="Column1351" queryTableFieldId="1351"/>
    <tableColumn id="1352" xr3:uid="{A9AE4C64-EC3B-4AC3-B175-E89420249B7E}" uniqueName="1352" name="Column1352" queryTableFieldId="1352"/>
    <tableColumn id="1353" xr3:uid="{362403F3-8BCD-489A-8F86-20716CD7E52A}" uniqueName="1353" name="Column1353" queryTableFieldId="1353"/>
    <tableColumn id="1354" xr3:uid="{29A15BF5-9724-4FB6-82A7-6B11F22AC606}" uniqueName="1354" name="Column1354" queryTableFieldId="1354"/>
    <tableColumn id="1355" xr3:uid="{25B0AB63-4CD5-4523-B51E-E77B438AFB16}" uniqueName="1355" name="Column1355" queryTableFieldId="1355"/>
    <tableColumn id="1356" xr3:uid="{0E867DBD-8435-4449-BF86-BE01B2F79A12}" uniqueName="1356" name="Column1356" queryTableFieldId="1356"/>
    <tableColumn id="1357" xr3:uid="{B832E761-BB59-400F-9279-CF4A4519AF88}" uniqueName="1357" name="Column1357" queryTableFieldId="1357"/>
    <tableColumn id="1358" xr3:uid="{55476EB5-6382-4B38-9F9C-7E3411B25716}" uniqueName="1358" name="Column1358" queryTableFieldId="1358"/>
    <tableColumn id="1359" xr3:uid="{DA82C7B5-FBDD-428E-A604-26F60CF955B6}" uniqueName="1359" name="Column1359" queryTableFieldId="1359"/>
    <tableColumn id="1360" xr3:uid="{E0408DA4-EA0F-48A6-8602-DB3276FE851E}" uniqueName="1360" name="Column1360" queryTableFieldId="1360"/>
    <tableColumn id="1361" xr3:uid="{124314B6-7305-41F0-92B9-51874C910743}" uniqueName="1361" name="Column1361" queryTableFieldId="1361"/>
    <tableColumn id="1362" xr3:uid="{AE5012FF-5F46-4CDE-AD8A-37AA0D8B699A}" uniqueName="1362" name="Column1362" queryTableFieldId="1362"/>
    <tableColumn id="1363" xr3:uid="{D56800A8-7E01-48AE-9F2E-0F2947686600}" uniqueName="1363" name="Column1363" queryTableFieldId="1363"/>
    <tableColumn id="1364" xr3:uid="{F21FB214-C0A1-463C-AC66-6C9807B9A6A8}" uniqueName="1364" name="Column1364" queryTableFieldId="1364"/>
    <tableColumn id="1365" xr3:uid="{AB035AF7-B961-41F5-A601-7E483B4F4919}" uniqueName="1365" name="Column1365" queryTableFieldId="1365"/>
    <tableColumn id="1366" xr3:uid="{F4027550-3E2D-41C9-ACB7-C9D69CBC84DF}" uniqueName="1366" name="Column1366" queryTableFieldId="1366"/>
    <tableColumn id="1367" xr3:uid="{506BF0C4-8CBA-4A3F-83DC-E441452C12A1}" uniqueName="1367" name="Column1367" queryTableFieldId="1367"/>
    <tableColumn id="1368" xr3:uid="{39FBC027-68A8-4A4F-A6DA-4BC9752C9D25}" uniqueName="1368" name="Column1368" queryTableFieldId="1368"/>
    <tableColumn id="1369" xr3:uid="{75FE9374-80AD-4211-8F10-6536210E25E7}" uniqueName="1369" name="Column1369" queryTableFieldId="1369"/>
    <tableColumn id="1370" xr3:uid="{00CA5C98-FB89-46C4-8C6B-AD6BB33D927C}" uniqueName="1370" name="Column1370" queryTableFieldId="1370"/>
    <tableColumn id="1371" xr3:uid="{01D89DF3-740A-4B84-8D88-E05A25D9E116}" uniqueName="1371" name="Column1371" queryTableFieldId="1371"/>
    <tableColumn id="1372" xr3:uid="{885D75C3-B05E-43F5-AFF4-74A5E4B810E5}" uniqueName="1372" name="Column1372" queryTableFieldId="1372"/>
    <tableColumn id="1373" xr3:uid="{7981DB78-FA65-48BB-8C38-25CCC5FFABB6}" uniqueName="1373" name="Column1373" queryTableFieldId="1373"/>
    <tableColumn id="1374" xr3:uid="{1214B615-C2CB-47CB-BFEB-8581B3420B04}" uniqueName="1374" name="Column1374" queryTableFieldId="1374"/>
    <tableColumn id="1375" xr3:uid="{4931854A-7DD1-47BB-BE65-BB18FFEB9DFF}" uniqueName="1375" name="Column1375" queryTableFieldId="1375"/>
    <tableColumn id="1376" xr3:uid="{89F5D4B3-BE7B-4788-8182-68092BEE5126}" uniqueName="1376" name="Column1376" queryTableFieldId="1376"/>
    <tableColumn id="1377" xr3:uid="{B8F00957-3675-4807-B82C-CED3414BC2A8}" uniqueName="1377" name="Column1377" queryTableFieldId="1377"/>
    <tableColumn id="1378" xr3:uid="{62E72D4C-48C5-4260-8176-245B89667313}" uniqueName="1378" name="Column1378" queryTableFieldId="1378"/>
    <tableColumn id="1379" xr3:uid="{1A3C9BA4-554D-4634-8BBF-184AECC81E09}" uniqueName="1379" name="Column1379" queryTableFieldId="1379"/>
    <tableColumn id="1380" xr3:uid="{22A8598D-E62E-4037-9409-B501F80FFC47}" uniqueName="1380" name="Column1380" queryTableFieldId="1380"/>
    <tableColumn id="1381" xr3:uid="{3BC37E79-3D01-4050-AFAD-7DA7C48EC5B4}" uniqueName="1381" name="Column1381" queryTableFieldId="1381"/>
    <tableColumn id="1382" xr3:uid="{5696FF2F-BF6E-4DE0-8DEE-FC6FEDDFC65D}" uniqueName="1382" name="Column1382" queryTableFieldId="1382"/>
    <tableColumn id="1383" xr3:uid="{CEB8B360-4AB0-4477-AB4A-CA4D927DD8E6}" uniqueName="1383" name="Column1383" queryTableFieldId="1383"/>
    <tableColumn id="1384" xr3:uid="{8E2AC82E-13CB-4B8B-9666-01C2F51F2876}" uniqueName="1384" name="Column1384" queryTableFieldId="1384"/>
    <tableColumn id="1385" xr3:uid="{3C126F24-401B-42F7-BE9C-5E9A3FC88E0B}" uniqueName="1385" name="Column1385" queryTableFieldId="1385"/>
    <tableColumn id="1386" xr3:uid="{8A42DC93-0CF0-4EC7-BAC8-B6F03051FC57}" uniqueName="1386" name="Column1386" queryTableFieldId="1386"/>
    <tableColumn id="1387" xr3:uid="{CB13280F-021E-4EA8-B0F5-36E83B682094}" uniqueName="1387" name="Column1387" queryTableFieldId="1387"/>
    <tableColumn id="1388" xr3:uid="{6286854B-126F-4061-8A9D-AD64FBD6E758}" uniqueName="1388" name="Column1388" queryTableFieldId="1388"/>
    <tableColumn id="1389" xr3:uid="{5EFE66F5-8258-47AC-AD4B-59D7E3BA28A9}" uniqueName="1389" name="Column1389" queryTableFieldId="1389"/>
    <tableColumn id="1390" xr3:uid="{483D6879-9304-43DC-86F0-4BC4A1E89E8A}" uniqueName="1390" name="Column1390" queryTableFieldId="1390"/>
    <tableColumn id="1391" xr3:uid="{F002BCE2-ABC5-4D08-9ACB-5C95441E5F45}" uniqueName="1391" name="Column1391" queryTableFieldId="1391"/>
    <tableColumn id="1392" xr3:uid="{864AEDA6-FC44-4237-9247-7DEC9B8C85AC}" uniqueName="1392" name="Column1392" queryTableFieldId="1392"/>
    <tableColumn id="1393" xr3:uid="{D5733832-27B4-4247-8AD0-4EC634F7BC42}" uniqueName="1393" name="Column1393" queryTableFieldId="1393"/>
    <tableColumn id="1394" xr3:uid="{CBB6317C-9272-4E3A-8CE1-C8CEBE3CA692}" uniqueName="1394" name="Column1394" queryTableFieldId="1394"/>
    <tableColumn id="1395" xr3:uid="{CF16A177-EC71-4CA4-AFC0-618ADFDF639B}" uniqueName="1395" name="Column1395" queryTableFieldId="1395"/>
    <tableColumn id="1396" xr3:uid="{6278F3A8-ED21-4D4C-A787-A6F751112106}" uniqueName="1396" name="Column1396" queryTableFieldId="1396"/>
    <tableColumn id="1397" xr3:uid="{A844518C-5762-44B7-89DB-B60C8D1CB3F8}" uniqueName="1397" name="Column1397" queryTableFieldId="1397"/>
    <tableColumn id="1398" xr3:uid="{DB288E4A-EF7D-40BC-8B4D-E027A537D807}" uniqueName="1398" name="Column1398" queryTableFieldId="1398"/>
    <tableColumn id="1399" xr3:uid="{F0280581-254D-4EF5-928A-607E385AC40E}" uniqueName="1399" name="Column1399" queryTableFieldId="1399"/>
    <tableColumn id="1400" xr3:uid="{C7CE8CDD-5317-4CCF-B71E-B3E7501FF066}" uniqueName="1400" name="Column1400" queryTableFieldId="1400"/>
    <tableColumn id="1401" xr3:uid="{BF2E74CE-EDE8-4E33-8444-A79E78A8C697}" uniqueName="1401" name="Column1401" queryTableFieldId="1401"/>
    <tableColumn id="1402" xr3:uid="{67E27BE9-D9A6-4529-9A38-D33735915FFF}" uniqueName="1402" name="Column1402" queryTableFieldId="1402"/>
    <tableColumn id="1403" xr3:uid="{C3B8E315-E5E3-42C2-AF0C-2E46BF644C6E}" uniqueName="1403" name="Column1403" queryTableFieldId="1403"/>
    <tableColumn id="1404" xr3:uid="{0BAEBF50-9600-4800-819E-9889644560FA}" uniqueName="1404" name="Column1404" queryTableFieldId="1404"/>
    <tableColumn id="1405" xr3:uid="{D587675A-EEAC-4AAC-8781-4BCA445A3C1A}" uniqueName="1405" name="Column1405" queryTableFieldId="1405"/>
    <tableColumn id="1406" xr3:uid="{E14F0FA4-8165-4F6D-959E-96C47FF0F51B}" uniqueName="1406" name="Column1406" queryTableFieldId="1406"/>
    <tableColumn id="1407" xr3:uid="{4268680C-F925-43DD-B9AB-5637D367568B}" uniqueName="1407" name="Column1407" queryTableFieldId="1407"/>
    <tableColumn id="1408" xr3:uid="{420D0A7C-1E61-4B7C-96F0-C0C75F70B258}" uniqueName="1408" name="Column1408" queryTableFieldId="1408"/>
    <tableColumn id="1409" xr3:uid="{7D372AA1-3A00-4D1E-B56D-3D5433F865CA}" uniqueName="1409" name="Column1409" queryTableFieldId="1409"/>
    <tableColumn id="1410" xr3:uid="{C188BE5B-2A4B-4172-8638-975E882B05B1}" uniqueName="1410" name="Column1410" queryTableFieldId="1410"/>
    <tableColumn id="1411" xr3:uid="{405785B6-9950-4461-89AF-E3DF853D04E7}" uniqueName="1411" name="Column1411" queryTableFieldId="1411"/>
    <tableColumn id="1412" xr3:uid="{D5C23F6B-856C-40D7-A655-B3C3093CC24B}" uniqueName="1412" name="Column1412" queryTableFieldId="1412"/>
    <tableColumn id="1413" xr3:uid="{46287CD5-AEFA-4753-B0D0-BB691BF3620F}" uniqueName="1413" name="Column1413" queryTableFieldId="1413"/>
    <tableColumn id="1414" xr3:uid="{22EB1F33-9297-4608-85FC-A0D8E7008139}" uniqueName="1414" name="Column1414" queryTableFieldId="1414"/>
    <tableColumn id="1415" xr3:uid="{D5F75109-9B24-4B2E-8F0A-88C9A8A03BAF}" uniqueName="1415" name="Column1415" queryTableFieldId="1415"/>
    <tableColumn id="1416" xr3:uid="{B04A0587-90DF-43A8-82B6-3B98E2B4C264}" uniqueName="1416" name="Column1416" queryTableFieldId="1416"/>
    <tableColumn id="1417" xr3:uid="{9C32D63B-4D98-49AF-BB0E-BB7B90F13C6B}" uniqueName="1417" name="Column1417" queryTableFieldId="1417"/>
    <tableColumn id="1418" xr3:uid="{FC2EB893-12A4-4194-B752-DD4A3CD1CDD5}" uniqueName="1418" name="Column1418" queryTableFieldId="1418"/>
    <tableColumn id="1419" xr3:uid="{B78A00D2-FC2E-496E-AEE1-54D9CD080035}" uniqueName="1419" name="Column1419" queryTableFieldId="1419"/>
    <tableColumn id="1420" xr3:uid="{8815B0AB-8CE6-4656-A467-B686388E5537}" uniqueName="1420" name="Column1420" queryTableFieldId="1420"/>
    <tableColumn id="1421" xr3:uid="{BBA9ECDC-937A-4B31-B1A8-CCA0EC3FDE25}" uniqueName="1421" name="Column1421" queryTableFieldId="1421"/>
    <tableColumn id="1422" xr3:uid="{CC22839B-E7A0-4D7B-8E98-6CE130116CF7}" uniqueName="1422" name="Column1422" queryTableFieldId="1422"/>
    <tableColumn id="1423" xr3:uid="{239E0B06-1376-4A83-A593-3791E8245BE9}" uniqueName="1423" name="Column1423" queryTableFieldId="1423"/>
    <tableColumn id="1424" xr3:uid="{DF4FC691-FB41-4E02-8AB9-8E4B1E1875E3}" uniqueName="1424" name="Column1424" queryTableFieldId="1424"/>
    <tableColumn id="1425" xr3:uid="{B702D4F3-366B-4AFA-AA48-18C9D0D1555E}" uniqueName="1425" name="Column1425" queryTableFieldId="1425"/>
    <tableColumn id="1426" xr3:uid="{8543481D-FC3A-4FFE-9FE3-CC36DA8153FB}" uniqueName="1426" name="Column1426" queryTableFieldId="1426"/>
    <tableColumn id="1427" xr3:uid="{39117AE0-E0B5-4DC7-817B-E2C13EF55E70}" uniqueName="1427" name="Column1427" queryTableFieldId="1427"/>
    <tableColumn id="1428" xr3:uid="{C08AAD84-3AE8-4781-8471-51222E8B6EFF}" uniqueName="1428" name="Column1428" queryTableFieldId="1428"/>
    <tableColumn id="1429" xr3:uid="{7328F4AD-3CBC-42AE-AC3C-470A8C17ADB5}" uniqueName="1429" name="Column1429" queryTableFieldId="1429"/>
    <tableColumn id="1430" xr3:uid="{16D66AA1-875E-4E02-AA86-4C0A6258FAB5}" uniqueName="1430" name="Column1430" queryTableFieldId="1430"/>
    <tableColumn id="1431" xr3:uid="{154A7A7C-E206-4F0A-935D-0DA5A3E4EB5A}" uniqueName="1431" name="Column1431" queryTableFieldId="1431"/>
    <tableColumn id="1432" xr3:uid="{3DA26DAE-2391-4B6C-89F3-13494CB60333}" uniqueName="1432" name="Column1432" queryTableFieldId="1432"/>
    <tableColumn id="1433" xr3:uid="{A572EB3E-C174-4D30-82AF-5D38669118B0}" uniqueName="1433" name="Column1433" queryTableFieldId="1433"/>
    <tableColumn id="1434" xr3:uid="{185BD32D-903D-43BE-9AC5-4A4CF9C6643C}" uniqueName="1434" name="Column1434" queryTableFieldId="1434"/>
    <tableColumn id="1435" xr3:uid="{3A6A8F85-1991-424E-8D9E-E3F2CEAE1B59}" uniqueName="1435" name="Column1435" queryTableFieldId="1435"/>
    <tableColumn id="1436" xr3:uid="{174C5D4C-6010-470E-B341-912CB8553530}" uniqueName="1436" name="Column1436" queryTableFieldId="1436"/>
    <tableColumn id="1437" xr3:uid="{04935A6C-EB37-43B9-91E2-584AE5B99F9B}" uniqueName="1437" name="Column1437" queryTableFieldId="1437"/>
    <tableColumn id="1438" xr3:uid="{77B73A23-B14A-4614-B065-AF5A9A819C66}" uniqueName="1438" name="Column1438" queryTableFieldId="1438"/>
    <tableColumn id="1439" xr3:uid="{4919F713-1C52-4038-B22B-588938775C73}" uniqueName="1439" name="Column1439" queryTableFieldId="1439"/>
    <tableColumn id="1440" xr3:uid="{AA3FAFC3-2BF8-4692-8962-8DA9CE9F12B3}" uniqueName="1440" name="Column1440" queryTableFieldId="1440"/>
    <tableColumn id="1441" xr3:uid="{CBE06CDC-24D8-472B-8509-D2B3313347F5}" uniqueName="1441" name="Column1441" queryTableFieldId="1441"/>
    <tableColumn id="1442" xr3:uid="{B1B2CD66-C288-46F1-A11B-C47874D46763}" uniqueName="1442" name="Column1442" queryTableFieldId="1442"/>
    <tableColumn id="1443" xr3:uid="{E7F4CAC6-C66F-487D-80D0-60C9083BAD8C}" uniqueName="1443" name="Column1443" queryTableFieldId="1443"/>
    <tableColumn id="1444" xr3:uid="{D12A50B3-A460-40DE-B410-0688E92D9132}" uniqueName="1444" name="Column1444" queryTableFieldId="1444"/>
    <tableColumn id="1445" xr3:uid="{49E63143-30C2-47CD-BBF8-DDB6B42D1EA7}" uniqueName="1445" name="Column1445" queryTableFieldId="1445"/>
    <tableColumn id="1446" xr3:uid="{2EC7FD10-9010-465A-BFA8-037E6A2F10C1}" uniqueName="1446" name="Column1446" queryTableFieldId="1446"/>
    <tableColumn id="1447" xr3:uid="{4C950C0A-C73D-4306-A33E-0C62B17FFA0B}" uniqueName="1447" name="Column1447" queryTableFieldId="1447"/>
    <tableColumn id="1448" xr3:uid="{FEECF20F-AF05-41CD-B631-0FDEE661AAAA}" uniqueName="1448" name="Column1448" queryTableFieldId="1448"/>
    <tableColumn id="1449" xr3:uid="{CEFA16F2-8BCC-4894-B1E1-6EA1928FB330}" uniqueName="1449" name="Column1449" queryTableFieldId="1449"/>
    <tableColumn id="1450" xr3:uid="{B85313B7-D072-431E-9750-1976F58222B4}" uniqueName="1450" name="Column1450" queryTableFieldId="1450"/>
    <tableColumn id="1451" xr3:uid="{E0E431A7-A544-45BB-9C8F-A305F513FD7F}" uniqueName="1451" name="Column1451" queryTableFieldId="1451"/>
    <tableColumn id="1452" xr3:uid="{5BDFC985-A213-4E70-8F00-500DE2635222}" uniqueName="1452" name="Column1452" queryTableFieldId="1452"/>
    <tableColumn id="1453" xr3:uid="{DE726F9A-AFCC-44EA-8B99-66D76E6C866E}" uniqueName="1453" name="Column1453" queryTableFieldId="1453"/>
    <tableColumn id="1454" xr3:uid="{007653D0-243A-4FF1-AEB6-6716DD3FAB06}" uniqueName="1454" name="Column1454" queryTableFieldId="1454"/>
    <tableColumn id="1455" xr3:uid="{E37146B8-AFAC-4728-A3AD-6AC7DAA4BB4B}" uniqueName="1455" name="Column1455" queryTableFieldId="1455"/>
    <tableColumn id="1456" xr3:uid="{C627CD7B-7ED4-4763-808F-3337EF871673}" uniqueName="1456" name="Column1456" queryTableFieldId="1456"/>
    <tableColumn id="1457" xr3:uid="{0DF8A725-C75B-4F3B-AE5E-2208C264AB39}" uniqueName="1457" name="Column1457" queryTableFieldId="1457"/>
    <tableColumn id="1458" xr3:uid="{1C5C0F6A-1F25-465D-973A-9EE463D94E41}" uniqueName="1458" name="Column1458" queryTableFieldId="1458"/>
    <tableColumn id="1459" xr3:uid="{FE8CD333-D9FA-42DE-AF09-39028742CB30}" uniqueName="1459" name="Column1459" queryTableFieldId="1459"/>
    <tableColumn id="1460" xr3:uid="{82469CFD-07C1-4F74-99BB-2F6B48617216}" uniqueName="1460" name="Column1460" queryTableFieldId="1460"/>
    <tableColumn id="1461" xr3:uid="{CE1FD38F-A8E7-4F95-843D-7E58A44A8F09}" uniqueName="1461" name="Column1461" queryTableFieldId="1461"/>
    <tableColumn id="1462" xr3:uid="{A7F0ECAB-0EB8-4C89-948E-5ADA84F416D6}" uniqueName="1462" name="Column1462" queryTableFieldId="1462"/>
    <tableColumn id="1463" xr3:uid="{5D02BD8F-D57D-4308-9931-081A97531101}" uniqueName="1463" name="Column1463" queryTableFieldId="1463"/>
    <tableColumn id="1464" xr3:uid="{0CBF436F-3830-4D4C-8AE4-9C014047A29E}" uniqueName="1464" name="Column1464" queryTableFieldId="1464"/>
    <tableColumn id="1465" xr3:uid="{1C1C25DB-8DF6-4F77-B254-C43132047431}" uniqueName="1465" name="Column1465" queryTableFieldId="1465"/>
    <tableColumn id="1466" xr3:uid="{BAB5D2C1-854B-4CCE-92A3-1789A66B9B96}" uniqueName="1466" name="Column1466" queryTableFieldId="1466"/>
    <tableColumn id="1467" xr3:uid="{00D95B77-2905-4BA9-9B40-EF734AE9B86C}" uniqueName="1467" name="Column1467" queryTableFieldId="1467"/>
    <tableColumn id="1468" xr3:uid="{02B671EA-F489-4C36-8269-D914E0600779}" uniqueName="1468" name="Column1468" queryTableFieldId="1468"/>
    <tableColumn id="1469" xr3:uid="{FB6DCDCF-88CF-4A70-AE35-12779B5FDF44}" uniqueName="1469" name="Column1469" queryTableFieldId="1469"/>
    <tableColumn id="1470" xr3:uid="{CC5ECFF2-E746-4F88-B329-307FE213D170}" uniqueName="1470" name="Column1470" queryTableFieldId="1470"/>
    <tableColumn id="1471" xr3:uid="{7831E9DD-7925-4125-B440-CB91FF53CC19}" uniqueName="1471" name="Column1471" queryTableFieldId="1471"/>
    <tableColumn id="1472" xr3:uid="{88B65579-BFE0-494F-9CBE-CF65C07E9E82}" uniqueName="1472" name="Column1472" queryTableFieldId="1472"/>
    <tableColumn id="1473" xr3:uid="{19111F48-1E4B-423A-B238-978B96E85861}" uniqueName="1473" name="Column1473" queryTableFieldId="1473"/>
    <tableColumn id="1474" xr3:uid="{DA2AE60F-4A49-470F-B814-E05CCC5AAA17}" uniqueName="1474" name="Column1474" queryTableFieldId="1474"/>
    <tableColumn id="1475" xr3:uid="{3CC58473-3390-443E-85D0-36694E47A924}" uniqueName="1475" name="Column1475" queryTableFieldId="1475"/>
    <tableColumn id="1476" xr3:uid="{A77DB55B-CE3B-4269-B108-093C3B1E39AB}" uniqueName="1476" name="Column1476" queryTableFieldId="1476"/>
    <tableColumn id="1477" xr3:uid="{AEBE2BB5-EBC6-43B0-B44F-3ECD2E65C80E}" uniqueName="1477" name="Column1477" queryTableFieldId="1477"/>
    <tableColumn id="1478" xr3:uid="{8C1B968E-A415-426F-BB18-F49C9C6C48DB}" uniqueName="1478" name="Column1478" queryTableFieldId="1478"/>
    <tableColumn id="1479" xr3:uid="{44AFB6B5-7D2E-4819-BF36-24BDC4A7049F}" uniqueName="1479" name="Column1479" queryTableFieldId="1479"/>
    <tableColumn id="1480" xr3:uid="{D8F107CC-052A-4308-A5C8-3B64098F0C31}" uniqueName="1480" name="Column1480" queryTableFieldId="1480"/>
    <tableColumn id="1481" xr3:uid="{32C5A4AE-6092-4336-83C0-0EED2B6BD349}" uniqueName="1481" name="Column1481" queryTableFieldId="1481"/>
    <tableColumn id="1482" xr3:uid="{BBDC3E51-AFBE-48DC-B7E3-271234F6096E}" uniqueName="1482" name="Column1482" queryTableFieldId="1482"/>
    <tableColumn id="1483" xr3:uid="{D89CB4CF-FE9B-41B5-85B9-B317EAF6C371}" uniqueName="1483" name="Column1483" queryTableFieldId="1483"/>
    <tableColumn id="1484" xr3:uid="{5EB8ADCF-4D4C-4BE5-AF74-463CE681B0AA}" uniqueName="1484" name="Column1484" queryTableFieldId="1484"/>
    <tableColumn id="1485" xr3:uid="{3318E795-2609-4A22-A20E-9283F3071153}" uniqueName="1485" name="Column1485" queryTableFieldId="1485"/>
    <tableColumn id="1486" xr3:uid="{ACE8AE98-713E-4780-977F-6397E2511756}" uniqueName="1486" name="Column1486" queryTableFieldId="1486"/>
    <tableColumn id="1487" xr3:uid="{5F71E5E0-28B3-4337-BC3F-D6F54461E8E6}" uniqueName="1487" name="Column1487" queryTableFieldId="1487"/>
    <tableColumn id="1488" xr3:uid="{7E4D34A4-DBA0-4C44-B580-0FBC0D8B6925}" uniqueName="1488" name="Column1488" queryTableFieldId="1488"/>
    <tableColumn id="1489" xr3:uid="{90A74E5F-BD62-43EE-A2B3-72B0BC18E03C}" uniqueName="1489" name="Column1489" queryTableFieldId="1489"/>
    <tableColumn id="1490" xr3:uid="{A4C5064E-6660-4D8F-990B-D62ABE15A5F8}" uniqueName="1490" name="Column1490" queryTableFieldId="1490"/>
    <tableColumn id="1491" xr3:uid="{DC14062A-B80B-4030-A23E-2106BB86068A}" uniqueName="1491" name="Column1491" queryTableFieldId="1491"/>
    <tableColumn id="1492" xr3:uid="{E61F9054-E8D1-449F-A845-89FB0D5EE43E}" uniqueName="1492" name="Column1492" queryTableFieldId="1492"/>
    <tableColumn id="1493" xr3:uid="{3829C6F9-DC14-4C84-A43C-BA931595D713}" uniqueName="1493" name="Column1493" queryTableFieldId="1493"/>
    <tableColumn id="1494" xr3:uid="{11011481-8991-40E8-82D1-766425760AE2}" uniqueName="1494" name="Column1494" queryTableFieldId="1494"/>
    <tableColumn id="1495" xr3:uid="{616A376F-4BD4-41F5-9C19-7CAD77A8FA7E}" uniqueName="1495" name="Column1495" queryTableFieldId="1495"/>
    <tableColumn id="1496" xr3:uid="{FCBBF484-D7E7-49AD-8FF3-FE81E0F9E3FC}" uniqueName="1496" name="Column1496" queryTableFieldId="1496"/>
    <tableColumn id="1497" xr3:uid="{61AD1824-EF93-420F-8A77-093E37B123BC}" uniqueName="1497" name="Column1497" queryTableFieldId="1497"/>
    <tableColumn id="1498" xr3:uid="{E5952609-2862-42B4-87C4-487F10205ADC}" uniqueName="1498" name="Column1498" queryTableFieldId="1498"/>
    <tableColumn id="1499" xr3:uid="{126DE0BA-24D3-4634-9272-369305022DE6}" uniqueName="1499" name="Column1499" queryTableFieldId="1499"/>
    <tableColumn id="1500" xr3:uid="{94AAF287-B512-4BB0-8AF5-14BE24B026A7}" uniqueName="1500" name="Column1500" queryTableFieldId="1500"/>
    <tableColumn id="1501" xr3:uid="{D8B1AC31-1E21-4B7B-9E39-D533B5A6BD82}" uniqueName="1501" name="Column1501" queryTableFieldId="1501"/>
    <tableColumn id="1502" xr3:uid="{E720468B-E085-4D9E-868E-E660A8C11D77}" uniqueName="1502" name="Column1502" queryTableFieldId="1502"/>
    <tableColumn id="1503" xr3:uid="{FC7A1112-8D01-4FC3-8A28-6481F60251BD}" uniqueName="1503" name="Column1503" queryTableFieldId="1503"/>
    <tableColumn id="1504" xr3:uid="{28C22892-D8A9-4BBD-8A21-5984CD3B5AF8}" uniqueName="1504" name="Column1504" queryTableFieldId="1504"/>
    <tableColumn id="1505" xr3:uid="{9849E8EC-6486-430F-80B0-F9572ECCF640}" uniqueName="1505" name="Column1505" queryTableFieldId="1505"/>
    <tableColumn id="1506" xr3:uid="{3DF50709-566A-4332-9952-C957AECF4CEA}" uniqueName="1506" name="Column1506" queryTableFieldId="1506"/>
    <tableColumn id="1507" xr3:uid="{E748835D-00A5-4FDA-A430-323A85A2A2C2}" uniqueName="1507" name="Column1507" queryTableFieldId="1507"/>
    <tableColumn id="1508" xr3:uid="{AD883567-85FF-4FBA-94E1-D1B365B075D0}" uniqueName="1508" name="Column1508" queryTableFieldId="1508"/>
    <tableColumn id="1509" xr3:uid="{39F1C342-4323-4554-A3B7-A55B95A05F4C}" uniqueName="1509" name="Column1509" queryTableFieldId="1509"/>
    <tableColumn id="1510" xr3:uid="{642398EB-0C86-4123-8F06-F7C89640014C}" uniqueName="1510" name="Column1510" queryTableFieldId="1510"/>
    <tableColumn id="1511" xr3:uid="{81BF195D-70B2-4713-AD84-612883C99B53}" uniqueName="1511" name="Column1511" queryTableFieldId="1511"/>
    <tableColumn id="1512" xr3:uid="{096D985C-31BF-4598-BF7D-734F5CB90B45}" uniqueName="1512" name="Column1512" queryTableFieldId="1512"/>
    <tableColumn id="1513" xr3:uid="{445DC2D6-8107-4EA4-8CA6-B894E4CBCD96}" uniqueName="1513" name="Column1513" queryTableFieldId="1513"/>
    <tableColumn id="1514" xr3:uid="{227A0AF8-3A77-4D95-B951-7FE74FD261A4}" uniqueName="1514" name="Column1514" queryTableFieldId="1514"/>
    <tableColumn id="1515" xr3:uid="{82CABBC8-EC8E-4134-82CC-9894FC3E16C2}" uniqueName="1515" name="Column1515" queryTableFieldId="1515"/>
    <tableColumn id="1516" xr3:uid="{399F9685-C3B7-447F-BD9F-9D26C06B3933}" uniqueName="1516" name="Column1516" queryTableFieldId="1516"/>
    <tableColumn id="1517" xr3:uid="{90036EC9-6EC8-43FB-B379-1D209FB02683}" uniqueName="1517" name="Column1517" queryTableFieldId="1517"/>
    <tableColumn id="1518" xr3:uid="{951B67F0-2935-44EA-9016-C788C2D26F37}" uniqueName="1518" name="Column1518" queryTableFieldId="1518"/>
    <tableColumn id="1519" xr3:uid="{78E29428-9AB2-4D3E-A27A-ED73AE6C8567}" uniqueName="1519" name="Column1519" queryTableFieldId="1519"/>
    <tableColumn id="1520" xr3:uid="{B5F375BE-0276-441D-A55C-BF4A53818307}" uniqueName="1520" name="Column1520" queryTableFieldId="1520"/>
    <tableColumn id="1521" xr3:uid="{1F35D51B-4B4E-4EB6-A859-DDA0D7603183}" uniqueName="1521" name="Column1521" queryTableFieldId="1521"/>
    <tableColumn id="1522" xr3:uid="{7C8F5DF3-3E25-441A-B9B6-6C907F80D4E5}" uniqueName="1522" name="Column1522" queryTableFieldId="1522"/>
    <tableColumn id="1523" xr3:uid="{B90A351B-95B6-45B2-AE75-8105090D5874}" uniqueName="1523" name="Column1523" queryTableFieldId="1523"/>
    <tableColumn id="1524" xr3:uid="{62CAC273-D879-447F-AB51-C48734EF6CEC}" uniqueName="1524" name="Column1524" queryTableFieldId="1524"/>
    <tableColumn id="1525" xr3:uid="{8F6CA689-228F-4C54-B966-BDE40AE6F499}" uniqueName="1525" name="Column1525" queryTableFieldId="1525"/>
    <tableColumn id="1526" xr3:uid="{C7448924-337D-4AD9-AB67-8D9A16759ABF}" uniqueName="1526" name="Column1526" queryTableFieldId="1526"/>
    <tableColumn id="1527" xr3:uid="{8CD6F834-CB6D-4E54-BA67-FA68C0B2E8E5}" uniqueName="1527" name="Column1527" queryTableFieldId="1527"/>
    <tableColumn id="1528" xr3:uid="{EB65F402-AF62-461D-A256-3D7C56484C3F}" uniqueName="1528" name="Column1528" queryTableFieldId="1528"/>
    <tableColumn id="1529" xr3:uid="{93927F9A-8E58-46A2-AFFF-4A8328181438}" uniqueName="1529" name="Column1529" queryTableFieldId="1529"/>
    <tableColumn id="1530" xr3:uid="{3417D74F-610B-419D-B1D1-F772479CA5DB}" uniqueName="1530" name="Column1530" queryTableFieldId="1530"/>
    <tableColumn id="1531" xr3:uid="{2C26D56E-20FE-4583-BEE8-FB5F49DBDE44}" uniqueName="1531" name="Column1531" queryTableFieldId="1531"/>
    <tableColumn id="1532" xr3:uid="{864F9A4F-4D36-4453-9363-E497D4C13EB9}" uniqueName="1532" name="Column1532" queryTableFieldId="1532"/>
    <tableColumn id="1533" xr3:uid="{2CEE7339-C06B-4489-B30A-DFDF9811A717}" uniqueName="1533" name="Column1533" queryTableFieldId="1533"/>
    <tableColumn id="1534" xr3:uid="{A1493CF7-3EE7-4D7A-8840-05DA3359B51F}" uniqueName="1534" name="Column1534" queryTableFieldId="1534"/>
    <tableColumn id="1535" xr3:uid="{1EF95ED5-978C-40A7-B8DF-24F0C1AE458A}" uniqueName="1535" name="Column1535" queryTableFieldId="1535"/>
    <tableColumn id="1536" xr3:uid="{F1C85106-4034-44BD-B5AB-D8B9945C1CDD}" uniqueName="1536" name="Column1536" queryTableFieldId="1536"/>
    <tableColumn id="1537" xr3:uid="{3DE0DFAF-369E-4DC4-909B-10F6C2CE765A}" uniqueName="1537" name="Column1537" queryTableFieldId="1537"/>
    <tableColumn id="1538" xr3:uid="{A3F98E8C-AF30-45C7-BDD4-D5BA761E7B37}" uniqueName="1538" name="Column1538" queryTableFieldId="1538"/>
    <tableColumn id="1539" xr3:uid="{AD299B7E-541F-4ED0-96E0-D05F8940A8EC}" uniqueName="1539" name="Column1539" queryTableFieldId="1539"/>
    <tableColumn id="1540" xr3:uid="{B7BB0E15-CCD1-464B-AD4F-3B87E3622156}" uniqueName="1540" name="Column1540" queryTableFieldId="1540"/>
    <tableColumn id="1541" xr3:uid="{C47E3180-5747-4097-B397-CFE459B683FE}" uniqueName="1541" name="Column1541" queryTableFieldId="1541"/>
    <tableColumn id="1542" xr3:uid="{6D945254-B93E-43C9-A966-46179997BBD8}" uniqueName="1542" name="Column1542" queryTableFieldId="1542"/>
    <tableColumn id="1543" xr3:uid="{DBB5CBAF-6F9F-499B-BC84-7F117D816891}" uniqueName="1543" name="Column1543" queryTableFieldId="1543"/>
    <tableColumn id="1544" xr3:uid="{B974EAA2-1C98-4548-9819-D66300B9C941}" uniqueName="1544" name="Column1544" queryTableFieldId="1544"/>
    <tableColumn id="1545" xr3:uid="{61878EC2-C651-4035-A94F-A68AE2DE2311}" uniqueName="1545" name="Column1545" queryTableFieldId="1545"/>
    <tableColumn id="1546" xr3:uid="{21AA14DA-347E-46F7-B698-EFA84F371B3F}" uniqueName="1546" name="Column1546" queryTableFieldId="1546"/>
    <tableColumn id="1547" xr3:uid="{BF66553C-E290-4CE2-BAF4-E76093956657}" uniqueName="1547" name="Column1547" queryTableFieldId="1547"/>
    <tableColumn id="1548" xr3:uid="{000B9D19-A5BD-4978-87B2-3A740D2FC75F}" uniqueName="1548" name="Column1548" queryTableFieldId="1548"/>
    <tableColumn id="1549" xr3:uid="{7AD9E8E8-2020-4016-855F-F4010A20550B}" uniqueName="1549" name="Column1549" queryTableFieldId="1549"/>
    <tableColumn id="1550" xr3:uid="{F85826A4-B261-4D6A-9129-C54754D4D198}" uniqueName="1550" name="Column1550" queryTableFieldId="1550"/>
    <tableColumn id="1551" xr3:uid="{E5F3A0F8-C0F7-445C-A548-84F21092E9F7}" uniqueName="1551" name="Column1551" queryTableFieldId="1551"/>
    <tableColumn id="1552" xr3:uid="{8EF7093E-8E0D-4A6A-AEEA-3F9E427E9507}" uniqueName="1552" name="Column1552" queryTableFieldId="1552"/>
    <tableColumn id="1553" xr3:uid="{576B861A-97DD-4810-9B3F-8187B94FA4A8}" uniqueName="1553" name="Column1553" queryTableFieldId="1553"/>
    <tableColumn id="1554" xr3:uid="{A6F82ABA-5C54-4377-92C6-0D0BD7647899}" uniqueName="1554" name="Column1554" queryTableFieldId="1554"/>
    <tableColumn id="1555" xr3:uid="{D915F1E9-A27F-4DBE-8984-C69B89871E04}" uniqueName="1555" name="Column1555" queryTableFieldId="1555"/>
    <tableColumn id="1556" xr3:uid="{7866D4E5-A2AD-4E57-92FA-10413A697010}" uniqueName="1556" name="Column1556" queryTableFieldId="1556"/>
    <tableColumn id="1557" xr3:uid="{7F97297D-A5BE-46BC-A0EC-76BA76317316}" uniqueName="1557" name="Column1557" queryTableFieldId="1557"/>
    <tableColumn id="1558" xr3:uid="{B97B6C5F-8A4B-4C2B-B8B3-50A479ED46D7}" uniqueName="1558" name="Column1558" queryTableFieldId="1558"/>
    <tableColumn id="1559" xr3:uid="{FC4B611A-924B-4639-9A67-C700652E71FA}" uniqueName="1559" name="Column1559" queryTableFieldId="1559"/>
    <tableColumn id="1560" xr3:uid="{028DAF88-C699-4952-8B61-3B171F3213F0}" uniqueName="1560" name="Column1560" queryTableFieldId="1560"/>
    <tableColumn id="1561" xr3:uid="{CC9F81F5-DB1B-41B0-BC44-D5E2FD369323}" uniqueName="1561" name="Column1561" queryTableFieldId="1561"/>
    <tableColumn id="1562" xr3:uid="{0C1BE679-BC4E-4009-A473-075AE5FDC8AA}" uniqueName="1562" name="Column1562" queryTableFieldId="1562"/>
    <tableColumn id="1563" xr3:uid="{11C06260-88AA-43B6-B45A-291CF0F672FE}" uniqueName="1563" name="Column1563" queryTableFieldId="1563"/>
    <tableColumn id="1564" xr3:uid="{2BF23AF1-806C-4784-8015-25DB2E2365BF}" uniqueName="1564" name="Column1564" queryTableFieldId="1564"/>
    <tableColumn id="1565" xr3:uid="{BB994709-AFA3-4C91-9EBB-8C8357472CCD}" uniqueName="1565" name="Column1565" queryTableFieldId="1565"/>
    <tableColumn id="1566" xr3:uid="{01E34DF2-A9E5-4444-A35A-9A383ADEC5C6}" uniqueName="1566" name="Column1566" queryTableFieldId="1566"/>
    <tableColumn id="1567" xr3:uid="{BB0B57D3-355D-4D69-A08B-35096B2DA383}" uniqueName="1567" name="Column1567" queryTableFieldId="1567"/>
    <tableColumn id="1568" xr3:uid="{E5B3F928-37BC-46E7-AF14-794B1FD98E33}" uniqueName="1568" name="Column1568" queryTableFieldId="1568"/>
    <tableColumn id="1569" xr3:uid="{A0159957-3E8D-4352-A7F9-3DABFCAA2F88}" uniqueName="1569" name="Column1569" queryTableFieldId="1569"/>
    <tableColumn id="1570" xr3:uid="{9FE8EA9B-55F2-400B-9D76-4AB146757C5C}" uniqueName="1570" name="Column1570" queryTableFieldId="1570"/>
    <tableColumn id="1571" xr3:uid="{2A591019-1F10-4F13-B545-8953CDEB78C9}" uniqueName="1571" name="Column1571" queryTableFieldId="1571"/>
    <tableColumn id="1572" xr3:uid="{E155BF8A-5E8B-4E55-84C0-CB3D70B553F0}" uniqueName="1572" name="Column1572" queryTableFieldId="1572"/>
    <tableColumn id="1573" xr3:uid="{A4CD09F7-4565-497F-8AA8-5A4DE0BD001E}" uniqueName="1573" name="Column1573" queryTableFieldId="1573"/>
    <tableColumn id="1574" xr3:uid="{AD0F5158-D252-4C8E-B2ED-A8F2625351BA}" uniqueName="1574" name="Column1574" queryTableFieldId="1574"/>
    <tableColumn id="1575" xr3:uid="{1E656756-75E1-4B9E-9CA0-50A45641D262}" uniqueName="1575" name="Column1575" queryTableFieldId="1575"/>
    <tableColumn id="1576" xr3:uid="{259C3960-1194-43FE-BDE7-6E59E23ADA13}" uniqueName="1576" name="Column1576" queryTableFieldId="1576"/>
    <tableColumn id="1577" xr3:uid="{E08E704F-2D30-4A22-BA20-702165DDD10B}" uniqueName="1577" name="Column1577" queryTableFieldId="1577"/>
    <tableColumn id="1578" xr3:uid="{335FEE46-DA87-46CD-B45E-0DE4B7D311E0}" uniqueName="1578" name="Column1578" queryTableFieldId="1578"/>
    <tableColumn id="1579" xr3:uid="{5163FD4C-F3F1-4B7B-9B16-65E8BE728BFE}" uniqueName="1579" name="Column1579" queryTableFieldId="1579"/>
    <tableColumn id="1580" xr3:uid="{A0E9923E-9FE5-4635-B99D-E3AAABF07D80}" uniqueName="1580" name="Column1580" queryTableFieldId="1580"/>
    <tableColumn id="1581" xr3:uid="{21B3739D-7A76-4355-A47C-CAF8F629BFB4}" uniqueName="1581" name="Column1581" queryTableFieldId="1581"/>
    <tableColumn id="1582" xr3:uid="{FD9928BE-8B49-4AA8-8520-9AABFF938499}" uniqueName="1582" name="Column1582" queryTableFieldId="1582"/>
    <tableColumn id="1583" xr3:uid="{1B51A9FD-C500-4F22-B1C0-E0753B8C74BF}" uniqueName="1583" name="Column1583" queryTableFieldId="1583"/>
    <tableColumn id="1584" xr3:uid="{1CFF3376-DA6E-4D63-900F-08A9C2F028FB}" uniqueName="1584" name="Column1584" queryTableFieldId="1584"/>
    <tableColumn id="1585" xr3:uid="{084AA3A9-4862-4729-9148-6D31536D65CE}" uniqueName="1585" name="Column1585" queryTableFieldId="1585"/>
    <tableColumn id="1586" xr3:uid="{5A747F29-705F-4BE3-BEE1-C536D80595DE}" uniqueName="1586" name="Column1586" queryTableFieldId="1586"/>
    <tableColumn id="1587" xr3:uid="{0BB48608-8C28-4DB0-9DA3-14FA36DF6523}" uniqueName="1587" name="Column1587" queryTableFieldId="1587"/>
    <tableColumn id="1588" xr3:uid="{CB75D837-A816-4B98-8600-F6CDCE08527B}" uniqueName="1588" name="Column1588" queryTableFieldId="1588"/>
    <tableColumn id="1589" xr3:uid="{5ED63EF3-E517-4BA8-B73F-4EC532F5CDC7}" uniqueName="1589" name="Column1589" queryTableFieldId="1589"/>
    <tableColumn id="1590" xr3:uid="{FF3EDD35-E009-4891-9C20-694CA4196EBE}" uniqueName="1590" name="Column1590" queryTableFieldId="1590"/>
    <tableColumn id="1591" xr3:uid="{72814054-661B-4817-B09C-C3370B67ABDB}" uniqueName="1591" name="Column1591" queryTableFieldId="1591"/>
    <tableColumn id="1592" xr3:uid="{22AB79AA-930C-471D-BF35-8C870CA39CAB}" uniqueName="1592" name="Column1592" queryTableFieldId="1592"/>
    <tableColumn id="1593" xr3:uid="{8628C043-8BFB-4C0A-8483-D9799B1CAEDA}" uniqueName="1593" name="Column1593" queryTableFieldId="1593"/>
    <tableColumn id="1594" xr3:uid="{882C3B93-AC57-4937-9AD4-D92714A8BB54}" uniqueName="1594" name="Column1594" queryTableFieldId="1594"/>
    <tableColumn id="1595" xr3:uid="{958D8E27-0074-4E93-B32B-65D04EA69C7C}" uniqueName="1595" name="Column1595" queryTableFieldId="1595"/>
    <tableColumn id="1596" xr3:uid="{467A2EAF-F735-4DB0-8D98-9DD59C69172F}" uniqueName="1596" name="Column1596" queryTableFieldId="1596"/>
    <tableColumn id="1597" xr3:uid="{B3324A45-D4A5-4C78-A79E-F7D622BB5566}" uniqueName="1597" name="Column1597" queryTableFieldId="1597"/>
    <tableColumn id="1598" xr3:uid="{01DDE9AC-F01E-4570-86DF-7D177070F3BB}" uniqueName="1598" name="Column1598" queryTableFieldId="1598"/>
    <tableColumn id="1599" xr3:uid="{3A303D01-3C94-49E7-877D-7D5DB97CC8F8}" uniqueName="1599" name="Column1599" queryTableFieldId="1599"/>
    <tableColumn id="1600" xr3:uid="{AC56ABB0-B750-4E34-AA3E-D7B2FFA1F38A}" uniqueName="1600" name="Column1600" queryTableFieldId="1600"/>
    <tableColumn id="1601" xr3:uid="{E14EB4FE-B257-4810-88C3-80C75D75CE4F}" uniqueName="1601" name="Column1601" queryTableFieldId="1601"/>
    <tableColumn id="1602" xr3:uid="{34A360ED-5D4F-4AE5-97C6-1B4948F1ADED}" uniqueName="1602" name="Column1602" queryTableFieldId="1602"/>
    <tableColumn id="1603" xr3:uid="{6A9C52C9-BD65-4BB1-93D4-31920BAC33AE}" uniqueName="1603" name="Column1603" queryTableFieldId="1603"/>
    <tableColumn id="1604" xr3:uid="{3505D4C1-A5AF-44D4-BC05-6CDD68D1DC7B}" uniqueName="1604" name="Column1604" queryTableFieldId="1604"/>
    <tableColumn id="1605" xr3:uid="{6E66CBCE-35AF-445F-BDBB-524540EE591F}" uniqueName="1605" name="Column1605" queryTableFieldId="1605"/>
    <tableColumn id="1606" xr3:uid="{109309B6-1DFB-4DE4-B1DB-369DFA034D68}" uniqueName="1606" name="Column1606" queryTableFieldId="1606"/>
    <tableColumn id="1607" xr3:uid="{FA1BC833-D51A-493E-820C-3C585D6FF751}" uniqueName="1607" name="Column1607" queryTableFieldId="1607"/>
    <tableColumn id="1608" xr3:uid="{010244A1-978B-45DC-B899-9ADFEB03094C}" uniqueName="1608" name="Column1608" queryTableFieldId="1608"/>
    <tableColumn id="1609" xr3:uid="{45826439-3461-4C5B-9B80-BCB29523BF1E}" uniqueName="1609" name="Column1609" queryTableFieldId="1609"/>
    <tableColumn id="1610" xr3:uid="{0A514AFE-E9EC-4503-84BB-55F6D42D009E}" uniqueName="1610" name="Column1610" queryTableFieldId="1610"/>
    <tableColumn id="1611" xr3:uid="{7581EEB6-CD91-4855-8DA8-6F449195CA61}" uniqueName="1611" name="Column1611" queryTableFieldId="1611"/>
    <tableColumn id="1612" xr3:uid="{3528E310-FDD5-4DC3-8F48-A9FF22DA375A}" uniqueName="1612" name="Column1612" queryTableFieldId="1612"/>
    <tableColumn id="1613" xr3:uid="{AF1FF50A-F317-4CC9-9C20-293185F049FF}" uniqueName="1613" name="Column1613" queryTableFieldId="1613"/>
    <tableColumn id="1614" xr3:uid="{96487671-F27C-40F6-B54C-B4E8126BC8AB}" uniqueName="1614" name="Column1614" queryTableFieldId="1614"/>
    <tableColumn id="1615" xr3:uid="{8C8A2281-C79B-4486-9B2B-1C5F494C2CE6}" uniqueName="1615" name="Column1615" queryTableFieldId="1615"/>
    <tableColumn id="1616" xr3:uid="{CAD773A5-4273-435C-8215-7F21CF94149A}" uniqueName="1616" name="Column1616" queryTableFieldId="1616"/>
    <tableColumn id="1617" xr3:uid="{97B95E68-5B90-4C7E-B0FF-D0F108DEF4E5}" uniqueName="1617" name="Column1617" queryTableFieldId="1617"/>
    <tableColumn id="1618" xr3:uid="{C3C6AC1F-C17F-4726-A9B4-1406887037DD}" uniqueName="1618" name="Column1618" queryTableFieldId="1618"/>
    <tableColumn id="1619" xr3:uid="{790FF676-98F9-4666-BD66-E1844C19040B}" uniqueName="1619" name="Column1619" queryTableFieldId="1619"/>
    <tableColumn id="1620" xr3:uid="{731CC440-FD88-47C7-ADBB-5B68D9A20534}" uniqueName="1620" name="Column1620" queryTableFieldId="1620"/>
    <tableColumn id="1621" xr3:uid="{00D9024F-BCB7-4F2A-AA89-1D8ABEC36319}" uniqueName="1621" name="Column1621" queryTableFieldId="1621"/>
    <tableColumn id="1622" xr3:uid="{502C0C33-83E5-4277-8123-D1B9BA82298B}" uniqueName="1622" name="Column1622" queryTableFieldId="1622"/>
    <tableColumn id="1623" xr3:uid="{F963AB93-EE85-435C-9E9F-5BEBD47B6083}" uniqueName="1623" name="Column1623" queryTableFieldId="1623"/>
    <tableColumn id="1624" xr3:uid="{875CAC03-1BA9-4B3F-A3F0-D7064028D2F9}" uniqueName="1624" name="Column1624" queryTableFieldId="1624"/>
    <tableColumn id="1625" xr3:uid="{9F668785-0964-439A-A641-40E5F179267A}" uniqueName="1625" name="Column1625" queryTableFieldId="1625"/>
    <tableColumn id="1626" xr3:uid="{F2A8EFA5-8D4D-45F3-B671-BDBBB0E8EC48}" uniqueName="1626" name="Column1626" queryTableFieldId="1626"/>
    <tableColumn id="1627" xr3:uid="{2F731178-5DA3-41E8-BE2C-40F21A9A4D74}" uniqueName="1627" name="Column1627" queryTableFieldId="1627"/>
    <tableColumn id="1628" xr3:uid="{8E969A22-422F-4B58-884D-0184964A5099}" uniqueName="1628" name="Column1628" queryTableFieldId="1628"/>
    <tableColumn id="1629" xr3:uid="{A830C7D5-DB43-40C9-B84B-3783FCF14FEA}" uniqueName="1629" name="Column1629" queryTableFieldId="1629"/>
    <tableColumn id="1630" xr3:uid="{E2928361-F055-4F26-B83D-0C6030C39C97}" uniqueName="1630" name="Column1630" queryTableFieldId="1630"/>
    <tableColumn id="1631" xr3:uid="{82A36682-EFC0-4626-816E-BA3DAB839075}" uniqueName="1631" name="Column1631" queryTableFieldId="1631"/>
    <tableColumn id="1632" xr3:uid="{C547874D-363C-45A5-A1B3-8A39DC441B79}" uniqueName="1632" name="Column1632" queryTableFieldId="1632"/>
    <tableColumn id="1633" xr3:uid="{AF640BF6-8ED8-43F2-945C-07CEF807E2E9}" uniqueName="1633" name="Column1633" queryTableFieldId="1633"/>
    <tableColumn id="1634" xr3:uid="{EB8D43C3-29B9-4851-8946-6DFA4E314536}" uniqueName="1634" name="Column1634" queryTableFieldId="1634"/>
    <tableColumn id="1635" xr3:uid="{E74C1150-54D9-4EB7-88C7-E7100C4A33DA}" uniqueName="1635" name="Column1635" queryTableFieldId="1635"/>
    <tableColumn id="1636" xr3:uid="{39A9D8D1-8652-4B13-BE0F-240A0897D2A5}" uniqueName="1636" name="Column1636" queryTableFieldId="1636"/>
    <tableColumn id="1637" xr3:uid="{212EC0A5-D99C-40C5-85CD-1917F94E3639}" uniqueName="1637" name="Column1637" queryTableFieldId="1637"/>
    <tableColumn id="1638" xr3:uid="{2AAEAFC1-9B4E-4537-BE45-216AC9508E59}" uniqueName="1638" name="Column1638" queryTableFieldId="1638"/>
    <tableColumn id="1639" xr3:uid="{C189DAFF-6887-45F3-A0D7-71635C76E6DE}" uniqueName="1639" name="Column1639" queryTableFieldId="1639"/>
    <tableColumn id="1640" xr3:uid="{DCD34CD7-E914-432A-BEB0-F553A605385C}" uniqueName="1640" name="Column1640" queryTableFieldId="1640"/>
    <tableColumn id="1641" xr3:uid="{FC908B39-3F58-482A-BAFC-041FCDE5B640}" uniqueName="1641" name="Column1641" queryTableFieldId="1641"/>
    <tableColumn id="1642" xr3:uid="{5E9BDC29-79E8-4198-87DB-B045CC8281F4}" uniqueName="1642" name="Column1642" queryTableFieldId="1642"/>
    <tableColumn id="1643" xr3:uid="{58DC5C34-4B8B-4E72-8538-E30B61F6EC6A}" uniqueName="1643" name="Column1643" queryTableFieldId="1643"/>
    <tableColumn id="1644" xr3:uid="{E2A1933D-0288-40D4-B9D5-F7E690C7CA3F}" uniqueName="1644" name="Column1644" queryTableFieldId="1644"/>
    <tableColumn id="1645" xr3:uid="{DC08A9C7-4872-4CA8-AB17-CD41C0CCF3E5}" uniqueName="1645" name="Column1645" queryTableFieldId="1645"/>
    <tableColumn id="1646" xr3:uid="{0E30DDF1-68CC-4D7E-94B2-DAD4CFF973EE}" uniqueName="1646" name="Column1646" queryTableFieldId="1646"/>
    <tableColumn id="1647" xr3:uid="{BD3267C6-B8A4-4248-AE47-6654F45D3FFF}" uniqueName="1647" name="Column1647" queryTableFieldId="1647"/>
    <tableColumn id="1648" xr3:uid="{BC513E5D-2BBD-4333-AD26-5B951A4BB076}" uniqueName="1648" name="Column1648" queryTableFieldId="1648"/>
    <tableColumn id="1649" xr3:uid="{FB8BF3E8-02D9-4B8D-B1EB-8AF1EA348041}" uniqueName="1649" name="Column1649" queryTableFieldId="1649"/>
    <tableColumn id="1650" xr3:uid="{904695C1-1C64-4487-A2C5-868CF9E1727C}" uniqueName="1650" name="Column1650" queryTableFieldId="1650"/>
    <tableColumn id="1651" xr3:uid="{949D9BD8-0597-4AF4-A6DD-272534CA418A}" uniqueName="1651" name="Column1651" queryTableFieldId="1651"/>
    <tableColumn id="1652" xr3:uid="{6B8258FB-F8F1-4F14-8AC9-EF1838AAB310}" uniqueName="1652" name="Column1652" queryTableFieldId="1652"/>
    <tableColumn id="1653" xr3:uid="{05C2C4B6-C44C-4F7B-92AB-AD89353516A3}" uniqueName="1653" name="Column1653" queryTableFieldId="1653"/>
    <tableColumn id="1654" xr3:uid="{A3C576B9-DBAB-463B-BE10-A79EF077A5D3}" uniqueName="1654" name="Column1654" queryTableFieldId="1654"/>
    <tableColumn id="1655" xr3:uid="{9726E938-3C79-43BD-96CB-7E63F261D8D8}" uniqueName="1655" name="Column1655" queryTableFieldId="1655"/>
    <tableColumn id="1656" xr3:uid="{6F1DC46A-C2CD-4F38-BC87-1205806E4E8D}" uniqueName="1656" name="Column1656" queryTableFieldId="1656"/>
    <tableColumn id="1657" xr3:uid="{E4FEFAE9-CFAC-4038-9676-1D02B16B197D}" uniqueName="1657" name="Column1657" queryTableFieldId="1657"/>
    <tableColumn id="1658" xr3:uid="{68A60F66-C530-4409-AD39-67D41896F490}" uniqueName="1658" name="Column1658" queryTableFieldId="1658"/>
    <tableColumn id="1659" xr3:uid="{419AC301-E774-4DAF-BFE0-C262DEDFCD0F}" uniqueName="1659" name="Column1659" queryTableFieldId="1659"/>
    <tableColumn id="1660" xr3:uid="{9583D8C8-177B-4890-BF79-0F9A98B2F91D}" uniqueName="1660" name="Column1660" queryTableFieldId="1660"/>
    <tableColumn id="1661" xr3:uid="{A50DAC4A-9E39-449C-921A-C8279EF2A41A}" uniqueName="1661" name="Column1661" queryTableFieldId="1661"/>
    <tableColumn id="1662" xr3:uid="{E0CBE857-557C-4A1E-A6F7-493EE71B4B30}" uniqueName="1662" name="Column1662" queryTableFieldId="1662"/>
    <tableColumn id="1663" xr3:uid="{B97A1D17-BBA8-43B4-B441-404DC895B64B}" uniqueName="1663" name="Column1663" queryTableFieldId="1663"/>
    <tableColumn id="1664" xr3:uid="{E6622192-CEF5-450C-BC28-161E3FC24128}" uniqueName="1664" name="Column1664" queryTableFieldId="1664"/>
    <tableColumn id="1665" xr3:uid="{3E64F6E8-564A-4D61-84E1-EBC2932BC4C5}" uniqueName="1665" name="Column1665" queryTableFieldId="1665"/>
    <tableColumn id="1666" xr3:uid="{5D88F595-A015-4932-9846-EB134E0F8171}" uniqueName="1666" name="Column1666" queryTableFieldId="1666"/>
    <tableColumn id="1667" xr3:uid="{E3FF54AC-3AD8-4820-80F5-3DBE007C31A2}" uniqueName="1667" name="Column1667" queryTableFieldId="1667"/>
    <tableColumn id="1668" xr3:uid="{33904447-EA71-4E70-B7BB-FC278E4BE7B3}" uniqueName="1668" name="Column1668" queryTableFieldId="1668"/>
    <tableColumn id="1669" xr3:uid="{29A8127B-CBF1-48CA-A91D-4330A83AC5C1}" uniqueName="1669" name="Column1669" queryTableFieldId="1669"/>
    <tableColumn id="1670" xr3:uid="{4102F6CF-BA57-4F65-84DD-26B4DBBC693F}" uniqueName="1670" name="Column1670" queryTableFieldId="1670"/>
    <tableColumn id="1671" xr3:uid="{22336499-99AC-4CEE-812B-4669B83F15BA}" uniqueName="1671" name="Column1671" queryTableFieldId="1671"/>
    <tableColumn id="1672" xr3:uid="{6059DA67-F2DE-4104-BC19-FE47874792FB}" uniqueName="1672" name="Column1672" queryTableFieldId="1672"/>
    <tableColumn id="1673" xr3:uid="{4EA001FD-CA64-4987-9F42-139F5FDEF417}" uniqueName="1673" name="Column1673" queryTableFieldId="1673"/>
    <tableColumn id="1674" xr3:uid="{22365329-75A3-471B-82FF-3D162488339C}" uniqueName="1674" name="Column1674" queryTableFieldId="1674"/>
    <tableColumn id="1675" xr3:uid="{8C4CD439-F5FF-47D6-B456-6459E6110043}" uniqueName="1675" name="Column1675" queryTableFieldId="1675"/>
    <tableColumn id="1676" xr3:uid="{AAC6BEFB-3DB4-4245-8FFF-CDDC06BF0831}" uniqueName="1676" name="Column1676" queryTableFieldId="1676"/>
    <tableColumn id="1677" xr3:uid="{21CAC5F9-7C30-4954-BF8D-75F13AAAA4FC}" uniqueName="1677" name="Column1677" queryTableFieldId="1677"/>
    <tableColumn id="1678" xr3:uid="{A02F1FCB-C453-4A80-A445-337B1E05FEED}" uniqueName="1678" name="Column1678" queryTableFieldId="1678"/>
    <tableColumn id="1679" xr3:uid="{4D127898-8AB8-4D6D-9260-DFF46F6A6220}" uniqueName="1679" name="Column1679" queryTableFieldId="1679"/>
    <tableColumn id="1680" xr3:uid="{928DED30-CB91-4355-A42F-0B82B737DB98}" uniqueName="1680" name="Column1680" queryTableFieldId="1680"/>
    <tableColumn id="1681" xr3:uid="{11F8C582-A675-496A-A4A4-7E392500D02A}" uniqueName="1681" name="Column1681" queryTableFieldId="1681"/>
    <tableColumn id="1682" xr3:uid="{2AF02145-5C34-412A-9CEF-4994618CB65D}" uniqueName="1682" name="Column1682" queryTableFieldId="1682"/>
    <tableColumn id="1683" xr3:uid="{5085B22D-7E0D-4478-8000-E217F6D578A6}" uniqueName="1683" name="Column1683" queryTableFieldId="1683"/>
    <tableColumn id="1684" xr3:uid="{40F5E832-9F76-4499-B215-E8D731763FA0}" uniqueName="1684" name="Column1684" queryTableFieldId="1684"/>
    <tableColumn id="1685" xr3:uid="{74879D16-BF13-43A9-9169-A5FA05921A72}" uniqueName="1685" name="Column1685" queryTableFieldId="1685"/>
    <tableColumn id="1686" xr3:uid="{E2F9337A-2855-46CF-92A2-3CA5FB2018DF}" uniqueName="1686" name="Column1686" queryTableFieldId="1686"/>
    <tableColumn id="1687" xr3:uid="{02329118-3F9C-40CA-9D9C-122F68C590D1}" uniqueName="1687" name="Column1687" queryTableFieldId="1687"/>
    <tableColumn id="1688" xr3:uid="{E5E2B901-B121-4479-B10D-3A5FC1178A97}" uniqueName="1688" name="Column1688" queryTableFieldId="1688"/>
    <tableColumn id="1689" xr3:uid="{CE09F9F9-1806-4C2B-B66A-0BC3C2B0D3EA}" uniqueName="1689" name="Column1689" queryTableFieldId="1689"/>
    <tableColumn id="1690" xr3:uid="{63E46C7E-B466-44D7-9091-CCBFD1184E53}" uniqueName="1690" name="Column1690" queryTableFieldId="1690"/>
    <tableColumn id="1691" xr3:uid="{141A3109-A723-4735-B46D-7C622564AF06}" uniqueName="1691" name="Column1691" queryTableFieldId="1691"/>
    <tableColumn id="1692" xr3:uid="{CE231BE1-3872-4068-BFD4-D752343DF834}" uniqueName="1692" name="Column1692" queryTableFieldId="1692"/>
    <tableColumn id="1693" xr3:uid="{FF74CA2D-2DC4-42EA-A97E-A44123EAB85F}" uniqueName="1693" name="Column1693" queryTableFieldId="1693"/>
    <tableColumn id="1694" xr3:uid="{FCEE101B-801C-4637-97BE-20AE4D3983F3}" uniqueName="1694" name="Column1694" queryTableFieldId="1694"/>
    <tableColumn id="1695" xr3:uid="{31848769-B04D-4627-B2B1-D80F41B829A5}" uniqueName="1695" name="Column1695" queryTableFieldId="1695"/>
    <tableColumn id="1696" xr3:uid="{4E2995AE-99DD-4BEB-9BF9-ABFDA58E5C52}" uniqueName="1696" name="Column1696" queryTableFieldId="1696"/>
    <tableColumn id="1697" xr3:uid="{C5C28AEE-73CC-49CA-B9C4-0C452A8D594A}" uniqueName="1697" name="Column1697" queryTableFieldId="1697"/>
    <tableColumn id="1698" xr3:uid="{53DFA066-C605-4A32-B9B1-882CF9139674}" uniqueName="1698" name="Column1698" queryTableFieldId="1698"/>
    <tableColumn id="1699" xr3:uid="{3E3D3210-AF42-425A-BB64-B07EA6F307F0}" uniqueName="1699" name="Column1699" queryTableFieldId="1699"/>
    <tableColumn id="1700" xr3:uid="{ADC1BCB5-288A-4F19-8246-8E736C68E13D}" uniqueName="1700" name="Column1700" queryTableFieldId="1700"/>
    <tableColumn id="1701" xr3:uid="{92991B56-1314-44EA-889B-5FCF2F862A92}" uniqueName="1701" name="Column1701" queryTableFieldId="1701"/>
    <tableColumn id="1702" xr3:uid="{81D7F37A-BD89-4089-9D9F-21802D3E6ABC}" uniqueName="1702" name="Column1702" queryTableFieldId="1702"/>
    <tableColumn id="1703" xr3:uid="{6409A7C0-2AB3-4787-B765-CD976F9C91BE}" uniqueName="1703" name="Column1703" queryTableFieldId="1703"/>
    <tableColumn id="1704" xr3:uid="{68897AF0-E73C-463F-A8D3-1DDEAD83708E}" uniqueName="1704" name="Column1704" queryTableFieldId="1704"/>
    <tableColumn id="1705" xr3:uid="{9DAC4120-A576-401C-B8A4-01B83018FB19}" uniqueName="1705" name="Column1705" queryTableFieldId="1705"/>
    <tableColumn id="1706" xr3:uid="{0591A670-82EE-4E47-980E-D4343CF47A95}" uniqueName="1706" name="Column1706" queryTableFieldId="1706"/>
    <tableColumn id="1707" xr3:uid="{3DB0312D-428E-4C87-AE2E-31CF7C96B45E}" uniqueName="1707" name="Column1707" queryTableFieldId="1707"/>
    <tableColumn id="1708" xr3:uid="{209C91CA-E548-42A6-B0C9-962BB6E7D1F6}" uniqueName="1708" name="Column1708" queryTableFieldId="1708"/>
    <tableColumn id="1709" xr3:uid="{B6C4CD95-3ADE-4F46-875E-695ABF4CA6D4}" uniqueName="1709" name="Column1709" queryTableFieldId="1709"/>
    <tableColumn id="1710" xr3:uid="{4AEA1931-1C65-447C-A791-653293B7A292}" uniqueName="1710" name="Column1710" queryTableFieldId="1710"/>
    <tableColumn id="1711" xr3:uid="{3E5A10A7-8D63-44D9-B2EC-3D08A49509F0}" uniqueName="1711" name="Column1711" queryTableFieldId="1711"/>
    <tableColumn id="1712" xr3:uid="{F14DA474-8206-40C5-AA54-00A4B2A96945}" uniqueName="1712" name="Column1712" queryTableFieldId="1712"/>
    <tableColumn id="1713" xr3:uid="{C4632467-D55B-4807-9441-D54C6BFC905D}" uniqueName="1713" name="Column1713" queryTableFieldId="1713"/>
    <tableColumn id="1714" xr3:uid="{C5FAFA6B-5FE1-4AC9-8D7A-307D83DC82C1}" uniqueName="1714" name="Column1714" queryTableFieldId="1714"/>
    <tableColumn id="1715" xr3:uid="{7D111EBE-842E-4315-81A8-0E5102AB2D7F}" uniqueName="1715" name="Column1715" queryTableFieldId="1715"/>
    <tableColumn id="1716" xr3:uid="{35D91545-0C38-4626-B490-BA7C44EA98D6}" uniqueName="1716" name="Column1716" queryTableFieldId="1716"/>
    <tableColumn id="1717" xr3:uid="{F948CF35-2C1B-47F7-AB5A-5BC8D5426905}" uniqueName="1717" name="Column1717" queryTableFieldId="1717"/>
    <tableColumn id="1718" xr3:uid="{2990E568-3BE8-4337-9C77-8343C20C168A}" uniqueName="1718" name="Column1718" queryTableFieldId="1718"/>
    <tableColumn id="1719" xr3:uid="{531F89C9-9369-4ED0-A241-A6A8E26B71A1}" uniqueName="1719" name="Column1719" queryTableFieldId="1719"/>
    <tableColumn id="1720" xr3:uid="{F218F415-FF8F-4F97-B1E0-7DAD39E08E25}" uniqueName="1720" name="Column1720" queryTableFieldId="1720"/>
    <tableColumn id="1721" xr3:uid="{BF69CD3C-FA11-417A-83F1-96E6679EA2F8}" uniqueName="1721" name="Column1721" queryTableFieldId="1721"/>
    <tableColumn id="1722" xr3:uid="{7479C051-5E1D-49CB-9BF6-39E2FB6AE55C}" uniqueName="1722" name="Column1722" queryTableFieldId="1722"/>
    <tableColumn id="1723" xr3:uid="{CE970FE1-749E-4FA2-A9BC-0E1843EE956E}" uniqueName="1723" name="Column1723" queryTableFieldId="1723"/>
    <tableColumn id="1724" xr3:uid="{9B2098B5-FEE1-4A17-9AFD-E7C9E8DA6AE7}" uniqueName="1724" name="Column1724" queryTableFieldId="1724"/>
    <tableColumn id="1725" xr3:uid="{D1F2F721-923A-4540-8569-689ECF74E927}" uniqueName="1725" name="Column1725" queryTableFieldId="1725"/>
    <tableColumn id="1726" xr3:uid="{EE7E49E7-5529-451A-80D3-C15A8F21A33F}" uniqueName="1726" name="Column1726" queryTableFieldId="1726"/>
    <tableColumn id="1727" xr3:uid="{4EA78407-54B4-4EB1-8D27-A4BBB55A8608}" uniqueName="1727" name="Column1727" queryTableFieldId="1727"/>
    <tableColumn id="1728" xr3:uid="{C780CB22-9340-4AD1-A2F1-4FD73B68D038}" uniqueName="1728" name="Column1728" queryTableFieldId="1728"/>
    <tableColumn id="1729" xr3:uid="{1362B8D5-E5D1-47F0-B457-ADC62F6D525B}" uniqueName="1729" name="Column1729" queryTableFieldId="1729"/>
    <tableColumn id="1730" xr3:uid="{F6F8E99E-1A28-4BDF-AF7C-5CBFB4D53F01}" uniqueName="1730" name="Column1730" queryTableFieldId="1730"/>
    <tableColumn id="1731" xr3:uid="{799F6D41-7031-4A5F-8ADD-055D81500072}" uniqueName="1731" name="Column1731" queryTableFieldId="1731"/>
    <tableColumn id="1732" xr3:uid="{4C52B839-B404-4258-868B-6A0AD82EB395}" uniqueName="1732" name="Column1732" queryTableFieldId="1732"/>
    <tableColumn id="1733" xr3:uid="{C4B3053C-3CD3-4162-BAFD-5165740218A6}" uniqueName="1733" name="Column1733" queryTableFieldId="1733"/>
    <tableColumn id="1734" xr3:uid="{5D1AD0F6-320D-436D-BB6B-FA14E846EBA7}" uniqueName="1734" name="Column1734" queryTableFieldId="1734"/>
    <tableColumn id="1735" xr3:uid="{32E49266-1C76-455D-AE8A-F91D8CDDB90A}" uniqueName="1735" name="Column1735" queryTableFieldId="1735"/>
    <tableColumn id="1736" xr3:uid="{872EB6FA-E7E3-4015-A79E-C479C76E2824}" uniqueName="1736" name="Column1736" queryTableFieldId="1736"/>
    <tableColumn id="1737" xr3:uid="{0FE732A5-F787-416D-869E-1485076DDF66}" uniqueName="1737" name="Column1737" queryTableFieldId="1737"/>
    <tableColumn id="1738" xr3:uid="{EF7F1D0F-96E6-4AC1-8BE1-756431B68A15}" uniqueName="1738" name="Column1738" queryTableFieldId="1738"/>
    <tableColumn id="1739" xr3:uid="{1192D9C9-0C56-4543-99C8-CABE59BF24F3}" uniqueName="1739" name="Column1739" queryTableFieldId="1739"/>
    <tableColumn id="1740" xr3:uid="{4B980E8C-F481-413B-BA11-8886995F6268}" uniqueName="1740" name="Column1740" queryTableFieldId="1740"/>
    <tableColumn id="1741" xr3:uid="{3E5D6E2A-C478-4CA5-964F-BB98B367A658}" uniqueName="1741" name="Column1741" queryTableFieldId="1741"/>
    <tableColumn id="1742" xr3:uid="{7FE41453-089A-4C4A-9EE1-F0182F8783AD}" uniqueName="1742" name="Column1742" queryTableFieldId="1742"/>
    <tableColumn id="1743" xr3:uid="{B16AC3A4-5209-4123-9792-0687A28DB923}" uniqueName="1743" name="Column1743" queryTableFieldId="1743"/>
    <tableColumn id="1744" xr3:uid="{FC462896-58AA-4749-9A89-5843C220B610}" uniqueName="1744" name="Column1744" queryTableFieldId="1744"/>
    <tableColumn id="1745" xr3:uid="{C4A80AE0-9DB5-4CE6-B2B8-F4FE09414114}" uniqueName="1745" name="Column1745" queryTableFieldId="1745"/>
    <tableColumn id="1746" xr3:uid="{3C2A491F-63A6-4EC7-B4BA-3D0965EAAD59}" uniqueName="1746" name="Column1746" queryTableFieldId="1746"/>
    <tableColumn id="1747" xr3:uid="{07395974-DC79-41B4-B48A-73D34B358ED5}" uniqueName="1747" name="Column1747" queryTableFieldId="1747"/>
    <tableColumn id="1748" xr3:uid="{8A41C802-D9E2-4EF3-8DB0-AC5E5FDD1CCC}" uniqueName="1748" name="Column1748" queryTableFieldId="1748"/>
    <tableColumn id="1749" xr3:uid="{8CB4DF5F-E7DB-49B0-A681-ECB8D1CE7596}" uniqueName="1749" name="Column1749" queryTableFieldId="1749"/>
    <tableColumn id="1750" xr3:uid="{DE10D95F-236C-4289-9BE3-0C132003A0EF}" uniqueName="1750" name="Column1750" queryTableFieldId="1750"/>
    <tableColumn id="1751" xr3:uid="{7BB7C4DF-3389-4C3A-A758-AF05BA3EFB17}" uniqueName="1751" name="Column1751" queryTableFieldId="1751"/>
    <tableColumn id="1752" xr3:uid="{366FCBBD-4977-42F0-9419-3BF521A9DE43}" uniqueName="1752" name="Column1752" queryTableFieldId="1752"/>
    <tableColumn id="1753" xr3:uid="{E6D5623B-62B0-48B5-B9D2-E0A94234A12B}" uniqueName="1753" name="Column1753" queryTableFieldId="1753"/>
    <tableColumn id="1754" xr3:uid="{B226AE86-8D78-4708-A0FA-1623A8B0F5F5}" uniqueName="1754" name="Column1754" queryTableFieldId="1754"/>
    <tableColumn id="1755" xr3:uid="{3A365A2D-52DF-4518-909D-DDF66E3EA2B3}" uniqueName="1755" name="Column1755" queryTableFieldId="1755"/>
    <tableColumn id="1756" xr3:uid="{B9106EF3-7345-4D9B-9E30-5C8C7D4A4D26}" uniqueName="1756" name="Column1756" queryTableFieldId="1756"/>
    <tableColumn id="1757" xr3:uid="{E97EB77D-870B-4CAB-B52E-ACF31CE1E251}" uniqueName="1757" name="Column1757" queryTableFieldId="1757"/>
    <tableColumn id="1758" xr3:uid="{0555F0FD-1F35-4122-A0ED-52102B7B11B2}" uniqueName="1758" name="Column1758" queryTableFieldId="1758"/>
    <tableColumn id="1759" xr3:uid="{AF42E824-7543-4487-830D-3609CCBF59F7}" uniqueName="1759" name="Column1759" queryTableFieldId="1759"/>
    <tableColumn id="1760" xr3:uid="{88502DED-B534-47BB-A831-C57F2660E19D}" uniqueName="1760" name="Column1760" queryTableFieldId="1760"/>
    <tableColumn id="1761" xr3:uid="{B4308744-0409-4E74-9EF6-692328EC9DD0}" uniqueName="1761" name="Column1761" queryTableFieldId="1761"/>
    <tableColumn id="1762" xr3:uid="{130781F6-AC63-4F4B-A1F1-2A9ADCFA8F2A}" uniqueName="1762" name="Column1762" queryTableFieldId="1762"/>
    <tableColumn id="1763" xr3:uid="{D0ECA8EF-0F9E-4085-A622-A88602107D5D}" uniqueName="1763" name="Column1763" queryTableFieldId="1763"/>
    <tableColumn id="1764" xr3:uid="{F715B477-27C9-41DA-99F5-58E06DE3598D}" uniqueName="1764" name="Column1764" queryTableFieldId="1764"/>
    <tableColumn id="1765" xr3:uid="{033A2B0F-FE45-4003-A2CE-D10C1EE14537}" uniqueName="1765" name="Column1765" queryTableFieldId="1765"/>
    <tableColumn id="1766" xr3:uid="{55D8609A-4289-48C0-B19D-4008ED5EC747}" uniqueName="1766" name="Column1766" queryTableFieldId="1766"/>
    <tableColumn id="1767" xr3:uid="{104118AA-EE2C-4D19-B65E-7931442C2338}" uniqueName="1767" name="Column1767" queryTableFieldId="1767"/>
    <tableColumn id="1768" xr3:uid="{B2A8B77A-2C05-4ACE-BFF3-E5D4FB90E0BF}" uniqueName="1768" name="Column1768" queryTableFieldId="1768"/>
    <tableColumn id="1769" xr3:uid="{F7DE9C5A-36A5-4C61-B7DC-35513AEBC967}" uniqueName="1769" name="Column1769" queryTableFieldId="1769"/>
    <tableColumn id="1770" xr3:uid="{A5441C09-9C91-44CB-AC79-8AFB30A48F49}" uniqueName="1770" name="Column1770" queryTableFieldId="1770"/>
    <tableColumn id="1771" xr3:uid="{2AA59EB9-69A5-48BB-A7A7-725861092B9F}" uniqueName="1771" name="Column1771" queryTableFieldId="1771"/>
    <tableColumn id="1772" xr3:uid="{EE5BA63E-A147-4FAB-9CCC-3B2852DD9849}" uniqueName="1772" name="Column1772" queryTableFieldId="1772"/>
    <tableColumn id="1773" xr3:uid="{A97C9957-9F9E-41B0-824F-E09F1A173E37}" uniqueName="1773" name="Column1773" queryTableFieldId="1773"/>
    <tableColumn id="1774" xr3:uid="{B1BE246D-9C6E-46E5-A52A-48732C3D8965}" uniqueName="1774" name="Column1774" queryTableFieldId="1774"/>
    <tableColumn id="1775" xr3:uid="{6612BB6E-3F2C-44B6-8ED8-338CB20B31DA}" uniqueName="1775" name="Column1775" queryTableFieldId="1775"/>
    <tableColumn id="1776" xr3:uid="{61FDADAB-11DE-4006-B015-2F762B54E1BF}" uniqueName="1776" name="Column1776" queryTableFieldId="1776"/>
    <tableColumn id="1777" xr3:uid="{1DD0CFFF-5D37-4ECE-BABB-EA76ECBE90EE}" uniqueName="1777" name="Column1777" queryTableFieldId="1777"/>
    <tableColumn id="1778" xr3:uid="{434B893B-9667-4302-9364-CCD923B41F95}" uniqueName="1778" name="Column1778" queryTableFieldId="1778"/>
    <tableColumn id="1779" xr3:uid="{70988559-EC99-4590-B2E4-30342D7BD0FB}" uniqueName="1779" name="Column1779" queryTableFieldId="1779"/>
    <tableColumn id="1780" xr3:uid="{CE7E92B7-EA07-4043-8354-09320ABF8505}" uniqueName="1780" name="Column1780" queryTableFieldId="1780"/>
    <tableColumn id="1781" xr3:uid="{3B2A0AC0-9D26-401B-9694-B78502AFA1CF}" uniqueName="1781" name="Column1781" queryTableFieldId="1781"/>
    <tableColumn id="1782" xr3:uid="{00EA4F41-430A-4AFB-8245-99D46AA1E079}" uniqueName="1782" name="Column1782" queryTableFieldId="1782"/>
    <tableColumn id="1783" xr3:uid="{22161257-6F8C-4031-A6A7-6D50C09BF11A}" uniqueName="1783" name="Column1783" queryTableFieldId="1783"/>
    <tableColumn id="1784" xr3:uid="{17ABB3A1-F9DA-4BA6-8E4E-23793554684D}" uniqueName="1784" name="Column1784" queryTableFieldId="1784"/>
    <tableColumn id="1785" xr3:uid="{0F434999-1175-4CDB-AD9A-82D9488B639C}" uniqueName="1785" name="Column1785" queryTableFieldId="1785"/>
    <tableColumn id="1786" xr3:uid="{81926AA3-354B-4CB2-82D6-89967156BBCA}" uniqueName="1786" name="Column1786" queryTableFieldId="1786"/>
    <tableColumn id="1787" xr3:uid="{DEA0D841-CBD3-4CC2-A740-2E85970B0404}" uniqueName="1787" name="Column1787" queryTableFieldId="1787"/>
    <tableColumn id="1788" xr3:uid="{1B225106-514C-4453-B0A9-46674EB8338D}" uniqueName="1788" name="Column1788" queryTableFieldId="1788"/>
    <tableColumn id="1789" xr3:uid="{41B3FD10-6854-4F1F-A0AE-3688A83FB4F2}" uniqueName="1789" name="Column1789" queryTableFieldId="1789"/>
    <tableColumn id="1790" xr3:uid="{98763773-CAA5-4581-8978-B21B27D0FC2C}" uniqueName="1790" name="Column1790" queryTableFieldId="1790"/>
    <tableColumn id="1791" xr3:uid="{63B03535-9682-4206-BBAE-1C13BA02B0A1}" uniqueName="1791" name="Column1791" queryTableFieldId="1791"/>
    <tableColumn id="1792" xr3:uid="{D3978C98-BED6-450D-8C25-3EF6F4D5551C}" uniqueName="1792" name="Column1792" queryTableFieldId="1792"/>
    <tableColumn id="1793" xr3:uid="{5A922AD1-1BBB-4A50-BC08-7BBEDE3A550C}" uniqueName="1793" name="Column1793" queryTableFieldId="1793"/>
    <tableColumn id="1794" xr3:uid="{93C64C1E-5061-4F28-9F8A-FA10533E9FB7}" uniqueName="1794" name="Column1794" queryTableFieldId="1794"/>
    <tableColumn id="1795" xr3:uid="{B7F3FD1D-9BF0-42B1-B191-5A2922625CF4}" uniqueName="1795" name="Column1795" queryTableFieldId="1795"/>
    <tableColumn id="1796" xr3:uid="{D8E6BBC8-93CE-4CA0-BA28-9AC07F78A7BF}" uniqueName="1796" name="Column1796" queryTableFieldId="1796"/>
    <tableColumn id="1797" xr3:uid="{2E4BE7F0-CAB8-4A18-A17F-39CE94A617A3}" uniqueName="1797" name="Column1797" queryTableFieldId="1797"/>
    <tableColumn id="1798" xr3:uid="{129EF1B0-2340-4A7C-876B-96A2344BA78D}" uniqueName="1798" name="Column1798" queryTableFieldId="1798"/>
    <tableColumn id="1799" xr3:uid="{83F15353-8DDA-4898-967E-3517834C8491}" uniqueName="1799" name="Column1799" queryTableFieldId="1799"/>
    <tableColumn id="1800" xr3:uid="{FA29FFEB-2FA1-43E3-8150-182566B2D2A5}" uniqueName="1800" name="Column1800" queryTableFieldId="1800"/>
    <tableColumn id="1801" xr3:uid="{A842E10F-478A-4B37-AD30-FE0D37AA5EB4}" uniqueName="1801" name="Column1801" queryTableFieldId="1801"/>
    <tableColumn id="1802" xr3:uid="{E91C126F-74B6-4B24-94FD-8BACFF22FCF9}" uniqueName="1802" name="Column1802" queryTableFieldId="1802"/>
    <tableColumn id="1803" xr3:uid="{32486473-5B62-4A56-8DED-485AEBA86744}" uniqueName="1803" name="Column1803" queryTableFieldId="1803"/>
    <tableColumn id="1804" xr3:uid="{7AC3AFE2-1108-4342-970D-724310C4B9DB}" uniqueName="1804" name="Column1804" queryTableFieldId="1804"/>
    <tableColumn id="1805" xr3:uid="{03F097D4-DD8C-4E3E-89A0-2E8E040E0398}" uniqueName="1805" name="Column1805" queryTableFieldId="1805"/>
    <tableColumn id="1806" xr3:uid="{AB895321-E6B3-491B-A027-4B859EDD64FD}" uniqueName="1806" name="Column1806" queryTableFieldId="1806"/>
    <tableColumn id="1807" xr3:uid="{D07CA80E-5908-4DF9-9726-481DA9F76DE3}" uniqueName="1807" name="Column1807" queryTableFieldId="1807"/>
    <tableColumn id="1808" xr3:uid="{10784DFA-015C-4DD1-8DA1-B98508C2B38C}" uniqueName="1808" name="Column1808" queryTableFieldId="1808"/>
    <tableColumn id="1809" xr3:uid="{E3FD0194-A0F0-4DAC-B1B8-BE92FE389718}" uniqueName="1809" name="Column1809" queryTableFieldId="1809"/>
    <tableColumn id="1810" xr3:uid="{5CCEBA28-34CC-48D8-AB1F-0F85113C5E17}" uniqueName="1810" name="Column1810" queryTableFieldId="1810"/>
    <tableColumn id="1811" xr3:uid="{02F04673-2554-47BA-AE8B-1B674DE9FFB3}" uniqueName="1811" name="Column1811" queryTableFieldId="1811"/>
    <tableColumn id="1812" xr3:uid="{A58309B1-BD60-4C77-9DEC-2F5855D7DF04}" uniqueName="1812" name="Column1812" queryTableFieldId="1812"/>
    <tableColumn id="1813" xr3:uid="{03428369-296E-46F2-83CC-F4AC63B01AFD}" uniqueName="1813" name="Column1813" queryTableFieldId="1813"/>
    <tableColumn id="1814" xr3:uid="{F35ED2CF-55CD-447A-B185-B94384459A2C}" uniqueName="1814" name="Column1814" queryTableFieldId="1814"/>
    <tableColumn id="1815" xr3:uid="{A09B54AE-C4FF-4F66-8584-44FF74F16A32}" uniqueName="1815" name="Column1815" queryTableFieldId="1815"/>
    <tableColumn id="1816" xr3:uid="{ACEA27FD-E56E-4040-86ED-C062C1F3DAA9}" uniqueName="1816" name="Column1816" queryTableFieldId="1816"/>
    <tableColumn id="1817" xr3:uid="{E4582971-76FB-4E2B-A33C-99C2A0744B5C}" uniqueName="1817" name="Column1817" queryTableFieldId="1817"/>
    <tableColumn id="1818" xr3:uid="{8D4F311A-F665-4313-A031-FC6C103F434E}" uniqueName="1818" name="Column1818" queryTableFieldId="1818"/>
    <tableColumn id="1819" xr3:uid="{430D497F-363F-44AC-A62A-E484DC8E3862}" uniqueName="1819" name="Column1819" queryTableFieldId="1819"/>
    <tableColumn id="1820" xr3:uid="{9A3AEF3C-D7B9-4006-8B06-9664C366CFF5}" uniqueName="1820" name="Column1820" queryTableFieldId="1820"/>
    <tableColumn id="1821" xr3:uid="{5C5789D8-4732-4505-BB5A-A5BF8AA756EA}" uniqueName="1821" name="Column1821" queryTableFieldId="1821"/>
    <tableColumn id="1822" xr3:uid="{68E9B694-A290-4BF5-861F-308F1649D8D8}" uniqueName="1822" name="Column1822" queryTableFieldId="1822"/>
    <tableColumn id="1823" xr3:uid="{8ECD52D8-60C1-48A2-A3A2-8B5D67691383}" uniqueName="1823" name="Column1823" queryTableFieldId="1823"/>
    <tableColumn id="1824" xr3:uid="{B8583F86-3B54-4B3F-8143-FE93AF09E86C}" uniqueName="1824" name="Column1824" queryTableFieldId="1824"/>
    <tableColumn id="1825" xr3:uid="{5E2BD32C-890A-414B-9E6A-AE5D2B3524CF}" uniqueName="1825" name="Column1825" queryTableFieldId="1825"/>
    <tableColumn id="1826" xr3:uid="{BAFA61E9-70A4-40E0-BB2E-71CF3CBE5E72}" uniqueName="1826" name="Column1826" queryTableFieldId="1826"/>
    <tableColumn id="1827" xr3:uid="{200B961E-9E48-4642-B6C7-4A7ACA1011CA}" uniqueName="1827" name="Column1827" queryTableFieldId="1827"/>
    <tableColumn id="1828" xr3:uid="{06281F8B-DB54-46F7-9735-3410E370C605}" uniqueName="1828" name="Column1828" queryTableFieldId="1828"/>
    <tableColumn id="1829" xr3:uid="{E78EF1EE-B6F0-4D10-9307-8605B8C3AC7A}" uniqueName="1829" name="Column1829" queryTableFieldId="1829"/>
    <tableColumn id="1830" xr3:uid="{04C3A492-A134-4357-989F-D8CCF5246896}" uniqueName="1830" name="Column1830" queryTableFieldId="1830"/>
    <tableColumn id="1831" xr3:uid="{FA228E29-D51D-452D-97D8-B0D8D19E2009}" uniqueName="1831" name="Column1831" queryTableFieldId="1831"/>
    <tableColumn id="1832" xr3:uid="{188EC7E9-5578-40A5-AC80-CCFF2BFA50D4}" uniqueName="1832" name="Column1832" queryTableFieldId="1832"/>
    <tableColumn id="1833" xr3:uid="{A56DB47D-63BC-43C3-96D4-99DE51D849D9}" uniqueName="1833" name="Column1833" queryTableFieldId="1833"/>
    <tableColumn id="1834" xr3:uid="{A536FC47-142A-472C-808F-E4116DE2F964}" uniqueName="1834" name="Column1834" queryTableFieldId="1834"/>
    <tableColumn id="1835" xr3:uid="{C15C3658-02B7-4C1C-8B0B-36E14A730B25}" uniqueName="1835" name="Column1835" queryTableFieldId="1835"/>
    <tableColumn id="1836" xr3:uid="{248819DC-6F7F-4549-BF9B-7412CAA3E985}" uniqueName="1836" name="Column1836" queryTableFieldId="1836"/>
    <tableColumn id="1837" xr3:uid="{3DD070E1-7A6C-4F67-8BBA-CE40589F4880}" uniqueName="1837" name="Column1837" queryTableFieldId="1837"/>
    <tableColumn id="1838" xr3:uid="{6D44E1B4-3C61-45B1-A7D3-32A854012E9E}" uniqueName="1838" name="Column1838" queryTableFieldId="1838"/>
    <tableColumn id="1839" xr3:uid="{4529E1FC-EE14-4B3F-ACA8-72449698518F}" uniqueName="1839" name="Column1839" queryTableFieldId="1839"/>
    <tableColumn id="1840" xr3:uid="{A1D49C52-B320-4113-A9DE-71A37BAAE3FD}" uniqueName="1840" name="Column1840" queryTableFieldId="1840"/>
    <tableColumn id="1841" xr3:uid="{C3EF2ACE-2060-4798-A745-5DEC54980157}" uniqueName="1841" name="Column1841" queryTableFieldId="1841"/>
    <tableColumn id="1842" xr3:uid="{8ED4EF6C-E1E8-4F21-9E05-109B4715C892}" uniqueName="1842" name="Column1842" queryTableFieldId="1842"/>
    <tableColumn id="1843" xr3:uid="{B9E7EC10-B89D-4F6D-86BB-F0E42B0A8E33}" uniqueName="1843" name="Column1843" queryTableFieldId="1843"/>
    <tableColumn id="1844" xr3:uid="{B3C4035D-4AA5-4CF4-9EB0-594AC915862F}" uniqueName="1844" name="Column1844" queryTableFieldId="1844"/>
    <tableColumn id="1845" xr3:uid="{81B68821-A416-4445-AC6D-F8333813DAE6}" uniqueName="1845" name="Column1845" queryTableFieldId="1845"/>
    <tableColumn id="1846" xr3:uid="{1544A31F-346D-49A9-A0C2-E2AF80FC881C}" uniqueName="1846" name="Column1846" queryTableFieldId="1846"/>
    <tableColumn id="1847" xr3:uid="{4E90F8CB-DDEF-4BD6-BCF5-41B2B67C13F8}" uniqueName="1847" name="Column1847" queryTableFieldId="1847"/>
    <tableColumn id="1848" xr3:uid="{01ACA862-E088-46D9-B0E7-C1499C55E815}" uniqueName="1848" name="Column1848" queryTableFieldId="1848"/>
    <tableColumn id="1849" xr3:uid="{A811E3C6-84AB-4A68-9587-030AE5AA3563}" uniqueName="1849" name="Column1849" queryTableFieldId="1849"/>
    <tableColumn id="1850" xr3:uid="{CA028085-B7D0-4420-B662-BC483224BDD2}" uniqueName="1850" name="Column1850" queryTableFieldId="1850"/>
    <tableColumn id="1851" xr3:uid="{60CB8440-195D-4127-B733-9280BF647F7D}" uniqueName="1851" name="Column1851" queryTableFieldId="1851"/>
    <tableColumn id="1852" xr3:uid="{913FFBF6-51C3-4103-9BAA-9FEBFE415DBE}" uniqueName="1852" name="Column1852" queryTableFieldId="1852"/>
    <tableColumn id="1853" xr3:uid="{90E7F59B-70E8-46A5-8769-22A986A34DFC}" uniqueName="1853" name="Column1853" queryTableFieldId="1853"/>
    <tableColumn id="1854" xr3:uid="{E9C4FCE6-CA56-4664-8CF0-EC008726E0CD}" uniqueName="1854" name="Column1854" queryTableFieldId="1854"/>
    <tableColumn id="1855" xr3:uid="{0E623A56-107B-421F-84FE-FC9F62FDCF81}" uniqueName="1855" name="Column1855" queryTableFieldId="1855"/>
    <tableColumn id="1856" xr3:uid="{7BE044F6-79A1-4374-8419-53A4E92C69CA}" uniqueName="1856" name="Column1856" queryTableFieldId="1856"/>
    <tableColumn id="1857" xr3:uid="{B7AE1E3A-390B-4F78-BED0-C111BB87B7FB}" uniqueName="1857" name="Column1857" queryTableFieldId="1857"/>
    <tableColumn id="1858" xr3:uid="{DD023E1F-8A17-468A-93AE-F701F3ADC2F3}" uniqueName="1858" name="Column1858" queryTableFieldId="1858"/>
    <tableColumn id="1859" xr3:uid="{64A57963-C5FF-42CC-A91C-5A14BED5E7ED}" uniqueName="1859" name="Column1859" queryTableFieldId="1859"/>
    <tableColumn id="1860" xr3:uid="{7DA739DA-85B3-4CB8-BD01-E39D5393BE49}" uniqueName="1860" name="Column1860" queryTableFieldId="1860"/>
    <tableColumn id="1861" xr3:uid="{BB06AD8F-2E58-4957-BF47-65D8F9F5F68C}" uniqueName="1861" name="Column1861" queryTableFieldId="1861"/>
    <tableColumn id="1862" xr3:uid="{38F6BE8F-C39F-4BB0-BD0A-BB47EFF63899}" uniqueName="1862" name="Column1862" queryTableFieldId="1862"/>
    <tableColumn id="1863" xr3:uid="{A68B3039-FADC-4618-87CF-143436525D2B}" uniqueName="1863" name="Column1863" queryTableFieldId="1863"/>
    <tableColumn id="1864" xr3:uid="{EA2EA9D0-0550-4EA0-B425-739F43EEAF4E}" uniqueName="1864" name="Column1864" queryTableFieldId="1864"/>
    <tableColumn id="1865" xr3:uid="{0B58B2A5-7E0C-484F-AAFA-9F4C8B29A452}" uniqueName="1865" name="Column1865" queryTableFieldId="1865"/>
    <tableColumn id="1866" xr3:uid="{489A4F94-17D9-46BE-BEE1-2CCFF3D47781}" uniqueName="1866" name="Column1866" queryTableFieldId="1866"/>
    <tableColumn id="1867" xr3:uid="{8EA4F4F0-0FEA-4217-B293-3DFF7DE3CDDB}" uniqueName="1867" name="Column1867" queryTableFieldId="1867"/>
    <tableColumn id="1868" xr3:uid="{A0E90C11-B0FF-4394-B387-16E7315503BE}" uniqueName="1868" name="Column1868" queryTableFieldId="1868"/>
    <tableColumn id="1869" xr3:uid="{36E16EB7-8458-4ED6-9E16-BFB811BBE769}" uniqueName="1869" name="Column1869" queryTableFieldId="1869"/>
    <tableColumn id="1870" xr3:uid="{58C7235C-22B2-498D-A284-A400BA7AE0EB}" uniqueName="1870" name="Column1870" queryTableFieldId="1870"/>
    <tableColumn id="1871" xr3:uid="{6E34087E-7EFE-4EBA-9DC3-3C19848615D7}" uniqueName="1871" name="Column1871" queryTableFieldId="1871"/>
    <tableColumn id="1872" xr3:uid="{5875C7FA-B50A-4468-A9C1-0FBBDAA8A36C}" uniqueName="1872" name="Column1872" queryTableFieldId="1872"/>
    <tableColumn id="1873" xr3:uid="{3B546F51-00EE-4F79-81AF-64EBE8C97DA2}" uniqueName="1873" name="Column1873" queryTableFieldId="1873"/>
    <tableColumn id="1874" xr3:uid="{E0C73A2A-361B-47B6-BC9C-657B62322B1D}" uniqueName="1874" name="Column1874" queryTableFieldId="1874"/>
    <tableColumn id="1875" xr3:uid="{1DBD23EE-39C1-41C6-8507-65A9D5523548}" uniqueName="1875" name="Column1875" queryTableFieldId="1875"/>
    <tableColumn id="1876" xr3:uid="{12D031DC-05E0-4322-B39F-3FD33E1B5C8A}" uniqueName="1876" name="Column1876" queryTableFieldId="1876"/>
    <tableColumn id="1877" xr3:uid="{667A1451-24FD-49B2-AE32-AA2F9B90DC50}" uniqueName="1877" name="Column1877" queryTableFieldId="1877"/>
    <tableColumn id="1878" xr3:uid="{F686FDFF-C19E-4750-8722-DE9E8FC1CDB4}" uniqueName="1878" name="Column1878" queryTableFieldId="1878"/>
    <tableColumn id="1879" xr3:uid="{A4436E13-4357-4D0D-A6C1-106F59C264E7}" uniqueName="1879" name="Column1879" queryTableFieldId="1879"/>
    <tableColumn id="1880" xr3:uid="{31643EBF-913F-4284-B964-7AE34C39E099}" uniqueName="1880" name="Column1880" queryTableFieldId="1880"/>
    <tableColumn id="1881" xr3:uid="{D98087EC-EFE9-425D-A547-0771E248681E}" uniqueName="1881" name="Column1881" queryTableFieldId="1881"/>
    <tableColumn id="1882" xr3:uid="{15B0EE3D-DD0D-44F8-B5B7-B818B8DA13F8}" uniqueName="1882" name="Column1882" queryTableFieldId="1882"/>
    <tableColumn id="1883" xr3:uid="{5613060B-4F58-48D5-AE62-F923126C61BC}" uniqueName="1883" name="Column1883" queryTableFieldId="1883"/>
    <tableColumn id="1884" xr3:uid="{E1711E89-3B6B-4C29-A4A6-4F4D81EF464D}" uniqueName="1884" name="Column1884" queryTableFieldId="1884"/>
    <tableColumn id="1885" xr3:uid="{1681403D-EC89-48C3-804C-5AAF52C58186}" uniqueName="1885" name="Column1885" queryTableFieldId="1885"/>
    <tableColumn id="1886" xr3:uid="{349B166A-2CFA-491C-9D34-E677079AAE12}" uniqueName="1886" name="Column1886" queryTableFieldId="1886"/>
    <tableColumn id="1887" xr3:uid="{B66F773E-6CA3-4209-8881-ED5521C8563C}" uniqueName="1887" name="Column1887" queryTableFieldId="1887"/>
    <tableColumn id="1888" xr3:uid="{6A5A796D-D6BF-4A7D-9100-CB94ED0C523F}" uniqueName="1888" name="Column1888" queryTableFieldId="1888"/>
    <tableColumn id="1889" xr3:uid="{0A5BA1BC-C66C-4645-96A5-67D3E5C61003}" uniqueName="1889" name="Column1889" queryTableFieldId="1889"/>
    <tableColumn id="1890" xr3:uid="{EDAB04C4-5140-4EA4-BDCE-F7252997CCC6}" uniqueName="1890" name="Column1890" queryTableFieldId="1890"/>
    <tableColumn id="1891" xr3:uid="{51520DF4-8A37-4D79-AD9A-239F31A70E79}" uniqueName="1891" name="Column1891" queryTableFieldId="1891"/>
    <tableColumn id="1892" xr3:uid="{1E8EDCD7-881A-4D39-8270-3DCEFF61380D}" uniqueName="1892" name="Column1892" queryTableFieldId="1892"/>
    <tableColumn id="1893" xr3:uid="{969D2B0F-4907-4184-AE1D-6D499D6DB0B3}" uniqueName="1893" name="Column1893" queryTableFieldId="1893"/>
    <tableColumn id="1894" xr3:uid="{EDC35653-2A2C-4CD1-9348-832F1F03A150}" uniqueName="1894" name="Column1894" queryTableFieldId="1894"/>
    <tableColumn id="1895" xr3:uid="{F0D1052D-EF00-4C67-8614-69E9A7CAA612}" uniqueName="1895" name="Column1895" queryTableFieldId="1895"/>
    <tableColumn id="1896" xr3:uid="{2BC0C366-0150-448C-BCFE-7E362B1C8D61}" uniqueName="1896" name="Column1896" queryTableFieldId="1896"/>
    <tableColumn id="1897" xr3:uid="{CA798D4C-8192-4B55-A97E-61BA55FECB38}" uniqueName="1897" name="Column1897" queryTableFieldId="1897"/>
    <tableColumn id="1898" xr3:uid="{160E9B76-1DB1-4F31-AF5E-0C86B8E9F730}" uniqueName="1898" name="Column1898" queryTableFieldId="1898"/>
    <tableColumn id="1899" xr3:uid="{E32741A6-3184-4A5A-86BC-1293D3469183}" uniqueName="1899" name="Column1899" queryTableFieldId="1899"/>
    <tableColumn id="1900" xr3:uid="{11DB7BA9-D0D7-46C0-B460-035269580438}" uniqueName="1900" name="Column1900" queryTableFieldId="1900"/>
    <tableColumn id="1901" xr3:uid="{41EEFDB5-A190-4072-811E-3DFB8A317433}" uniqueName="1901" name="Column1901" queryTableFieldId="1901"/>
    <tableColumn id="1902" xr3:uid="{A9F9450A-BBED-410B-8D58-007BB85595A9}" uniqueName="1902" name="Column1902" queryTableFieldId="1902"/>
    <tableColumn id="1903" xr3:uid="{63ED0E64-0AAE-4A88-84BA-C92B742E1D40}" uniqueName="1903" name="Column1903" queryTableFieldId="1903"/>
    <tableColumn id="1904" xr3:uid="{41BD6528-6CFB-46C4-BD7C-A1F36247AD06}" uniqueName="1904" name="Column1904" queryTableFieldId="1904"/>
    <tableColumn id="1905" xr3:uid="{1FD40F89-896D-4182-986B-CEAE1811B99C}" uniqueName="1905" name="Column1905" queryTableFieldId="1905"/>
    <tableColumn id="1906" xr3:uid="{3CB77EF9-8D48-4820-BDB9-EAFD5B2BD628}" uniqueName="1906" name="Column1906" queryTableFieldId="1906"/>
    <tableColumn id="1907" xr3:uid="{8DAF3A50-92A3-4D8A-BBD6-7B8227E903F6}" uniqueName="1907" name="Column1907" queryTableFieldId="1907"/>
    <tableColumn id="1908" xr3:uid="{984B9280-D07C-460C-AC41-8855B131290A}" uniqueName="1908" name="Column1908" queryTableFieldId="1908"/>
    <tableColumn id="1909" xr3:uid="{EAFF30DB-F858-4EEE-BF7B-BB4F12952F9F}" uniqueName="1909" name="Column1909" queryTableFieldId="1909"/>
    <tableColumn id="1910" xr3:uid="{1942EF28-77AC-43BB-BAEA-A78BB43FC6B5}" uniqueName="1910" name="Column1910" queryTableFieldId="1910"/>
    <tableColumn id="1911" xr3:uid="{AFC9DB6A-1ED2-4025-825F-05927BFA079E}" uniqueName="1911" name="Column1911" queryTableFieldId="1911"/>
    <tableColumn id="1912" xr3:uid="{C864B346-98AD-4FD9-8A19-01E3BD03E703}" uniqueName="1912" name="Column1912" queryTableFieldId="1912"/>
    <tableColumn id="1913" xr3:uid="{8EFAA87A-A651-4DF9-9F9A-9C736AD899A8}" uniqueName="1913" name="Column1913" queryTableFieldId="1913"/>
    <tableColumn id="1914" xr3:uid="{0721975A-AFD7-4BE3-90E9-138DFA585A0B}" uniqueName="1914" name="Column1914" queryTableFieldId="1914"/>
    <tableColumn id="1915" xr3:uid="{3675EB8D-EA41-41AE-A97A-92A6E2FB25F9}" uniqueName="1915" name="Column1915" queryTableFieldId="1915"/>
    <tableColumn id="1916" xr3:uid="{1D2394FD-2137-43A6-9390-D9A6EBE05697}" uniqueName="1916" name="Column1916" queryTableFieldId="1916"/>
    <tableColumn id="1917" xr3:uid="{CD22AAC6-7EF6-4D64-A623-7E2FF46756FB}" uniqueName="1917" name="Column1917" queryTableFieldId="1917"/>
    <tableColumn id="1918" xr3:uid="{F01EC5EA-F86A-4A69-ADA6-FCE7E64EA244}" uniqueName="1918" name="Column1918" queryTableFieldId="1918"/>
    <tableColumn id="1919" xr3:uid="{03C8AC40-2D8A-4834-8FFD-83FAA9B01063}" uniqueName="1919" name="Column1919" queryTableFieldId="1919"/>
    <tableColumn id="1920" xr3:uid="{A18DBB50-2414-4FB9-96DE-745D8B825A3D}" uniqueName="1920" name="Column1920" queryTableFieldId="1920"/>
    <tableColumn id="1921" xr3:uid="{7EB444B8-F025-49D8-8A16-9A23EA19E8E1}" uniqueName="1921" name="Column1921" queryTableFieldId="1921"/>
    <tableColumn id="1922" xr3:uid="{563DEE7C-3056-46B2-A8FA-80FB6383BF6D}" uniqueName="1922" name="Column1922" queryTableFieldId="1922"/>
    <tableColumn id="1923" xr3:uid="{55B74032-433C-4F22-8E48-3CD180BBDAEC}" uniqueName="1923" name="Column1923" queryTableFieldId="1923"/>
    <tableColumn id="1924" xr3:uid="{6FCB1378-DD83-4C73-B4B2-1BBC36038916}" uniqueName="1924" name="Column1924" queryTableFieldId="1924"/>
    <tableColumn id="1925" xr3:uid="{7F9BDDA8-209C-4C5B-8516-3EF07BFA6B64}" uniqueName="1925" name="Column1925" queryTableFieldId="1925"/>
    <tableColumn id="1926" xr3:uid="{7E7EB8B0-A852-4AB7-9A7A-A5FDF8DE3D51}" uniqueName="1926" name="Column1926" queryTableFieldId="1926"/>
    <tableColumn id="1927" xr3:uid="{0CF2BF58-4978-4EC4-B660-59D2310AFD84}" uniqueName="1927" name="Column1927" queryTableFieldId="1927"/>
    <tableColumn id="1928" xr3:uid="{4DBDA16F-9FC5-4A94-9494-A7DBD58969AE}" uniqueName="1928" name="Column1928" queryTableFieldId="1928"/>
    <tableColumn id="1929" xr3:uid="{675263C9-59AF-4766-9840-8BD59F276984}" uniqueName="1929" name="Column1929" queryTableFieldId="1929"/>
    <tableColumn id="1930" xr3:uid="{21AF63DF-C9E3-47A1-8242-9118E1985785}" uniqueName="1930" name="Column1930" queryTableFieldId="1930"/>
    <tableColumn id="1931" xr3:uid="{27B44493-11A7-4E8B-B3B8-F638C8F2DFED}" uniqueName="1931" name="Column1931" queryTableFieldId="1931"/>
    <tableColumn id="1932" xr3:uid="{95466C70-5481-42CE-9E5A-58E6A1FB9528}" uniqueName="1932" name="Column1932" queryTableFieldId="1932"/>
    <tableColumn id="1933" xr3:uid="{EC6C7677-1A06-46E0-AC8F-610F67A9768D}" uniqueName="1933" name="Column1933" queryTableFieldId="1933"/>
    <tableColumn id="1934" xr3:uid="{57CA91FD-5E24-4331-9B9A-2DFE682820D0}" uniqueName="1934" name="Column1934" queryTableFieldId="1934"/>
    <tableColumn id="1935" xr3:uid="{BB91E4F0-3F1B-42C3-A354-702694CF49C7}" uniqueName="1935" name="Column1935" queryTableFieldId="1935"/>
    <tableColumn id="1936" xr3:uid="{F73B38EE-31AE-4E7F-B55D-6DAAF8C35F88}" uniqueName="1936" name="Column1936" queryTableFieldId="1936"/>
    <tableColumn id="1937" xr3:uid="{F3636AFA-8A51-4AFD-9493-D786DCC50206}" uniqueName="1937" name="Column1937" queryTableFieldId="1937"/>
    <tableColumn id="1938" xr3:uid="{54163484-D23F-4F0C-AE39-ED3A258FA354}" uniqueName="1938" name="Column1938" queryTableFieldId="1938"/>
    <tableColumn id="1939" xr3:uid="{2FEB80DB-57B9-4540-94E7-7A9BD5DC1B2B}" uniqueName="1939" name="Column1939" queryTableFieldId="1939"/>
    <tableColumn id="1940" xr3:uid="{A5EB8CDD-4C48-4B4C-80A0-E5447634572D}" uniqueName="1940" name="Column1940" queryTableFieldId="1940"/>
    <tableColumn id="1941" xr3:uid="{2AC57AAC-36AF-4B4A-8BB9-9A0E6F36155E}" uniqueName="1941" name="Column1941" queryTableFieldId="1941"/>
    <tableColumn id="1942" xr3:uid="{F23EB30D-BC21-4074-A124-38B6537AF877}" uniqueName="1942" name="Column1942" queryTableFieldId="1942"/>
    <tableColumn id="1943" xr3:uid="{41CC5619-DE12-4BF5-B2CD-7531CC7D4DBA}" uniqueName="1943" name="Column1943" queryTableFieldId="1943"/>
    <tableColumn id="1944" xr3:uid="{A54EE776-F65C-49A6-8E86-27EEA1E516F3}" uniqueName="1944" name="Column1944" queryTableFieldId="1944"/>
    <tableColumn id="1945" xr3:uid="{7321A625-4FA5-4B61-8BB0-92B4453A9B58}" uniqueName="1945" name="Column1945" queryTableFieldId="1945"/>
    <tableColumn id="1946" xr3:uid="{1AD5EA7F-E344-4935-A975-159A30131178}" uniqueName="1946" name="Column1946" queryTableFieldId="1946"/>
    <tableColumn id="1947" xr3:uid="{B6AE8E38-CA8C-4DF6-8C41-8D085C318ACE}" uniqueName="1947" name="Column1947" queryTableFieldId="1947"/>
    <tableColumn id="1948" xr3:uid="{9C06EE86-9281-492D-BCA4-A551CE18712D}" uniqueName="1948" name="Column1948" queryTableFieldId="1948"/>
    <tableColumn id="1949" xr3:uid="{083D6877-4338-47E4-93BE-0B5390D5CC25}" uniqueName="1949" name="Column1949" queryTableFieldId="1949"/>
    <tableColumn id="1950" xr3:uid="{25973178-600A-40AE-ABAE-CACBD92133B5}" uniqueName="1950" name="Column1950" queryTableFieldId="1950"/>
    <tableColumn id="1951" xr3:uid="{A4BE5D01-180C-4D47-927B-98A8644D77AC}" uniqueName="1951" name="Column1951" queryTableFieldId="1951"/>
    <tableColumn id="1952" xr3:uid="{A22FB121-3D01-43FF-8757-D140031EEA05}" uniqueName="1952" name="Column1952" queryTableFieldId="1952"/>
    <tableColumn id="1953" xr3:uid="{E5BCB3B8-9DD9-419D-BB75-00DA70291BBB}" uniqueName="1953" name="Column1953" queryTableFieldId="1953"/>
    <tableColumn id="1954" xr3:uid="{40CF798D-AA5F-4390-9619-7520C06A790A}" uniqueName="1954" name="Column1954" queryTableFieldId="1954"/>
    <tableColumn id="1955" xr3:uid="{D9041C52-BC8B-4D45-ABF4-E1A812AD01FB}" uniqueName="1955" name="Column1955" queryTableFieldId="1955"/>
    <tableColumn id="1956" xr3:uid="{BD90B36A-C2CF-4EA5-8006-9A8805852A72}" uniqueName="1956" name="Column1956" queryTableFieldId="1956"/>
    <tableColumn id="1957" xr3:uid="{F2BFB1EE-CFE9-4A82-9E8A-DAC164E170BC}" uniqueName="1957" name="Column1957" queryTableFieldId="1957"/>
    <tableColumn id="1958" xr3:uid="{850ED0CE-4780-4733-A018-97F76E3A5607}" uniqueName="1958" name="Column1958" queryTableFieldId="1958"/>
    <tableColumn id="1959" xr3:uid="{CC31C3FD-5DEE-4759-AA21-46E25AD5D154}" uniqueName="1959" name="Column1959" queryTableFieldId="1959"/>
    <tableColumn id="1960" xr3:uid="{1174FF01-6918-46D4-9208-2AAD360615BF}" uniqueName="1960" name="Column1960" queryTableFieldId="1960"/>
    <tableColumn id="1961" xr3:uid="{B9C17B8B-A537-4002-83AB-1E9ECCB07416}" uniqueName="1961" name="Column1961" queryTableFieldId="1961"/>
    <tableColumn id="1962" xr3:uid="{AE00B3F9-045D-4C2B-86D0-62D0138C46FB}" uniqueName="1962" name="Column1962" queryTableFieldId="1962"/>
    <tableColumn id="1963" xr3:uid="{05B81614-E126-4382-AE74-F6202761CACD}" uniqueName="1963" name="Column1963" queryTableFieldId="1963"/>
    <tableColumn id="1964" xr3:uid="{81BAF69E-3C51-493E-B47B-32C45C72AA52}" uniqueName="1964" name="Column1964" queryTableFieldId="1964"/>
    <tableColumn id="1965" xr3:uid="{5612A0C0-003E-4E88-8434-66A256CCCFB3}" uniqueName="1965" name="Column1965" queryTableFieldId="1965"/>
    <tableColumn id="1966" xr3:uid="{B1BBE59F-D75E-4DB7-9CB8-5BE6E47C9681}" uniqueName="1966" name="Column1966" queryTableFieldId="1966"/>
    <tableColumn id="1967" xr3:uid="{294BDA97-94A1-4C87-BA2D-2E7474EF744F}" uniqueName="1967" name="Column1967" queryTableFieldId="1967"/>
    <tableColumn id="1968" xr3:uid="{AFCE1DDB-E5F2-49CC-8708-F378E5465595}" uniqueName="1968" name="Column1968" queryTableFieldId="1968"/>
    <tableColumn id="1969" xr3:uid="{A51307C2-A8CD-46DA-916F-BDA3FD939E39}" uniqueName="1969" name="Column1969" queryTableFieldId="1969"/>
    <tableColumn id="1970" xr3:uid="{A9B611DE-731D-49E7-88D6-22F9EA0A8840}" uniqueName="1970" name="Column1970" queryTableFieldId="1970"/>
    <tableColumn id="1971" xr3:uid="{63595026-3179-4290-965C-1BA6EAE5B1D8}" uniqueName="1971" name="Column1971" queryTableFieldId="1971"/>
    <tableColumn id="1972" xr3:uid="{1B88E4AA-D9F2-4D2C-B0D6-7F63906687B4}" uniqueName="1972" name="Column1972" queryTableFieldId="1972"/>
    <tableColumn id="1973" xr3:uid="{A76AAD39-0A20-48B7-A813-4B0B9C8737A4}" uniqueName="1973" name="Column1973" queryTableFieldId="1973"/>
    <tableColumn id="1974" xr3:uid="{D4ACAF7F-8639-4560-B41E-57466ABEECAF}" uniqueName="1974" name="Column1974" queryTableFieldId="1974"/>
    <tableColumn id="1975" xr3:uid="{EB5584D8-96E1-4613-ADCD-EC361912A822}" uniqueName="1975" name="Column1975" queryTableFieldId="1975"/>
    <tableColumn id="1976" xr3:uid="{ECBD821D-AE1E-4DFF-8498-263E731FBF17}" uniqueName="1976" name="Column1976" queryTableFieldId="1976"/>
    <tableColumn id="1977" xr3:uid="{EB0D0FD1-3CEC-4537-8C15-9FC9C1291761}" uniqueName="1977" name="Column1977" queryTableFieldId="1977"/>
    <tableColumn id="1978" xr3:uid="{0ADD4AA0-FEC3-49F9-AEC5-1F8024BEE875}" uniqueName="1978" name="Column1978" queryTableFieldId="1978"/>
    <tableColumn id="1979" xr3:uid="{94DAC1F3-85F8-423A-A882-99DA54DE78C8}" uniqueName="1979" name="Column1979" queryTableFieldId="1979"/>
    <tableColumn id="1980" xr3:uid="{5B95DEA0-4C85-4B88-AE1D-7D57FF136507}" uniqueName="1980" name="Column1980" queryTableFieldId="1980"/>
    <tableColumn id="1981" xr3:uid="{D2732578-98C9-4876-A3A2-3C05F9FC6FA5}" uniqueName="1981" name="Column1981" queryTableFieldId="1981"/>
    <tableColumn id="1982" xr3:uid="{0441FA4A-1E58-4596-8F30-513D4B2CC065}" uniqueName="1982" name="Column1982" queryTableFieldId="1982"/>
    <tableColumn id="1983" xr3:uid="{35A17A96-B761-4FD8-B784-E5213C2CCB67}" uniqueName="1983" name="Column1983" queryTableFieldId="1983"/>
    <tableColumn id="1984" xr3:uid="{7FC28361-DC52-4D22-A90B-7A50C131546B}" uniqueName="1984" name="Column1984" queryTableFieldId="1984"/>
    <tableColumn id="1985" xr3:uid="{C79A5322-ADE1-43F4-8F3D-C371EE87E722}" uniqueName="1985" name="Column1985" queryTableFieldId="1985"/>
    <tableColumn id="1986" xr3:uid="{D6000F7F-995C-4B72-AD13-F9924C66F5BC}" uniqueName="1986" name="Column1986" queryTableFieldId="1986"/>
    <tableColumn id="1987" xr3:uid="{FA9F2161-0F36-4D0E-B44D-15AD93D8670B}" uniqueName="1987" name="Column1987" queryTableFieldId="1987"/>
    <tableColumn id="1988" xr3:uid="{61D0785A-56D7-4D75-8E33-19DCD5CC459D}" uniqueName="1988" name="Column1988" queryTableFieldId="1988"/>
    <tableColumn id="1989" xr3:uid="{29C0811B-7991-43DB-8871-17556299EBB3}" uniqueName="1989" name="Column1989" queryTableFieldId="1989"/>
    <tableColumn id="1990" xr3:uid="{0BD7B15E-BA27-43C0-908D-B44EEC5B8834}" uniqueName="1990" name="Column1990" queryTableFieldId="1990"/>
    <tableColumn id="1991" xr3:uid="{2EBF070F-C62C-46B6-BC38-E4BBAF2DEC41}" uniqueName="1991" name="Column1991" queryTableFieldId="1991"/>
    <tableColumn id="1992" xr3:uid="{1D576B79-EF58-4B95-97A5-51BE0A4119F9}" uniqueName="1992" name="Column1992" queryTableFieldId="1992"/>
    <tableColumn id="1993" xr3:uid="{4D4C5863-A8D5-4B33-8DC9-02E616A12B3D}" uniqueName="1993" name="Column1993" queryTableFieldId="1993"/>
    <tableColumn id="1994" xr3:uid="{F240DF34-4ED2-4494-8AEB-044179FA832D}" uniqueName="1994" name="Column1994" queryTableFieldId="1994"/>
    <tableColumn id="1995" xr3:uid="{6503028B-6DF6-4340-9356-762521506AB9}" uniqueName="1995" name="Column1995" queryTableFieldId="1995"/>
    <tableColumn id="1996" xr3:uid="{DF245A9C-91E7-4CAE-80ED-C41FC41BCE6F}" uniqueName="1996" name="Column1996" queryTableFieldId="1996"/>
    <tableColumn id="1997" xr3:uid="{04C4D5A1-946C-43AB-BEDB-8E5001859BC3}" uniqueName="1997" name="Column1997" queryTableFieldId="1997"/>
    <tableColumn id="1998" xr3:uid="{0940A0F6-CCBD-4FB5-8072-96762BC7DA14}" uniqueName="1998" name="Column1998" queryTableFieldId="1998"/>
    <tableColumn id="1999" xr3:uid="{84390A54-6326-4ABC-819C-8622CAF02AA0}" uniqueName="1999" name="Column1999" queryTableFieldId="1999"/>
    <tableColumn id="2000" xr3:uid="{4F64DE97-8A1A-4197-AD27-F43B5A0ED0FB}" uniqueName="2000" name="Column2000" queryTableFieldId="2000"/>
    <tableColumn id="2001" xr3:uid="{41501A8D-9CB5-4A1C-9BF5-DE4C8D009114}" uniqueName="2001" name="Column2001" queryTableFieldId="2001"/>
    <tableColumn id="2002" xr3:uid="{A74047EA-8296-4FC9-8E51-F35F50F25BF4}" uniqueName="2002" name="Column2002" queryTableFieldId="2002"/>
    <tableColumn id="2003" xr3:uid="{EA7F8F4A-1956-4D0A-ACCA-B29D56DB22C2}" uniqueName="2003" name="Column2003" queryTableFieldId="2003"/>
    <tableColumn id="2004" xr3:uid="{3AFABC95-4069-4C92-9214-BDBFA0BC0B1B}" uniqueName="2004" name="Column2004" queryTableFieldId="2004"/>
    <tableColumn id="2005" xr3:uid="{E745A19E-2957-4B0B-9EB5-0427EEF47D2D}" uniqueName="2005" name="Column2005" queryTableFieldId="2005"/>
    <tableColumn id="2006" xr3:uid="{AFACFCDD-8EB9-4CDE-8632-45C6CEF879BC}" uniqueName="2006" name="Column2006" queryTableFieldId="2006"/>
    <tableColumn id="2007" xr3:uid="{6BCCA0F7-65C6-4412-8A60-868ADF4DF73E}" uniqueName="2007" name="Column2007" queryTableFieldId="2007"/>
    <tableColumn id="2008" xr3:uid="{BA78E3DC-5478-4AC9-8563-4261445252C8}" uniqueName="2008" name="Column2008" queryTableFieldId="2008"/>
    <tableColumn id="2009" xr3:uid="{38A3E383-377E-4D4D-B457-EA01B96AD90C}" uniqueName="2009" name="Column2009" queryTableFieldId="2009"/>
    <tableColumn id="2010" xr3:uid="{A62A7F98-3801-48B0-9C11-4A21AD947B4E}" uniqueName="2010" name="Column2010" queryTableFieldId="2010"/>
    <tableColumn id="2011" xr3:uid="{4AEBC9CE-FF32-473D-A0AA-2B702A6C40D0}" uniqueName="2011" name="Column2011" queryTableFieldId="2011"/>
    <tableColumn id="2012" xr3:uid="{F1B1492A-83E8-4361-B056-EA589A0B5977}" uniqueName="2012" name="Column2012" queryTableFieldId="2012"/>
    <tableColumn id="2013" xr3:uid="{0D637231-B401-487F-8D0A-9EFFD456BC1B}" uniqueName="2013" name="Column2013" queryTableFieldId="2013"/>
    <tableColumn id="2014" xr3:uid="{D6238DB0-6D25-455E-8D39-FD0C3E12081F}" uniqueName="2014" name="Column2014" queryTableFieldId="2014"/>
    <tableColumn id="2015" xr3:uid="{8F5AB289-A67F-4984-97AA-3CDC3EF10AD6}" uniqueName="2015" name="Column2015" queryTableFieldId="2015"/>
    <tableColumn id="2016" xr3:uid="{82F005CE-63B6-4742-89DD-AD9312B3096F}" uniqueName="2016" name="Column2016" queryTableFieldId="2016"/>
    <tableColumn id="2017" xr3:uid="{736EA663-247C-4986-B6CC-562DB70E88F4}" uniqueName="2017" name="Column2017" queryTableFieldId="2017"/>
    <tableColumn id="2018" xr3:uid="{E77F1771-6223-4D83-9129-1A7ED9BEAFDC}" uniqueName="2018" name="Column2018" queryTableFieldId="2018"/>
    <tableColumn id="2019" xr3:uid="{C28BB36E-763B-4AD5-ADB6-53958E99378A}" uniqueName="2019" name="Column2019" queryTableFieldId="2019"/>
    <tableColumn id="2020" xr3:uid="{44FDD889-B79A-4EB5-BC8A-25A0B699A688}" uniqueName="2020" name="Column2020" queryTableFieldId="2020"/>
    <tableColumn id="2021" xr3:uid="{78258808-E029-4F0D-8E92-12A9CC3C3591}" uniqueName="2021" name="Column2021" queryTableFieldId="2021"/>
    <tableColumn id="2022" xr3:uid="{34FEDD69-9AB8-4958-9BEE-F195D4A7DB72}" uniqueName="2022" name="Column2022" queryTableFieldId="2022"/>
    <tableColumn id="2023" xr3:uid="{5FDF17A6-1BDE-4B69-BE7D-020FA0FF6486}" uniqueName="2023" name="Column2023" queryTableFieldId="2023"/>
    <tableColumn id="2024" xr3:uid="{EACA9C57-615C-4E10-8206-739E26C3B59B}" uniqueName="2024" name="Column2024" queryTableFieldId="2024"/>
    <tableColumn id="2025" xr3:uid="{EF9891CC-3CA4-4D83-BFCF-D8E4D21B5C92}" uniqueName="2025" name="Column2025" queryTableFieldId="2025"/>
    <tableColumn id="2026" xr3:uid="{D97410F1-A8D3-4CD6-AAE5-E5FCF7079BA3}" uniqueName="2026" name="Column2026" queryTableFieldId="2026"/>
    <tableColumn id="2027" xr3:uid="{1F297057-00DA-4017-89B8-F1BE10D1F4B3}" uniqueName="2027" name="Column2027" queryTableFieldId="2027"/>
    <tableColumn id="2028" xr3:uid="{EA594246-F6FF-46A2-A0B3-F33FFA8FC684}" uniqueName="2028" name="Column2028" queryTableFieldId="2028"/>
    <tableColumn id="2029" xr3:uid="{B146A84D-72DC-4A2A-9A10-EA673C4A1ACF}" uniqueName="2029" name="Column2029" queryTableFieldId="2029"/>
    <tableColumn id="2030" xr3:uid="{5D013908-5F5D-4166-86A0-992DF32C40DC}" uniqueName="2030" name="Column2030" queryTableFieldId="2030"/>
    <tableColumn id="2031" xr3:uid="{5C585B2A-37BE-442A-86A6-2475C7E670C9}" uniqueName="2031" name="Column2031" queryTableFieldId="2031"/>
    <tableColumn id="2032" xr3:uid="{1CF30FE7-25C6-49DD-87E6-3CA712B956C4}" uniqueName="2032" name="Column2032" queryTableFieldId="2032"/>
    <tableColumn id="2033" xr3:uid="{39BCA69A-2CC4-4261-A2EC-EF8ABFAECA24}" uniqueName="2033" name="Column2033" queryTableFieldId="2033"/>
    <tableColumn id="2034" xr3:uid="{0CB8C5BF-911A-455A-ACDE-9886689E400D}" uniqueName="2034" name="Column2034" queryTableFieldId="2034"/>
    <tableColumn id="2035" xr3:uid="{93D1030E-0A27-4D75-9342-7526F3E501BE}" uniqueName="2035" name="Column2035" queryTableFieldId="2035"/>
    <tableColumn id="2036" xr3:uid="{7461F6C4-9038-4EF2-B058-4EEF50CF85BF}" uniqueName="2036" name="Column2036" queryTableFieldId="2036"/>
    <tableColumn id="2037" xr3:uid="{E373E3C8-7963-4341-9190-89F48CC73ADF}" uniqueName="2037" name="Column2037" queryTableFieldId="2037"/>
    <tableColumn id="2038" xr3:uid="{2901CC8A-C741-4888-ADC2-3DC2FA824690}" uniqueName="2038" name="Column2038" queryTableFieldId="2038"/>
    <tableColumn id="2039" xr3:uid="{88FD8EB7-1E6C-4B90-BD30-C9B0C9E06A66}" uniqueName="2039" name="Column2039" queryTableFieldId="2039"/>
    <tableColumn id="2040" xr3:uid="{F126C4C8-E770-43B7-9438-8B32C8F965B7}" uniqueName="2040" name="Column2040" queryTableFieldId="2040"/>
    <tableColumn id="2041" xr3:uid="{B86F58C5-ECE0-43DF-A6F9-21BD6855441E}" uniqueName="2041" name="Column2041" queryTableFieldId="2041"/>
    <tableColumn id="2042" xr3:uid="{3EB5822A-B9D2-4A3B-B422-0127BF0045B7}" uniqueName="2042" name="Column2042" queryTableFieldId="2042"/>
    <tableColumn id="2043" xr3:uid="{47FA5E8D-CB64-4798-9739-54F914A65FB1}" uniqueName="2043" name="Column2043" queryTableFieldId="2043"/>
    <tableColumn id="2044" xr3:uid="{0900D494-4B2E-4CB5-84D6-DE0E41043056}" uniqueName="2044" name="Column2044" queryTableFieldId="2044"/>
    <tableColumn id="2045" xr3:uid="{7298BA74-BAD6-4449-9D24-855BF03B67FB}" uniqueName="2045" name="Column2045" queryTableFieldId="2045"/>
    <tableColumn id="2046" xr3:uid="{C7543F40-C716-4220-9A22-7301E283BF94}" uniqueName="2046" name="Column2046" queryTableFieldId="2046"/>
    <tableColumn id="2047" xr3:uid="{FEDE2926-3D6F-4755-B063-F64640BFF512}" uniqueName="2047" name="Column2047" queryTableFieldId="2047"/>
    <tableColumn id="2048" xr3:uid="{2DE3ED16-3415-4D79-B26A-194CD3817CBC}" uniqueName="2048" name="Column2048" queryTableFieldId="2048"/>
    <tableColumn id="2049" xr3:uid="{BFD23AA9-2561-487B-8763-CD4E1FE08245}" uniqueName="2049" name="Column2049" queryTableFieldId="2049"/>
    <tableColumn id="2050" xr3:uid="{A5DC8922-0CEA-4412-88D2-8A71DA6EE43E}" uniqueName="2050" name="Column2050" queryTableFieldId="2050"/>
    <tableColumn id="2051" xr3:uid="{22815C70-79D4-40C0-90C7-277F0B677C52}" uniqueName="2051" name="Column2051" queryTableFieldId="2051"/>
    <tableColumn id="2052" xr3:uid="{51B0F6A2-E5CB-4038-9A05-3B6B2F55D411}" uniqueName="2052" name="Column2052" queryTableFieldId="2052"/>
    <tableColumn id="2053" xr3:uid="{A383B680-7CDA-47AA-9948-F8F191FD67B1}" uniqueName="2053" name="Column2053" queryTableFieldId="2053"/>
    <tableColumn id="2054" xr3:uid="{E052E8CD-C41D-4B31-84C2-B418F9DA6A02}" uniqueName="2054" name="Column2054" queryTableFieldId="2054"/>
    <tableColumn id="2055" xr3:uid="{9280457E-EE22-4E66-BE45-E847519F8728}" uniqueName="2055" name="Column2055" queryTableFieldId="2055"/>
    <tableColumn id="2056" xr3:uid="{E7803ACA-354F-4618-A1FD-78F89A9ACF38}" uniqueName="2056" name="Column2056" queryTableFieldId="2056"/>
    <tableColumn id="2057" xr3:uid="{9F3232D3-8BB8-49DD-AE54-DEBCBAED2AA2}" uniqueName="2057" name="Column2057" queryTableFieldId="2057"/>
    <tableColumn id="2058" xr3:uid="{B4E87B5E-437E-45B2-B835-4136B6ABDF5C}" uniqueName="2058" name="Column2058" queryTableFieldId="2058"/>
    <tableColumn id="2059" xr3:uid="{9142467D-3215-4B6C-9F59-85369DB9F7EF}" uniqueName="2059" name="Column2059" queryTableFieldId="2059"/>
    <tableColumn id="2060" xr3:uid="{AE902858-3199-4E5D-8CB8-DFDB16E9FAE2}" uniqueName="2060" name="Column2060" queryTableFieldId="2060"/>
    <tableColumn id="2061" xr3:uid="{D696161D-FE08-49B5-AC85-5815CCDAF5BC}" uniqueName="2061" name="Column2061" queryTableFieldId="2061"/>
    <tableColumn id="2062" xr3:uid="{FC415A8A-669A-4F95-B5CD-B52B54609F90}" uniqueName="2062" name="Column2062" queryTableFieldId="2062"/>
    <tableColumn id="2063" xr3:uid="{6A36D19F-5735-4082-AA54-F3FA85637270}" uniqueName="2063" name="Column2063" queryTableFieldId="2063"/>
    <tableColumn id="2064" xr3:uid="{97EB2115-455E-46D2-8E50-D87CE303C21C}" uniqueName="2064" name="Column2064" queryTableFieldId="2064"/>
    <tableColumn id="2065" xr3:uid="{1DACB8FD-F898-4F0C-B64A-575DA4ADEB57}" uniqueName="2065" name="Column2065" queryTableFieldId="2065"/>
    <tableColumn id="2066" xr3:uid="{762F72A6-D87D-4707-BC0B-3BB6B0320F85}" uniqueName="2066" name="Column2066" queryTableFieldId="2066"/>
    <tableColumn id="2067" xr3:uid="{51D92BC7-BC92-4D02-A7AE-A0B0A1B6A808}" uniqueName="2067" name="Column2067" queryTableFieldId="2067"/>
    <tableColumn id="2068" xr3:uid="{46DEEA5A-62B0-4102-A44D-52CC920504E6}" uniqueName="2068" name="Column2068" queryTableFieldId="2068"/>
    <tableColumn id="2069" xr3:uid="{DDFF95A2-C2ED-4DCD-9BBB-B0FF0FE328F2}" uniqueName="2069" name="Column2069" queryTableFieldId="2069"/>
    <tableColumn id="2070" xr3:uid="{A52F2AE5-08A1-4F72-B584-F039D53F38E9}" uniqueName="2070" name="Column2070" queryTableFieldId="2070"/>
    <tableColumn id="2071" xr3:uid="{D2DD4592-7C0A-4580-BD71-7B4D57D5AFA1}" uniqueName="2071" name="Column2071" queryTableFieldId="2071"/>
    <tableColumn id="2072" xr3:uid="{0B155251-C344-4718-ABE0-3EB566861849}" uniqueName="2072" name="Column2072" queryTableFieldId="2072"/>
    <tableColumn id="2073" xr3:uid="{189580F2-72FF-43B6-BC63-422C72D923D1}" uniqueName="2073" name="Column2073" queryTableFieldId="2073"/>
    <tableColumn id="2074" xr3:uid="{C785E4DE-90D4-490B-BD2E-13EA5580A0F5}" uniqueName="2074" name="Column2074" queryTableFieldId="2074"/>
    <tableColumn id="2075" xr3:uid="{081C5CDC-6451-40FA-809A-CDFC6C34BA49}" uniqueName="2075" name="Column2075" queryTableFieldId="2075"/>
    <tableColumn id="2076" xr3:uid="{6D4501A6-ED5B-47BF-BFC7-45311AB4AAD6}" uniqueName="2076" name="Column2076" queryTableFieldId="2076"/>
    <tableColumn id="2077" xr3:uid="{1FD94BBB-F7EE-46C6-A089-C89D97A9C5EB}" uniqueName="2077" name="Column2077" queryTableFieldId="2077"/>
    <tableColumn id="2078" xr3:uid="{35B603EF-BCFA-4D39-9C71-2D6970C2548B}" uniqueName="2078" name="Column2078" queryTableFieldId="2078"/>
    <tableColumn id="2079" xr3:uid="{4E29388F-B250-4E3A-9BA9-09333887BC52}" uniqueName="2079" name="Column2079" queryTableFieldId="2079"/>
    <tableColumn id="2080" xr3:uid="{6A7A2B16-6024-405F-ADA2-9222453CEA62}" uniqueName="2080" name="Column2080" queryTableFieldId="2080"/>
    <tableColumn id="2081" xr3:uid="{B40C402F-17D3-488B-9AA2-4D555B3D9A33}" uniqueName="2081" name="Column2081" queryTableFieldId="2081"/>
    <tableColumn id="2082" xr3:uid="{1BE88F79-9E2A-4175-A4CD-857269B5AD8A}" uniqueName="2082" name="Column2082" queryTableFieldId="2082"/>
    <tableColumn id="2083" xr3:uid="{5A952738-AB34-4BF1-8FD7-19A03E084AB2}" uniqueName="2083" name="Column2083" queryTableFieldId="2083"/>
    <tableColumn id="2084" xr3:uid="{0DC74A6F-B894-4BC4-86F3-F6D57592D9DF}" uniqueName="2084" name="Column2084" queryTableFieldId="2084"/>
    <tableColumn id="2085" xr3:uid="{12B792A5-079A-4100-9ECC-23B8D2287527}" uniqueName="2085" name="Column2085" queryTableFieldId="2085"/>
    <tableColumn id="2086" xr3:uid="{B18EA8C2-7618-40AA-8894-5EDA79D73E8C}" uniqueName="2086" name="Column2086" queryTableFieldId="2086"/>
    <tableColumn id="2087" xr3:uid="{9AC4AAF7-ECB4-4E0E-AEA1-F6AF475DDB51}" uniqueName="2087" name="Column2087" queryTableFieldId="2087"/>
    <tableColumn id="2088" xr3:uid="{4D388163-C0E7-4355-827D-ACB85FC79189}" uniqueName="2088" name="Column2088" queryTableFieldId="2088"/>
    <tableColumn id="2089" xr3:uid="{ACFDE3D3-582F-4F57-970E-1BFB68D94EB2}" uniqueName="2089" name="Column2089" queryTableFieldId="2089"/>
    <tableColumn id="2090" xr3:uid="{7F0133EF-3EF3-4FAD-A319-FE6E8E7C9330}" uniqueName="2090" name="Column2090" queryTableFieldId="2090"/>
    <tableColumn id="2091" xr3:uid="{DF5C6A0A-2C92-4727-81D8-884F56FA01A5}" uniqueName="2091" name="Column2091" queryTableFieldId="2091"/>
    <tableColumn id="2092" xr3:uid="{691174A1-FFE0-44D8-AC0F-FEAEDAAC666B}" uniqueName="2092" name="Column2092" queryTableFieldId="2092"/>
    <tableColumn id="2093" xr3:uid="{ACBC9452-E1D0-49C2-8B93-AD405C93B74B}" uniqueName="2093" name="Column2093" queryTableFieldId="2093"/>
    <tableColumn id="2094" xr3:uid="{15F0E24E-E124-405A-9E87-0B48A0EFAF95}" uniqueName="2094" name="Column2094" queryTableFieldId="2094"/>
    <tableColumn id="2095" xr3:uid="{A6076BD7-D7BF-4030-A671-C5E3DD12481B}" uniqueName="2095" name="Column2095" queryTableFieldId="2095"/>
    <tableColumn id="2096" xr3:uid="{99D8EBBD-474D-4625-A756-73BF1AD36EE8}" uniqueName="2096" name="Column2096" queryTableFieldId="2096"/>
    <tableColumn id="2097" xr3:uid="{B432DF5E-B4C1-45AE-BC65-BC1C6F7F8897}" uniqueName="2097" name="Column2097" queryTableFieldId="2097"/>
    <tableColumn id="2098" xr3:uid="{B72127E9-57C7-4C46-A821-068ED19D2D2B}" uniqueName="2098" name="Column2098" queryTableFieldId="2098"/>
    <tableColumn id="2099" xr3:uid="{8112EE92-9D0B-4886-89AB-6C52C97CFBD9}" uniqueName="2099" name="Column2099" queryTableFieldId="2099"/>
    <tableColumn id="2100" xr3:uid="{241526CB-3ECB-48D6-ADF9-A1115B43E17E}" uniqueName="2100" name="Column2100" queryTableFieldId="2100"/>
    <tableColumn id="2101" xr3:uid="{D014C5CA-FD2A-4895-B933-27D0174B37C2}" uniqueName="2101" name="Column2101" queryTableFieldId="2101"/>
    <tableColumn id="2102" xr3:uid="{75794017-31ED-4BCA-B29F-A41D64934BF5}" uniqueName="2102" name="Column2102" queryTableFieldId="2102"/>
    <tableColumn id="2103" xr3:uid="{A35812B0-701D-4D31-A292-A61747FF2982}" uniqueName="2103" name="Column2103" queryTableFieldId="2103"/>
    <tableColumn id="2104" xr3:uid="{DA9372B3-CC63-4739-8D03-7CA8A8837235}" uniqueName="2104" name="Column2104" queryTableFieldId="2104"/>
    <tableColumn id="2105" xr3:uid="{C5D6B360-36C2-48CC-8ADC-08F49D794369}" uniqueName="2105" name="Column2105" queryTableFieldId="2105"/>
    <tableColumn id="2106" xr3:uid="{71384C71-9350-43B1-9844-FE67A8ABEB45}" uniqueName="2106" name="Column2106" queryTableFieldId="2106"/>
    <tableColumn id="2107" xr3:uid="{E920CDCE-1062-4E69-983E-A858FD624AF7}" uniqueName="2107" name="Column2107" queryTableFieldId="2107"/>
    <tableColumn id="2108" xr3:uid="{D11D3028-CA4F-4FF3-8AD7-4E19E1707D67}" uniqueName="2108" name="Column2108" queryTableFieldId="2108"/>
    <tableColumn id="2109" xr3:uid="{74B8EE95-67D9-4DD1-966E-B88CFBC2D9CF}" uniqueName="2109" name="Column2109" queryTableFieldId="2109"/>
    <tableColumn id="2110" xr3:uid="{33441F60-75C7-4193-9DDF-C0E18758162A}" uniqueName="2110" name="Column2110" queryTableFieldId="2110"/>
    <tableColumn id="2111" xr3:uid="{298DD083-C6C1-413D-84BA-CCD4DB5EC0AA}" uniqueName="2111" name="Column2111" queryTableFieldId="2111"/>
    <tableColumn id="2112" xr3:uid="{ED030CFC-584B-4A6B-81D1-4FB18C363480}" uniqueName="2112" name="Column2112" queryTableFieldId="2112"/>
    <tableColumn id="2113" xr3:uid="{447D1E1B-FE69-4FA0-85BD-06BB7253FD07}" uniqueName="2113" name="Column2113" queryTableFieldId="2113"/>
    <tableColumn id="2114" xr3:uid="{9E4C6760-E980-4C5E-B977-860B2B2017EC}" uniqueName="2114" name="Column2114" queryTableFieldId="2114"/>
    <tableColumn id="2115" xr3:uid="{B61731B8-D50E-498D-9444-21D41D050824}" uniqueName="2115" name="Column2115" queryTableFieldId="2115"/>
    <tableColumn id="2116" xr3:uid="{4C868144-7E7A-4E12-A555-70385C5A0D7B}" uniqueName="2116" name="Column2116" queryTableFieldId="2116"/>
    <tableColumn id="2117" xr3:uid="{0EE59076-4367-48F5-863A-5A36BE338BED}" uniqueName="2117" name="Column2117" queryTableFieldId="2117"/>
    <tableColumn id="2118" xr3:uid="{0E070773-08F1-4FF3-8B3E-0627497FDBF9}" uniqueName="2118" name="Column2118" queryTableFieldId="2118"/>
    <tableColumn id="2119" xr3:uid="{78F9A802-B96A-4F25-8DEB-7630E7D02DC4}" uniqueName="2119" name="Column2119" queryTableFieldId="2119"/>
    <tableColumn id="2120" xr3:uid="{454DB6C5-085E-4A01-84C0-225381634A89}" uniqueName="2120" name="Column2120" queryTableFieldId="2120"/>
    <tableColumn id="2121" xr3:uid="{B04F0ECB-B98E-40EE-A8E0-AB7B40A721E1}" uniqueName="2121" name="Column2121" queryTableFieldId="2121"/>
    <tableColumn id="2122" xr3:uid="{EBAF29D9-551E-4CAA-9808-8246DF9581D1}" uniqueName="2122" name="Column2122" queryTableFieldId="2122"/>
    <tableColumn id="2123" xr3:uid="{DDE0B592-01DE-493A-8042-561C8BB68BEB}" uniqueName="2123" name="Column2123" queryTableFieldId="2123"/>
    <tableColumn id="2124" xr3:uid="{DBC79BFC-7DC2-442E-B7C0-74934B7A5326}" uniqueName="2124" name="Column2124" queryTableFieldId="2124"/>
    <tableColumn id="2125" xr3:uid="{6EEE368F-65AA-453B-B7D0-A4ADB63F6283}" uniqueName="2125" name="Column2125" queryTableFieldId="2125"/>
    <tableColumn id="2126" xr3:uid="{F186DCA5-0606-465D-A374-FAF84AFD06D6}" uniqueName="2126" name="Column2126" queryTableFieldId="2126"/>
    <tableColumn id="2127" xr3:uid="{E96F1716-3AA0-4749-AB98-3DE824D882E6}" uniqueName="2127" name="Column2127" queryTableFieldId="2127"/>
    <tableColumn id="2128" xr3:uid="{6BF90808-2B6F-4EE3-9AA7-E69281C0828F}" uniqueName="2128" name="Column2128" queryTableFieldId="2128"/>
    <tableColumn id="2129" xr3:uid="{A619C495-262D-4183-A766-86509812DB50}" uniqueName="2129" name="Column2129" queryTableFieldId="2129"/>
    <tableColumn id="2130" xr3:uid="{D41F4418-7B51-4FCB-B144-92AC3379B628}" uniqueName="2130" name="Column2130" queryTableFieldId="2130"/>
    <tableColumn id="2131" xr3:uid="{F3DCEFDF-6B54-4981-9F10-42406DBE64F0}" uniqueName="2131" name="Column2131" queryTableFieldId="2131"/>
    <tableColumn id="2132" xr3:uid="{DD158218-9CE6-44F4-A810-7C493D990B32}" uniqueName="2132" name="Column2132" queryTableFieldId="2132"/>
    <tableColumn id="2133" xr3:uid="{66713DAE-217A-45DE-9F63-41FEF0729B21}" uniqueName="2133" name="Column2133" queryTableFieldId="2133"/>
    <tableColumn id="2134" xr3:uid="{4C23AD71-1C92-41EB-B4AB-3F1293F0CC0A}" uniqueName="2134" name="Column2134" queryTableFieldId="2134"/>
    <tableColumn id="2135" xr3:uid="{3EA672EA-DB71-4F89-8540-D9DA67EDCDC5}" uniqueName="2135" name="Column2135" queryTableFieldId="2135"/>
    <tableColumn id="2136" xr3:uid="{4B73B7A9-E795-4EF6-B7D0-9089225A0195}" uniqueName="2136" name="Column2136" queryTableFieldId="2136"/>
    <tableColumn id="2137" xr3:uid="{3A48321B-BF83-435F-A18F-4C560009B74F}" uniqueName="2137" name="Column2137" queryTableFieldId="2137"/>
    <tableColumn id="2138" xr3:uid="{AFBAB2B8-EFBE-445E-AF04-307392C55341}" uniqueName="2138" name="Column2138" queryTableFieldId="2138"/>
    <tableColumn id="2139" xr3:uid="{4F6BB3CE-4459-48F2-9F37-0327706FF5D6}" uniqueName="2139" name="Column2139" queryTableFieldId="2139"/>
    <tableColumn id="2140" xr3:uid="{CE23CCB1-7625-4917-AEE1-F0048D38C4AF}" uniqueName="2140" name="Column2140" queryTableFieldId="2140"/>
    <tableColumn id="2141" xr3:uid="{AFF24178-AD17-422A-8BE8-8B8C7E3A484E}" uniqueName="2141" name="Column2141" queryTableFieldId="2141"/>
    <tableColumn id="2142" xr3:uid="{5C52712A-79FA-42F0-AC9D-4EB58984BC2C}" uniqueName="2142" name="Column2142" queryTableFieldId="2142"/>
    <tableColumn id="2143" xr3:uid="{FA3770E8-641F-4855-B3B0-CB552D7C9AF3}" uniqueName="2143" name="Column2143" queryTableFieldId="2143"/>
    <tableColumn id="2144" xr3:uid="{D32190A4-4512-47B7-A012-C39BA870369D}" uniqueName="2144" name="Column2144" queryTableFieldId="2144"/>
    <tableColumn id="2145" xr3:uid="{2DE9AD5A-8939-4D63-88F2-3985A63DE31C}" uniqueName="2145" name="Column2145" queryTableFieldId="2145"/>
    <tableColumn id="2146" xr3:uid="{2AA92DC0-825C-4516-BCA6-C40834AED9FC}" uniqueName="2146" name="Column2146" queryTableFieldId="2146"/>
    <tableColumn id="2147" xr3:uid="{7DBA471F-9E18-4D2B-8B61-D74141D4DF1E}" uniqueName="2147" name="Column2147" queryTableFieldId="2147"/>
    <tableColumn id="2148" xr3:uid="{9B6FF7A8-8D6B-46CC-A9F9-4571AB59768B}" uniqueName="2148" name="Column2148" queryTableFieldId="2148"/>
    <tableColumn id="2149" xr3:uid="{B414FCDB-E730-4735-8206-B5052B056E96}" uniqueName="2149" name="Column2149" queryTableFieldId="2149"/>
    <tableColumn id="2150" xr3:uid="{10A6B8B5-357B-41BA-83D6-0554F561AF11}" uniqueName="2150" name="Column2150" queryTableFieldId="2150"/>
    <tableColumn id="2151" xr3:uid="{99DC0D89-C2B9-441C-9A1B-C87244C76061}" uniqueName="2151" name="Column2151" queryTableFieldId="2151"/>
    <tableColumn id="2152" xr3:uid="{578BFB5C-57EB-4A8A-8051-D3B60BD23BCB}" uniqueName="2152" name="Column2152" queryTableFieldId="2152"/>
    <tableColumn id="2153" xr3:uid="{676A5E52-FB9A-4171-8FA0-9B5109BB1312}" uniqueName="2153" name="Column2153" queryTableFieldId="2153"/>
    <tableColumn id="2154" xr3:uid="{03E2E7C1-CF65-4A8E-A55A-B4CE037D9CC2}" uniqueName="2154" name="Column2154" queryTableFieldId="2154"/>
    <tableColumn id="2155" xr3:uid="{B812C899-1BC6-4815-9C06-57BC6DCD91E1}" uniqueName="2155" name="Column2155" queryTableFieldId="2155"/>
    <tableColumn id="2156" xr3:uid="{EA884837-9940-40CF-8BF6-295F0D3AAF8F}" uniqueName="2156" name="Column2156" queryTableFieldId="2156"/>
    <tableColumn id="2157" xr3:uid="{EE8242C9-7831-4BDA-9E63-C2278BC35901}" uniqueName="2157" name="Column2157" queryTableFieldId="2157"/>
    <tableColumn id="2158" xr3:uid="{8EEFBF06-80C1-4B39-8FD4-FC90AD8B7ED3}" uniqueName="2158" name="Column2158" queryTableFieldId="2158"/>
    <tableColumn id="2159" xr3:uid="{6EFBC423-EA52-485B-9AEF-2401F8AC5BFD}" uniqueName="2159" name="Column2159" queryTableFieldId="2159"/>
    <tableColumn id="2160" xr3:uid="{052F8DEF-7349-44D9-9076-8FCC97583AC8}" uniqueName="2160" name="Column2160" queryTableFieldId="2160"/>
    <tableColumn id="2161" xr3:uid="{86B2EE4D-1402-438B-9F5A-76890AD85F35}" uniqueName="2161" name="Column2161" queryTableFieldId="2161"/>
    <tableColumn id="2162" xr3:uid="{7F371FA0-7F1C-49A6-8F30-5EC65781DF4C}" uniqueName="2162" name="Column2162" queryTableFieldId="2162"/>
    <tableColumn id="2163" xr3:uid="{1CA687B4-8469-4277-898C-E7AD584887A7}" uniqueName="2163" name="Column2163" queryTableFieldId="2163"/>
    <tableColumn id="2164" xr3:uid="{340AA3FB-E411-416D-851B-7A11F8E34581}" uniqueName="2164" name="Column2164" queryTableFieldId="2164"/>
    <tableColumn id="2165" xr3:uid="{F1B6651A-B22C-41D9-B7A4-F7885AA3C0C0}" uniqueName="2165" name="Column2165" queryTableFieldId="2165"/>
    <tableColumn id="2166" xr3:uid="{5A268F59-B9C9-4F1C-9C8C-CF4C91D79F63}" uniqueName="2166" name="Column2166" queryTableFieldId="2166"/>
    <tableColumn id="2167" xr3:uid="{ABA9662D-A6DE-471B-9E26-6BF49149A9FB}" uniqueName="2167" name="Column2167" queryTableFieldId="2167"/>
    <tableColumn id="2168" xr3:uid="{E0197428-9ECF-4309-9D48-AAEF08561AE9}" uniqueName="2168" name="Column2168" queryTableFieldId="2168"/>
    <tableColumn id="2169" xr3:uid="{360AF7D4-77EB-4652-A3DD-F0A8E3466232}" uniqueName="2169" name="Column2169" queryTableFieldId="2169"/>
    <tableColumn id="2170" xr3:uid="{96E7E4F4-A891-42F7-90A7-8999552AF9C3}" uniqueName="2170" name="Column2170" queryTableFieldId="2170"/>
    <tableColumn id="2171" xr3:uid="{F10A3CFA-23D6-43F9-8119-C12744305E8D}" uniqueName="2171" name="Column2171" queryTableFieldId="2171"/>
    <tableColumn id="2172" xr3:uid="{DFF78E19-30B9-44E4-AB19-2E78713350F7}" uniqueName="2172" name="Column2172" queryTableFieldId="2172"/>
    <tableColumn id="2173" xr3:uid="{565FBAB1-F07A-43D9-99DF-1599207C7EB8}" uniqueName="2173" name="Column2173" queryTableFieldId="2173"/>
    <tableColumn id="2174" xr3:uid="{8816354D-DB83-43B7-890A-9174E6EEA3F6}" uniqueName="2174" name="Column2174" queryTableFieldId="2174"/>
    <tableColumn id="2175" xr3:uid="{25CEFF48-4F58-4077-BD64-E83673BD9FC9}" uniqueName="2175" name="Column2175" queryTableFieldId="2175"/>
    <tableColumn id="2176" xr3:uid="{44307870-16FD-47F4-BD02-E909ECF8232D}" uniqueName="2176" name="Column2176" queryTableFieldId="2176"/>
    <tableColumn id="2177" xr3:uid="{79192623-A606-4A47-9012-D3936E6BEB9E}" uniqueName="2177" name="Column2177" queryTableFieldId="2177"/>
    <tableColumn id="2178" xr3:uid="{B516E076-E7C1-453F-B0E7-8611B372675A}" uniqueName="2178" name="Column2178" queryTableFieldId="2178"/>
    <tableColumn id="2179" xr3:uid="{48678956-CC3F-4C99-A93B-A9F8C3D199DA}" uniqueName="2179" name="Column2179" queryTableFieldId="2179"/>
    <tableColumn id="2180" xr3:uid="{B930ECDF-0168-40A8-A71F-DA0702531877}" uniqueName="2180" name="Column2180" queryTableFieldId="2180"/>
    <tableColumn id="2181" xr3:uid="{6EE5ED6A-8343-44E1-8E01-F7161FA9F67C}" uniqueName="2181" name="Column2181" queryTableFieldId="2181"/>
    <tableColumn id="2182" xr3:uid="{039B7DD0-31E4-4580-BC62-07FDB667C045}" uniqueName="2182" name="Column2182" queryTableFieldId="2182"/>
    <tableColumn id="2183" xr3:uid="{CF32207C-0A29-41E6-BA4C-543BEF850402}" uniqueName="2183" name="Column2183" queryTableFieldId="2183"/>
    <tableColumn id="2184" xr3:uid="{19D4F067-7D85-4B8B-B2FA-4FFB07BCCDD7}" uniqueName="2184" name="Column2184" queryTableFieldId="2184"/>
    <tableColumn id="2185" xr3:uid="{A6B55B70-6B58-47BC-A973-8312445718F3}" uniqueName="2185" name="Column2185" queryTableFieldId="2185"/>
    <tableColumn id="2186" xr3:uid="{CD204CDD-BB6E-4486-A510-FEF655E1A18D}" uniqueName="2186" name="Column2186" queryTableFieldId="2186"/>
    <tableColumn id="2187" xr3:uid="{BEC38B8E-3788-4A84-9441-BF4FA8DC5308}" uniqueName="2187" name="Column2187" queryTableFieldId="2187"/>
    <tableColumn id="2188" xr3:uid="{60A05624-7D80-4B7E-80CB-55AB2F37A8AC}" uniqueName="2188" name="Column2188" queryTableFieldId="2188"/>
    <tableColumn id="2189" xr3:uid="{B2B5B0B0-745D-46F4-BAC0-F06D408357E8}" uniqueName="2189" name="Column2189" queryTableFieldId="2189"/>
    <tableColumn id="2190" xr3:uid="{B881E01C-C7FA-4C77-B511-E06946A018D7}" uniqueName="2190" name="Column2190" queryTableFieldId="2190"/>
    <tableColumn id="2191" xr3:uid="{F3FBEA16-6A14-4860-8232-014321262D18}" uniqueName="2191" name="Column2191" queryTableFieldId="2191"/>
    <tableColumn id="2192" xr3:uid="{4854BFC8-B86C-49E1-B2FF-B7F9D66D0859}" uniqueName="2192" name="Column2192" queryTableFieldId="2192"/>
    <tableColumn id="2193" xr3:uid="{9E2A040B-E57A-44C1-B5A4-B268AB96AA8E}" uniqueName="2193" name="Column2193" queryTableFieldId="2193"/>
    <tableColumn id="2194" xr3:uid="{E9ADEB34-3687-4EE8-80C6-E65FBC264522}" uniqueName="2194" name="Column2194" queryTableFieldId="2194"/>
    <tableColumn id="2195" xr3:uid="{D8F64B87-6736-4BC0-A63D-3EC4DA6299C6}" uniqueName="2195" name="Column2195" queryTableFieldId="2195"/>
    <tableColumn id="2196" xr3:uid="{6E566EA4-9693-4950-8EC7-B1F84177B1F1}" uniqueName="2196" name="Column2196" queryTableFieldId="2196"/>
    <tableColumn id="2197" xr3:uid="{E5810F83-BD9D-42D4-9FE3-88A30AC51DDE}" uniqueName="2197" name="Column2197" queryTableFieldId="2197"/>
    <tableColumn id="2198" xr3:uid="{F39203FD-5018-4E60-8914-293C304B81EB}" uniqueName="2198" name="Column2198" queryTableFieldId="2198"/>
    <tableColumn id="2199" xr3:uid="{CC58B43C-4356-4183-81AB-73C66FD9E8E6}" uniqueName="2199" name="Column2199" queryTableFieldId="2199"/>
    <tableColumn id="2200" xr3:uid="{80D521DF-E819-4074-AC95-A34B45C727A8}" uniqueName="2200" name="Column2200" queryTableFieldId="2200"/>
    <tableColumn id="2201" xr3:uid="{00DC133F-81E9-4ADB-AB41-104999A0E642}" uniqueName="2201" name="Column2201" queryTableFieldId="2201"/>
    <tableColumn id="2202" xr3:uid="{7EF83D65-B4E1-43CD-A000-86A45C937E24}" uniqueName="2202" name="Column2202" queryTableFieldId="2202"/>
    <tableColumn id="2203" xr3:uid="{C0406FEA-B4B2-40FD-A9B2-27ECE3280E1A}" uniqueName="2203" name="Column2203" queryTableFieldId="2203"/>
    <tableColumn id="2204" xr3:uid="{5700B99A-BD38-4180-9B28-FB2BFE99D891}" uniqueName="2204" name="Column2204" queryTableFieldId="2204"/>
    <tableColumn id="2205" xr3:uid="{48E347D5-614B-4BD7-81F8-51E51B69088A}" uniqueName="2205" name="Column2205" queryTableFieldId="2205"/>
    <tableColumn id="2206" xr3:uid="{E5199ED7-6540-4326-A1B4-4E15298BB844}" uniqueName="2206" name="Column2206" queryTableFieldId="2206"/>
    <tableColumn id="2207" xr3:uid="{9F8A0FBF-3A24-424A-9060-FD576AAF8F64}" uniqueName="2207" name="Column2207" queryTableFieldId="2207"/>
    <tableColumn id="2208" xr3:uid="{BA9FA2FF-9861-4A9E-9198-1E35FC70F8FF}" uniqueName="2208" name="Column2208" queryTableFieldId="2208"/>
    <tableColumn id="2209" xr3:uid="{49A8EEAC-CF6F-4F7F-847C-208AC59E11BB}" uniqueName="2209" name="Column2209" queryTableFieldId="2209"/>
    <tableColumn id="2210" xr3:uid="{9AF61B67-D7BD-4EBE-9667-A788C11D265C}" uniqueName="2210" name="Column2210" queryTableFieldId="2210"/>
    <tableColumn id="2211" xr3:uid="{C34179CC-6BAB-4CEC-A9FB-C64F547D2ADE}" uniqueName="2211" name="Column2211" queryTableFieldId="2211"/>
    <tableColumn id="2212" xr3:uid="{6FF7766C-6BEB-464C-AF89-6A8852ED645C}" uniqueName="2212" name="Column2212" queryTableFieldId="2212"/>
    <tableColumn id="2213" xr3:uid="{AE7DDC75-6A70-44B7-8C00-94403F9E504E}" uniqueName="2213" name="Column2213" queryTableFieldId="2213"/>
    <tableColumn id="2214" xr3:uid="{61EA5A29-4804-453E-8F3F-174C08FFC5F4}" uniqueName="2214" name="Column2214" queryTableFieldId="2214"/>
    <tableColumn id="2215" xr3:uid="{F8364FA2-89DE-4259-A4FF-F1DA61E3ADDF}" uniqueName="2215" name="Column2215" queryTableFieldId="2215"/>
    <tableColumn id="2216" xr3:uid="{68E71347-9ED0-4B17-A778-D1FFEB42B084}" uniqueName="2216" name="Column2216" queryTableFieldId="2216"/>
    <tableColumn id="2217" xr3:uid="{4B861244-DCE6-46AC-8017-0BE38FC35DF7}" uniqueName="2217" name="Column2217" queryTableFieldId="2217"/>
    <tableColumn id="2218" xr3:uid="{21BE87A1-8C2F-4014-B5D1-D0323F6DA8A4}" uniqueName="2218" name="Column2218" queryTableFieldId="2218"/>
    <tableColumn id="2219" xr3:uid="{DFA9A2CE-9D62-4962-B2C9-6AA6D25CC791}" uniqueName="2219" name="Column2219" queryTableFieldId="2219"/>
    <tableColumn id="2220" xr3:uid="{848F6AF8-B86B-4EC0-A96B-519CCE509A99}" uniqueName="2220" name="Column2220" queryTableFieldId="2220"/>
    <tableColumn id="2221" xr3:uid="{EE96785C-30CC-4000-A9E0-24BA2A9B72AA}" uniqueName="2221" name="Column2221" queryTableFieldId="2221"/>
    <tableColumn id="2222" xr3:uid="{F5EC376F-0909-434D-96BF-D28D89A37000}" uniqueName="2222" name="Column2222" queryTableFieldId="2222"/>
    <tableColumn id="2223" xr3:uid="{2EDA146D-6C29-4DA3-B43E-32F1F2D988ED}" uniqueName="2223" name="Column2223" queryTableFieldId="2223"/>
    <tableColumn id="2224" xr3:uid="{F9F50156-C0D5-4B6B-A819-2B23204FDF67}" uniqueName="2224" name="Column2224" queryTableFieldId="2224"/>
    <tableColumn id="2225" xr3:uid="{FE57825C-5F74-414C-A847-E70D76B5ABAE}" uniqueName="2225" name="Column2225" queryTableFieldId="2225"/>
    <tableColumn id="2226" xr3:uid="{C355C84E-1C8F-4A2D-9FC6-64A2DE6316F8}" uniqueName="2226" name="Column2226" queryTableFieldId="2226"/>
    <tableColumn id="2227" xr3:uid="{6BBFE116-D4F7-4A41-80F0-9D7B47196E0D}" uniqueName="2227" name="Column2227" queryTableFieldId="2227"/>
    <tableColumn id="2228" xr3:uid="{51065A09-F8D0-420D-B6BD-8D85D1FE5DE3}" uniqueName="2228" name="Column2228" queryTableFieldId="2228"/>
    <tableColumn id="2229" xr3:uid="{58DF2E06-F7FB-4553-85B2-1E42428B9897}" uniqueName="2229" name="Column2229" queryTableFieldId="2229"/>
    <tableColumn id="2230" xr3:uid="{1D34EBBB-9BDC-4A4C-AD29-0EFA95B4FECD}" uniqueName="2230" name="Column2230" queryTableFieldId="2230"/>
    <tableColumn id="2231" xr3:uid="{4DE00A28-2778-44DD-84B8-240D0C61FE26}" uniqueName="2231" name="Column2231" queryTableFieldId="2231"/>
    <tableColumn id="2232" xr3:uid="{26AA56D8-B302-4BFA-B606-877F82CE4C8B}" uniqueName="2232" name="Column2232" queryTableFieldId="2232"/>
    <tableColumn id="2233" xr3:uid="{E95E2CED-A0AD-4F9D-9B53-083E592AD007}" uniqueName="2233" name="Column2233" queryTableFieldId="2233"/>
    <tableColumn id="2234" xr3:uid="{2E6F226B-BFA4-4AB0-A015-A9650E8255C0}" uniqueName="2234" name="Column2234" queryTableFieldId="2234"/>
    <tableColumn id="2235" xr3:uid="{8A818197-3629-4FCC-8E0A-8C68B1F09730}" uniqueName="2235" name="Column2235" queryTableFieldId="2235"/>
    <tableColumn id="2236" xr3:uid="{A7C8BADF-EB06-4040-B808-F9F1B2B45455}" uniqueName="2236" name="Column2236" queryTableFieldId="2236"/>
    <tableColumn id="2237" xr3:uid="{D90DE5E1-0074-401D-B4CC-B490F33F1D18}" uniqueName="2237" name="Column2237" queryTableFieldId="2237"/>
    <tableColumn id="2238" xr3:uid="{8336F727-996A-4517-A081-BCA667805B8B}" uniqueName="2238" name="Column2238" queryTableFieldId="2238"/>
    <tableColumn id="2239" xr3:uid="{BF571DCF-833F-4E2F-B43D-57329DAC1A92}" uniqueName="2239" name="Column2239" queryTableFieldId="2239"/>
    <tableColumn id="2240" xr3:uid="{5371BC01-C198-4256-9BBB-5EC9E3761E49}" uniqueName="2240" name="Column2240" queryTableFieldId="2240"/>
    <tableColumn id="2241" xr3:uid="{CBD29AFF-E63D-480D-BF6B-1EF631FBB82D}" uniqueName="2241" name="Column2241" queryTableFieldId="2241"/>
    <tableColumn id="2242" xr3:uid="{BC653107-EB73-41FB-9CBB-9C1E45215B7A}" uniqueName="2242" name="Column2242" queryTableFieldId="2242"/>
    <tableColumn id="2243" xr3:uid="{44275CAF-8A01-4CE4-91FC-E172AACA5A08}" uniqueName="2243" name="Column2243" queryTableFieldId="2243"/>
    <tableColumn id="2244" xr3:uid="{CF8CA903-D085-4314-807B-1935BCE1EA43}" uniqueName="2244" name="Column2244" queryTableFieldId="2244"/>
    <tableColumn id="2245" xr3:uid="{B3DBD086-2058-4868-B7EC-3F97E67237D9}" uniqueName="2245" name="Column2245" queryTableFieldId="2245"/>
    <tableColumn id="2246" xr3:uid="{8D14E95B-7AD9-480E-B943-02EAEC0A5343}" uniqueName="2246" name="Column2246" queryTableFieldId="2246"/>
    <tableColumn id="2247" xr3:uid="{18D886CC-AE21-423D-B63E-E1DCB7A530B8}" uniqueName="2247" name="Column2247" queryTableFieldId="2247"/>
    <tableColumn id="2248" xr3:uid="{1BA87855-F923-4D91-B42E-926293A2974C}" uniqueName="2248" name="Column2248" queryTableFieldId="2248"/>
    <tableColumn id="2249" xr3:uid="{C4C7BC13-A9A8-4B33-8E09-222FD816BECA}" uniqueName="2249" name="Column2249" queryTableFieldId="2249"/>
    <tableColumn id="2250" xr3:uid="{FAD6706A-CE31-4093-81A8-0B34429E6A72}" uniqueName="2250" name="Column2250" queryTableFieldId="2250"/>
    <tableColumn id="2251" xr3:uid="{0964EF22-C845-40A6-821E-2F1687859B9B}" uniqueName="2251" name="Column2251" queryTableFieldId="2251"/>
    <tableColumn id="2252" xr3:uid="{29E323E9-1E37-4C78-A181-2E04F98F2EDA}" uniqueName="2252" name="Column2252" queryTableFieldId="2252"/>
    <tableColumn id="2253" xr3:uid="{278E216A-B371-44A8-B35F-D2C7C081CCF9}" uniqueName="2253" name="Column2253" queryTableFieldId="2253"/>
    <tableColumn id="2254" xr3:uid="{1C2231D0-8323-4588-B2D0-052740054637}" uniqueName="2254" name="Column2254" queryTableFieldId="2254"/>
    <tableColumn id="2255" xr3:uid="{0E9A1CC5-B71F-4B15-B216-3892BAAA52DA}" uniqueName="2255" name="Column2255" queryTableFieldId="2255"/>
    <tableColumn id="2256" xr3:uid="{A992334C-5873-4E92-BC5F-48BEDA87C2D0}" uniqueName="2256" name="Column2256" queryTableFieldId="2256"/>
    <tableColumn id="2257" xr3:uid="{F3642ACD-2086-4CE7-945F-049CB12D222B}" uniqueName="2257" name="Column2257" queryTableFieldId="2257"/>
    <tableColumn id="2258" xr3:uid="{082AC788-A792-44AC-A72B-F045624088A2}" uniqueName="2258" name="Column2258" queryTableFieldId="2258"/>
    <tableColumn id="2259" xr3:uid="{2444E9C6-A370-4D4E-A5FF-3327A65C73C9}" uniqueName="2259" name="Column2259" queryTableFieldId="2259"/>
    <tableColumn id="2260" xr3:uid="{74DA34ED-CDC7-4466-B9B0-6541310F5A15}" uniqueName="2260" name="Column2260" queryTableFieldId="2260"/>
    <tableColumn id="2261" xr3:uid="{E0141779-0F78-4BF2-82A7-C1B11C55A04D}" uniqueName="2261" name="Column2261" queryTableFieldId="2261"/>
    <tableColumn id="2262" xr3:uid="{BF61A99E-279E-49D6-A54B-DC3F01412D9F}" uniqueName="2262" name="Column2262" queryTableFieldId="2262"/>
    <tableColumn id="2263" xr3:uid="{F57560E6-C20A-4E08-80CA-079A1A6A94BC}" uniqueName="2263" name="Column2263" queryTableFieldId="2263"/>
    <tableColumn id="2264" xr3:uid="{6BC24758-A5C8-4B04-AB26-31CD2B4B42A2}" uniqueName="2264" name="Column2264" queryTableFieldId="2264"/>
    <tableColumn id="2265" xr3:uid="{FAB1C0EC-1678-4EAF-A757-43A59F429455}" uniqueName="2265" name="Column2265" queryTableFieldId="2265"/>
    <tableColumn id="2266" xr3:uid="{8BC4682A-ACA3-4105-8C2F-42F15570F17A}" uniqueName="2266" name="Column2266" queryTableFieldId="2266"/>
    <tableColumn id="2267" xr3:uid="{B10ECC1C-977F-4A98-9443-CBA3CCD434C1}" uniqueName="2267" name="Column2267" queryTableFieldId="2267"/>
    <tableColumn id="2268" xr3:uid="{583FE5DE-8546-42ED-B717-416E62900A62}" uniqueName="2268" name="Column2268" queryTableFieldId="2268"/>
    <tableColumn id="2269" xr3:uid="{E672EF80-7997-4686-9202-2B6712740E73}" uniqueName="2269" name="Column2269" queryTableFieldId="2269"/>
    <tableColumn id="2270" xr3:uid="{78EC6636-EFB3-4F08-89AE-3F3D6605BE83}" uniqueName="2270" name="Column2270" queryTableFieldId="2270"/>
    <tableColumn id="2271" xr3:uid="{FB417F4D-6354-4218-B5BC-CB05E5D5C139}" uniqueName="2271" name="Column2271" queryTableFieldId="2271"/>
    <tableColumn id="2272" xr3:uid="{92D6B4CF-094B-44E6-A45A-160D8F247D77}" uniqueName="2272" name="Column2272" queryTableFieldId="2272"/>
    <tableColumn id="2273" xr3:uid="{15E69CA4-C4CE-4F75-9F66-7A272A90CA3E}" uniqueName="2273" name="Column2273" queryTableFieldId="2273"/>
    <tableColumn id="2274" xr3:uid="{CAD126E1-9FA8-4FB0-BE4C-1032A0C5BF4E}" uniqueName="2274" name="Column2274" queryTableFieldId="2274"/>
    <tableColumn id="2275" xr3:uid="{48937896-9209-445B-9446-409C88CAE4E6}" uniqueName="2275" name="Column2275" queryTableFieldId="2275"/>
    <tableColumn id="2276" xr3:uid="{51F78C62-8A9D-4302-AA70-1AFBA1DBBBA9}" uniqueName="2276" name="Column2276" queryTableFieldId="2276"/>
    <tableColumn id="2277" xr3:uid="{3E66B28B-40A0-4980-ADD7-0DB482D58C0E}" uniqueName="2277" name="Column2277" queryTableFieldId="2277"/>
    <tableColumn id="2278" xr3:uid="{5D68D953-8FD3-4741-8C61-306BCD11BABE}" uniqueName="2278" name="Column2278" queryTableFieldId="2278"/>
    <tableColumn id="2279" xr3:uid="{A9074444-AE00-45C2-AEEA-5FF73C135F6B}" uniqueName="2279" name="Column2279" queryTableFieldId="2279"/>
    <tableColumn id="2280" xr3:uid="{31DCDD63-1268-4B42-AE98-53E27327024B}" uniqueName="2280" name="Column2280" queryTableFieldId="2280"/>
    <tableColumn id="2281" xr3:uid="{F46C3214-54B5-42DB-AA9D-25602D9AF558}" uniqueName="2281" name="Column2281" queryTableFieldId="2281"/>
    <tableColumn id="2282" xr3:uid="{252AE379-0304-4955-AD98-F93E0057C8E7}" uniqueName="2282" name="Column2282" queryTableFieldId="2282"/>
    <tableColumn id="2283" xr3:uid="{242DF544-13BA-4AF2-AE29-B71446BF8E0E}" uniqueName="2283" name="Column2283" queryTableFieldId="2283"/>
    <tableColumn id="2284" xr3:uid="{91B054FE-0392-4C22-902F-E4E366F1891D}" uniqueName="2284" name="Column2284" queryTableFieldId="2284"/>
    <tableColumn id="2285" xr3:uid="{2D7B849E-EEF5-4F3C-9CE5-348C108EB111}" uniqueName="2285" name="Column2285" queryTableFieldId="2285"/>
    <tableColumn id="2286" xr3:uid="{91346BD0-E41B-4C97-8DB2-9BC5B50207EF}" uniqueName="2286" name="Column2286" queryTableFieldId="2286"/>
    <tableColumn id="2287" xr3:uid="{8193831F-80AD-4417-8C78-59B802DD4D2E}" uniqueName="2287" name="Column2287" queryTableFieldId="2287"/>
    <tableColumn id="2288" xr3:uid="{06C54F79-1860-4C8B-8DB0-F9E2B91BDD3D}" uniqueName="2288" name="Column2288" queryTableFieldId="2288"/>
    <tableColumn id="2289" xr3:uid="{897D0C0F-BB3D-4A99-AEBD-85A072CBB2FA}" uniqueName="2289" name="Column2289" queryTableFieldId="2289"/>
    <tableColumn id="2290" xr3:uid="{9C24C761-2E62-49FC-BD43-03F086301486}" uniqueName="2290" name="Column2290" queryTableFieldId="2290"/>
    <tableColumn id="2291" xr3:uid="{A4EC81D6-36FB-4791-A70A-AD842A5E1FF4}" uniqueName="2291" name="Column2291" queryTableFieldId="2291"/>
    <tableColumn id="2292" xr3:uid="{80CDDF26-C3E8-46A7-BECE-55E59F73B980}" uniqueName="2292" name="Column2292" queryTableFieldId="2292"/>
    <tableColumn id="2293" xr3:uid="{74260E2C-6EC1-4A74-9201-2A64EDF8E118}" uniqueName="2293" name="Column2293" queryTableFieldId="2293"/>
    <tableColumn id="2294" xr3:uid="{3DEEF187-06F6-45E1-AC4B-CD2248BEF57E}" uniqueName="2294" name="Column2294" queryTableFieldId="2294"/>
    <tableColumn id="2295" xr3:uid="{0E90E9A8-BB6D-4B34-A2DA-605693DC0B85}" uniqueName="2295" name="Column2295" queryTableFieldId="2295"/>
    <tableColumn id="2296" xr3:uid="{61D59AAB-CD86-4383-B86A-2CDD9DA49978}" uniqueName="2296" name="Column2296" queryTableFieldId="2296"/>
    <tableColumn id="2297" xr3:uid="{40B90650-C5C4-4E1A-837F-8F74CE21332B}" uniqueName="2297" name="Column2297" queryTableFieldId="2297"/>
    <tableColumn id="2298" xr3:uid="{9003049A-3F14-4CF4-A196-34A379132BF0}" uniqueName="2298" name="Column2298" queryTableFieldId="2298"/>
    <tableColumn id="2299" xr3:uid="{CA823AB6-5FEC-428A-A6E2-59C3A1314A66}" uniqueName="2299" name="Column2299" queryTableFieldId="2299"/>
    <tableColumn id="2300" xr3:uid="{6403E857-A667-4D3C-8F09-C61CD5E5E1B0}" uniqueName="2300" name="Column2300" queryTableFieldId="2300"/>
    <tableColumn id="2301" xr3:uid="{997B1ABC-60C1-4486-9E9C-3D47055ED860}" uniqueName="2301" name="Column2301" queryTableFieldId="2301"/>
    <tableColumn id="2302" xr3:uid="{4DE572D1-3E8B-4530-8F47-A6C9C809DAB5}" uniqueName="2302" name="Column2302" queryTableFieldId="2302"/>
    <tableColumn id="2303" xr3:uid="{71ACBE07-63C9-4465-B28B-C4B18544A34F}" uniqueName="2303" name="Column2303" queryTableFieldId="2303"/>
    <tableColumn id="2304" xr3:uid="{E4624153-8CC6-4249-A824-F2D78F786B41}" uniqueName="2304" name="Column2304" queryTableFieldId="2304"/>
    <tableColumn id="2305" xr3:uid="{977875B8-2A8B-451E-8280-508F9B5B21E0}" uniqueName="2305" name="Column2305" queryTableFieldId="2305"/>
    <tableColumn id="2306" xr3:uid="{7F2FD620-125C-403D-A097-5228D309F670}" uniqueName="2306" name="Column2306" queryTableFieldId="2306"/>
    <tableColumn id="2307" xr3:uid="{F691BC35-5B9F-49BC-A0C0-300BB0FAB404}" uniqueName="2307" name="Column2307" queryTableFieldId="2307"/>
    <tableColumn id="2308" xr3:uid="{0A6254DB-D6B8-4C5A-9860-EE5FC006A29E}" uniqueName="2308" name="Column2308" queryTableFieldId="2308"/>
    <tableColumn id="2309" xr3:uid="{F8F8E083-DE47-4FB4-8364-B3BF72E40854}" uniqueName="2309" name="Column2309" queryTableFieldId="2309"/>
    <tableColumn id="2310" xr3:uid="{3AB277B5-B7C7-47A5-9C90-F975ABCB48DC}" uniqueName="2310" name="Column2310" queryTableFieldId="2310"/>
    <tableColumn id="2311" xr3:uid="{37DC00D1-2811-45BE-B199-396273C993EA}" uniqueName="2311" name="Column2311" queryTableFieldId="2311"/>
    <tableColumn id="2312" xr3:uid="{7B999F55-312F-4273-9876-FA20FFDB57F5}" uniqueName="2312" name="Column2312" queryTableFieldId="2312"/>
    <tableColumn id="2313" xr3:uid="{040819B1-56FC-4D32-97D0-28F285DF7F8F}" uniqueName="2313" name="Column2313" queryTableFieldId="2313"/>
    <tableColumn id="2314" xr3:uid="{57876697-C2D4-4030-BBA4-2E6CA368A59B}" uniqueName="2314" name="Column2314" queryTableFieldId="2314"/>
    <tableColumn id="2315" xr3:uid="{5E3A6487-5F83-4AA7-86C9-ACE2D1988633}" uniqueName="2315" name="Column2315" queryTableFieldId="2315"/>
    <tableColumn id="2316" xr3:uid="{8D65CEF8-AF8A-47F3-896C-BB00FB532B16}" uniqueName="2316" name="Column2316" queryTableFieldId="2316"/>
    <tableColumn id="2317" xr3:uid="{CB3DC713-A5F0-49AE-A539-CB6C8C2DE6A8}" uniqueName="2317" name="Column2317" queryTableFieldId="2317"/>
    <tableColumn id="2318" xr3:uid="{06B45555-EE6C-4F70-879B-087406B12C57}" uniqueName="2318" name="Column2318" queryTableFieldId="2318"/>
    <tableColumn id="2319" xr3:uid="{16CFE823-C0BA-4AAF-BAE4-11419BB9D9E5}" uniqueName="2319" name="Column2319" queryTableFieldId="2319"/>
    <tableColumn id="2320" xr3:uid="{C6898AE7-A8DF-4B5D-819C-82CB509963DD}" uniqueName="2320" name="Column2320" queryTableFieldId="2320"/>
    <tableColumn id="2321" xr3:uid="{3690AA06-EC09-485D-84E7-97D40DFF082B}" uniqueName="2321" name="Column2321" queryTableFieldId="2321"/>
    <tableColumn id="2322" xr3:uid="{A709B32C-1C98-4E2E-B10E-FD7F7C9E5B9A}" uniqueName="2322" name="Column2322" queryTableFieldId="2322"/>
    <tableColumn id="2323" xr3:uid="{72FC41B5-082E-4D15-858E-A78411404076}" uniqueName="2323" name="Column2323" queryTableFieldId="2323"/>
    <tableColumn id="2324" xr3:uid="{02FD029B-FF80-4F88-9D8C-A1ACA0BC70E3}" uniqueName="2324" name="Column2324" queryTableFieldId="2324"/>
    <tableColumn id="2325" xr3:uid="{D39D5A22-F2C5-4D63-9F14-D92E5D260730}" uniqueName="2325" name="Column2325" queryTableFieldId="2325"/>
    <tableColumn id="2326" xr3:uid="{E980923B-9750-425D-9599-59E49189169F}" uniqueName="2326" name="Column2326" queryTableFieldId="2326"/>
    <tableColumn id="2327" xr3:uid="{4809B8E8-EAEF-4247-9880-61F6EA479000}" uniqueName="2327" name="Column2327" queryTableFieldId="2327"/>
    <tableColumn id="2328" xr3:uid="{EA1BF15F-8142-4EAD-B293-0881AAA6175E}" uniqueName="2328" name="Column2328" queryTableFieldId="2328"/>
    <tableColumn id="2329" xr3:uid="{2F9CB72E-FCBC-4844-8EFD-62CADA4E1F9E}" uniqueName="2329" name="Column2329" queryTableFieldId="2329"/>
    <tableColumn id="2330" xr3:uid="{8E385FA8-866D-41EF-BC5F-2157E5A92C8E}" uniqueName="2330" name="Column2330" queryTableFieldId="2330"/>
    <tableColumn id="2331" xr3:uid="{ACD40010-B589-4687-BD58-38AF8E77E10B}" uniqueName="2331" name="Column2331" queryTableFieldId="2331"/>
    <tableColumn id="2332" xr3:uid="{7CF8EA8B-BD05-4F1E-B22F-1CF6273A7B50}" uniqueName="2332" name="Column2332" queryTableFieldId="2332"/>
    <tableColumn id="2333" xr3:uid="{21AF3612-070A-469F-82C4-B7A2108A1F57}" uniqueName="2333" name="Column2333" queryTableFieldId="2333"/>
    <tableColumn id="2334" xr3:uid="{F9297BF6-ED0D-4E72-888E-45435667EAD3}" uniqueName="2334" name="Column2334" queryTableFieldId="2334"/>
    <tableColumn id="2335" xr3:uid="{21A46759-1706-4D28-A01F-F18ECAB26D2B}" uniqueName="2335" name="Column2335" queryTableFieldId="2335"/>
    <tableColumn id="2336" xr3:uid="{237E1353-E24E-4AAF-8009-E85CA6EE86C4}" uniqueName="2336" name="Column2336" queryTableFieldId="2336"/>
    <tableColumn id="2337" xr3:uid="{61EE1289-A5AE-45CC-947A-094AD8F75701}" uniqueName="2337" name="Column2337" queryTableFieldId="2337"/>
    <tableColumn id="2338" xr3:uid="{1FB1063A-AC03-44FA-8354-49E686FFBB7F}" uniqueName="2338" name="Column2338" queryTableFieldId="2338"/>
    <tableColumn id="2339" xr3:uid="{63CF529A-7B8E-4A8D-BB90-7A11C577D814}" uniqueName="2339" name="Column2339" queryTableFieldId="2339"/>
    <tableColumn id="2340" xr3:uid="{AA69CA25-D6B7-477F-9A58-A8627D36FDDF}" uniqueName="2340" name="Column2340" queryTableFieldId="2340"/>
    <tableColumn id="2341" xr3:uid="{8844D85F-CFEE-43A6-ABE0-6CE3697D05E2}" uniqueName="2341" name="Column2341" queryTableFieldId="2341"/>
    <tableColumn id="2342" xr3:uid="{01E19839-14A1-4770-A4CB-44DFB191A14E}" uniqueName="2342" name="Column2342" queryTableFieldId="2342"/>
    <tableColumn id="2343" xr3:uid="{CB7FE207-C6C3-4556-8B78-A307055BDFAB}" uniqueName="2343" name="Column2343" queryTableFieldId="2343"/>
    <tableColumn id="2344" xr3:uid="{03D5EBD2-BE63-420F-A78E-6CDC159EC00C}" uniqueName="2344" name="Column2344" queryTableFieldId="2344"/>
    <tableColumn id="2345" xr3:uid="{EE8606ED-204A-4EC2-BCAA-F7A168398A10}" uniqueName="2345" name="Column2345" queryTableFieldId="2345"/>
    <tableColumn id="2346" xr3:uid="{61100CA8-1B26-4D69-973E-E1C556723082}" uniqueName="2346" name="Column2346" queryTableFieldId="2346"/>
    <tableColumn id="2347" xr3:uid="{B27ADFDA-CCDF-4B6A-8346-9F42689AC759}" uniqueName="2347" name="Column2347" queryTableFieldId="2347"/>
    <tableColumn id="2348" xr3:uid="{774AE342-C1A9-45F8-B8C2-A2F292B37BEF}" uniqueName="2348" name="Column2348" queryTableFieldId="2348"/>
    <tableColumn id="2349" xr3:uid="{2DF3B1A6-7F93-4C84-878B-B3793935B978}" uniqueName="2349" name="Column2349" queryTableFieldId="2349"/>
    <tableColumn id="2350" xr3:uid="{7B60A9EB-2FC1-42C6-A275-1B05A101DE5C}" uniqueName="2350" name="Column2350" queryTableFieldId="2350"/>
    <tableColumn id="2351" xr3:uid="{0E2EEDF3-8E3F-44A6-AC56-351AFF3125C0}" uniqueName="2351" name="Column2351" queryTableFieldId="2351"/>
    <tableColumn id="2352" xr3:uid="{F2F4E4C4-CAE4-4392-B918-D666495624FD}" uniqueName="2352" name="Column2352" queryTableFieldId="2352"/>
    <tableColumn id="2353" xr3:uid="{3316B918-5D80-451B-A0DA-0CC8A4490841}" uniqueName="2353" name="Column2353" queryTableFieldId="2353"/>
    <tableColumn id="2354" xr3:uid="{657F232B-650D-406D-BF59-4488B6206641}" uniqueName="2354" name="Column2354" queryTableFieldId="2354"/>
    <tableColumn id="2355" xr3:uid="{E131CB1A-D126-4E2D-B01E-ACAF14ADE0F1}" uniqueName="2355" name="Column2355" queryTableFieldId="2355"/>
    <tableColumn id="2356" xr3:uid="{5501E156-5984-436A-8137-E24C3054F60C}" uniqueName="2356" name="Column2356" queryTableFieldId="2356"/>
    <tableColumn id="2357" xr3:uid="{7C6B8C12-9F3A-424F-9C7A-AC3CBC1AE062}" uniqueName="2357" name="Column2357" queryTableFieldId="2357"/>
    <tableColumn id="2358" xr3:uid="{5D15DACD-2AFF-4B5A-8F59-7329D0098D10}" uniqueName="2358" name="Column2358" queryTableFieldId="2358"/>
    <tableColumn id="2359" xr3:uid="{DDACB00F-BCAF-4813-8070-6C70B8D8D849}" uniqueName="2359" name="Column2359" queryTableFieldId="2359"/>
    <tableColumn id="2360" xr3:uid="{6CA2E2E6-E107-45DE-B136-D36C75454C7D}" uniqueName="2360" name="Column2360" queryTableFieldId="2360"/>
    <tableColumn id="2361" xr3:uid="{C3676A7F-00B6-4D18-95BE-0EB398D6BA75}" uniqueName="2361" name="Column2361" queryTableFieldId="2361"/>
    <tableColumn id="2362" xr3:uid="{40FBB860-F2BC-49A5-BDFD-0A9712A2742B}" uniqueName="2362" name="Column2362" queryTableFieldId="2362"/>
    <tableColumn id="2363" xr3:uid="{789C1AE5-5D39-4DA6-B08F-93CDA6B8F4C5}" uniqueName="2363" name="Column2363" queryTableFieldId="2363"/>
    <tableColumn id="2364" xr3:uid="{DED84DD4-DB6D-4E89-92A2-388C94AE1EE8}" uniqueName="2364" name="Column2364" queryTableFieldId="2364"/>
    <tableColumn id="2365" xr3:uid="{1C60FAAC-52EC-4FA4-A348-3BAC6C0E323D}" uniqueName="2365" name="Column2365" queryTableFieldId="2365"/>
    <tableColumn id="2366" xr3:uid="{696A7C46-FB4B-4146-A4AF-EBD3AB58B302}" uniqueName="2366" name="Column2366" queryTableFieldId="2366"/>
    <tableColumn id="2367" xr3:uid="{5A9AB073-BDFA-46EA-AF47-1B44A1EF0ABB}" uniqueName="2367" name="Column2367" queryTableFieldId="2367"/>
    <tableColumn id="2368" xr3:uid="{B31E11DB-B6D0-401F-984E-EBDB85525657}" uniqueName="2368" name="Column2368" queryTableFieldId="2368"/>
    <tableColumn id="2369" xr3:uid="{55CE4FDA-83AD-4E68-A079-5739EAA58967}" uniqueName="2369" name="Column2369" queryTableFieldId="2369"/>
    <tableColumn id="2370" xr3:uid="{1324416F-82F2-44D7-854E-BD2B4D878359}" uniqueName="2370" name="Column2370" queryTableFieldId="2370"/>
    <tableColumn id="2371" xr3:uid="{709F5CA5-65D0-4D48-9F86-8461E540B164}" uniqueName="2371" name="Column2371" queryTableFieldId="2371"/>
    <tableColumn id="2372" xr3:uid="{D8C8335B-30E6-4CF9-ACE4-0B1DFC0512FA}" uniqueName="2372" name="Column2372" queryTableFieldId="2372"/>
    <tableColumn id="2373" xr3:uid="{CD1DE564-BBE5-4069-A82B-C561D55DF172}" uniqueName="2373" name="Column2373" queryTableFieldId="2373"/>
    <tableColumn id="2374" xr3:uid="{A6C0EAF3-2573-40DC-850F-C41C86996ABA}" uniqueName="2374" name="Column2374" queryTableFieldId="2374"/>
    <tableColumn id="2375" xr3:uid="{27041206-D274-4660-9DD8-144FFDA9F808}" uniqueName="2375" name="Column2375" queryTableFieldId="2375"/>
    <tableColumn id="2376" xr3:uid="{DA2C27CD-205A-485D-92FD-BB9EC2998BC7}" uniqueName="2376" name="Column2376" queryTableFieldId="2376"/>
    <tableColumn id="2377" xr3:uid="{B13DD9AC-9FAC-4FFA-B4AC-C4F59DE3643C}" uniqueName="2377" name="Column2377" queryTableFieldId="2377"/>
    <tableColumn id="2378" xr3:uid="{8CBA6E76-2E9C-4F0C-AD15-460771EFA6A9}" uniqueName="2378" name="Column2378" queryTableFieldId="2378"/>
    <tableColumn id="2379" xr3:uid="{B96B835F-5E77-4E86-8ED7-7353D1D2B058}" uniqueName="2379" name="Column2379" queryTableFieldId="2379"/>
    <tableColumn id="2380" xr3:uid="{8F3243AD-158C-4612-A0EB-09781BC4312A}" uniqueName="2380" name="Column2380" queryTableFieldId="2380"/>
    <tableColumn id="2381" xr3:uid="{35C9AAE9-C6D2-4E2A-A7CA-8BD2B4005D64}" uniqueName="2381" name="Column2381" queryTableFieldId="2381"/>
    <tableColumn id="2382" xr3:uid="{0F388E55-B91A-44E6-A179-791CB2896E4D}" uniqueName="2382" name="Column2382" queryTableFieldId="2382"/>
    <tableColumn id="2383" xr3:uid="{C5884003-6B01-4337-A6D9-6DC55172250D}" uniqueName="2383" name="Column2383" queryTableFieldId="2383"/>
    <tableColumn id="2384" xr3:uid="{87C13E3E-191A-4C66-9E87-AE0AC4B4427E}" uniqueName="2384" name="Column2384" queryTableFieldId="2384"/>
    <tableColumn id="2385" xr3:uid="{C55A0D01-F4BE-4181-ADA7-06D54CA59D84}" uniqueName="2385" name="Column2385" queryTableFieldId="2385"/>
    <tableColumn id="2386" xr3:uid="{E607B3DF-71B4-4984-A17C-F3E6F57AA8F0}" uniqueName="2386" name="Column2386" queryTableFieldId="2386"/>
    <tableColumn id="2387" xr3:uid="{09F7FDF3-E0D3-4F0D-A0AC-99443F5D4385}" uniqueName="2387" name="Column2387" queryTableFieldId="2387"/>
    <tableColumn id="2388" xr3:uid="{096D020F-BE7E-471C-80D2-58D20474FBA5}" uniqueName="2388" name="Column2388" queryTableFieldId="2388"/>
    <tableColumn id="2389" xr3:uid="{16FD2A17-B522-4E2F-BC86-CD2D779E889C}" uniqueName="2389" name="Column2389" queryTableFieldId="2389"/>
    <tableColumn id="2390" xr3:uid="{EA935D34-C7AB-4E66-A485-BFBF144F9156}" uniqueName="2390" name="Column2390" queryTableFieldId="2390"/>
    <tableColumn id="2391" xr3:uid="{810A551A-B95F-430A-A119-BD2F33251B0E}" uniqueName="2391" name="Column2391" queryTableFieldId="2391"/>
    <tableColumn id="2392" xr3:uid="{E1F14B41-41A2-4AA2-B3C1-EC176B55EBB9}" uniqueName="2392" name="Column2392" queryTableFieldId="2392"/>
    <tableColumn id="2393" xr3:uid="{CE1A37A7-CC56-4633-9DFC-0199E01A32E1}" uniqueName="2393" name="Column2393" queryTableFieldId="2393"/>
    <tableColumn id="2394" xr3:uid="{5179678B-94AD-41D5-8271-C5CE910EBA01}" uniqueName="2394" name="Column2394" queryTableFieldId="2394"/>
    <tableColumn id="2395" xr3:uid="{98A7E9EB-0BD0-40A8-B5F4-5F62C2712948}" uniqueName="2395" name="Column2395" queryTableFieldId="2395"/>
    <tableColumn id="2396" xr3:uid="{41DACA08-D3E6-4455-9FE4-AB288E53B4F5}" uniqueName="2396" name="Column2396" queryTableFieldId="2396"/>
    <tableColumn id="2397" xr3:uid="{4D508579-304F-4EFC-8FBE-A1E9BAFC8C1C}" uniqueName="2397" name="Column2397" queryTableFieldId="2397"/>
    <tableColumn id="2398" xr3:uid="{2DBCBB45-0425-4F2B-9EAE-A56C64B58D10}" uniqueName="2398" name="Column2398" queryTableFieldId="2398"/>
    <tableColumn id="2399" xr3:uid="{68652D52-3DBF-4E60-B0EE-287ED709D05F}" uniqueName="2399" name="Column2399" queryTableFieldId="2399"/>
    <tableColumn id="2400" xr3:uid="{898CB546-4C52-4D1E-8A0B-8A3D3E6DDD74}" uniqueName="2400" name="Column2400" queryTableFieldId="2400"/>
    <tableColumn id="2401" xr3:uid="{C0BCEF79-5A7B-4DF4-B20C-2F411BC6F041}" uniqueName="2401" name="Column2401" queryTableFieldId="2401"/>
    <tableColumn id="2402" xr3:uid="{C8728963-B237-4299-8987-7A8C8FED06E8}" uniqueName="2402" name="Column2402" queryTableFieldId="2402"/>
    <tableColumn id="2403" xr3:uid="{DFD568D5-CE5A-465A-AD60-BB18171A6C74}" uniqueName="2403" name="Column2403" queryTableFieldId="2403"/>
    <tableColumn id="2404" xr3:uid="{56326275-B194-4F3B-8920-2E24C79A0574}" uniqueName="2404" name="Column2404" queryTableFieldId="2404"/>
    <tableColumn id="2405" xr3:uid="{4CA94274-6EDB-4A2E-8302-313F342B9948}" uniqueName="2405" name="Column2405" queryTableFieldId="2405"/>
    <tableColumn id="2406" xr3:uid="{6096F0AA-9ADD-4D72-92F7-FDB2F5DB260D}" uniqueName="2406" name="Column2406" queryTableFieldId="2406"/>
    <tableColumn id="2407" xr3:uid="{A99D0C18-4C1A-4F11-83CF-304CFBC643F6}" uniqueName="2407" name="Column2407" queryTableFieldId="2407"/>
    <tableColumn id="2408" xr3:uid="{FF0581B8-9F13-4563-86CC-FC739026D741}" uniqueName="2408" name="Column2408" queryTableFieldId="2408"/>
    <tableColumn id="2409" xr3:uid="{C730976B-B9CD-44CD-9AB7-BCB03C6D2084}" uniqueName="2409" name="Column2409" queryTableFieldId="2409"/>
    <tableColumn id="2410" xr3:uid="{8BF73D21-C384-47F5-81C1-7CAEF462013E}" uniqueName="2410" name="Column2410" queryTableFieldId="2410"/>
    <tableColumn id="2411" xr3:uid="{90C797F0-9409-46D5-A47E-E9A15ADBB4D5}" uniqueName="2411" name="Column2411" queryTableFieldId="2411"/>
    <tableColumn id="2412" xr3:uid="{DCED928D-E299-4160-959E-F992971F497A}" uniqueName="2412" name="Column2412" queryTableFieldId="2412"/>
    <tableColumn id="2413" xr3:uid="{86389BA1-E179-40B6-8E0B-EDED4A1D8552}" uniqueName="2413" name="Column2413" queryTableFieldId="2413"/>
    <tableColumn id="2414" xr3:uid="{7E74D302-27B5-42A2-AE23-3344BF3EF6FD}" uniqueName="2414" name="Column2414" queryTableFieldId="2414"/>
    <tableColumn id="2415" xr3:uid="{77F1DE9F-1441-4487-AA0F-A6CA4389290E}" uniqueName="2415" name="Column2415" queryTableFieldId="2415"/>
    <tableColumn id="2416" xr3:uid="{E720A6DB-29D0-4E72-B91D-F03DEE8EF594}" uniqueName="2416" name="Column2416" queryTableFieldId="2416"/>
    <tableColumn id="2417" xr3:uid="{805D3308-4797-4878-A8BC-D9DA2E1A9E4A}" uniqueName="2417" name="Column2417" queryTableFieldId="2417"/>
    <tableColumn id="2418" xr3:uid="{F763931E-7C34-4A4F-BE95-A45A96CBB136}" uniqueName="2418" name="Column2418" queryTableFieldId="2418"/>
    <tableColumn id="2419" xr3:uid="{BCF541C1-0394-461F-8F3D-FF717A3C4314}" uniqueName="2419" name="Column2419" queryTableFieldId="2419"/>
    <tableColumn id="2420" xr3:uid="{07D8368D-F698-454C-B08D-879891ECA325}" uniqueName="2420" name="Column2420" queryTableFieldId="2420"/>
    <tableColumn id="2421" xr3:uid="{BBC17444-EA3E-418F-A49D-EEE8F4DC9A6A}" uniqueName="2421" name="Column2421" queryTableFieldId="2421"/>
    <tableColumn id="2422" xr3:uid="{AFB59F59-B537-4424-AB7D-8ECCDA01B88B}" uniqueName="2422" name="Column2422" queryTableFieldId="2422"/>
    <tableColumn id="2423" xr3:uid="{0515C8FC-3FDF-4E30-82E6-854890419989}" uniqueName="2423" name="Column2423" queryTableFieldId="2423"/>
    <tableColumn id="2424" xr3:uid="{4A0CCB77-673D-4FB2-8379-795DDD9F02B3}" uniqueName="2424" name="Column2424" queryTableFieldId="2424"/>
    <tableColumn id="2425" xr3:uid="{516314C5-1988-4EC4-A2E7-FED0FF731CD7}" uniqueName="2425" name="Column2425" queryTableFieldId="2425"/>
    <tableColumn id="2426" xr3:uid="{7EFFF70D-B214-492C-B695-33A165F90E42}" uniqueName="2426" name="Column2426" queryTableFieldId="2426"/>
    <tableColumn id="2427" xr3:uid="{E87780FC-0106-45A9-963F-AB9956E97D7C}" uniqueName="2427" name="Column2427" queryTableFieldId="2427"/>
    <tableColumn id="2428" xr3:uid="{6DA154DD-2C10-4753-8A1E-BC2ECEC0B136}" uniqueName="2428" name="Column2428" queryTableFieldId="2428"/>
    <tableColumn id="2429" xr3:uid="{5B9F253B-3F44-45AA-AE50-C1AD4227834C}" uniqueName="2429" name="Column2429" queryTableFieldId="2429"/>
    <tableColumn id="2430" xr3:uid="{D025A85A-6289-46CC-A85C-C6EDE4FA267C}" uniqueName="2430" name="Column2430" queryTableFieldId="2430"/>
    <tableColumn id="2431" xr3:uid="{43B0FE6D-82C7-4CAC-8FAC-E5EB6323419F}" uniqueName="2431" name="Column2431" queryTableFieldId="2431"/>
    <tableColumn id="2432" xr3:uid="{627B8C72-B0BD-41B1-8F1C-3773710E2754}" uniqueName="2432" name="Column2432" queryTableFieldId="2432"/>
    <tableColumn id="2433" xr3:uid="{5F99A7F5-CDB6-4818-86C3-2829FAE70CA1}" uniqueName="2433" name="Column2433" queryTableFieldId="2433"/>
    <tableColumn id="2434" xr3:uid="{2FC93BEE-C03B-41A0-AA74-0483AD867EE1}" uniqueName="2434" name="Column2434" queryTableFieldId="2434"/>
    <tableColumn id="2435" xr3:uid="{7C9DAF27-23D8-419D-95E6-A8C98906FD2F}" uniqueName="2435" name="Column2435" queryTableFieldId="2435"/>
    <tableColumn id="2436" xr3:uid="{B96D2824-E12A-46C1-8E36-136CFE82F762}" uniqueName="2436" name="Column2436" queryTableFieldId="2436"/>
    <tableColumn id="2437" xr3:uid="{26C3D044-52DC-42D5-874F-8C1C27585D05}" uniqueName="2437" name="Column2437" queryTableFieldId="2437"/>
    <tableColumn id="2438" xr3:uid="{5B822348-E00F-40D9-94E4-682DBC1CB71C}" uniqueName="2438" name="Column2438" queryTableFieldId="2438"/>
    <tableColumn id="2439" xr3:uid="{6AB121E9-3EFC-466A-B8F6-6F5EBE8C5813}" uniqueName="2439" name="Column2439" queryTableFieldId="2439"/>
    <tableColumn id="2440" xr3:uid="{B8EEE17C-831C-4B9E-B1E4-DE463868BD72}" uniqueName="2440" name="Column2440" queryTableFieldId="2440"/>
    <tableColumn id="2441" xr3:uid="{328A496E-91AC-4CF2-B9AA-A570937AA45F}" uniqueName="2441" name="Column2441" queryTableFieldId="2441"/>
    <tableColumn id="2442" xr3:uid="{BBC57CA6-F431-40E7-9364-796D88B9C637}" uniqueName="2442" name="Column2442" queryTableFieldId="2442"/>
    <tableColumn id="2443" xr3:uid="{DBEFA21C-01AE-4B32-AF54-CAE7BBF0219B}" uniqueName="2443" name="Column2443" queryTableFieldId="2443"/>
    <tableColumn id="2444" xr3:uid="{1F967D5F-8778-4EE4-A77B-9FF150FB7F3E}" uniqueName="2444" name="Column2444" queryTableFieldId="2444"/>
    <tableColumn id="2445" xr3:uid="{4D3D1AC3-3B73-40F7-86F8-30262617BEBB}" uniqueName="2445" name="Column2445" queryTableFieldId="2445"/>
    <tableColumn id="2446" xr3:uid="{973B4FE2-428F-4FF9-B765-E6447566307A}" uniqueName="2446" name="Column2446" queryTableFieldId="2446"/>
    <tableColumn id="2447" xr3:uid="{6F297B10-DF98-47A6-BB80-3C6FD3B8BD04}" uniqueName="2447" name="Column2447" queryTableFieldId="2447"/>
    <tableColumn id="2448" xr3:uid="{791F08D0-7446-4A58-B6E1-84475BE4608E}" uniqueName="2448" name="Column2448" queryTableFieldId="2448"/>
    <tableColumn id="2449" xr3:uid="{A66C63B6-BFAB-4F8A-A7BD-48B1C7A918B2}" uniqueName="2449" name="Column2449" queryTableFieldId="2449"/>
    <tableColumn id="2450" xr3:uid="{12389003-A619-4810-B35A-CEE323F749FE}" uniqueName="2450" name="Column2450" queryTableFieldId="2450"/>
    <tableColumn id="2451" xr3:uid="{8F3FB729-C4AE-4D77-8128-9590B9033A3B}" uniqueName="2451" name="Column2451" queryTableFieldId="2451"/>
    <tableColumn id="2452" xr3:uid="{34419166-7477-4E6A-8A71-A4CE2E0E430C}" uniqueName="2452" name="Column2452" queryTableFieldId="2452"/>
    <tableColumn id="2453" xr3:uid="{0DA9A35F-10EB-4C63-A956-D287F0CA24C4}" uniqueName="2453" name="Column2453" queryTableFieldId="2453"/>
    <tableColumn id="2454" xr3:uid="{0E72CD73-9A5C-4ED7-B404-402B610B94EC}" uniqueName="2454" name="Column2454" queryTableFieldId="2454"/>
    <tableColumn id="2455" xr3:uid="{08AB1C14-0969-4734-8D8F-24199C18A9C1}" uniqueName="2455" name="Column2455" queryTableFieldId="2455"/>
    <tableColumn id="2456" xr3:uid="{D34EA806-6271-41AA-8C4D-13FA1D061F18}" uniqueName="2456" name="Column2456" queryTableFieldId="2456"/>
    <tableColumn id="2457" xr3:uid="{98A6043F-DDEE-4B6C-875C-43D1287DF30A}" uniqueName="2457" name="Column2457" queryTableFieldId="2457"/>
    <tableColumn id="2458" xr3:uid="{E031449B-ACEB-4AA7-9DB0-8076BD6C89B4}" uniqueName="2458" name="Column2458" queryTableFieldId="2458"/>
    <tableColumn id="2459" xr3:uid="{4A26C12F-9058-43DB-AC77-CF277A9D9B9C}" uniqueName="2459" name="Column2459" queryTableFieldId="2459"/>
    <tableColumn id="2460" xr3:uid="{09CEF41B-5F3C-47F0-B311-901D2A6F9F33}" uniqueName="2460" name="Column2460" queryTableFieldId="2460"/>
    <tableColumn id="2461" xr3:uid="{95DA704F-4CBF-4537-AE10-87A13328828A}" uniqueName="2461" name="Column2461" queryTableFieldId="2461"/>
    <tableColumn id="2462" xr3:uid="{D11DDFE7-0009-4100-8D89-54C3A3598909}" uniqueName="2462" name="Column2462" queryTableFieldId="2462"/>
    <tableColumn id="2463" xr3:uid="{4218969D-A414-41C6-89DE-9DA7161408F2}" uniqueName="2463" name="Column2463" queryTableFieldId="2463"/>
    <tableColumn id="2464" xr3:uid="{C841CB2D-EF50-472F-806B-608CD6341340}" uniqueName="2464" name="Column2464" queryTableFieldId="2464"/>
    <tableColumn id="2465" xr3:uid="{5DBBE129-83C5-4C5E-B9D6-693E1C0DD4D2}" uniqueName="2465" name="Column2465" queryTableFieldId="2465"/>
    <tableColumn id="2466" xr3:uid="{9DE22556-FEC0-4A02-AAC5-DFDE7F77754F}" uniqueName="2466" name="Column2466" queryTableFieldId="2466"/>
    <tableColumn id="2467" xr3:uid="{CBC85B27-8F6E-4BBF-83C6-67C31519656B}" uniqueName="2467" name="Column2467" queryTableFieldId="2467"/>
    <tableColumn id="2468" xr3:uid="{F8991185-A295-4E79-80AF-EF23282E5E9A}" uniqueName="2468" name="Column2468" queryTableFieldId="2468"/>
    <tableColumn id="2469" xr3:uid="{D09712B6-B8A3-4422-AFFA-BFEF0EA5FD48}" uniqueName="2469" name="Column2469" queryTableFieldId="2469"/>
    <tableColumn id="2470" xr3:uid="{066E30FF-BC5C-49BD-9C30-5550598980F1}" uniqueName="2470" name="Column2470" queryTableFieldId="2470"/>
    <tableColumn id="2471" xr3:uid="{90394031-F573-4EAB-95C1-67D2202FF992}" uniqueName="2471" name="Column2471" queryTableFieldId="2471"/>
    <tableColumn id="2472" xr3:uid="{921CA517-F11B-4598-8290-3013242EF6AF}" uniqueName="2472" name="Column2472" queryTableFieldId="2472"/>
    <tableColumn id="2473" xr3:uid="{8162F46B-4372-4BEE-9644-7B0AEA6DA3F9}" uniqueName="2473" name="Column2473" queryTableFieldId="2473"/>
    <tableColumn id="2474" xr3:uid="{E1ECFFA8-4609-48B2-AF91-E0E4ADEDA3E4}" uniqueName="2474" name="Column2474" queryTableFieldId="2474"/>
    <tableColumn id="2475" xr3:uid="{CEF357C6-2680-4080-8A33-2440551E79F5}" uniqueName="2475" name="Column2475" queryTableFieldId="2475"/>
    <tableColumn id="2476" xr3:uid="{9CA5081E-3495-4B48-AE3A-FF3C7F03FCE3}" uniqueName="2476" name="Column2476" queryTableFieldId="2476"/>
    <tableColumn id="2477" xr3:uid="{6F4FBF5D-986D-410D-91CE-3AC04997A4A1}" uniqueName="2477" name="Column2477" queryTableFieldId="2477"/>
    <tableColumn id="2478" xr3:uid="{A84C10DC-13B0-42C3-9A64-1B28C347B4C2}" uniqueName="2478" name="Column2478" queryTableFieldId="2478"/>
    <tableColumn id="2479" xr3:uid="{89C2199A-390A-4CE9-9434-7A3385E0873B}" uniqueName="2479" name="Column2479" queryTableFieldId="2479"/>
    <tableColumn id="2480" xr3:uid="{EA8B4575-9773-4B29-8DC0-6E24E62AB905}" uniqueName="2480" name="Column2480" queryTableFieldId="2480"/>
    <tableColumn id="2481" xr3:uid="{A91DA6A8-817D-4617-B3AC-3D0F5FAF1049}" uniqueName="2481" name="Column2481" queryTableFieldId="2481"/>
    <tableColumn id="2482" xr3:uid="{C5D3BDEC-B75C-48DF-80CC-647586929000}" uniqueName="2482" name="Column2482" queryTableFieldId="2482"/>
    <tableColumn id="2483" xr3:uid="{B2D2D87E-7F94-4CF6-8970-08F7AE722C61}" uniqueName="2483" name="Column2483" queryTableFieldId="2483"/>
    <tableColumn id="2484" xr3:uid="{D145B961-376D-45A5-9A68-2A98E18BF1B6}" uniqueName="2484" name="Column2484" queryTableFieldId="2484"/>
    <tableColumn id="2485" xr3:uid="{3B559B7B-EFE9-4EFE-8CEB-9E314E111767}" uniqueName="2485" name="Column2485" queryTableFieldId="2485"/>
    <tableColumn id="2486" xr3:uid="{9CE868F9-DEE9-4693-8DAF-A8ABA5AF471A}" uniqueName="2486" name="Column2486" queryTableFieldId="2486"/>
    <tableColumn id="2487" xr3:uid="{C43F1571-B318-4CC4-865D-5EB87FEF8D27}" uniqueName="2487" name="Column2487" queryTableFieldId="2487"/>
    <tableColumn id="2488" xr3:uid="{4FC024F3-88B9-4CCA-B02B-054590268248}" uniqueName="2488" name="Column2488" queryTableFieldId="2488"/>
    <tableColumn id="2489" xr3:uid="{DAFBE56C-2326-420C-A573-2CD181DAB23F}" uniqueName="2489" name="Column2489" queryTableFieldId="2489"/>
    <tableColumn id="2490" xr3:uid="{8A2EFE6F-3F17-4535-93F6-FC4723547FB7}" uniqueName="2490" name="Column2490" queryTableFieldId="2490"/>
    <tableColumn id="2491" xr3:uid="{EBD5E68C-FFB9-42A5-B10B-E6B81D219381}" uniqueName="2491" name="Column2491" queryTableFieldId="2491"/>
    <tableColumn id="2492" xr3:uid="{22CB4AA2-7254-4C19-858B-678CDA869EDC}" uniqueName="2492" name="Column2492" queryTableFieldId="2492"/>
    <tableColumn id="2493" xr3:uid="{FD4CF61F-5967-4AEA-90BC-E5FCE4D705CF}" uniqueName="2493" name="Column2493" queryTableFieldId="2493"/>
    <tableColumn id="2494" xr3:uid="{55B7C347-7A35-440F-BB2D-CB3B2379DDE2}" uniqueName="2494" name="Column2494" queryTableFieldId="2494"/>
    <tableColumn id="2495" xr3:uid="{CDD34471-8D84-4247-AB83-DD245A1C16B7}" uniqueName="2495" name="Column2495" queryTableFieldId="2495"/>
    <tableColumn id="2496" xr3:uid="{CD7AE0F1-C660-4BF0-B8CC-EDF9E8CF50CF}" uniqueName="2496" name="Column2496" queryTableFieldId="2496"/>
    <tableColumn id="2497" xr3:uid="{44A697E2-318E-4890-8014-7172A7724E1D}" uniqueName="2497" name="Column2497" queryTableFieldId="2497"/>
    <tableColumn id="2498" xr3:uid="{1E9CD6A3-0503-4369-B856-104892CFE584}" uniqueName="2498" name="Column2498" queryTableFieldId="2498"/>
    <tableColumn id="2499" xr3:uid="{D11DE2B3-602F-4531-82A0-BCD5D729F3EB}" uniqueName="2499" name="Column2499" queryTableFieldId="2499"/>
    <tableColumn id="2500" xr3:uid="{025925F8-D19D-45B7-8760-0E7D05892A59}" uniqueName="2500" name="Column2500" queryTableFieldId="2500"/>
    <tableColumn id="2501" xr3:uid="{4A5B2A6A-39D5-48CE-8FC3-4C4D320F3D4A}" uniqueName="2501" name="Column2501" queryTableFieldId="2501"/>
    <tableColumn id="2502" xr3:uid="{8B96549D-8DB5-49C3-A2B0-D6D68B7242AE}" uniqueName="2502" name="Column2502" queryTableFieldId="2502"/>
    <tableColumn id="2503" xr3:uid="{3910E294-5DDE-4F0F-B572-D32FB65690F9}" uniqueName="2503" name="Column2503" queryTableFieldId="2503"/>
    <tableColumn id="2504" xr3:uid="{CA5B8345-410A-4621-8E35-391BDE3F5BF2}" uniqueName="2504" name="Column2504" queryTableFieldId="2504"/>
    <tableColumn id="2505" xr3:uid="{737AB16C-7FEC-48E5-9CF5-F08EA7743D0B}" uniqueName="2505" name="Column2505" queryTableFieldId="2505"/>
    <tableColumn id="2506" xr3:uid="{DF19D498-7999-4451-B123-3BAC1F71AE4A}" uniqueName="2506" name="Column2506" queryTableFieldId="2506"/>
    <tableColumn id="2507" xr3:uid="{68D64271-02EC-4685-89DF-777BF7A40C71}" uniqueName="2507" name="Column2507" queryTableFieldId="2507"/>
    <tableColumn id="2508" xr3:uid="{1FA7BB0C-F1E0-4AFC-8D20-C4726F266260}" uniqueName="2508" name="Column2508" queryTableFieldId="2508"/>
    <tableColumn id="2509" xr3:uid="{0BBD2DDC-83D8-432E-9B41-05E834171827}" uniqueName="2509" name="Column2509" queryTableFieldId="2509"/>
    <tableColumn id="2510" xr3:uid="{D710D1C5-3318-4F67-89DC-DDFC560C3E13}" uniqueName="2510" name="Column2510" queryTableFieldId="2510"/>
    <tableColumn id="2511" xr3:uid="{01FA3374-AAD0-4FCA-AFBE-DDFB175E6CDB}" uniqueName="2511" name="Column2511" queryTableFieldId="2511"/>
    <tableColumn id="2512" xr3:uid="{40E73273-8585-4AF5-A459-55A76B83B119}" uniqueName="2512" name="Column2512" queryTableFieldId="2512"/>
    <tableColumn id="2513" xr3:uid="{40021EAC-C44D-4330-B50A-9EEEAA661FD0}" uniqueName="2513" name="Column2513" queryTableFieldId="2513"/>
    <tableColumn id="2514" xr3:uid="{DD4ABAF2-B6B3-42CA-B108-B8C40940D82A}" uniqueName="2514" name="Column2514" queryTableFieldId="2514"/>
    <tableColumn id="2515" xr3:uid="{2B565743-E189-4E29-83C7-6BF40AFF44C9}" uniqueName="2515" name="Column2515" queryTableFieldId="2515"/>
    <tableColumn id="2516" xr3:uid="{10B01999-B360-4ECA-BFD7-61E6C019DAC6}" uniqueName="2516" name="Column2516" queryTableFieldId="2516"/>
    <tableColumn id="2517" xr3:uid="{E5E77465-10F6-4FEA-8261-D00976D6CD0D}" uniqueName="2517" name="Column2517" queryTableFieldId="2517"/>
    <tableColumn id="2518" xr3:uid="{04788B79-D44B-46E5-9658-E291B8CC55E5}" uniqueName="2518" name="Column2518" queryTableFieldId="2518"/>
    <tableColumn id="2519" xr3:uid="{6160672F-36C6-48EE-AA92-6ED2A1505D89}" uniqueName="2519" name="Column2519" queryTableFieldId="2519"/>
    <tableColumn id="2520" xr3:uid="{43BEC26C-E702-4797-A12B-A512A78220C2}" uniqueName="2520" name="Column2520" queryTableFieldId="2520"/>
    <tableColumn id="2521" xr3:uid="{2AF0EA4C-74D3-4EA0-8CB7-A26EAA4227AD}" uniqueName="2521" name="Column2521" queryTableFieldId="2521"/>
    <tableColumn id="2522" xr3:uid="{3E7847B8-6A2B-4F7E-972E-821F584DCF53}" uniqueName="2522" name="Column2522" queryTableFieldId="2522"/>
    <tableColumn id="2523" xr3:uid="{6E7EDE2B-C39A-49E7-8C25-D94C66F74C6B}" uniqueName="2523" name="Column2523" queryTableFieldId="2523"/>
    <tableColumn id="2524" xr3:uid="{FF4ABCC6-C859-4CB5-930E-70CB22B5A502}" uniqueName="2524" name="Column2524" queryTableFieldId="2524"/>
    <tableColumn id="2525" xr3:uid="{A7188E30-069B-4C4E-86DD-89F46AC3620D}" uniqueName="2525" name="Column2525" queryTableFieldId="2525"/>
    <tableColumn id="2526" xr3:uid="{DAAB2532-D627-41C2-8CB1-251D2D16A09D}" uniqueName="2526" name="Column2526" queryTableFieldId="2526"/>
    <tableColumn id="2527" xr3:uid="{15D8F59F-E36F-4F1E-88F6-0074FC1EACA8}" uniqueName="2527" name="Column2527" queryTableFieldId="2527"/>
    <tableColumn id="2528" xr3:uid="{62AEFA4E-716C-41BB-80B8-8AA3F4B92BF4}" uniqueName="2528" name="Column2528" queryTableFieldId="2528"/>
    <tableColumn id="2529" xr3:uid="{ECFFEA8F-3CAD-433B-A7C2-43D6014A8E80}" uniqueName="2529" name="Column2529" queryTableFieldId="2529"/>
    <tableColumn id="2530" xr3:uid="{CAC5B135-CB5E-4840-A853-54A5E62B3F09}" uniqueName="2530" name="Column2530" queryTableFieldId="2530"/>
    <tableColumn id="2531" xr3:uid="{C16743B3-B83E-44E5-84A8-E6F0CEE1D3E5}" uniqueName="2531" name="Column2531" queryTableFieldId="2531"/>
    <tableColumn id="2532" xr3:uid="{141EDA54-A37E-4754-AFF1-B58323FDC427}" uniqueName="2532" name="Column2532" queryTableFieldId="2532"/>
    <tableColumn id="2533" xr3:uid="{8EC6F757-7C0F-4CEA-8554-3F8986E6BFCF}" uniqueName="2533" name="Column2533" queryTableFieldId="2533"/>
    <tableColumn id="2534" xr3:uid="{EFAF2EA3-7887-401A-8C09-B6888C8ACE70}" uniqueName="2534" name="Column2534" queryTableFieldId="2534"/>
    <tableColumn id="2535" xr3:uid="{8ECD8795-B3BF-442E-819B-FA01A5CDCA48}" uniqueName="2535" name="Column2535" queryTableFieldId="2535"/>
    <tableColumn id="2536" xr3:uid="{446B74AD-B7CD-4BF2-AD22-A9363C14DFA6}" uniqueName="2536" name="Column2536" queryTableFieldId="2536"/>
    <tableColumn id="2537" xr3:uid="{A2349B56-0D76-4200-B5B6-80D7B70DE28F}" uniqueName="2537" name="Column2537" queryTableFieldId="2537"/>
    <tableColumn id="2538" xr3:uid="{BB27ABB7-2E87-4080-A8E7-9CD91A866DFB}" uniqueName="2538" name="Column2538" queryTableFieldId="2538"/>
    <tableColumn id="2539" xr3:uid="{C6FC179F-A13B-4BAB-8432-0B4099672A99}" uniqueName="2539" name="Column2539" queryTableFieldId="2539"/>
    <tableColumn id="2540" xr3:uid="{260834E9-BD88-4D00-A23A-544143DA18C3}" uniqueName="2540" name="Column2540" queryTableFieldId="2540"/>
    <tableColumn id="2541" xr3:uid="{25BE2E78-E1F7-4BE7-9790-0A66D423A22D}" uniqueName="2541" name="Column2541" queryTableFieldId="2541"/>
    <tableColumn id="2542" xr3:uid="{B9AB96F3-B22F-4015-AD71-0DDAC8C3EBF2}" uniqueName="2542" name="Column2542" queryTableFieldId="2542"/>
    <tableColumn id="2543" xr3:uid="{0120514C-2B63-4FFA-A567-08C0806E8EBC}" uniqueName="2543" name="Column2543" queryTableFieldId="2543"/>
    <tableColumn id="2544" xr3:uid="{22553E5F-53AB-4DF3-BE50-69D1674D732A}" uniqueName="2544" name="Column2544" queryTableFieldId="2544"/>
    <tableColumn id="2545" xr3:uid="{8206BF97-D4CF-4B1C-8774-3C732835B015}" uniqueName="2545" name="Column2545" queryTableFieldId="2545"/>
    <tableColumn id="2546" xr3:uid="{EC10F7E0-8427-46B0-927C-09551B89BC0C}" uniqueName="2546" name="Column2546" queryTableFieldId="2546"/>
    <tableColumn id="2547" xr3:uid="{1F436F47-C53C-4427-9F6C-4293F711E7FA}" uniqueName="2547" name="Column2547" queryTableFieldId="2547"/>
    <tableColumn id="2548" xr3:uid="{056F9D3F-1781-4E42-8206-F2F4046786F5}" uniqueName="2548" name="Column2548" queryTableFieldId="2548"/>
    <tableColumn id="2549" xr3:uid="{71EBBF40-11B0-417C-86B5-85FD6769A548}" uniqueName="2549" name="Column2549" queryTableFieldId="2549"/>
    <tableColumn id="2550" xr3:uid="{577ADEED-7557-4788-B821-7AC1494CC0D7}" uniqueName="2550" name="Column2550" queryTableFieldId="2550"/>
    <tableColumn id="2551" xr3:uid="{E9556ECF-237B-4059-93C6-A3795BDAB66C}" uniqueName="2551" name="Column2551" queryTableFieldId="2551"/>
    <tableColumn id="2552" xr3:uid="{27D4294B-D236-4F98-AC43-F34428290DD1}" uniqueName="2552" name="Column2552" queryTableFieldId="2552"/>
    <tableColumn id="2553" xr3:uid="{68780712-AD4F-4EA0-A929-7085B8951891}" uniqueName="2553" name="Column2553" queryTableFieldId="2553"/>
    <tableColumn id="2554" xr3:uid="{2A750F2F-5F25-40C8-8925-3EEF52A102FC}" uniqueName="2554" name="Column2554" queryTableFieldId="2554"/>
    <tableColumn id="2555" xr3:uid="{550265D1-C39F-41F5-8C27-2AFF5955E916}" uniqueName="2555" name="Column2555" queryTableFieldId="2555"/>
    <tableColumn id="2556" xr3:uid="{5F028222-B6FB-4549-BB0F-CE85503D42A9}" uniqueName="2556" name="Column2556" queryTableFieldId="2556"/>
    <tableColumn id="2557" xr3:uid="{DE0D1C61-6BA2-457D-B408-33FF7341A313}" uniqueName="2557" name="Column2557" queryTableFieldId="2557"/>
    <tableColumn id="2558" xr3:uid="{E36879C0-FD40-40CB-9B75-262CBC61D1EA}" uniqueName="2558" name="Column2558" queryTableFieldId="2558"/>
    <tableColumn id="2559" xr3:uid="{43ED2F74-D7AD-4CB5-9057-20CBC285699B}" uniqueName="2559" name="Column2559" queryTableFieldId="2559"/>
    <tableColumn id="2560" xr3:uid="{224A957D-4D50-4E6B-A4B3-6F577851CF0C}" uniqueName="2560" name="Column2560" queryTableFieldId="2560"/>
    <tableColumn id="2561" xr3:uid="{B37F7299-93AB-49D7-A30A-2871DB81F4CA}" uniqueName="2561" name="Column2561" queryTableFieldId="2561"/>
    <tableColumn id="2562" xr3:uid="{E28EAB72-2DE1-40F9-9EB1-4DAB12DD0667}" uniqueName="2562" name="Column2562" queryTableFieldId="2562"/>
    <tableColumn id="2563" xr3:uid="{221878F7-FD9E-4221-9501-6C6C29B22309}" uniqueName="2563" name="Column2563" queryTableFieldId="2563"/>
    <tableColumn id="2564" xr3:uid="{391F36B2-954D-45A6-8EEC-F9F37CBCB998}" uniqueName="2564" name="Column2564" queryTableFieldId="2564"/>
    <tableColumn id="2565" xr3:uid="{321E2FBA-E136-4CBA-92B4-65F248462BC4}" uniqueName="2565" name="Column2565" queryTableFieldId="2565"/>
    <tableColumn id="2566" xr3:uid="{1CB7255A-5828-4514-A2AA-EBCC7BC0120E}" uniqueName="2566" name="Column2566" queryTableFieldId="2566"/>
    <tableColumn id="2567" xr3:uid="{9A701E07-37B0-41D4-AB9D-6A33D2C5A092}" uniqueName="2567" name="Column2567" queryTableFieldId="2567"/>
    <tableColumn id="2568" xr3:uid="{04738ADD-0411-4674-B240-B1A7ECE9039D}" uniqueName="2568" name="Column2568" queryTableFieldId="2568"/>
    <tableColumn id="2569" xr3:uid="{7F381C2C-9ADE-4009-9D48-6D0BE187A810}" uniqueName="2569" name="Column2569" queryTableFieldId="2569"/>
    <tableColumn id="2570" xr3:uid="{741AEE02-9873-49D3-AE57-BAD77141B1C7}" uniqueName="2570" name="Column2570" queryTableFieldId="2570"/>
    <tableColumn id="2571" xr3:uid="{2609C83D-A1D4-421C-8E06-746E2CBF9B1E}" uniqueName="2571" name="Column2571" queryTableFieldId="2571"/>
    <tableColumn id="2572" xr3:uid="{92C717DE-6437-4A35-839F-9D021BA99D51}" uniqueName="2572" name="Column2572" queryTableFieldId="2572"/>
    <tableColumn id="2573" xr3:uid="{5D3E17B1-8C17-45E9-9565-4F25391240A6}" uniqueName="2573" name="Column2573" queryTableFieldId="2573"/>
    <tableColumn id="2574" xr3:uid="{2A5A5A0A-ABD9-4114-B696-AE14A1D56279}" uniqueName="2574" name="Column2574" queryTableFieldId="2574"/>
    <tableColumn id="2575" xr3:uid="{29A1CFE7-3BC4-47DD-898A-D200C584A58B}" uniqueName="2575" name="Column2575" queryTableFieldId="2575"/>
    <tableColumn id="2576" xr3:uid="{E4025A64-98C1-44B4-B30B-7B778C985267}" uniqueName="2576" name="Column2576" queryTableFieldId="2576"/>
    <tableColumn id="2577" xr3:uid="{A30DAF7D-D83E-40DE-A6E0-29ADEFDBE547}" uniqueName="2577" name="Column2577" queryTableFieldId="2577"/>
    <tableColumn id="2578" xr3:uid="{CD7A395B-1296-44E3-ABDC-18AF846E1185}" uniqueName="2578" name="Column2578" queryTableFieldId="2578"/>
    <tableColumn id="2579" xr3:uid="{27BE8BC6-E22E-4C51-856E-A81389767C98}" uniqueName="2579" name="Column2579" queryTableFieldId="2579"/>
    <tableColumn id="2580" xr3:uid="{FCED913E-B4CD-495C-9250-90893646F4F4}" uniqueName="2580" name="Column2580" queryTableFieldId="2580"/>
    <tableColumn id="2581" xr3:uid="{68690A9E-6AFB-42C8-95D6-71154A7A0A81}" uniqueName="2581" name="Column2581" queryTableFieldId="2581"/>
    <tableColumn id="2582" xr3:uid="{BB9E5C1C-2BA8-4CB8-84DD-43AA30FB1DB6}" uniqueName="2582" name="Column2582" queryTableFieldId="2582"/>
    <tableColumn id="2583" xr3:uid="{459EF0BF-39F3-40AE-A695-1DE42413C2BE}" uniqueName="2583" name="Column2583" queryTableFieldId="2583"/>
    <tableColumn id="2584" xr3:uid="{FC759A2A-80A9-4659-A164-38224D2FBA74}" uniqueName="2584" name="Column2584" queryTableFieldId="2584"/>
    <tableColumn id="2585" xr3:uid="{66E1219B-EAF1-478C-B931-2EF910C2B44E}" uniqueName="2585" name="Column2585" queryTableFieldId="2585"/>
    <tableColumn id="2586" xr3:uid="{7C69D11A-5E3E-4928-B8A9-71209BAE32A4}" uniqueName="2586" name="Column2586" queryTableFieldId="2586"/>
    <tableColumn id="2587" xr3:uid="{DE2199C8-8C9B-4AB5-8033-407342A399F4}" uniqueName="2587" name="Column2587" queryTableFieldId="2587"/>
    <tableColumn id="2588" xr3:uid="{B92E79E3-0DB1-4DB5-AEAF-C5183B5FEE88}" uniqueName="2588" name="Column2588" queryTableFieldId="2588"/>
    <tableColumn id="2589" xr3:uid="{BF953B53-81C2-4CA7-B160-5E14DD757CDB}" uniqueName="2589" name="Column2589" queryTableFieldId="2589"/>
    <tableColumn id="2590" xr3:uid="{C661601E-7676-4E3D-97AB-98D8A337A0F6}" uniqueName="2590" name="Column2590" queryTableFieldId="2590"/>
    <tableColumn id="2591" xr3:uid="{D889708C-C158-44BF-B83B-D0A910B0F66B}" uniqueName="2591" name="Column2591" queryTableFieldId="2591"/>
    <tableColumn id="2592" xr3:uid="{2731A524-FFEB-41EA-BE66-9EE06DADAE50}" uniqueName="2592" name="Column2592" queryTableFieldId="2592"/>
    <tableColumn id="2593" xr3:uid="{06D7D2F9-694E-40A6-BA00-262EACFFBB7D}" uniqueName="2593" name="Column2593" queryTableFieldId="2593"/>
    <tableColumn id="2594" xr3:uid="{F9AA48DD-EFA1-4B8E-95EF-68650CD25405}" uniqueName="2594" name="Column2594" queryTableFieldId="2594"/>
    <tableColumn id="2595" xr3:uid="{F2EA369C-CDFA-49C2-A283-C0F64C9B6678}" uniqueName="2595" name="Column2595" queryTableFieldId="2595"/>
    <tableColumn id="2596" xr3:uid="{41A999C6-5CF5-443E-944F-3C58716C6D6A}" uniqueName="2596" name="Column2596" queryTableFieldId="2596"/>
    <tableColumn id="2597" xr3:uid="{693BCBFF-5EA6-4BFC-8F03-59DC8FBDF78C}" uniqueName="2597" name="Column2597" queryTableFieldId="2597"/>
    <tableColumn id="2598" xr3:uid="{29B3A5EC-C1F0-42DF-B9A2-86B34EACC376}" uniqueName="2598" name="Column2598" queryTableFieldId="2598"/>
    <tableColumn id="2599" xr3:uid="{3846252F-1F9E-46DB-9D86-40FE0BCD3620}" uniqueName="2599" name="Column2599" queryTableFieldId="2599"/>
    <tableColumn id="2600" xr3:uid="{9B1C71D9-7DCB-4621-B066-6FB626934A02}" uniqueName="2600" name="Column2600" queryTableFieldId="2600"/>
    <tableColumn id="2601" xr3:uid="{8BD19DDA-A9B9-4798-A24B-20183B2AA79B}" uniqueName="2601" name="Column2601" queryTableFieldId="2601"/>
    <tableColumn id="2602" xr3:uid="{0FA3F6B2-6B21-444D-AEA4-72E8A2780D50}" uniqueName="2602" name="Column2602" queryTableFieldId="2602"/>
    <tableColumn id="2603" xr3:uid="{8BD9D0F2-8446-4F01-91D4-BCEAE559B113}" uniqueName="2603" name="Column2603" queryTableFieldId="2603"/>
    <tableColumn id="2604" xr3:uid="{BF0D37C0-0B7E-49FB-8CEC-FB6A33770D57}" uniqueName="2604" name="Column2604" queryTableFieldId="2604"/>
    <tableColumn id="2605" xr3:uid="{951DA6BE-DF12-4CDB-9DAB-7B5E73F6AD65}" uniqueName="2605" name="Column2605" queryTableFieldId="2605"/>
    <tableColumn id="2606" xr3:uid="{D9F8CC45-045F-4F4D-ABF2-31E16637C110}" uniqueName="2606" name="Column2606" queryTableFieldId="2606"/>
    <tableColumn id="2607" xr3:uid="{702477DA-2926-4E63-935B-57001FB1861F}" uniqueName="2607" name="Column2607" queryTableFieldId="2607"/>
    <tableColumn id="2608" xr3:uid="{E87E3F8F-0417-456C-9DD6-3656EA02E73F}" uniqueName="2608" name="Column2608" queryTableFieldId="2608"/>
    <tableColumn id="2609" xr3:uid="{88B42AA3-2187-4FAF-A85D-913FC79E28E4}" uniqueName="2609" name="Column2609" queryTableFieldId="2609"/>
    <tableColumn id="2610" xr3:uid="{854D5336-F051-4B03-8A5B-1B1C32408A31}" uniqueName="2610" name="Column2610" queryTableFieldId="2610"/>
    <tableColumn id="2611" xr3:uid="{9712C330-68A5-4C9C-9CF1-DB9CF8FB1F2B}" uniqueName="2611" name="Column2611" queryTableFieldId="2611"/>
    <tableColumn id="2612" xr3:uid="{74B63A5F-6B6E-485A-8FE9-EFCFEAB6744E}" uniqueName="2612" name="Column2612" queryTableFieldId="2612"/>
    <tableColumn id="2613" xr3:uid="{4DE8C52A-7404-42B5-9189-9B3F5E967CB1}" uniqueName="2613" name="Column2613" queryTableFieldId="2613"/>
    <tableColumn id="2614" xr3:uid="{1C2BF386-64FF-4294-89F2-EE21D404858F}" uniqueName="2614" name="Column2614" queryTableFieldId="2614"/>
    <tableColumn id="2615" xr3:uid="{EFDBB17F-86EC-4C54-9FBB-EA426AE888CC}" uniqueName="2615" name="Column2615" queryTableFieldId="2615"/>
    <tableColumn id="2616" xr3:uid="{47E850E6-7CA1-401F-9CF9-2C43DAABB9FE}" uniqueName="2616" name="Column2616" queryTableFieldId="2616"/>
    <tableColumn id="2617" xr3:uid="{7E00FA49-D879-479D-93C6-DAAA86106F9A}" uniqueName="2617" name="Column2617" queryTableFieldId="2617"/>
    <tableColumn id="2618" xr3:uid="{95D08F06-A7D8-4838-A1EB-C8AFC1A4DD27}" uniqueName="2618" name="Column2618" queryTableFieldId="2618"/>
    <tableColumn id="2619" xr3:uid="{A1AC983A-72A4-406D-A759-B51F7E2B54D5}" uniqueName="2619" name="Column2619" queryTableFieldId="2619"/>
    <tableColumn id="2620" xr3:uid="{1C365230-D2DA-47A2-A32A-411643F9295F}" uniqueName="2620" name="Column2620" queryTableFieldId="2620"/>
    <tableColumn id="2621" xr3:uid="{6F4A537B-E8E0-4485-8F77-702605440500}" uniqueName="2621" name="Column2621" queryTableFieldId="2621"/>
    <tableColumn id="2622" xr3:uid="{48795BB7-8947-4AE5-8A18-B2A01C76CAA5}" uniqueName="2622" name="Column2622" queryTableFieldId="2622"/>
    <tableColumn id="2623" xr3:uid="{2904A9E2-B634-4151-BB46-8D2217225155}" uniqueName="2623" name="Column2623" queryTableFieldId="2623"/>
    <tableColumn id="2624" xr3:uid="{DC535F85-A096-4E7C-A930-E8CDA0682CEE}" uniqueName="2624" name="Column2624" queryTableFieldId="2624"/>
    <tableColumn id="2625" xr3:uid="{BCDBA8C5-324A-477B-BBC8-8BEF452E015C}" uniqueName="2625" name="Column2625" queryTableFieldId="2625"/>
    <tableColumn id="2626" xr3:uid="{C0380240-D706-4ED0-BAD0-C81EAC35444E}" uniqueName="2626" name="Column2626" queryTableFieldId="2626"/>
    <tableColumn id="2627" xr3:uid="{DAA35179-1E1D-40CA-8BCF-CF193129951E}" uniqueName="2627" name="Column2627" queryTableFieldId="2627"/>
    <tableColumn id="2628" xr3:uid="{7DFB2870-84FF-430E-AD57-830F2AEFE876}" uniqueName="2628" name="Column2628" queryTableFieldId="2628"/>
    <tableColumn id="2629" xr3:uid="{51B09419-A406-4B14-A0C8-AD0D3588F660}" uniqueName="2629" name="Column2629" queryTableFieldId="2629"/>
    <tableColumn id="2630" xr3:uid="{3AC8212C-2EB5-48A6-A66B-8436DB435B8C}" uniqueName="2630" name="Column2630" queryTableFieldId="2630"/>
    <tableColumn id="2631" xr3:uid="{6D04791F-A525-4EBA-8BFA-9E3D5964FB62}" uniqueName="2631" name="Column2631" queryTableFieldId="2631"/>
    <tableColumn id="2632" xr3:uid="{B5B8FDCD-4DBF-41F6-B0A9-485B2FA88901}" uniqueName="2632" name="Column2632" queryTableFieldId="2632"/>
    <tableColumn id="2633" xr3:uid="{975AB84B-FC43-4015-8725-85099C10BC10}" uniqueName="2633" name="Column2633" queryTableFieldId="2633"/>
    <tableColumn id="2634" xr3:uid="{83E46AB6-8167-45D9-A016-B18C62B9D4E6}" uniqueName="2634" name="Column2634" queryTableFieldId="2634"/>
    <tableColumn id="2635" xr3:uid="{3AAB7353-878B-42B9-82CE-AC0F623F8D69}" uniqueName="2635" name="Column2635" queryTableFieldId="2635"/>
    <tableColumn id="2636" xr3:uid="{F7BDADA2-8050-4BF0-B61B-BD312DC4A31B}" uniqueName="2636" name="Column2636" queryTableFieldId="2636"/>
    <tableColumn id="2637" xr3:uid="{CADC2930-99FE-42C5-A3AE-4B9CB3E7B16D}" uniqueName="2637" name="Column2637" queryTableFieldId="2637"/>
    <tableColumn id="2638" xr3:uid="{BBC3CCD8-9394-4486-B224-BF050D81867F}" uniqueName="2638" name="Column2638" queryTableFieldId="2638"/>
    <tableColumn id="2639" xr3:uid="{6E657780-E0C6-473F-8F11-CE7A36F2BEDD}" uniqueName="2639" name="Column2639" queryTableFieldId="2639"/>
    <tableColumn id="2640" xr3:uid="{2C6D4719-ED2F-45A4-9C4D-8BEE1B6DDFB1}" uniqueName="2640" name="Column2640" queryTableFieldId="2640"/>
    <tableColumn id="2641" xr3:uid="{DA1FBB07-55E4-4A19-9A36-6B7230993DB9}" uniqueName="2641" name="Column2641" queryTableFieldId="2641"/>
    <tableColumn id="2642" xr3:uid="{C6E54DFE-7E06-4169-BDA6-3B6299926956}" uniqueName="2642" name="Column2642" queryTableFieldId="2642"/>
    <tableColumn id="2643" xr3:uid="{491038C9-F23A-44A2-93AE-EEE35B89C9EB}" uniqueName="2643" name="Column2643" queryTableFieldId="2643"/>
    <tableColumn id="2644" xr3:uid="{ED7BAAC8-DA54-4D63-A197-300308CD5B11}" uniqueName="2644" name="Column2644" queryTableFieldId="2644"/>
    <tableColumn id="2645" xr3:uid="{AC5BA0D9-2DDC-4370-BEAD-39D9E52CC411}" uniqueName="2645" name="Column2645" queryTableFieldId="2645"/>
    <tableColumn id="2646" xr3:uid="{EC2CEA95-C433-4750-A363-31C8D508BC40}" uniqueName="2646" name="Column2646" queryTableFieldId="2646"/>
    <tableColumn id="2647" xr3:uid="{4928A314-4197-4BF2-9911-A79906286AB1}" uniqueName="2647" name="Column2647" queryTableFieldId="2647"/>
    <tableColumn id="2648" xr3:uid="{BB041347-7727-4A69-A90C-A6F5973C72D0}" uniqueName="2648" name="Column2648" queryTableFieldId="2648"/>
    <tableColumn id="2649" xr3:uid="{011D1C10-81CE-41E3-A074-776E23244F75}" uniqueName="2649" name="Column2649" queryTableFieldId="2649"/>
    <tableColumn id="2650" xr3:uid="{8C19354D-D875-4663-85E7-341A84DCADD7}" uniqueName="2650" name="Column2650" queryTableFieldId="2650"/>
    <tableColumn id="2651" xr3:uid="{B6F5E58C-D760-4CA8-B513-1BD5B0414888}" uniqueName="2651" name="Column2651" queryTableFieldId="2651"/>
    <tableColumn id="2652" xr3:uid="{C6C31C03-2072-4F55-AEFD-3EFDEA36AD00}" uniqueName="2652" name="Column2652" queryTableFieldId="2652"/>
    <tableColumn id="2653" xr3:uid="{14802ED0-3A65-4129-98AA-DFF2CFCBE6B2}" uniqueName="2653" name="Column2653" queryTableFieldId="2653"/>
    <tableColumn id="2654" xr3:uid="{B7ABA7BC-2318-442D-A1E4-D52EC9EAC7BA}" uniqueName="2654" name="Column2654" queryTableFieldId="2654"/>
    <tableColumn id="2655" xr3:uid="{137A1AE2-0385-444E-9FF0-30A8B29AED25}" uniqueName="2655" name="Column2655" queryTableFieldId="2655"/>
    <tableColumn id="2656" xr3:uid="{F6A25850-29BC-4EA6-8F71-5A7779D037CC}" uniqueName="2656" name="Column2656" queryTableFieldId="2656"/>
    <tableColumn id="2657" xr3:uid="{8F6BFC2A-D30E-4FD0-8962-67E25F29B8B8}" uniqueName="2657" name="Column2657" queryTableFieldId="2657"/>
    <tableColumn id="2658" xr3:uid="{21A83882-6394-466C-9FBE-5E92ED130E83}" uniqueName="2658" name="Column2658" queryTableFieldId="2658"/>
    <tableColumn id="2659" xr3:uid="{C4E2470B-D573-48CB-9B58-0BFA22EE2320}" uniqueName="2659" name="Column2659" queryTableFieldId="2659"/>
    <tableColumn id="2660" xr3:uid="{DD175C5F-13D1-4665-A827-52AD51C5763F}" uniqueName="2660" name="Column2660" queryTableFieldId="2660"/>
    <tableColumn id="2661" xr3:uid="{A1811CEB-2B9C-43DF-8D67-849BD32F56C5}" uniqueName="2661" name="Column2661" queryTableFieldId="2661"/>
    <tableColumn id="2662" xr3:uid="{E5C3DBB8-1A2F-419A-A431-451059732002}" uniqueName="2662" name="Column2662" queryTableFieldId="2662"/>
    <tableColumn id="2663" xr3:uid="{4B591C0D-E197-45EF-8FDF-EDA3DB68FAC3}" uniqueName="2663" name="Column2663" queryTableFieldId="2663"/>
    <tableColumn id="2664" xr3:uid="{FFA32479-EAC0-4D27-8BD1-82B7E2A093AE}" uniqueName="2664" name="Column2664" queryTableFieldId="2664"/>
    <tableColumn id="2665" xr3:uid="{2CCEF33C-AACD-4BEA-8F6E-83FC58E479AD}" uniqueName="2665" name="Column2665" queryTableFieldId="2665"/>
    <tableColumn id="2666" xr3:uid="{E8863F34-5BB2-4D6C-A217-A4AFD0758C35}" uniqueName="2666" name="Column2666" queryTableFieldId="2666"/>
    <tableColumn id="2667" xr3:uid="{E051E824-6C6C-429B-8423-A45CAA1975EA}" uniqueName="2667" name="Column2667" queryTableFieldId="2667"/>
    <tableColumn id="2668" xr3:uid="{63A9A6B7-5531-4F49-962C-B3CA39401EAB}" uniqueName="2668" name="Column2668" queryTableFieldId="2668"/>
    <tableColumn id="2669" xr3:uid="{6C0A8787-BF91-490D-B148-2920E0A153A4}" uniqueName="2669" name="Column2669" queryTableFieldId="2669"/>
    <tableColumn id="2670" xr3:uid="{C409039B-EAA2-4CF2-8F84-24F6FFEB71B9}" uniqueName="2670" name="Column2670" queryTableFieldId="2670"/>
    <tableColumn id="2671" xr3:uid="{7FD9BC8F-D657-4112-A544-4B7B37D28467}" uniqueName="2671" name="Column2671" queryTableFieldId="2671"/>
    <tableColumn id="2672" xr3:uid="{DF34F188-B775-4BC8-9440-632B5A8B8C0E}" uniqueName="2672" name="Column2672" queryTableFieldId="2672"/>
    <tableColumn id="2673" xr3:uid="{485027FB-D95E-4660-9292-4D46D9F9553B}" uniqueName="2673" name="Column2673" queryTableFieldId="2673"/>
    <tableColumn id="2674" xr3:uid="{77E52EA3-BD7E-47EA-9161-8D3079374C3C}" uniqueName="2674" name="Column2674" queryTableFieldId="2674"/>
    <tableColumn id="2675" xr3:uid="{C4E633F6-2CDA-4926-A2B7-BEA82850B067}" uniqueName="2675" name="Column2675" queryTableFieldId="2675"/>
    <tableColumn id="2676" xr3:uid="{FA8D5195-5BDA-4F84-82F4-1CFF301B119D}" uniqueName="2676" name="Column2676" queryTableFieldId="2676"/>
    <tableColumn id="2677" xr3:uid="{25ECB0F3-04ED-47E7-831B-3E489F6AA273}" uniqueName="2677" name="Column2677" queryTableFieldId="2677"/>
    <tableColumn id="2678" xr3:uid="{F0286AB2-C9B8-4D9F-825E-64DC5CA7574A}" uniqueName="2678" name="Column2678" queryTableFieldId="2678"/>
    <tableColumn id="2679" xr3:uid="{8B3F4E8A-EFD5-4039-8634-AB419ED7D76A}" uniqueName="2679" name="Column2679" queryTableFieldId="2679"/>
    <tableColumn id="2680" xr3:uid="{447ED186-EE50-4E3E-86AB-645387C3045C}" uniqueName="2680" name="Column2680" queryTableFieldId="2680"/>
    <tableColumn id="2681" xr3:uid="{1082223C-6515-4AAD-A3B6-FD941E2EEFEE}" uniqueName="2681" name="Column2681" queryTableFieldId="2681"/>
    <tableColumn id="2682" xr3:uid="{3E11C4B4-16AC-4D6E-A5EA-EF8C9AC4FC93}" uniqueName="2682" name="Column2682" queryTableFieldId="2682"/>
    <tableColumn id="2683" xr3:uid="{F512DACD-8BBC-4C47-BC6F-3776A8D4FBA7}" uniqueName="2683" name="Column2683" queryTableFieldId="2683"/>
    <tableColumn id="2684" xr3:uid="{43F5E59B-9C11-4B65-AD4B-5864194E88BB}" uniqueName="2684" name="Column2684" queryTableFieldId="2684"/>
    <tableColumn id="2685" xr3:uid="{03AA121F-E956-47A7-8CE7-BE0F62C13F19}" uniqueName="2685" name="Column2685" queryTableFieldId="2685"/>
    <tableColumn id="2686" xr3:uid="{A92DF068-B6F2-4209-AC94-2C26D65E4223}" uniqueName="2686" name="Column2686" queryTableFieldId="2686"/>
    <tableColumn id="2687" xr3:uid="{1AE37C6A-744F-4919-A5BF-791F88EFB1C6}" uniqueName="2687" name="Column2687" queryTableFieldId="2687"/>
    <tableColumn id="2688" xr3:uid="{7C7CAC49-933B-4E9E-BD8D-283412EB7B5A}" uniqueName="2688" name="Column2688" queryTableFieldId="2688"/>
    <tableColumn id="2689" xr3:uid="{B194F619-C185-43A6-973C-59822C7F76E6}" uniqueName="2689" name="Column2689" queryTableFieldId="2689"/>
    <tableColumn id="2690" xr3:uid="{E706C4B3-0BC1-41AB-8932-93D00EEEF100}" uniqueName="2690" name="Column2690" queryTableFieldId="2690"/>
    <tableColumn id="2691" xr3:uid="{F37B78E0-2740-42DF-B606-B2BF157F7AE0}" uniqueName="2691" name="Column2691" queryTableFieldId="2691"/>
    <tableColumn id="2692" xr3:uid="{45B95E97-104D-4D39-B547-86FC7C66DA9F}" uniqueName="2692" name="Column2692" queryTableFieldId="2692"/>
    <tableColumn id="2693" xr3:uid="{610C9607-993C-484F-A8BE-89110BFBB594}" uniqueName="2693" name="Column2693" queryTableFieldId="2693"/>
    <tableColumn id="2694" xr3:uid="{9BAA3D1C-1883-4D3D-8298-7BD298786724}" uniqueName="2694" name="Column2694" queryTableFieldId="2694"/>
    <tableColumn id="2695" xr3:uid="{0C706C19-9639-49D8-B43F-FFED57DA4241}" uniqueName="2695" name="Column2695" queryTableFieldId="2695"/>
    <tableColumn id="2696" xr3:uid="{ECD5D2B8-06B4-4377-84BA-DF21C18F9540}" uniqueName="2696" name="Column2696" queryTableFieldId="2696"/>
    <tableColumn id="2697" xr3:uid="{23236603-0922-4CF6-AC41-2FCA37FE20D8}" uniqueName="2697" name="Column2697" queryTableFieldId="2697"/>
    <tableColumn id="2698" xr3:uid="{1EB0488C-79A9-44C1-9E5D-872C02051D0B}" uniqueName="2698" name="Column2698" queryTableFieldId="2698"/>
    <tableColumn id="2699" xr3:uid="{61F5242F-2945-4D35-9BAE-765E9131A428}" uniqueName="2699" name="Column2699" queryTableFieldId="2699"/>
    <tableColumn id="2700" xr3:uid="{972C2AD7-602C-4A9F-8E96-56483EFC215D}" uniqueName="2700" name="Column2700" queryTableFieldId="2700"/>
    <tableColumn id="2701" xr3:uid="{67405A25-6511-4D55-86ED-F5B2923F3D5F}" uniqueName="2701" name="Column2701" queryTableFieldId="2701"/>
    <tableColumn id="2702" xr3:uid="{B645BB1B-0C7E-41A9-822C-01437FDDF2B8}" uniqueName="2702" name="Column2702" queryTableFieldId="2702"/>
    <tableColumn id="2703" xr3:uid="{851A9BA1-FEE6-46F9-9093-9628C98F5B5B}" uniqueName="2703" name="Column2703" queryTableFieldId="2703"/>
    <tableColumn id="2704" xr3:uid="{6B9D5AEE-31CD-451B-ACF7-2D92C4A3FA26}" uniqueName="2704" name="Column2704" queryTableFieldId="2704"/>
    <tableColumn id="2705" xr3:uid="{3956AF79-E0B4-4341-B860-9E26AD322F3E}" uniqueName="2705" name="Column2705" queryTableFieldId="2705"/>
    <tableColumn id="2706" xr3:uid="{DA4899E0-3D22-47AE-B301-3908FC0D83C8}" uniqueName="2706" name="Column2706" queryTableFieldId="2706"/>
    <tableColumn id="2707" xr3:uid="{66249460-4078-4611-9439-02A5873C267D}" uniqueName="2707" name="Column2707" queryTableFieldId="2707"/>
    <tableColumn id="2708" xr3:uid="{54DE750D-CFAF-4FDD-B71C-EEFE57E5B2B5}" uniqueName="2708" name="Column2708" queryTableFieldId="2708"/>
    <tableColumn id="2709" xr3:uid="{4E560AE5-45DA-4F84-A11D-595D3A223CF7}" uniqueName="2709" name="Column2709" queryTableFieldId="2709"/>
    <tableColumn id="2710" xr3:uid="{91A80949-D28F-4F09-81E7-E17424443FFA}" uniqueName="2710" name="Column2710" queryTableFieldId="2710"/>
    <tableColumn id="2711" xr3:uid="{EC22744F-7B50-4C88-809A-6B6A4BF81468}" uniqueName="2711" name="Column2711" queryTableFieldId="2711"/>
    <tableColumn id="2712" xr3:uid="{B89F67F4-9F63-4156-895B-5BAC7E8CA41C}" uniqueName="2712" name="Column2712" queryTableFieldId="2712"/>
    <tableColumn id="2713" xr3:uid="{E15895E9-CE10-4FB6-822D-7A894938C9A8}" uniqueName="2713" name="Column2713" queryTableFieldId="2713"/>
    <tableColumn id="2714" xr3:uid="{C4752781-78C2-408C-B305-3AC875C3FE6A}" uniqueName="2714" name="Column2714" queryTableFieldId="2714"/>
    <tableColumn id="2715" xr3:uid="{8333C2ED-F4BA-49F6-BAB4-7766778C9CC1}" uniqueName="2715" name="Column2715" queryTableFieldId="2715"/>
    <tableColumn id="2716" xr3:uid="{DBE82BCB-CDA4-4EE0-A682-94FA7A04984C}" uniqueName="2716" name="Column2716" queryTableFieldId="2716"/>
    <tableColumn id="2717" xr3:uid="{ADC2960D-66A0-4F12-B173-C1FDBB96795B}" uniqueName="2717" name="Column2717" queryTableFieldId="2717"/>
    <tableColumn id="2718" xr3:uid="{947D02FE-DC94-4ADE-A638-4CF809168920}" uniqueName="2718" name="Column2718" queryTableFieldId="2718"/>
    <tableColumn id="2719" xr3:uid="{159D2710-B17A-49E4-B9EF-2242EF930538}" uniqueName="2719" name="Column2719" queryTableFieldId="2719"/>
    <tableColumn id="2720" xr3:uid="{F5F27377-7E71-4315-8BC1-C60901F666EE}" uniqueName="2720" name="Column2720" queryTableFieldId="2720"/>
    <tableColumn id="2721" xr3:uid="{7C92983F-DD0A-45FE-8BEF-D2DA3B18B9BE}" uniqueName="2721" name="Column2721" queryTableFieldId="2721"/>
    <tableColumn id="2722" xr3:uid="{AA2FAF20-8788-4971-AEB1-2DDEAC5C67EA}" uniqueName="2722" name="Column2722" queryTableFieldId="2722"/>
    <tableColumn id="2723" xr3:uid="{EF3A62D6-82C9-447D-8AF5-77CA93324C95}" uniqueName="2723" name="Column2723" queryTableFieldId="2723"/>
    <tableColumn id="2724" xr3:uid="{80D0264E-2FDB-4CCD-80B7-193C01D144F2}" uniqueName="2724" name="Column2724" queryTableFieldId="2724"/>
    <tableColumn id="2725" xr3:uid="{E4CA25FD-CFA9-443B-A6D3-30BD23E4C1A4}" uniqueName="2725" name="Column2725" queryTableFieldId="2725"/>
    <tableColumn id="2726" xr3:uid="{208EA3ED-5C86-462F-AF13-12DC877604D8}" uniqueName="2726" name="Column2726" queryTableFieldId="2726"/>
    <tableColumn id="2727" xr3:uid="{4755B9F7-3BF3-41BE-951F-38CEA6BDB72E}" uniqueName="2727" name="Column2727" queryTableFieldId="2727"/>
    <tableColumn id="2728" xr3:uid="{70E2CE97-28A8-49C4-883B-0454E0603549}" uniqueName="2728" name="Column2728" queryTableFieldId="2728"/>
    <tableColumn id="2729" xr3:uid="{658FFB7D-8811-4692-9AA1-BAE8936C611A}" uniqueName="2729" name="Column2729" queryTableFieldId="2729"/>
    <tableColumn id="2730" xr3:uid="{EA0BFE66-C2EA-47C3-95EE-1E4CC7D32030}" uniqueName="2730" name="Column2730" queryTableFieldId="2730"/>
    <tableColumn id="2731" xr3:uid="{629CDE70-5338-4DBF-9D3D-51E9B8F26B18}" uniqueName="2731" name="Column2731" queryTableFieldId="2731"/>
    <tableColumn id="2732" xr3:uid="{71AFB246-3518-4EE2-8077-2004413EA0D2}" uniqueName="2732" name="Column2732" queryTableFieldId="2732"/>
    <tableColumn id="2733" xr3:uid="{2E9D191B-525A-462D-AD9F-28DF90118081}" uniqueName="2733" name="Column2733" queryTableFieldId="2733"/>
    <tableColumn id="2734" xr3:uid="{71FEE5CD-B0FE-4B07-9F2F-881CC46346A4}" uniqueName="2734" name="Column2734" queryTableFieldId="2734"/>
    <tableColumn id="2735" xr3:uid="{5EF55F94-AC05-4194-8C23-030781C3EE52}" uniqueName="2735" name="Column2735" queryTableFieldId="2735"/>
    <tableColumn id="2736" xr3:uid="{C01CBA31-C23C-437E-8B68-A58F8BAC9EEF}" uniqueName="2736" name="Column2736" queryTableFieldId="2736"/>
    <tableColumn id="2737" xr3:uid="{29EB52B2-1551-4C44-AEB5-C104FD7897A7}" uniqueName="2737" name="Column2737" queryTableFieldId="2737"/>
    <tableColumn id="2738" xr3:uid="{BEA6AFF5-9D33-4363-8BA8-87B4E6397553}" uniqueName="2738" name="Column2738" queryTableFieldId="2738"/>
    <tableColumn id="2739" xr3:uid="{85B82A84-FDD2-48BB-AD8A-8FC4F28DE1CA}" uniqueName="2739" name="Column2739" queryTableFieldId="2739"/>
    <tableColumn id="2740" xr3:uid="{7365227A-F696-4EE4-8FF7-FC57378E36DB}" uniqueName="2740" name="Column2740" queryTableFieldId="2740"/>
    <tableColumn id="2741" xr3:uid="{CECE5D2F-2AF7-405F-A38A-0E22D42E6114}" uniqueName="2741" name="Column2741" queryTableFieldId="2741"/>
    <tableColumn id="2742" xr3:uid="{F21275A9-5869-4113-A6C1-3466372025EB}" uniqueName="2742" name="Column2742" queryTableFieldId="2742"/>
    <tableColumn id="2743" xr3:uid="{660DA901-077B-48FE-BBBC-F2D09D8725BC}" uniqueName="2743" name="Column2743" queryTableFieldId="2743"/>
    <tableColumn id="2744" xr3:uid="{875A6414-C256-42F6-B60D-A24EBD798520}" uniqueName="2744" name="Column2744" queryTableFieldId="2744"/>
    <tableColumn id="2745" xr3:uid="{FB620859-35F4-46B8-B894-E2A088CE1F44}" uniqueName="2745" name="Column2745" queryTableFieldId="2745"/>
    <tableColumn id="2746" xr3:uid="{3F2FA7C6-3C3C-4102-9C89-B68D846C6940}" uniqueName="2746" name="Column2746" queryTableFieldId="2746"/>
    <tableColumn id="2747" xr3:uid="{834CAE33-FB3B-4A01-93EA-B6EA1410B8FE}" uniqueName="2747" name="Column2747" queryTableFieldId="2747"/>
    <tableColumn id="2748" xr3:uid="{6E91C5C3-805A-4F2D-A9EE-1940CE65AF86}" uniqueName="2748" name="Column2748" queryTableFieldId="2748"/>
    <tableColumn id="2749" xr3:uid="{E12C3FF0-3C1D-4E54-9103-94ECA45B1B81}" uniqueName="2749" name="Column2749" queryTableFieldId="2749"/>
    <tableColumn id="2750" xr3:uid="{A754BD37-B764-4F55-9CBF-9D53F7632B09}" uniqueName="2750" name="Column2750" queryTableFieldId="2750"/>
    <tableColumn id="2751" xr3:uid="{F9DDAC68-BA77-454B-B2F6-957B2AC22D4D}" uniqueName="2751" name="Column2751" queryTableFieldId="2751"/>
    <tableColumn id="2752" xr3:uid="{A5C56300-6148-40D2-8114-5CEEB9A6FF7C}" uniqueName="2752" name="Column2752" queryTableFieldId="2752"/>
    <tableColumn id="2753" xr3:uid="{50A3DF63-3D3C-49C9-8A9B-7E2B7B0599E3}" uniqueName="2753" name="Column2753" queryTableFieldId="2753"/>
    <tableColumn id="2754" xr3:uid="{17F8EB7C-09DB-4BE0-BA5B-3ADF6E399678}" uniqueName="2754" name="Column2754" queryTableFieldId="2754"/>
    <tableColumn id="2755" xr3:uid="{503EC18C-04E7-4F20-814D-CCF90FA5BA3D}" uniqueName="2755" name="Column2755" queryTableFieldId="2755"/>
    <tableColumn id="2756" xr3:uid="{E194ADF6-FA1C-4E8E-A46D-BF61099E2BF1}" uniqueName="2756" name="Column2756" queryTableFieldId="2756"/>
    <tableColumn id="2757" xr3:uid="{A6D9895C-41A6-450B-A84D-0B52A962DD0E}" uniqueName="2757" name="Column2757" queryTableFieldId="2757"/>
    <tableColumn id="2758" xr3:uid="{2032C65E-F3FF-48BA-ABD1-36922DCE774F}" uniqueName="2758" name="Column2758" queryTableFieldId="2758"/>
    <tableColumn id="2759" xr3:uid="{7015545C-0967-4FD1-8A49-02196693FC45}" uniqueName="2759" name="Column2759" queryTableFieldId="2759"/>
    <tableColumn id="2760" xr3:uid="{1593951F-8D80-4B38-AC2D-B17B1A8F0063}" uniqueName="2760" name="Column2760" queryTableFieldId="2760"/>
    <tableColumn id="2761" xr3:uid="{16563256-CF83-4EE6-A284-152D1A5FD287}" uniqueName="2761" name="Column2761" queryTableFieldId="2761"/>
    <tableColumn id="2762" xr3:uid="{65B295DB-B629-40B4-AAD6-A7F762B4B085}" uniqueName="2762" name="Column2762" queryTableFieldId="2762"/>
    <tableColumn id="2763" xr3:uid="{0BF188CF-261C-47BA-AEE5-4885DFA3E751}" uniqueName="2763" name="Column2763" queryTableFieldId="2763"/>
    <tableColumn id="2764" xr3:uid="{1B48AA23-67EC-46ED-BEC1-94E4FEE5C968}" uniqueName="2764" name="Column2764" queryTableFieldId="2764"/>
    <tableColumn id="2765" xr3:uid="{97567DB2-9E4A-4270-B0D0-560C5D46884A}" uniqueName="2765" name="Column2765" queryTableFieldId="2765"/>
    <tableColumn id="2766" xr3:uid="{0DA3DED4-7793-43DA-898E-46070EE09418}" uniqueName="2766" name="Column2766" queryTableFieldId="2766"/>
    <tableColumn id="2767" xr3:uid="{0949F3AF-5FF1-4C31-BCB6-DC8F5708B13A}" uniqueName="2767" name="Column2767" queryTableFieldId="2767"/>
    <tableColumn id="2768" xr3:uid="{0070BBD3-FBAB-4A4A-9E7D-867CDC3BCEA6}" uniqueName="2768" name="Column2768" queryTableFieldId="2768"/>
    <tableColumn id="2769" xr3:uid="{74627D2D-8FE6-451E-A65A-98048E5661BA}" uniqueName="2769" name="Column2769" queryTableFieldId="2769"/>
    <tableColumn id="2770" xr3:uid="{10C93E83-0036-443C-81DD-896646B8AF46}" uniqueName="2770" name="Column2770" queryTableFieldId="2770"/>
    <tableColumn id="2771" xr3:uid="{99B66169-0D65-40FF-B869-335170724DA4}" uniqueName="2771" name="Column2771" queryTableFieldId="2771"/>
    <tableColumn id="2772" xr3:uid="{CE12686A-14E2-48C5-9796-DDA9DB5E798F}" uniqueName="2772" name="Column2772" queryTableFieldId="2772"/>
    <tableColumn id="2773" xr3:uid="{EA1E15D5-94EE-42B3-A223-4731B19BC5CB}" uniqueName="2773" name="Column2773" queryTableFieldId="2773"/>
    <tableColumn id="2774" xr3:uid="{955C13A9-6601-4B2B-8288-C4A874E44848}" uniqueName="2774" name="Column2774" queryTableFieldId="2774"/>
    <tableColumn id="2775" xr3:uid="{E8F8AA47-44D3-47C2-BA10-000FAED9D81C}" uniqueName="2775" name="Column2775" queryTableFieldId="2775"/>
    <tableColumn id="2776" xr3:uid="{DA0EF88F-5E9B-4F5B-B301-6B170884B3B0}" uniqueName="2776" name="Column2776" queryTableFieldId="2776"/>
    <tableColumn id="2777" xr3:uid="{1AD7B5DB-03D6-47BA-9119-51BC0969531A}" uniqueName="2777" name="Column2777" queryTableFieldId="2777"/>
    <tableColumn id="2778" xr3:uid="{9B9DD3CB-C0B9-4DBC-87D3-729C69B6AAB5}" uniqueName="2778" name="Column2778" queryTableFieldId="2778"/>
    <tableColumn id="2779" xr3:uid="{EFE1EB63-CF2A-427E-8FEA-5AAC92878F2A}" uniqueName="2779" name="Column2779" queryTableFieldId="2779"/>
    <tableColumn id="2780" xr3:uid="{70D11ECF-6E93-4E71-82A9-C900D5F06D4C}" uniqueName="2780" name="Column2780" queryTableFieldId="2780"/>
    <tableColumn id="2781" xr3:uid="{CF581A61-6C13-41EF-BE7C-C5AC321E832A}" uniqueName="2781" name="Column2781" queryTableFieldId="2781"/>
    <tableColumn id="2782" xr3:uid="{537B63C9-1F2A-4876-88C6-AF670FF1DB7A}" uniqueName="2782" name="Column2782" queryTableFieldId="2782"/>
    <tableColumn id="2783" xr3:uid="{33B98029-A8A3-4F4F-8643-13BCBE6913F1}" uniqueName="2783" name="Column2783" queryTableFieldId="2783"/>
    <tableColumn id="2784" xr3:uid="{867FBE36-5072-44FB-ACEC-2D5AA1E32D07}" uniqueName="2784" name="Column2784" queryTableFieldId="2784"/>
    <tableColumn id="2785" xr3:uid="{161852C3-F40C-4A83-9A9B-845B727FA64C}" uniqueName="2785" name="Column2785" queryTableFieldId="2785"/>
    <tableColumn id="2786" xr3:uid="{2225B375-D308-4A75-B7F9-0F2C626B6437}" uniqueName="2786" name="Column2786" queryTableFieldId="2786"/>
    <tableColumn id="2787" xr3:uid="{AC36946E-F1C6-4C0D-9567-32F519F0DE89}" uniqueName="2787" name="Column2787" queryTableFieldId="2787"/>
    <tableColumn id="2788" xr3:uid="{62150A6C-1252-46B8-9255-4B04EB1EE557}" uniqueName="2788" name="Column2788" queryTableFieldId="2788"/>
    <tableColumn id="2789" xr3:uid="{BAD9559F-209A-4381-96D1-6A8B68028408}" uniqueName="2789" name="Column2789" queryTableFieldId="2789"/>
    <tableColumn id="2790" xr3:uid="{F8E97208-BB7C-436C-9DB7-17D7DFFFC77B}" uniqueName="2790" name="Column2790" queryTableFieldId="2790"/>
    <tableColumn id="2791" xr3:uid="{53F3136D-8686-4DC2-8918-68F54E2802AC}" uniqueName="2791" name="Column2791" queryTableFieldId="2791"/>
    <tableColumn id="2792" xr3:uid="{FDC0DF6B-FEEC-4C5D-BD51-8F4869BB715A}" uniqueName="2792" name="Column2792" queryTableFieldId="2792"/>
    <tableColumn id="2793" xr3:uid="{76FCE261-C243-4B64-AC8F-61B25405B4E3}" uniqueName="2793" name="Column2793" queryTableFieldId="2793"/>
    <tableColumn id="2794" xr3:uid="{E223E4EC-00AE-4515-94E7-051CF8107D59}" uniqueName="2794" name="Column2794" queryTableFieldId="279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F4C-9ED8-4E0A-8776-628CA24EEC73}">
  <dimension ref="A2:CM40"/>
  <sheetViews>
    <sheetView workbookViewId="0">
      <selection activeCell="C41" sqref="C41"/>
    </sheetView>
  </sheetViews>
  <sheetFormatPr defaultRowHeight="15" x14ac:dyDescent="0.25"/>
  <cols>
    <col min="2" max="2" width="10.42578125" bestFit="1" customWidth="1"/>
    <col min="3" max="3" width="13" customWidth="1"/>
    <col min="4" max="4" width="11.140625" customWidth="1"/>
    <col min="5" max="5" width="10.7109375" customWidth="1"/>
    <col min="6" max="6" width="12.7109375" customWidth="1"/>
  </cols>
  <sheetData>
    <row r="2" spans="1:91" s="4" customFormat="1" x14ac:dyDescent="0.25">
      <c r="A2" s="4" t="str">
        <f>SOFR3mo_PX[[#This Row],[Column1]]</f>
        <v>Dates</v>
      </c>
      <c r="B2" s="4">
        <f>SOFR3mo_PX[[#This Row],[Column2]]</f>
        <v>46302</v>
      </c>
      <c r="C2" s="4">
        <f>SOFR3mo_PX[[#This Row],[Column3]]</f>
        <v>46301</v>
      </c>
      <c r="D2" s="4">
        <f>SOFR3mo_PX[[#This Row],[Column4]]</f>
        <v>46300</v>
      </c>
      <c r="E2" s="4">
        <f>SOFR3mo_PX[[#This Row],[Column5]]</f>
        <v>46297</v>
      </c>
      <c r="F2" s="4">
        <f>SOFR3mo_PX[[#This Row],[Column6]]</f>
        <v>46296</v>
      </c>
      <c r="G2" s="4">
        <f>SOFR3mo_PX[[#This Row],[Column7]]</f>
        <v>46295</v>
      </c>
      <c r="H2" s="4">
        <f>SOFR3mo_PX[[#This Row],[Column8]]</f>
        <v>46294</v>
      </c>
      <c r="I2" s="4">
        <f>SOFR3mo_PX[[#This Row],[Column9]]</f>
        <v>46293</v>
      </c>
      <c r="J2" s="4">
        <f>SOFR3mo_PX[[#This Row],[Column10]]</f>
        <v>46290</v>
      </c>
      <c r="K2" s="4">
        <f>SOFR3mo_PX[[#This Row],[Column11]]</f>
        <v>46289</v>
      </c>
      <c r="L2" s="4">
        <f>SOFR3mo_PX[[#This Row],[Column12]]</f>
        <v>46288</v>
      </c>
      <c r="M2" s="4">
        <f>SOFR3mo_PX[[#This Row],[Column13]]</f>
        <v>46287</v>
      </c>
      <c r="N2" s="4">
        <f>SOFR3mo_PX[[#This Row],[Column14]]</f>
        <v>46286</v>
      </c>
      <c r="O2" s="4">
        <f>SOFR3mo_PX[[#This Row],[Column15]]</f>
        <v>46283</v>
      </c>
      <c r="P2" s="4">
        <f>SOFR3mo_PX[[#This Row],[Column16]]</f>
        <v>46282</v>
      </c>
      <c r="Q2" s="4">
        <f>SOFR3mo_PX[[#This Row],[Column17]]</f>
        <v>46281</v>
      </c>
      <c r="R2" s="4">
        <f>SOFR3mo_PX[[#This Row],[Column18]]</f>
        <v>46280</v>
      </c>
      <c r="S2" s="4">
        <f>SOFR3mo_PX[[#This Row],[Column19]]</f>
        <v>46279</v>
      </c>
      <c r="T2" s="4">
        <f>SOFR3mo_PX[[#This Row],[Column20]]</f>
        <v>46276</v>
      </c>
      <c r="U2" s="4">
        <f>SOFR3mo_PX[[#This Row],[Column21]]</f>
        <v>46275</v>
      </c>
      <c r="V2" s="4">
        <f>SOFR3mo_PX[[#This Row],[Column22]]</f>
        <v>46274</v>
      </c>
      <c r="W2" s="4">
        <f>SOFR3mo_PX[[#This Row],[Column23]]</f>
        <v>46273</v>
      </c>
      <c r="X2" s="4">
        <f>SOFR3mo_PX[[#This Row],[Column24]]</f>
        <v>46272</v>
      </c>
      <c r="Y2" s="4">
        <f>SOFR3mo_PX[[#This Row],[Column25]]</f>
        <v>46269</v>
      </c>
      <c r="Z2" s="4">
        <f>SOFR3mo_PX[[#This Row],[Column26]]</f>
        <v>46268</v>
      </c>
      <c r="AA2" s="4">
        <f>SOFR3mo_PX[[#This Row],[Column27]]</f>
        <v>46267</v>
      </c>
      <c r="AB2" s="4">
        <f>SOFR3mo_PX[[#This Row],[Column28]]</f>
        <v>46266</v>
      </c>
      <c r="AC2" s="4">
        <f>SOFR3mo_PX[[#This Row],[Column29]]</f>
        <v>46265</v>
      </c>
      <c r="AD2" s="4">
        <f>SOFR3mo_PX[[#This Row],[Column30]]</f>
        <v>46262</v>
      </c>
      <c r="AE2" s="4">
        <f>SOFR3mo_PX[[#This Row],[Column31]]</f>
        <v>46261</v>
      </c>
      <c r="AF2" s="4">
        <f>SOFR3mo_PX[[#This Row],[Column32]]</f>
        <v>46260</v>
      </c>
      <c r="AG2" s="4">
        <f>SOFR3mo_PX[[#This Row],[Column33]]</f>
        <v>46259</v>
      </c>
      <c r="AH2" s="4">
        <f>SOFR3mo_PX[[#This Row],[Column34]]</f>
        <v>46258</v>
      </c>
      <c r="AI2" s="4">
        <f>SOFR3mo_PX[[#This Row],[Column35]]</f>
        <v>46255</v>
      </c>
      <c r="AJ2" s="4">
        <f>SOFR3mo_PX[[#This Row],[Column36]]</f>
        <v>46254</v>
      </c>
      <c r="AK2" s="4">
        <f>SOFR3mo_PX[[#This Row],[Column37]]</f>
        <v>46253</v>
      </c>
      <c r="AL2" s="4">
        <f>SOFR3mo_PX[[#This Row],[Column38]]</f>
        <v>46252</v>
      </c>
      <c r="AM2" s="4">
        <f>SOFR3mo_PX[[#This Row],[Column39]]</f>
        <v>46251</v>
      </c>
      <c r="AN2" s="4">
        <f>SOFR3mo_PX[[#This Row],[Column40]]</f>
        <v>46248</v>
      </c>
      <c r="AO2" s="4">
        <f>SOFR3mo_PX[[#This Row],[Column41]]</f>
        <v>46247</v>
      </c>
      <c r="AP2" s="4">
        <f>SOFR3mo_PX[[#This Row],[Column42]]</f>
        <v>46246</v>
      </c>
      <c r="AQ2" s="4">
        <f>SOFR3mo_PX[[#This Row],[Column43]]</f>
        <v>46245</v>
      </c>
      <c r="AR2" s="4">
        <f>SOFR3mo_PX[[#This Row],[Column44]]</f>
        <v>46244</v>
      </c>
      <c r="AS2" s="4">
        <f>SOFR3mo_PX[[#This Row],[Column45]]</f>
        <v>46241</v>
      </c>
      <c r="AT2" s="4">
        <f>SOFR3mo_PX[[#This Row],[Column46]]</f>
        <v>46240</v>
      </c>
      <c r="AU2" s="4">
        <f>SOFR3mo_PX[[#This Row],[Column47]]</f>
        <v>46239</v>
      </c>
      <c r="AV2" s="4">
        <f>SOFR3mo_PX[[#This Row],[Column48]]</f>
        <v>46238</v>
      </c>
      <c r="AW2" s="4">
        <f>SOFR3mo_PX[[#This Row],[Column49]]</f>
        <v>46237</v>
      </c>
      <c r="AX2" s="4">
        <f>SOFR3mo_PX[[#This Row],[Column50]]</f>
        <v>46234</v>
      </c>
      <c r="AY2" s="4">
        <f>SOFR3mo_PX[[#This Row],[Column51]]</f>
        <v>46233</v>
      </c>
      <c r="AZ2" s="4">
        <f>SOFR3mo_PX[[#This Row],[Column52]]</f>
        <v>46232</v>
      </c>
      <c r="BA2" s="4">
        <f>SOFR3mo_PX[[#This Row],[Column53]]</f>
        <v>46231</v>
      </c>
      <c r="BB2" s="4">
        <f>SOFR3mo_PX[[#This Row],[Column54]]</f>
        <v>46230</v>
      </c>
      <c r="BC2" s="4">
        <f>SOFR3mo_PX[[#This Row],[Column55]]</f>
        <v>46227</v>
      </c>
      <c r="BD2" s="4">
        <f>SOFR3mo_PX[[#This Row],[Column56]]</f>
        <v>46226</v>
      </c>
      <c r="BE2" s="4">
        <f>SOFR3mo_PX[[#This Row],[Column57]]</f>
        <v>46225</v>
      </c>
      <c r="BF2" s="4">
        <f>SOFR3mo_PX[[#This Row],[Column58]]</f>
        <v>46224</v>
      </c>
      <c r="BG2" s="4">
        <f>SOFR3mo_PX[[#This Row],[Column59]]</f>
        <v>46223</v>
      </c>
      <c r="BH2" s="4">
        <f>SOFR3mo_PX[[#This Row],[Column60]]</f>
        <v>46220</v>
      </c>
      <c r="BI2" s="4">
        <f>SOFR3mo_PX[[#This Row],[Column61]]</f>
        <v>46219</v>
      </c>
      <c r="BJ2" s="4">
        <f>SOFR3mo_PX[[#This Row],[Column62]]</f>
        <v>46218</v>
      </c>
      <c r="BK2" s="4">
        <f>SOFR3mo_PX[[#This Row],[Column63]]</f>
        <v>46217</v>
      </c>
      <c r="BL2" s="4">
        <f>SOFR3mo_PX[[#This Row],[Column64]]</f>
        <v>46216</v>
      </c>
      <c r="BM2" s="4">
        <f>SOFR3mo_PX[[#This Row],[Column65]]</f>
        <v>46213</v>
      </c>
      <c r="BN2" s="4">
        <f>SOFR3mo_PX[[#This Row],[Column66]]</f>
        <v>46212</v>
      </c>
      <c r="BO2" s="4">
        <f>SOFR3mo_PX[[#This Row],[Column67]]</f>
        <v>46211</v>
      </c>
      <c r="BP2" s="4">
        <f>SOFR3mo_PX[[#This Row],[Column68]]</f>
        <v>46210</v>
      </c>
      <c r="BQ2" s="4">
        <f>SOFR3mo_PX[[#This Row],[Column69]]</f>
        <v>46209</v>
      </c>
      <c r="BR2" s="4">
        <f>SOFR3mo_PX[[#This Row],[Column70]]</f>
        <v>46206</v>
      </c>
      <c r="BS2" s="4">
        <f>SOFR3mo_PX[[#This Row],[Column71]]</f>
        <v>46205</v>
      </c>
      <c r="BT2" s="4">
        <f>SOFR3mo_PX[[#This Row],[Column72]]</f>
        <v>46204</v>
      </c>
      <c r="BU2" s="4">
        <f>SOFR3mo_PX[[#This Row],[Column73]]</f>
        <v>46203</v>
      </c>
      <c r="BV2" s="4">
        <f>SOFR3mo_PX[[#This Row],[Column74]]</f>
        <v>46202</v>
      </c>
      <c r="BW2" s="4">
        <f>SOFR3mo_PX[[#This Row],[Column75]]</f>
        <v>46199</v>
      </c>
      <c r="BX2" s="4">
        <f>SOFR3mo_PX[[#This Row],[Column76]]</f>
        <v>46198</v>
      </c>
      <c r="BY2" s="4">
        <f>SOFR3mo_PX[[#This Row],[Column77]]</f>
        <v>46197</v>
      </c>
      <c r="BZ2" s="4">
        <f>SOFR3mo_PX[[#This Row],[Column78]]</f>
        <v>46196</v>
      </c>
      <c r="CA2" s="4">
        <f>SOFR3mo_PX[[#This Row],[Column79]]</f>
        <v>46195</v>
      </c>
      <c r="CB2" s="4">
        <f>SOFR3mo_PX[[#This Row],[Column80]]</f>
        <v>46192</v>
      </c>
      <c r="CC2" s="4">
        <f>SOFR3mo_PX[[#This Row],[Column81]]</f>
        <v>46191</v>
      </c>
      <c r="CD2" s="4">
        <f>SOFR3mo_PX[[#This Row],[Column82]]</f>
        <v>46190</v>
      </c>
      <c r="CE2" s="4">
        <f>SOFR3mo_PX[[#This Row],[Column83]]</f>
        <v>46189</v>
      </c>
      <c r="CF2" s="4">
        <f>SOFR3mo_PX[[#This Row],[Column84]]</f>
        <v>46188</v>
      </c>
      <c r="CG2" s="4">
        <f>SOFR3mo_PX[[#This Row],[Column85]]</f>
        <v>46185</v>
      </c>
      <c r="CH2" s="4">
        <f>SOFR3mo_PX[[#This Row],[Column86]]</f>
        <v>46184</v>
      </c>
      <c r="CI2" s="4">
        <f>SOFR3mo_PX[[#This Row],[Column87]]</f>
        <v>46183</v>
      </c>
      <c r="CJ2" s="4">
        <f>SOFR3mo_PX[[#This Row],[Column88]]</f>
        <v>46182</v>
      </c>
      <c r="CK2" s="4">
        <f>SOFR3mo_PX[[#This Row],[Column89]]</f>
        <v>46181</v>
      </c>
      <c r="CL2" s="4">
        <f>SOFR3mo_PX[[#This Row],[Column90]]</f>
        <v>46178</v>
      </c>
      <c r="CM2" s="4">
        <f>SOFR3mo_PX[[#This Row],[Column91]]</f>
        <v>46177</v>
      </c>
    </row>
    <row r="3" spans="1:91" x14ac:dyDescent="0.25">
      <c r="A3" t="str">
        <f ca="1">'cont list_0'!I6</f>
        <v>U26</v>
      </c>
      <c r="B3" s="4">
        <f>SOFR3mo_PX[[#This Row],[Column2]]</f>
        <v>1313010</v>
      </c>
      <c r="C3" s="4">
        <f>SOFR3mo_PX[[#This Row],[Column3]]</f>
        <v>1313010</v>
      </c>
      <c r="D3" s="4">
        <f>SOFR3mo_PX[[#This Row],[Column4]]</f>
        <v>1322577</v>
      </c>
      <c r="E3" s="4">
        <f>SOFR3mo_PX[[#This Row],[Column5]]</f>
        <v>1336046</v>
      </c>
      <c r="F3" s="4">
        <f>SOFR3mo_PX[[#This Row],[Column6]]</f>
        <v>1337217</v>
      </c>
      <c r="G3" s="4">
        <f>SOFR3mo_PX[[#This Row],[Column7]]</f>
        <v>1369880</v>
      </c>
      <c r="H3" s="4">
        <f>SOFR3mo_PX[[#This Row],[Column8]]</f>
        <v>1361416</v>
      </c>
      <c r="I3" s="4">
        <f>SOFR3mo_PX[[#This Row],[Column9]]</f>
        <v>1335525</v>
      </c>
      <c r="J3" s="4">
        <f>SOFR3mo_PX[[#This Row],[Column10]]</f>
        <v>1348782</v>
      </c>
      <c r="K3" s="4">
        <f>SOFR3mo_PX[[#This Row],[Column11]]</f>
        <v>1335557</v>
      </c>
      <c r="L3" s="4">
        <f>SOFR3mo_PX[[#This Row],[Column12]]</f>
        <v>1322564</v>
      </c>
      <c r="M3" s="4">
        <f>SOFR3mo_PX[[#This Row],[Column13]]</f>
        <v>1306563</v>
      </c>
      <c r="N3" s="4">
        <f>SOFR3mo_PX[[#This Row],[Column14]]</f>
        <v>1302004</v>
      </c>
      <c r="O3" s="4">
        <f>SOFR3mo_PX[[#This Row],[Column15]]</f>
        <v>1285672</v>
      </c>
      <c r="P3" s="4">
        <f>SOFR3mo_PX[[#This Row],[Column16]]</f>
        <v>1298884</v>
      </c>
      <c r="Q3" s="4">
        <f>SOFR3mo_PX[[#This Row],[Column17]]</f>
        <v>1342184</v>
      </c>
      <c r="R3" s="4">
        <f>SOFR3mo_PX[[#This Row],[Column18]]</f>
        <v>1328928</v>
      </c>
      <c r="S3" s="4">
        <f>SOFR3mo_PX[[#This Row],[Column19]]</f>
        <v>1341164</v>
      </c>
      <c r="T3" s="4">
        <f>SOFR3mo_PX[[#This Row],[Column20]]</f>
        <v>1340535</v>
      </c>
      <c r="U3" s="4">
        <f>SOFR3mo_PX[[#This Row],[Column21]]</f>
        <v>1349516</v>
      </c>
      <c r="V3" s="4">
        <f>SOFR3mo_PX[[#This Row],[Column22]]</f>
        <v>1319105</v>
      </c>
      <c r="W3" s="4">
        <f>SOFR3mo_PX[[#This Row],[Column23]]</f>
        <v>1328556</v>
      </c>
      <c r="X3" s="4">
        <f>SOFR3mo_PX[[#This Row],[Column24]]</f>
        <v>1335309</v>
      </c>
      <c r="Y3" s="4">
        <f>SOFR3mo_PX[[#This Row],[Column25]]</f>
        <v>1334979</v>
      </c>
      <c r="Z3" s="4">
        <f>SOFR3mo_PX[[#This Row],[Column26]]</f>
        <v>1346256</v>
      </c>
      <c r="AA3" s="4">
        <f>SOFR3mo_PX[[#This Row],[Column27]]</f>
        <v>1346111</v>
      </c>
      <c r="AB3" s="4">
        <f>SOFR3mo_PX[[#This Row],[Column28]]</f>
        <v>1364634</v>
      </c>
      <c r="AC3" s="4">
        <f>SOFR3mo_PX[[#This Row],[Column29]]</f>
        <v>1343413</v>
      </c>
      <c r="AD3" s="4">
        <f>SOFR3mo_PX[[#This Row],[Column30]]</f>
        <v>1340956</v>
      </c>
      <c r="AE3" s="4">
        <f>SOFR3mo_PX[[#This Row],[Column31]]</f>
        <v>1326680</v>
      </c>
      <c r="AF3" s="4">
        <f>SOFR3mo_PX[[#This Row],[Column32]]</f>
        <v>1345176</v>
      </c>
      <c r="AG3" s="4">
        <f>SOFR3mo_PX[[#This Row],[Column33]]</f>
        <v>1317019</v>
      </c>
      <c r="AH3" s="4">
        <f>SOFR3mo_PX[[#This Row],[Column34]]</f>
        <v>1314716</v>
      </c>
      <c r="AI3" s="4">
        <f>SOFR3mo_PX[[#This Row],[Column35]]</f>
        <v>1316208</v>
      </c>
      <c r="AJ3" s="4">
        <f>SOFR3mo_PX[[#This Row],[Column36]]</f>
        <v>1310645</v>
      </c>
      <c r="AK3" s="4">
        <f>SOFR3mo_PX[[#This Row],[Column37]]</f>
        <v>1324966</v>
      </c>
      <c r="AL3" s="4">
        <f>SOFR3mo_PX[[#This Row],[Column38]]</f>
        <v>1356281</v>
      </c>
      <c r="AM3" s="4">
        <f>SOFR3mo_PX[[#This Row],[Column39]]</f>
        <v>1309392</v>
      </c>
      <c r="AN3" s="4">
        <f>SOFR3mo_PX[[#This Row],[Column40]]</f>
        <v>1313571</v>
      </c>
      <c r="AO3" s="4">
        <f>SOFR3mo_PX[[#This Row],[Column41]]</f>
        <v>1321988</v>
      </c>
      <c r="AP3" s="4">
        <f>SOFR3mo_PX[[#This Row],[Column42]]</f>
        <v>1316520</v>
      </c>
      <c r="AQ3" s="4">
        <f>SOFR3mo_PX[[#This Row],[Column43]]</f>
        <v>1311921</v>
      </c>
      <c r="AR3" s="4">
        <f>SOFR3mo_PX[[#This Row],[Column44]]</f>
        <v>1287877</v>
      </c>
      <c r="AS3" s="4">
        <f>SOFR3mo_PX[[#This Row],[Column45]]</f>
        <v>1288217</v>
      </c>
      <c r="AT3" s="4">
        <f>SOFR3mo_PX[[#This Row],[Column46]]</f>
        <v>1307968</v>
      </c>
      <c r="AU3" s="4">
        <f>SOFR3mo_PX[[#This Row],[Column47]]</f>
        <v>1300369</v>
      </c>
      <c r="AV3" s="4">
        <f>SOFR3mo_PX[[#This Row],[Column48]]</f>
        <v>1307606</v>
      </c>
      <c r="AW3" s="4">
        <f>SOFR3mo_PX[[#This Row],[Column49]]</f>
        <v>1289312</v>
      </c>
      <c r="AX3" s="4">
        <f>SOFR3mo_PX[[#This Row],[Column50]]</f>
        <v>1301081</v>
      </c>
      <c r="AY3" s="4">
        <f>SOFR3mo_PX[[#This Row],[Column51]]</f>
        <v>1263532</v>
      </c>
      <c r="AZ3" s="4">
        <f>SOFR3mo_PX[[#This Row],[Column52]]</f>
        <v>1292934</v>
      </c>
      <c r="BA3" s="4">
        <f>SOFR3mo_PX[[#This Row],[Column53]]</f>
        <v>1242998</v>
      </c>
      <c r="BB3" s="4">
        <f>SOFR3mo_PX[[#This Row],[Column54]]</f>
        <v>1288621</v>
      </c>
      <c r="BC3" s="4">
        <f>SOFR3mo_PX[[#This Row],[Column55]]</f>
        <v>1276108</v>
      </c>
      <c r="BD3" s="4">
        <f>SOFR3mo_PX[[#This Row],[Column56]]</f>
        <v>1264084</v>
      </c>
      <c r="BE3" s="4">
        <f>SOFR3mo_PX[[#This Row],[Column57]]</f>
        <v>1263307</v>
      </c>
      <c r="BF3" s="4">
        <f>SOFR3mo_PX[[#This Row],[Column58]]</f>
        <v>1260348</v>
      </c>
      <c r="BG3" s="4">
        <f>SOFR3mo_PX[[#This Row],[Column59]]</f>
        <v>1282235</v>
      </c>
      <c r="BH3" s="4">
        <f>SOFR3mo_PX[[#This Row],[Column60]]</f>
        <v>1267997</v>
      </c>
      <c r="BI3" s="4">
        <f>SOFR3mo_PX[[#This Row],[Column61]]</f>
        <v>1284349</v>
      </c>
      <c r="BJ3" s="4">
        <f>SOFR3mo_PX[[#This Row],[Column62]]</f>
        <v>1304048</v>
      </c>
      <c r="BK3" s="4">
        <f>SOFR3mo_PX[[#This Row],[Column63]]</f>
        <v>1274334</v>
      </c>
      <c r="BL3" s="4">
        <f>SOFR3mo_PX[[#This Row],[Column64]]</f>
        <v>1267727</v>
      </c>
      <c r="BM3" s="4">
        <f>SOFR3mo_PX[[#This Row],[Column65]]</f>
        <v>1299859</v>
      </c>
      <c r="BN3" s="4">
        <f>SOFR3mo_PX[[#This Row],[Column66]]</f>
        <v>1318936</v>
      </c>
      <c r="BO3" s="4">
        <f>SOFR3mo_PX[[#This Row],[Column67]]</f>
        <v>1310945</v>
      </c>
      <c r="BP3" s="4">
        <f>SOFR3mo_PX[[#This Row],[Column68]]</f>
        <v>1301102</v>
      </c>
      <c r="BQ3" s="4">
        <f>SOFR3mo_PX[[#This Row],[Column69]]</f>
        <v>1287294</v>
      </c>
      <c r="BR3" s="4">
        <f>SOFR3mo_PX[[#This Row],[Column70]]</f>
        <v>1294403</v>
      </c>
      <c r="BS3" s="4">
        <f>SOFR3mo_PX[[#This Row],[Column71]]</f>
        <v>1289283</v>
      </c>
      <c r="BT3" s="4">
        <f>SOFR3mo_PX[[#This Row],[Column72]]</f>
        <v>1295407</v>
      </c>
      <c r="BU3" s="4">
        <f>SOFR3mo_PX[[#This Row],[Column73]]</f>
        <v>1303149</v>
      </c>
      <c r="BV3" s="4">
        <f>SOFR3mo_PX[[#This Row],[Column74]]</f>
        <v>1323173</v>
      </c>
      <c r="BW3" s="4">
        <f>SOFR3mo_PX[[#This Row],[Column75]]</f>
        <v>1329909</v>
      </c>
      <c r="BX3" s="4">
        <f>SOFR3mo_PX[[#This Row],[Column76]]</f>
        <v>1320930</v>
      </c>
      <c r="BY3" s="4">
        <f>SOFR3mo_PX[[#This Row],[Column77]]</f>
        <v>1327310</v>
      </c>
      <c r="BZ3" s="4">
        <f>SOFR3mo_PX[[#This Row],[Column78]]</f>
        <v>1323016</v>
      </c>
      <c r="CA3" s="4">
        <f>SOFR3mo_PX[[#This Row],[Column79]]</f>
        <v>1346603</v>
      </c>
      <c r="CB3" s="4">
        <f>SOFR3mo_PX[[#This Row],[Column80]]</f>
        <v>1340889</v>
      </c>
      <c r="CC3" s="4">
        <f>SOFR3mo_PX[[#This Row],[Column81]]</f>
        <v>1338568</v>
      </c>
      <c r="CD3" s="4">
        <f>SOFR3mo_PX[[#This Row],[Column82]]</f>
        <v>1361498</v>
      </c>
      <c r="CE3" s="4">
        <f>SOFR3mo_PX[[#This Row],[Column83]]</f>
        <v>1300215</v>
      </c>
      <c r="CF3" s="4">
        <f>SOFR3mo_PX[[#This Row],[Column84]]</f>
        <v>1299563</v>
      </c>
      <c r="CG3" s="4">
        <f>SOFR3mo_PX[[#This Row],[Column85]]</f>
        <v>1306538</v>
      </c>
      <c r="CH3" s="4">
        <f>SOFR3mo_PX[[#This Row],[Column86]]</f>
        <v>1279547</v>
      </c>
      <c r="CI3" s="4">
        <f>SOFR3mo_PX[[#This Row],[Column87]]</f>
        <v>1280782</v>
      </c>
      <c r="CJ3" s="4">
        <f>SOFR3mo_PX[[#This Row],[Column88]]</f>
        <v>1282174</v>
      </c>
      <c r="CK3" s="4">
        <f>SOFR3mo_PX[[#This Row],[Column89]]</f>
        <v>1296629</v>
      </c>
      <c r="CL3" s="4">
        <f>SOFR3mo_PX[[#This Row],[Column90]]</f>
        <v>1286801</v>
      </c>
      <c r="CM3" s="4">
        <f>SOFR3mo_PX[[#This Row],[Column91]]</f>
        <v>1291288</v>
      </c>
    </row>
    <row r="4" spans="1:91" x14ac:dyDescent="0.25">
      <c r="A4" t="str">
        <f ca="1">'cont list_0'!I7</f>
        <v>Z26</v>
      </c>
      <c r="B4" s="4">
        <f>SOFR3mo_PX[[#This Row],[Column2]]</f>
        <v>1589081</v>
      </c>
      <c r="C4" s="4">
        <f>SOFR3mo_PX[[#This Row],[Column3]]</f>
        <v>1589081</v>
      </c>
      <c r="D4" s="4">
        <f>SOFR3mo_PX[[#This Row],[Column4]]</f>
        <v>1606404</v>
      </c>
      <c r="E4" s="4">
        <f>SOFR3mo_PX[[#This Row],[Column5]]</f>
        <v>1604509</v>
      </c>
      <c r="F4" s="4">
        <f>SOFR3mo_PX[[#This Row],[Column6]]</f>
        <v>1586424</v>
      </c>
      <c r="G4" s="4">
        <f>SOFR3mo_PX[[#This Row],[Column7]]</f>
        <v>1668021</v>
      </c>
      <c r="H4" s="4">
        <f>SOFR3mo_PX[[#This Row],[Column8]]</f>
        <v>1680008</v>
      </c>
      <c r="I4" s="4">
        <f>SOFR3mo_PX[[#This Row],[Column9]]</f>
        <v>1673715</v>
      </c>
      <c r="J4" s="4">
        <f>SOFR3mo_PX[[#This Row],[Column10]]</f>
        <v>1670000</v>
      </c>
      <c r="K4" s="4">
        <f>SOFR3mo_PX[[#This Row],[Column11]]</f>
        <v>1667494</v>
      </c>
      <c r="L4" s="4">
        <f>SOFR3mo_PX[[#This Row],[Column12]]</f>
        <v>1655322</v>
      </c>
      <c r="M4" s="4">
        <f>SOFR3mo_PX[[#This Row],[Column13]]</f>
        <v>1631934</v>
      </c>
      <c r="N4" s="4">
        <f>SOFR3mo_PX[[#This Row],[Column14]]</f>
        <v>1629657</v>
      </c>
      <c r="O4" s="4">
        <f>SOFR3mo_PX[[#This Row],[Column15]]</f>
        <v>1651929</v>
      </c>
      <c r="P4" s="4">
        <f>SOFR3mo_PX[[#This Row],[Column16]]</f>
        <v>1673585</v>
      </c>
      <c r="Q4" s="4">
        <f>SOFR3mo_PX[[#This Row],[Column17]]</f>
        <v>1651721</v>
      </c>
      <c r="R4" s="4">
        <f>SOFR3mo_PX[[#This Row],[Column18]]</f>
        <v>1319566</v>
      </c>
      <c r="S4" s="4">
        <f>SOFR3mo_PX[[#This Row],[Column19]]</f>
        <v>1322497</v>
      </c>
      <c r="T4" s="4">
        <f>SOFR3mo_PX[[#This Row],[Column20]]</f>
        <v>1304520</v>
      </c>
      <c r="U4" s="4">
        <f>SOFR3mo_PX[[#This Row],[Column21]]</f>
        <v>1358557</v>
      </c>
      <c r="V4" s="4">
        <f>SOFR3mo_PX[[#This Row],[Column22]]</f>
        <v>1393184</v>
      </c>
      <c r="W4" s="4">
        <f>SOFR3mo_PX[[#This Row],[Column23]]</f>
        <v>1394881</v>
      </c>
      <c r="X4" s="4">
        <f>SOFR3mo_PX[[#This Row],[Column24]]</f>
        <v>1373315</v>
      </c>
      <c r="Y4" s="4">
        <f>SOFR3mo_PX[[#This Row],[Column25]]</f>
        <v>1380530</v>
      </c>
      <c r="Z4" s="4">
        <f>SOFR3mo_PX[[#This Row],[Column26]]</f>
        <v>1348233</v>
      </c>
      <c r="AA4" s="4">
        <f>SOFR3mo_PX[[#This Row],[Column27]]</f>
        <v>1332497</v>
      </c>
      <c r="AB4" s="4">
        <f>SOFR3mo_PX[[#This Row],[Column28]]</f>
        <v>1300514</v>
      </c>
      <c r="AC4" s="4">
        <f>SOFR3mo_PX[[#This Row],[Column29]]</f>
        <v>1294961</v>
      </c>
      <c r="AD4" s="4">
        <f>SOFR3mo_PX[[#This Row],[Column30]]</f>
        <v>1270143</v>
      </c>
      <c r="AE4" s="4">
        <f>SOFR3mo_PX[[#This Row],[Column31]]</f>
        <v>1284968</v>
      </c>
      <c r="AF4" s="4">
        <f>SOFR3mo_PX[[#This Row],[Column32]]</f>
        <v>1272122</v>
      </c>
      <c r="AG4" s="4">
        <f>SOFR3mo_PX[[#This Row],[Column33]]</f>
        <v>1246513</v>
      </c>
      <c r="AH4" s="4">
        <f>SOFR3mo_PX[[#This Row],[Column34]]</f>
        <v>1249966</v>
      </c>
      <c r="AI4" s="4">
        <f>SOFR3mo_PX[[#This Row],[Column35]]</f>
        <v>1277298</v>
      </c>
      <c r="AJ4" s="4">
        <f>SOFR3mo_PX[[#This Row],[Column36]]</f>
        <v>1272851</v>
      </c>
      <c r="AK4" s="4">
        <f>SOFR3mo_PX[[#This Row],[Column37]]</f>
        <v>1313234</v>
      </c>
      <c r="AL4" s="4">
        <f>SOFR3mo_PX[[#This Row],[Column38]]</f>
        <v>1368816</v>
      </c>
      <c r="AM4" s="4">
        <f>SOFR3mo_PX[[#This Row],[Column39]]</f>
        <v>1339200</v>
      </c>
      <c r="AN4" s="4">
        <f>SOFR3mo_PX[[#This Row],[Column40]]</f>
        <v>1353699</v>
      </c>
      <c r="AO4" s="4">
        <f>SOFR3mo_PX[[#This Row],[Column41]]</f>
        <v>1414737</v>
      </c>
      <c r="AP4" s="4">
        <f>SOFR3mo_PX[[#This Row],[Column42]]</f>
        <v>1402860</v>
      </c>
      <c r="AQ4" s="4">
        <f>SOFR3mo_PX[[#This Row],[Column43]]</f>
        <v>1370843</v>
      </c>
      <c r="AR4" s="4">
        <f>SOFR3mo_PX[[#This Row],[Column44]]</f>
        <v>1368161</v>
      </c>
      <c r="AS4" s="4">
        <f>SOFR3mo_PX[[#This Row],[Column45]]</f>
        <v>1352236</v>
      </c>
      <c r="AT4" s="4">
        <f>SOFR3mo_PX[[#This Row],[Column46]]</f>
        <v>1375966</v>
      </c>
      <c r="AU4" s="4">
        <f>SOFR3mo_PX[[#This Row],[Column47]]</f>
        <v>1406850</v>
      </c>
      <c r="AV4" s="4">
        <f>SOFR3mo_PX[[#This Row],[Column48]]</f>
        <v>1430546</v>
      </c>
      <c r="AW4" s="4">
        <f>SOFR3mo_PX[[#This Row],[Column49]]</f>
        <v>1413692</v>
      </c>
      <c r="AX4" s="4">
        <f>SOFR3mo_PX[[#This Row],[Column50]]</f>
        <v>1410856</v>
      </c>
      <c r="AY4" s="4">
        <f>SOFR3mo_PX[[#This Row],[Column51]]</f>
        <v>1368583</v>
      </c>
      <c r="AZ4" s="4">
        <f>SOFR3mo_PX[[#This Row],[Column52]]</f>
        <v>1353348</v>
      </c>
      <c r="BA4" s="4">
        <f>SOFR3mo_PX[[#This Row],[Column53]]</f>
        <v>1331089</v>
      </c>
      <c r="BB4" s="4">
        <f>SOFR3mo_PX[[#This Row],[Column54]]</f>
        <v>1358762</v>
      </c>
      <c r="BC4" s="4">
        <f>SOFR3mo_PX[[#This Row],[Column55]]</f>
        <v>1367038</v>
      </c>
      <c r="BD4" s="4">
        <f>SOFR3mo_PX[[#This Row],[Column56]]</f>
        <v>1378658</v>
      </c>
      <c r="BE4" s="4">
        <f>SOFR3mo_PX[[#This Row],[Column57]]</f>
        <v>1387820</v>
      </c>
      <c r="BF4" s="4">
        <f>SOFR3mo_PX[[#This Row],[Column58]]</f>
        <v>1394235</v>
      </c>
      <c r="BG4" s="4">
        <f>SOFR3mo_PX[[#This Row],[Column59]]</f>
        <v>1410008</v>
      </c>
      <c r="BH4" s="4">
        <f>SOFR3mo_PX[[#This Row],[Column60]]</f>
        <v>1425759</v>
      </c>
      <c r="BI4" s="4">
        <f>SOFR3mo_PX[[#This Row],[Column61]]</f>
        <v>1437566</v>
      </c>
      <c r="BJ4" s="4">
        <f>SOFR3mo_PX[[#This Row],[Column62]]</f>
        <v>1429570</v>
      </c>
      <c r="BK4" s="4">
        <f>SOFR3mo_PX[[#This Row],[Column63]]</f>
        <v>1455536</v>
      </c>
      <c r="BL4" s="4">
        <f>SOFR3mo_PX[[#This Row],[Column64]]</f>
        <v>1495318</v>
      </c>
      <c r="BM4" s="4">
        <f>SOFR3mo_PX[[#This Row],[Column65]]</f>
        <v>1500238</v>
      </c>
      <c r="BN4" s="4">
        <f>SOFR3mo_PX[[#This Row],[Column66]]</f>
        <v>1460012</v>
      </c>
      <c r="BO4" s="4">
        <f>SOFR3mo_PX[[#This Row],[Column67]]</f>
        <v>1470902</v>
      </c>
      <c r="BP4" s="4">
        <f>SOFR3mo_PX[[#This Row],[Column68]]</f>
        <v>1465954</v>
      </c>
      <c r="BQ4" s="4">
        <f>SOFR3mo_PX[[#This Row],[Column69]]</f>
        <v>1484929</v>
      </c>
      <c r="BR4" s="4">
        <f>SOFR3mo_PX[[#This Row],[Column70]]</f>
        <v>1498069</v>
      </c>
      <c r="BS4" s="4">
        <f>SOFR3mo_PX[[#This Row],[Column71]]</f>
        <v>1482620</v>
      </c>
      <c r="BT4" s="4">
        <f>SOFR3mo_PX[[#This Row],[Column72]]</f>
        <v>1504916</v>
      </c>
      <c r="BU4" s="4">
        <f>SOFR3mo_PX[[#This Row],[Column73]]</f>
        <v>1474565</v>
      </c>
      <c r="BV4" s="4">
        <f>SOFR3mo_PX[[#This Row],[Column74]]</f>
        <v>1449601</v>
      </c>
      <c r="BW4" s="4">
        <f>SOFR3mo_PX[[#This Row],[Column75]]</f>
        <v>1455089</v>
      </c>
      <c r="BX4" s="4">
        <f>SOFR3mo_PX[[#This Row],[Column76]]</f>
        <v>1467115</v>
      </c>
      <c r="BY4" s="4">
        <f>SOFR3mo_PX[[#This Row],[Column77]]</f>
        <v>1468357</v>
      </c>
      <c r="BZ4" s="4">
        <f>SOFR3mo_PX[[#This Row],[Column78]]</f>
        <v>1482918</v>
      </c>
      <c r="CA4" s="4">
        <f>SOFR3mo_PX[[#This Row],[Column79]]</f>
        <v>1509921</v>
      </c>
      <c r="CB4" s="4">
        <f>SOFR3mo_PX[[#This Row],[Column80]]</f>
        <v>1515294</v>
      </c>
      <c r="CC4" s="4">
        <f>SOFR3mo_PX[[#This Row],[Column81]]</f>
        <v>1548136</v>
      </c>
      <c r="CD4" s="4">
        <f>SOFR3mo_PX[[#This Row],[Column82]]</f>
        <v>1532002</v>
      </c>
      <c r="CE4" s="4">
        <f>SOFR3mo_PX[[#This Row],[Column83]]</f>
        <v>1451904</v>
      </c>
      <c r="CF4" s="4">
        <f>SOFR3mo_PX[[#This Row],[Column84]]</f>
        <v>1430644</v>
      </c>
      <c r="CG4" s="4">
        <f>SOFR3mo_PX[[#This Row],[Column85]]</f>
        <v>1372687</v>
      </c>
      <c r="CH4" s="4">
        <f>SOFR3mo_PX[[#This Row],[Column86]]</f>
        <v>1399166</v>
      </c>
      <c r="CI4" s="4">
        <f>SOFR3mo_PX[[#This Row],[Column87]]</f>
        <v>1405587</v>
      </c>
      <c r="CJ4" s="4">
        <f>SOFR3mo_PX[[#This Row],[Column88]]</f>
        <v>1387920</v>
      </c>
      <c r="CK4" s="4">
        <f>SOFR3mo_PX[[#This Row],[Column89]]</f>
        <v>1379309</v>
      </c>
      <c r="CL4" s="4">
        <f>SOFR3mo_PX[[#This Row],[Column90]]</f>
        <v>1382254</v>
      </c>
      <c r="CM4" s="4">
        <f>SOFR3mo_PX[[#This Row],[Column91]]</f>
        <v>1375572</v>
      </c>
    </row>
    <row r="5" spans="1:91" x14ac:dyDescent="0.25">
      <c r="A5" t="str">
        <f ca="1">'cont list_0'!I8</f>
        <v>H27</v>
      </c>
      <c r="B5" s="4">
        <f>SOFR3mo_PX[[#This Row],[Column2]]</f>
        <v>1258932</v>
      </c>
      <c r="C5" s="4">
        <f>SOFR3mo_PX[[#This Row],[Column3]]</f>
        <v>1258932</v>
      </c>
      <c r="D5" s="4">
        <f>SOFR3mo_PX[[#This Row],[Column4]]</f>
        <v>1227015</v>
      </c>
      <c r="E5" s="4">
        <f>SOFR3mo_PX[[#This Row],[Column5]]</f>
        <v>1240535</v>
      </c>
      <c r="F5" s="4">
        <f>SOFR3mo_PX[[#This Row],[Column6]]</f>
        <v>1208242</v>
      </c>
      <c r="G5" s="4">
        <f>SOFR3mo_PX[[#This Row],[Column7]]</f>
        <v>1186643</v>
      </c>
      <c r="H5" s="4">
        <f>SOFR3mo_PX[[#This Row],[Column8]]</f>
        <v>1194802</v>
      </c>
      <c r="I5" s="4">
        <f>SOFR3mo_PX[[#This Row],[Column9]]</f>
        <v>1192021</v>
      </c>
      <c r="J5" s="4">
        <f>SOFR3mo_PX[[#This Row],[Column10]]</f>
        <v>1173592</v>
      </c>
      <c r="K5" s="4">
        <f>SOFR3mo_PX[[#This Row],[Column11]]</f>
        <v>1187919</v>
      </c>
      <c r="L5" s="4">
        <f>SOFR3mo_PX[[#This Row],[Column12]]</f>
        <v>1207136</v>
      </c>
      <c r="M5" s="4">
        <f>SOFR3mo_PX[[#This Row],[Column13]]</f>
        <v>1192259</v>
      </c>
      <c r="N5" s="4">
        <f>SOFR3mo_PX[[#This Row],[Column14]]</f>
        <v>1184280</v>
      </c>
      <c r="O5" s="4">
        <f>SOFR3mo_PX[[#This Row],[Column15]]</f>
        <v>1208142</v>
      </c>
      <c r="P5" s="4">
        <f>SOFR3mo_PX[[#This Row],[Column16]]</f>
        <v>1212305</v>
      </c>
      <c r="Q5" s="4">
        <f>SOFR3mo_PX[[#This Row],[Column17]]</f>
        <v>1215336</v>
      </c>
      <c r="R5" s="4">
        <f>SOFR3mo_PX[[#This Row],[Column18]]</f>
        <v>1656075</v>
      </c>
      <c r="S5" s="4">
        <f>SOFR3mo_PX[[#This Row],[Column19]]</f>
        <v>1673904</v>
      </c>
      <c r="T5" s="4">
        <f>SOFR3mo_PX[[#This Row],[Column20]]</f>
        <v>1670349</v>
      </c>
      <c r="U5" s="4">
        <f>SOFR3mo_PX[[#This Row],[Column21]]</f>
        <v>1705255</v>
      </c>
      <c r="V5" s="4">
        <f>SOFR3mo_PX[[#This Row],[Column22]]</f>
        <v>1719408</v>
      </c>
      <c r="W5" s="4">
        <f>SOFR3mo_PX[[#This Row],[Column23]]</f>
        <v>1748297</v>
      </c>
      <c r="X5" s="4">
        <f>SOFR3mo_PX[[#This Row],[Column24]]</f>
        <v>1742223</v>
      </c>
      <c r="Y5" s="4">
        <f>SOFR3mo_PX[[#This Row],[Column25]]</f>
        <v>1742114</v>
      </c>
      <c r="Z5" s="4">
        <f>SOFR3mo_PX[[#This Row],[Column26]]</f>
        <v>1747144</v>
      </c>
      <c r="AA5" s="4">
        <f>SOFR3mo_PX[[#This Row],[Column27]]</f>
        <v>1751424</v>
      </c>
      <c r="AB5" s="4">
        <f>SOFR3mo_PX[[#This Row],[Column28]]</f>
        <v>1750135</v>
      </c>
      <c r="AC5" s="4">
        <f>SOFR3mo_PX[[#This Row],[Column29]]</f>
        <v>1736388</v>
      </c>
      <c r="AD5" s="4">
        <f>SOFR3mo_PX[[#This Row],[Column30]]</f>
        <v>1757566</v>
      </c>
      <c r="AE5" s="4">
        <f>SOFR3mo_PX[[#This Row],[Column31]]</f>
        <v>1739871</v>
      </c>
      <c r="AF5" s="4">
        <f>SOFR3mo_PX[[#This Row],[Column32]]</f>
        <v>1726698</v>
      </c>
      <c r="AG5" s="4">
        <f>SOFR3mo_PX[[#This Row],[Column33]]</f>
        <v>1721663</v>
      </c>
      <c r="AH5" s="4">
        <f>SOFR3mo_PX[[#This Row],[Column34]]</f>
        <v>1708743</v>
      </c>
      <c r="AI5" s="4">
        <f>SOFR3mo_PX[[#This Row],[Column35]]</f>
        <v>1701817</v>
      </c>
      <c r="AJ5" s="4">
        <f>SOFR3mo_PX[[#This Row],[Column36]]</f>
        <v>1691819</v>
      </c>
      <c r="AK5" s="4">
        <f>SOFR3mo_PX[[#This Row],[Column37]]</f>
        <v>1686445</v>
      </c>
      <c r="AL5" s="4">
        <f>SOFR3mo_PX[[#This Row],[Column38]]</f>
        <v>1744057</v>
      </c>
      <c r="AM5" s="4">
        <f>SOFR3mo_PX[[#This Row],[Column39]]</f>
        <v>1692475</v>
      </c>
      <c r="AN5" s="4">
        <f>SOFR3mo_PX[[#This Row],[Column40]]</f>
        <v>1704711</v>
      </c>
      <c r="AO5" s="4">
        <f>SOFR3mo_PX[[#This Row],[Column41]]</f>
        <v>1712993</v>
      </c>
      <c r="AP5" s="4">
        <f>SOFR3mo_PX[[#This Row],[Column42]]</f>
        <v>1732680</v>
      </c>
      <c r="AQ5" s="4">
        <f>SOFR3mo_PX[[#This Row],[Column43]]</f>
        <v>1743392</v>
      </c>
      <c r="AR5" s="4">
        <f>SOFR3mo_PX[[#This Row],[Column44]]</f>
        <v>1764187</v>
      </c>
      <c r="AS5" s="4">
        <f>SOFR3mo_PX[[#This Row],[Column45]]</f>
        <v>1745093</v>
      </c>
      <c r="AT5" s="4">
        <f>SOFR3mo_PX[[#This Row],[Column46]]</f>
        <v>1729546</v>
      </c>
      <c r="AU5" s="4">
        <f>SOFR3mo_PX[[#This Row],[Column47]]</f>
        <v>1714534</v>
      </c>
      <c r="AV5" s="4">
        <f>SOFR3mo_PX[[#This Row],[Column48]]</f>
        <v>1713870</v>
      </c>
      <c r="AW5" s="4">
        <f>SOFR3mo_PX[[#This Row],[Column49]]</f>
        <v>1710605</v>
      </c>
      <c r="AX5" s="4">
        <f>SOFR3mo_PX[[#This Row],[Column50]]</f>
        <v>1682422</v>
      </c>
      <c r="AY5" s="4">
        <f>SOFR3mo_PX[[#This Row],[Column51]]</f>
        <v>1661532</v>
      </c>
      <c r="AZ5" s="4">
        <f>SOFR3mo_PX[[#This Row],[Column52]]</f>
        <v>1687952</v>
      </c>
      <c r="BA5" s="4">
        <f>SOFR3mo_PX[[#This Row],[Column53]]</f>
        <v>1721989</v>
      </c>
      <c r="BB5" s="4">
        <f>SOFR3mo_PX[[#This Row],[Column54]]</f>
        <v>1755858</v>
      </c>
      <c r="BC5" s="4">
        <f>SOFR3mo_PX[[#This Row],[Column55]]</f>
        <v>1731035</v>
      </c>
      <c r="BD5" s="4">
        <f>SOFR3mo_PX[[#This Row],[Column56]]</f>
        <v>1729366</v>
      </c>
      <c r="BE5" s="4">
        <f>SOFR3mo_PX[[#This Row],[Column57]]</f>
        <v>1782692</v>
      </c>
      <c r="BF5" s="4">
        <f>SOFR3mo_PX[[#This Row],[Column58]]</f>
        <v>1839053</v>
      </c>
      <c r="BG5" s="4">
        <f>SOFR3mo_PX[[#This Row],[Column59]]</f>
        <v>1825540</v>
      </c>
      <c r="BH5" s="4">
        <f>SOFR3mo_PX[[#This Row],[Column60]]</f>
        <v>1826697</v>
      </c>
      <c r="BI5" s="4">
        <f>SOFR3mo_PX[[#This Row],[Column61]]</f>
        <v>1814564</v>
      </c>
      <c r="BJ5" s="4">
        <f>SOFR3mo_PX[[#This Row],[Column62]]</f>
        <v>1799075</v>
      </c>
      <c r="BK5" s="4">
        <f>SOFR3mo_PX[[#This Row],[Column63]]</f>
        <v>1807378</v>
      </c>
      <c r="BL5" s="4">
        <f>SOFR3mo_PX[[#This Row],[Column64]]</f>
        <v>1825920</v>
      </c>
      <c r="BM5" s="4">
        <f>SOFR3mo_PX[[#This Row],[Column65]]</f>
        <v>1799317</v>
      </c>
      <c r="BN5" s="4">
        <f>SOFR3mo_PX[[#This Row],[Column66]]</f>
        <v>1797599</v>
      </c>
      <c r="BO5" s="4">
        <f>SOFR3mo_PX[[#This Row],[Column67]]</f>
        <v>1790208</v>
      </c>
      <c r="BP5" s="4">
        <f>SOFR3mo_PX[[#This Row],[Column68]]</f>
        <v>1791905</v>
      </c>
      <c r="BQ5" s="4">
        <f>SOFR3mo_PX[[#This Row],[Column69]]</f>
        <v>1783687</v>
      </c>
      <c r="BR5" s="4">
        <f>SOFR3mo_PX[[#This Row],[Column70]]</f>
        <v>1782227</v>
      </c>
      <c r="BS5" s="4">
        <f>SOFR3mo_PX[[#This Row],[Column71]]</f>
        <v>1780756</v>
      </c>
      <c r="BT5" s="4">
        <f>SOFR3mo_PX[[#This Row],[Column72]]</f>
        <v>1788582</v>
      </c>
      <c r="BU5" s="4">
        <f>SOFR3mo_PX[[#This Row],[Column73]]</f>
        <v>1817855</v>
      </c>
      <c r="BV5" s="4">
        <f>SOFR3mo_PX[[#This Row],[Column74]]</f>
        <v>1814578</v>
      </c>
      <c r="BW5" s="4">
        <f>SOFR3mo_PX[[#This Row],[Column75]]</f>
        <v>1825485</v>
      </c>
      <c r="BX5" s="4">
        <f>SOFR3mo_PX[[#This Row],[Column76]]</f>
        <v>1811791</v>
      </c>
      <c r="BY5" s="4">
        <f>SOFR3mo_PX[[#This Row],[Column77]]</f>
        <v>1785000</v>
      </c>
      <c r="BZ5" s="4">
        <f>SOFR3mo_PX[[#This Row],[Column78]]</f>
        <v>1756334</v>
      </c>
      <c r="CA5" s="4">
        <f>SOFR3mo_PX[[#This Row],[Column79]]</f>
        <v>1750857</v>
      </c>
      <c r="CB5" s="4">
        <f>SOFR3mo_PX[[#This Row],[Column80]]</f>
        <v>1750266</v>
      </c>
      <c r="CC5" s="4">
        <f>SOFR3mo_PX[[#This Row],[Column81]]</f>
        <v>1745071</v>
      </c>
      <c r="CD5" s="4">
        <f>SOFR3mo_PX[[#This Row],[Column82]]</f>
        <v>1787585</v>
      </c>
      <c r="CE5" s="4">
        <f>SOFR3mo_PX[[#This Row],[Column83]]</f>
        <v>1503884</v>
      </c>
      <c r="CF5" s="4">
        <f>SOFR3mo_PX[[#This Row],[Column84]]</f>
        <v>1490888</v>
      </c>
      <c r="CG5" s="4">
        <f>SOFR3mo_PX[[#This Row],[Column85]]</f>
        <v>1459572</v>
      </c>
      <c r="CH5" s="4">
        <f>SOFR3mo_PX[[#This Row],[Column86]]</f>
        <v>1458258</v>
      </c>
      <c r="CI5" s="4">
        <f>SOFR3mo_PX[[#This Row],[Column87]]</f>
        <v>1461509</v>
      </c>
      <c r="CJ5" s="4">
        <f>SOFR3mo_PX[[#This Row],[Column88]]</f>
        <v>1474438</v>
      </c>
      <c r="CK5" s="4">
        <f>SOFR3mo_PX[[#This Row],[Column89]]</f>
        <v>1486080</v>
      </c>
      <c r="CL5" s="4">
        <f>SOFR3mo_PX[[#This Row],[Column90]]</f>
        <v>1516392</v>
      </c>
      <c r="CM5" s="4">
        <f>SOFR3mo_PX[[#This Row],[Column91]]</f>
        <v>1499636</v>
      </c>
    </row>
    <row r="6" spans="1:91" x14ac:dyDescent="0.25">
      <c r="A6" t="str">
        <f ca="1">'cont list_0'!I9</f>
        <v>M27</v>
      </c>
      <c r="B6" s="4">
        <f>SOFR3mo_PX[[#This Row],[Column2]]</f>
        <v>1266828</v>
      </c>
      <c r="C6" s="4">
        <f>SOFR3mo_PX[[#This Row],[Column3]]</f>
        <v>1266828</v>
      </c>
      <c r="D6" s="4">
        <f>SOFR3mo_PX[[#This Row],[Column4]]</f>
        <v>1255333</v>
      </c>
      <c r="E6" s="4">
        <f>SOFR3mo_PX[[#This Row],[Column5]]</f>
        <v>1240852</v>
      </c>
      <c r="F6" s="4">
        <f>SOFR3mo_PX[[#This Row],[Column6]]</f>
        <v>1217552</v>
      </c>
      <c r="G6" s="4">
        <f>SOFR3mo_PX[[#This Row],[Column7]]</f>
        <v>1274554</v>
      </c>
      <c r="H6" s="4">
        <f>SOFR3mo_PX[[#This Row],[Column8]]</f>
        <v>1278458</v>
      </c>
      <c r="I6" s="4">
        <f>SOFR3mo_PX[[#This Row],[Column9]]</f>
        <v>1260920</v>
      </c>
      <c r="J6" s="4">
        <f>SOFR3mo_PX[[#This Row],[Column10]]</f>
        <v>1251198</v>
      </c>
      <c r="K6" s="4">
        <f>SOFR3mo_PX[[#This Row],[Column11]]</f>
        <v>1236403</v>
      </c>
      <c r="L6" s="4">
        <f>SOFR3mo_PX[[#This Row],[Column12]]</f>
        <v>1254171</v>
      </c>
      <c r="M6" s="4">
        <f>SOFR3mo_PX[[#This Row],[Column13]]</f>
        <v>1272592</v>
      </c>
      <c r="N6" s="4">
        <f>SOFR3mo_PX[[#This Row],[Column14]]</f>
        <v>1257227</v>
      </c>
      <c r="O6" s="4">
        <f>SOFR3mo_PX[[#This Row],[Column15]]</f>
        <v>1260279</v>
      </c>
      <c r="P6" s="4">
        <f>SOFR3mo_PX[[#This Row],[Column16]]</f>
        <v>1291996</v>
      </c>
      <c r="Q6" s="4">
        <f>SOFR3mo_PX[[#This Row],[Column17]]</f>
        <v>1290385</v>
      </c>
      <c r="R6" s="4">
        <f>SOFR3mo_PX[[#This Row],[Column18]]</f>
        <v>1133386</v>
      </c>
      <c r="S6" s="4">
        <f>SOFR3mo_PX[[#This Row],[Column19]]</f>
        <v>1123726</v>
      </c>
      <c r="T6" s="4">
        <f>SOFR3mo_PX[[#This Row],[Column20]]</f>
        <v>1133254</v>
      </c>
      <c r="U6" s="4">
        <f>SOFR3mo_PX[[#This Row],[Column21]]</f>
        <v>1134170</v>
      </c>
      <c r="V6" s="4">
        <f>SOFR3mo_PX[[#This Row],[Column22]]</f>
        <v>1123094</v>
      </c>
      <c r="W6" s="4">
        <f>SOFR3mo_PX[[#This Row],[Column23]]</f>
        <v>1120543</v>
      </c>
      <c r="X6" s="4">
        <f>SOFR3mo_PX[[#This Row],[Column24]]</f>
        <v>1124623</v>
      </c>
      <c r="Y6" s="4">
        <f>SOFR3mo_PX[[#This Row],[Column25]]</f>
        <v>1124621</v>
      </c>
      <c r="Z6" s="4">
        <f>SOFR3mo_PX[[#This Row],[Column26]]</f>
        <v>1131305</v>
      </c>
      <c r="AA6" s="4">
        <f>SOFR3mo_PX[[#This Row],[Column27]]</f>
        <v>1122662</v>
      </c>
      <c r="AB6" s="4">
        <f>SOFR3mo_PX[[#This Row],[Column28]]</f>
        <v>1105301</v>
      </c>
      <c r="AC6" s="4">
        <f>SOFR3mo_PX[[#This Row],[Column29]]</f>
        <v>1134279</v>
      </c>
      <c r="AD6" s="4">
        <f>SOFR3mo_PX[[#This Row],[Column30]]</f>
        <v>1112953</v>
      </c>
      <c r="AE6" s="4">
        <f>SOFR3mo_PX[[#This Row],[Column31]]</f>
        <v>1111143</v>
      </c>
      <c r="AF6" s="4">
        <f>SOFR3mo_PX[[#This Row],[Column32]]</f>
        <v>1106567</v>
      </c>
      <c r="AG6" s="4">
        <f>SOFR3mo_PX[[#This Row],[Column33]]</f>
        <v>1092215</v>
      </c>
      <c r="AH6" s="4">
        <f>SOFR3mo_PX[[#This Row],[Column34]]</f>
        <v>1093170</v>
      </c>
      <c r="AI6" s="4">
        <f>SOFR3mo_PX[[#This Row],[Column35]]</f>
        <v>1089871</v>
      </c>
      <c r="AJ6" s="4">
        <f>SOFR3mo_PX[[#This Row],[Column36]]</f>
        <v>1079955</v>
      </c>
      <c r="AK6" s="4">
        <f>SOFR3mo_PX[[#This Row],[Column37]]</f>
        <v>1073925</v>
      </c>
      <c r="AL6" s="4">
        <f>SOFR3mo_PX[[#This Row],[Column38]]</f>
        <v>1111859</v>
      </c>
      <c r="AM6" s="4">
        <f>SOFR3mo_PX[[#This Row],[Column39]]</f>
        <v>1078999</v>
      </c>
      <c r="AN6" s="4">
        <f>SOFR3mo_PX[[#This Row],[Column40]]</f>
        <v>1073660</v>
      </c>
      <c r="AO6" s="4">
        <f>SOFR3mo_PX[[#This Row],[Column41]]</f>
        <v>1075359</v>
      </c>
      <c r="AP6" s="4">
        <f>SOFR3mo_PX[[#This Row],[Column42]]</f>
        <v>1077141</v>
      </c>
      <c r="AQ6" s="4">
        <f>SOFR3mo_PX[[#This Row],[Column43]]</f>
        <v>1074005</v>
      </c>
      <c r="AR6" s="4">
        <f>SOFR3mo_PX[[#This Row],[Column44]]</f>
        <v>1079655</v>
      </c>
      <c r="AS6" s="4">
        <f>SOFR3mo_PX[[#This Row],[Column45]]</f>
        <v>1081633</v>
      </c>
      <c r="AT6" s="4">
        <f>SOFR3mo_PX[[#This Row],[Column46]]</f>
        <v>1089906</v>
      </c>
      <c r="AU6" s="4">
        <f>SOFR3mo_PX[[#This Row],[Column47]]</f>
        <v>1083614</v>
      </c>
      <c r="AV6" s="4">
        <f>SOFR3mo_PX[[#This Row],[Column48]]</f>
        <v>1072918</v>
      </c>
      <c r="AW6" s="4">
        <f>SOFR3mo_PX[[#This Row],[Column49]]</f>
        <v>1075474</v>
      </c>
      <c r="AX6" s="4">
        <f>SOFR3mo_PX[[#This Row],[Column50]]</f>
        <v>1064793</v>
      </c>
      <c r="AY6" s="4">
        <f>SOFR3mo_PX[[#This Row],[Column51]]</f>
        <v>1061557</v>
      </c>
      <c r="AZ6" s="4">
        <f>SOFR3mo_PX[[#This Row],[Column52]]</f>
        <v>1051834</v>
      </c>
      <c r="BA6" s="4">
        <f>SOFR3mo_PX[[#This Row],[Column53]]</f>
        <v>1070847</v>
      </c>
      <c r="BB6" s="4">
        <f>SOFR3mo_PX[[#This Row],[Column54]]</f>
        <v>1088129</v>
      </c>
      <c r="BC6" s="4">
        <f>SOFR3mo_PX[[#This Row],[Column55]]</f>
        <v>1099611</v>
      </c>
      <c r="BD6" s="4">
        <f>SOFR3mo_PX[[#This Row],[Column56]]</f>
        <v>1107903</v>
      </c>
      <c r="BE6" s="4">
        <f>SOFR3mo_PX[[#This Row],[Column57]]</f>
        <v>1123372</v>
      </c>
      <c r="BF6" s="4">
        <f>SOFR3mo_PX[[#This Row],[Column58]]</f>
        <v>1133481</v>
      </c>
      <c r="BG6" s="4">
        <f>SOFR3mo_PX[[#This Row],[Column59]]</f>
        <v>1119324</v>
      </c>
      <c r="BH6" s="4">
        <f>SOFR3mo_PX[[#This Row],[Column60]]</f>
        <v>1123500</v>
      </c>
      <c r="BI6" s="4">
        <f>SOFR3mo_PX[[#This Row],[Column61]]</f>
        <v>1144414</v>
      </c>
      <c r="BJ6" s="4">
        <f>SOFR3mo_PX[[#This Row],[Column62]]</f>
        <v>1159035</v>
      </c>
      <c r="BK6" s="4">
        <f>SOFR3mo_PX[[#This Row],[Column63]]</f>
        <v>1169799</v>
      </c>
      <c r="BL6" s="4">
        <f>SOFR3mo_PX[[#This Row],[Column64]]</f>
        <v>1204950</v>
      </c>
      <c r="BM6" s="4">
        <f>SOFR3mo_PX[[#This Row],[Column65]]</f>
        <v>1191586</v>
      </c>
      <c r="BN6" s="4">
        <f>SOFR3mo_PX[[#This Row],[Column66]]</f>
        <v>1190020</v>
      </c>
      <c r="BO6" s="4">
        <f>SOFR3mo_PX[[#This Row],[Column67]]</f>
        <v>1168902</v>
      </c>
      <c r="BP6" s="4">
        <f>SOFR3mo_PX[[#This Row],[Column68]]</f>
        <v>1157002</v>
      </c>
      <c r="BQ6" s="4">
        <f>SOFR3mo_PX[[#This Row],[Column69]]</f>
        <v>1151649</v>
      </c>
      <c r="BR6" s="4">
        <f>SOFR3mo_PX[[#This Row],[Column70]]</f>
        <v>1155497</v>
      </c>
      <c r="BS6" s="4">
        <f>SOFR3mo_PX[[#This Row],[Column71]]</f>
        <v>1146502</v>
      </c>
      <c r="BT6" s="4">
        <f>SOFR3mo_PX[[#This Row],[Column72]]</f>
        <v>1113033</v>
      </c>
      <c r="BU6" s="4">
        <f>SOFR3mo_PX[[#This Row],[Column73]]</f>
        <v>1135287</v>
      </c>
      <c r="BV6" s="4">
        <f>SOFR3mo_PX[[#This Row],[Column74]]</f>
        <v>1138372</v>
      </c>
      <c r="BW6" s="4">
        <f>SOFR3mo_PX[[#This Row],[Column75]]</f>
        <v>1134084</v>
      </c>
      <c r="BX6" s="4">
        <f>SOFR3mo_PX[[#This Row],[Column76]]</f>
        <v>1101586</v>
      </c>
      <c r="BY6" s="4">
        <f>SOFR3mo_PX[[#This Row],[Column77]]</f>
        <v>1086500</v>
      </c>
      <c r="BZ6" s="4">
        <f>SOFR3mo_PX[[#This Row],[Column78]]</f>
        <v>1086752</v>
      </c>
      <c r="CA6" s="4">
        <f>SOFR3mo_PX[[#This Row],[Column79]]</f>
        <v>1115927</v>
      </c>
      <c r="CB6" s="4">
        <f>SOFR3mo_PX[[#This Row],[Column80]]</f>
        <v>1121390</v>
      </c>
      <c r="CC6" s="4">
        <f>SOFR3mo_PX[[#This Row],[Column81]]</f>
        <v>1125009</v>
      </c>
      <c r="CD6" s="4">
        <f>SOFR3mo_PX[[#This Row],[Column82]]</f>
        <v>1135714</v>
      </c>
      <c r="CE6" s="4">
        <f>SOFR3mo_PX[[#This Row],[Column83]]</f>
        <v>1729885</v>
      </c>
      <c r="CF6" s="4">
        <f>SOFR3mo_PX[[#This Row],[Column84]]</f>
        <v>1667736</v>
      </c>
      <c r="CG6" s="4">
        <f>SOFR3mo_PX[[#This Row],[Column85]]</f>
        <v>1625208</v>
      </c>
      <c r="CH6" s="4">
        <f>SOFR3mo_PX[[#This Row],[Column86]]</f>
        <v>1611873</v>
      </c>
      <c r="CI6" s="4">
        <f>SOFR3mo_PX[[#This Row],[Column87]]</f>
        <v>1585496</v>
      </c>
      <c r="CJ6" s="4">
        <f>SOFR3mo_PX[[#This Row],[Column88]]</f>
        <v>1600436</v>
      </c>
      <c r="CK6" s="4">
        <f>SOFR3mo_PX[[#This Row],[Column89]]</f>
        <v>1613113</v>
      </c>
      <c r="CL6" s="4">
        <f>SOFR3mo_PX[[#This Row],[Column90]]</f>
        <v>1602923</v>
      </c>
      <c r="CM6" s="4">
        <f>SOFR3mo_PX[[#This Row],[Column91]]</f>
        <v>1594953</v>
      </c>
    </row>
    <row r="7" spans="1:91" x14ac:dyDescent="0.25">
      <c r="A7" t="str">
        <f ca="1">'cont list_0'!I10</f>
        <v>U27</v>
      </c>
      <c r="B7" s="4">
        <f>SOFR3mo_PX[[#This Row],[Column2]]</f>
        <v>1032737</v>
      </c>
      <c r="C7" s="4">
        <f>SOFR3mo_PX[[#This Row],[Column3]]</f>
        <v>1032737</v>
      </c>
      <c r="D7" s="4">
        <f>SOFR3mo_PX[[#This Row],[Column4]]</f>
        <v>1025807</v>
      </c>
      <c r="E7" s="4">
        <f>SOFR3mo_PX[[#This Row],[Column5]]</f>
        <v>1018057</v>
      </c>
      <c r="F7" s="4">
        <f>SOFR3mo_PX[[#This Row],[Column6]]</f>
        <v>1000261</v>
      </c>
      <c r="G7" s="4">
        <f>SOFR3mo_PX[[#This Row],[Column7]]</f>
        <v>1002462</v>
      </c>
      <c r="H7" s="4">
        <f>SOFR3mo_PX[[#This Row],[Column8]]</f>
        <v>988747</v>
      </c>
      <c r="I7" s="4">
        <f>SOFR3mo_PX[[#This Row],[Column9]]</f>
        <v>978893</v>
      </c>
      <c r="J7" s="4">
        <f>SOFR3mo_PX[[#This Row],[Column10]]</f>
        <v>962990</v>
      </c>
      <c r="K7" s="4">
        <f>SOFR3mo_PX[[#This Row],[Column11]]</f>
        <v>971509</v>
      </c>
      <c r="L7" s="4">
        <f>SOFR3mo_PX[[#This Row],[Column12]]</f>
        <v>968298</v>
      </c>
      <c r="M7" s="4">
        <f>SOFR3mo_PX[[#This Row],[Column13]]</f>
        <v>940834</v>
      </c>
      <c r="N7" s="4">
        <f>SOFR3mo_PX[[#This Row],[Column14]]</f>
        <v>943623</v>
      </c>
      <c r="O7" s="4">
        <f>SOFR3mo_PX[[#This Row],[Column15]]</f>
        <v>929860</v>
      </c>
      <c r="P7" s="4">
        <f>SOFR3mo_PX[[#This Row],[Column16]]</f>
        <v>940079</v>
      </c>
      <c r="Q7" s="4">
        <f>SOFR3mo_PX[[#This Row],[Column17]]</f>
        <v>950909</v>
      </c>
      <c r="R7" s="4">
        <f>SOFR3mo_PX[[#This Row],[Column18]]</f>
        <v>1232048</v>
      </c>
      <c r="S7" s="4">
        <f>SOFR3mo_PX[[#This Row],[Column19]]</f>
        <v>1229976</v>
      </c>
      <c r="T7" s="4">
        <f>SOFR3mo_PX[[#This Row],[Column20]]</f>
        <v>1208289</v>
      </c>
      <c r="U7" s="4">
        <f>SOFR3mo_PX[[#This Row],[Column21]]</f>
        <v>1194668</v>
      </c>
      <c r="V7" s="4">
        <f>SOFR3mo_PX[[#This Row],[Column22]]</f>
        <v>1183781</v>
      </c>
      <c r="W7" s="4">
        <f>SOFR3mo_PX[[#This Row],[Column23]]</f>
        <v>1182968</v>
      </c>
      <c r="X7" s="4">
        <f>SOFR3mo_PX[[#This Row],[Column24]]</f>
        <v>1193204</v>
      </c>
      <c r="Y7" s="4">
        <f>SOFR3mo_PX[[#This Row],[Column25]]</f>
        <v>1193205</v>
      </c>
      <c r="Z7" s="4">
        <f>SOFR3mo_PX[[#This Row],[Column26]]</f>
        <v>1197713</v>
      </c>
      <c r="AA7" s="4">
        <f>SOFR3mo_PX[[#This Row],[Column27]]</f>
        <v>1194537</v>
      </c>
      <c r="AB7" s="4">
        <f>SOFR3mo_PX[[#This Row],[Column28]]</f>
        <v>1179688</v>
      </c>
      <c r="AC7" s="4">
        <f>SOFR3mo_PX[[#This Row],[Column29]]</f>
        <v>1197654</v>
      </c>
      <c r="AD7" s="4">
        <f>SOFR3mo_PX[[#This Row],[Column30]]</f>
        <v>1199251</v>
      </c>
      <c r="AE7" s="4">
        <f>SOFR3mo_PX[[#This Row],[Column31]]</f>
        <v>1202049</v>
      </c>
      <c r="AF7" s="4">
        <f>SOFR3mo_PX[[#This Row],[Column32]]</f>
        <v>1204840</v>
      </c>
      <c r="AG7" s="4">
        <f>SOFR3mo_PX[[#This Row],[Column33]]</f>
        <v>1191516</v>
      </c>
      <c r="AH7" s="4">
        <f>SOFR3mo_PX[[#This Row],[Column34]]</f>
        <v>1188353</v>
      </c>
      <c r="AI7" s="4">
        <f>SOFR3mo_PX[[#This Row],[Column35]]</f>
        <v>1197555</v>
      </c>
      <c r="AJ7" s="4">
        <f>SOFR3mo_PX[[#This Row],[Column36]]</f>
        <v>1189647</v>
      </c>
      <c r="AK7" s="4">
        <f>SOFR3mo_PX[[#This Row],[Column37]]</f>
        <v>1178941</v>
      </c>
      <c r="AL7" s="4">
        <f>SOFR3mo_PX[[#This Row],[Column38]]</f>
        <v>1233665</v>
      </c>
      <c r="AM7" s="4">
        <f>SOFR3mo_PX[[#This Row],[Column39]]</f>
        <v>1185272</v>
      </c>
      <c r="AN7" s="4">
        <f>SOFR3mo_PX[[#This Row],[Column40]]</f>
        <v>1185056</v>
      </c>
      <c r="AO7" s="4">
        <f>SOFR3mo_PX[[#This Row],[Column41]]</f>
        <v>1191862</v>
      </c>
      <c r="AP7" s="4">
        <f>SOFR3mo_PX[[#This Row],[Column42]]</f>
        <v>1220869</v>
      </c>
      <c r="AQ7" s="4">
        <f>SOFR3mo_PX[[#This Row],[Column43]]</f>
        <v>1218446</v>
      </c>
      <c r="AR7" s="4">
        <f>SOFR3mo_PX[[#This Row],[Column44]]</f>
        <v>1223841</v>
      </c>
      <c r="AS7" s="4">
        <f>SOFR3mo_PX[[#This Row],[Column45]]</f>
        <v>1220427</v>
      </c>
      <c r="AT7" s="4">
        <f>SOFR3mo_PX[[#This Row],[Column46]]</f>
        <v>1224037</v>
      </c>
      <c r="AU7" s="4">
        <f>SOFR3mo_PX[[#This Row],[Column47]]</f>
        <v>1224281</v>
      </c>
      <c r="AV7" s="4">
        <f>SOFR3mo_PX[[#This Row],[Column48]]</f>
        <v>1223141</v>
      </c>
      <c r="AW7" s="4">
        <f>SOFR3mo_PX[[#This Row],[Column49]]</f>
        <v>1219117</v>
      </c>
      <c r="AX7" s="4">
        <f>SOFR3mo_PX[[#This Row],[Column50]]</f>
        <v>1179088</v>
      </c>
      <c r="AY7" s="4">
        <f>SOFR3mo_PX[[#This Row],[Column51]]</f>
        <v>1156782</v>
      </c>
      <c r="AZ7" s="4">
        <f>SOFR3mo_PX[[#This Row],[Column52]]</f>
        <v>1156250</v>
      </c>
      <c r="BA7" s="4">
        <f>SOFR3mo_PX[[#This Row],[Column53]]</f>
        <v>1163826</v>
      </c>
      <c r="BB7" s="4">
        <f>SOFR3mo_PX[[#This Row],[Column54]]</f>
        <v>1173353</v>
      </c>
      <c r="BC7" s="4">
        <f>SOFR3mo_PX[[#This Row],[Column55]]</f>
        <v>1178203</v>
      </c>
      <c r="BD7" s="4">
        <f>SOFR3mo_PX[[#This Row],[Column56]]</f>
        <v>1192351</v>
      </c>
      <c r="BE7" s="4">
        <f>SOFR3mo_PX[[#This Row],[Column57]]</f>
        <v>1206179</v>
      </c>
      <c r="BF7" s="4">
        <f>SOFR3mo_PX[[#This Row],[Column58]]</f>
        <v>1202723</v>
      </c>
      <c r="BG7" s="4">
        <f>SOFR3mo_PX[[#This Row],[Column59]]</f>
        <v>1202111</v>
      </c>
      <c r="BH7" s="4">
        <f>SOFR3mo_PX[[#This Row],[Column60]]</f>
        <v>1216792</v>
      </c>
      <c r="BI7" s="4">
        <f>SOFR3mo_PX[[#This Row],[Column61]]</f>
        <v>1235226</v>
      </c>
      <c r="BJ7" s="4">
        <f>SOFR3mo_PX[[#This Row],[Column62]]</f>
        <v>1232067</v>
      </c>
      <c r="BK7" s="4">
        <f>SOFR3mo_PX[[#This Row],[Column63]]</f>
        <v>1248758</v>
      </c>
      <c r="BL7" s="4">
        <f>SOFR3mo_PX[[#This Row],[Column64]]</f>
        <v>1263926</v>
      </c>
      <c r="BM7" s="4">
        <f>SOFR3mo_PX[[#This Row],[Column65]]</f>
        <v>1254056</v>
      </c>
      <c r="BN7" s="4">
        <f>SOFR3mo_PX[[#This Row],[Column66]]</f>
        <v>1260699</v>
      </c>
      <c r="BO7" s="4">
        <f>SOFR3mo_PX[[#This Row],[Column67]]</f>
        <v>1254697</v>
      </c>
      <c r="BP7" s="4">
        <f>SOFR3mo_PX[[#This Row],[Column68]]</f>
        <v>1282854</v>
      </c>
      <c r="BQ7" s="4">
        <f>SOFR3mo_PX[[#This Row],[Column69]]</f>
        <v>1280860</v>
      </c>
      <c r="BR7" s="4">
        <f>SOFR3mo_PX[[#This Row],[Column70]]</f>
        <v>1296432</v>
      </c>
      <c r="BS7" s="4">
        <f>SOFR3mo_PX[[#This Row],[Column71]]</f>
        <v>1273287</v>
      </c>
      <c r="BT7" s="4">
        <f>SOFR3mo_PX[[#This Row],[Column72]]</f>
        <v>1269562</v>
      </c>
      <c r="BU7" s="4">
        <f>SOFR3mo_PX[[#This Row],[Column73]]</f>
        <v>1282776</v>
      </c>
      <c r="BV7" s="4">
        <f>SOFR3mo_PX[[#This Row],[Column74]]</f>
        <v>1265987</v>
      </c>
      <c r="BW7" s="4">
        <f>SOFR3mo_PX[[#This Row],[Column75]]</f>
        <v>1265052</v>
      </c>
      <c r="BX7" s="4">
        <f>SOFR3mo_PX[[#This Row],[Column76]]</f>
        <v>1233431</v>
      </c>
      <c r="BY7" s="4">
        <f>SOFR3mo_PX[[#This Row],[Column77]]</f>
        <v>1189239</v>
      </c>
      <c r="BZ7" s="4">
        <f>SOFR3mo_PX[[#This Row],[Column78]]</f>
        <v>1196367</v>
      </c>
      <c r="CA7" s="4">
        <f>SOFR3mo_PX[[#This Row],[Column79]]</f>
        <v>1206680</v>
      </c>
      <c r="CB7" s="4">
        <f>SOFR3mo_PX[[#This Row],[Column80]]</f>
        <v>1199705</v>
      </c>
      <c r="CC7" s="4">
        <f>SOFR3mo_PX[[#This Row],[Column81]]</f>
        <v>1201741</v>
      </c>
      <c r="CD7" s="4">
        <f>SOFR3mo_PX[[#This Row],[Column82]]</f>
        <v>1215781</v>
      </c>
      <c r="CE7" s="4">
        <f>SOFR3mo_PX[[#This Row],[Column83]]</f>
        <v>1080953</v>
      </c>
      <c r="CF7" s="4">
        <f>SOFR3mo_PX[[#This Row],[Column84]]</f>
        <v>1067106</v>
      </c>
      <c r="CG7" s="4">
        <f>SOFR3mo_PX[[#This Row],[Column85]]</f>
        <v>1067209</v>
      </c>
      <c r="CH7" s="4">
        <f>SOFR3mo_PX[[#This Row],[Column86]]</f>
        <v>1061690</v>
      </c>
      <c r="CI7" s="4">
        <f>SOFR3mo_PX[[#This Row],[Column87]]</f>
        <v>1059518</v>
      </c>
      <c r="CJ7" s="4">
        <f>SOFR3mo_PX[[#This Row],[Column88]]</f>
        <v>1058635</v>
      </c>
      <c r="CK7" s="4">
        <f>SOFR3mo_PX[[#This Row],[Column89]]</f>
        <v>1069589</v>
      </c>
      <c r="CL7" s="4">
        <f>SOFR3mo_PX[[#This Row],[Column90]]</f>
        <v>1060874</v>
      </c>
      <c r="CM7" s="4">
        <f>SOFR3mo_PX[[#This Row],[Column91]]</f>
        <v>1068276</v>
      </c>
    </row>
    <row r="8" spans="1:91" x14ac:dyDescent="0.25">
      <c r="A8" t="str">
        <f ca="1">'cont list_0'!I11</f>
        <v>Z27</v>
      </c>
      <c r="B8" s="4">
        <f>SOFR3mo_PX[[#This Row],[Column2]]</f>
        <v>1547587</v>
      </c>
      <c r="C8" s="4">
        <f>SOFR3mo_PX[[#This Row],[Column3]]</f>
        <v>1547587</v>
      </c>
      <c r="D8" s="4">
        <f>SOFR3mo_PX[[#This Row],[Column4]]</f>
        <v>1534904</v>
      </c>
      <c r="E8" s="4">
        <f>SOFR3mo_PX[[#This Row],[Column5]]</f>
        <v>1528552</v>
      </c>
      <c r="F8" s="4">
        <f>SOFR3mo_PX[[#This Row],[Column6]]</f>
        <v>1502839</v>
      </c>
      <c r="G8" s="4">
        <f>SOFR3mo_PX[[#This Row],[Column7]]</f>
        <v>1489764</v>
      </c>
      <c r="H8" s="4">
        <f>SOFR3mo_PX[[#This Row],[Column8]]</f>
        <v>1470484</v>
      </c>
      <c r="I8" s="4">
        <f>SOFR3mo_PX[[#This Row],[Column9]]</f>
        <v>1465477</v>
      </c>
      <c r="J8" s="4">
        <f>SOFR3mo_PX[[#This Row],[Column10]]</f>
        <v>1455648</v>
      </c>
      <c r="K8" s="4">
        <f>SOFR3mo_PX[[#This Row],[Column11]]</f>
        <v>1429883</v>
      </c>
      <c r="L8" s="4">
        <f>SOFR3mo_PX[[#This Row],[Column12]]</f>
        <v>1433151</v>
      </c>
      <c r="M8" s="4">
        <f>SOFR3mo_PX[[#This Row],[Column13]]</f>
        <v>1424925</v>
      </c>
      <c r="N8" s="4">
        <f>SOFR3mo_PX[[#This Row],[Column14]]</f>
        <v>1410736</v>
      </c>
      <c r="O8" s="4">
        <f>SOFR3mo_PX[[#This Row],[Column15]]</f>
        <v>1412352</v>
      </c>
      <c r="P8" s="4">
        <f>SOFR3mo_PX[[#This Row],[Column16]]</f>
        <v>1440259</v>
      </c>
      <c r="Q8" s="4">
        <f>SOFR3mo_PX[[#This Row],[Column17]]</f>
        <v>1444496</v>
      </c>
      <c r="R8" s="4">
        <f>SOFR3mo_PX[[#This Row],[Column18]]</f>
        <v>944073</v>
      </c>
      <c r="S8" s="4">
        <f>SOFR3mo_PX[[#This Row],[Column19]]</f>
        <v>957816</v>
      </c>
      <c r="T8" s="4">
        <f>SOFR3mo_PX[[#This Row],[Column20]]</f>
        <v>964462</v>
      </c>
      <c r="U8" s="4">
        <f>SOFR3mo_PX[[#This Row],[Column21]]</f>
        <v>942988</v>
      </c>
      <c r="V8" s="4">
        <f>SOFR3mo_PX[[#This Row],[Column22]]</f>
        <v>940882</v>
      </c>
      <c r="W8" s="4">
        <f>SOFR3mo_PX[[#This Row],[Column23]]</f>
        <v>945455</v>
      </c>
      <c r="X8" s="4">
        <f>SOFR3mo_PX[[#This Row],[Column24]]</f>
        <v>936474</v>
      </c>
      <c r="Y8" s="4">
        <f>SOFR3mo_PX[[#This Row],[Column25]]</f>
        <v>942442</v>
      </c>
      <c r="Z8" s="4">
        <f>SOFR3mo_PX[[#This Row],[Column26]]</f>
        <v>927368</v>
      </c>
      <c r="AA8" s="4">
        <f>SOFR3mo_PX[[#This Row],[Column27]]</f>
        <v>909115</v>
      </c>
      <c r="AB8" s="4">
        <f>SOFR3mo_PX[[#This Row],[Column28]]</f>
        <v>910768</v>
      </c>
      <c r="AC8" s="4">
        <f>SOFR3mo_PX[[#This Row],[Column29]]</f>
        <v>907093</v>
      </c>
      <c r="AD8" s="4">
        <f>SOFR3mo_PX[[#This Row],[Column30]]</f>
        <v>908627</v>
      </c>
      <c r="AE8" s="4">
        <f>SOFR3mo_PX[[#This Row],[Column31]]</f>
        <v>895985</v>
      </c>
      <c r="AF8" s="4">
        <f>SOFR3mo_PX[[#This Row],[Column32]]</f>
        <v>901258</v>
      </c>
      <c r="AG8" s="4">
        <f>SOFR3mo_PX[[#This Row],[Column33]]</f>
        <v>902336</v>
      </c>
      <c r="AH8" s="4">
        <f>SOFR3mo_PX[[#This Row],[Column34]]</f>
        <v>908989</v>
      </c>
      <c r="AI8" s="4">
        <f>SOFR3mo_PX[[#This Row],[Column35]]</f>
        <v>902794</v>
      </c>
      <c r="AJ8" s="4">
        <f>SOFR3mo_PX[[#This Row],[Column36]]</f>
        <v>890588</v>
      </c>
      <c r="AK8" s="4">
        <f>SOFR3mo_PX[[#This Row],[Column37]]</f>
        <v>897337</v>
      </c>
      <c r="AL8" s="4">
        <f>SOFR3mo_PX[[#This Row],[Column38]]</f>
        <v>923844</v>
      </c>
      <c r="AM8" s="4">
        <f>SOFR3mo_PX[[#This Row],[Column39]]</f>
        <v>891499</v>
      </c>
      <c r="AN8" s="4">
        <f>SOFR3mo_PX[[#This Row],[Column40]]</f>
        <v>894816</v>
      </c>
      <c r="AO8" s="4">
        <f>SOFR3mo_PX[[#This Row],[Column41]]</f>
        <v>898716</v>
      </c>
      <c r="AP8" s="4">
        <f>SOFR3mo_PX[[#This Row],[Column42]]</f>
        <v>902164</v>
      </c>
      <c r="AQ8" s="4">
        <f>SOFR3mo_PX[[#This Row],[Column43]]</f>
        <v>911907</v>
      </c>
      <c r="AR8" s="4">
        <f>SOFR3mo_PX[[#This Row],[Column44]]</f>
        <v>917989</v>
      </c>
      <c r="AS8" s="4">
        <f>SOFR3mo_PX[[#This Row],[Column45]]</f>
        <v>918696</v>
      </c>
      <c r="AT8" s="4">
        <f>SOFR3mo_PX[[#This Row],[Column46]]</f>
        <v>926760</v>
      </c>
      <c r="AU8" s="4">
        <f>SOFR3mo_PX[[#This Row],[Column47]]</f>
        <v>924261</v>
      </c>
      <c r="AV8" s="4">
        <f>SOFR3mo_PX[[#This Row],[Column48]]</f>
        <v>922126</v>
      </c>
      <c r="AW8" s="4">
        <f>SOFR3mo_PX[[#This Row],[Column49]]</f>
        <v>924366</v>
      </c>
      <c r="AX8" s="4">
        <f>SOFR3mo_PX[[#This Row],[Column50]]</f>
        <v>924785</v>
      </c>
      <c r="AY8" s="4">
        <f>SOFR3mo_PX[[#This Row],[Column51]]</f>
        <v>902330</v>
      </c>
      <c r="AZ8" s="4">
        <f>SOFR3mo_PX[[#This Row],[Column52]]</f>
        <v>911292</v>
      </c>
      <c r="BA8" s="4">
        <f>SOFR3mo_PX[[#This Row],[Column53]]</f>
        <v>929060</v>
      </c>
      <c r="BB8" s="4">
        <f>SOFR3mo_PX[[#This Row],[Column54]]</f>
        <v>928726</v>
      </c>
      <c r="BC8" s="4">
        <f>SOFR3mo_PX[[#This Row],[Column55]]</f>
        <v>926888</v>
      </c>
      <c r="BD8" s="4">
        <f>SOFR3mo_PX[[#This Row],[Column56]]</f>
        <v>941982</v>
      </c>
      <c r="BE8" s="4">
        <f>SOFR3mo_PX[[#This Row],[Column57]]</f>
        <v>928163</v>
      </c>
      <c r="BF8" s="4">
        <f>SOFR3mo_PX[[#This Row],[Column58]]</f>
        <v>934224</v>
      </c>
      <c r="BG8" s="4">
        <f>SOFR3mo_PX[[#This Row],[Column59]]</f>
        <v>927024</v>
      </c>
      <c r="BH8" s="4">
        <f>SOFR3mo_PX[[#This Row],[Column60]]</f>
        <v>933755</v>
      </c>
      <c r="BI8" s="4">
        <f>SOFR3mo_PX[[#This Row],[Column61]]</f>
        <v>946364</v>
      </c>
      <c r="BJ8" s="4">
        <f>SOFR3mo_PX[[#This Row],[Column62]]</f>
        <v>964812</v>
      </c>
      <c r="BK8" s="4">
        <f>SOFR3mo_PX[[#This Row],[Column63]]</f>
        <v>962731</v>
      </c>
      <c r="BL8" s="4">
        <f>SOFR3mo_PX[[#This Row],[Column64]]</f>
        <v>965569</v>
      </c>
      <c r="BM8" s="4">
        <f>SOFR3mo_PX[[#This Row],[Column65]]</f>
        <v>950017</v>
      </c>
      <c r="BN8" s="4">
        <f>SOFR3mo_PX[[#This Row],[Column66]]</f>
        <v>939494</v>
      </c>
      <c r="BO8" s="4">
        <f>SOFR3mo_PX[[#This Row],[Column67]]</f>
        <v>942983</v>
      </c>
      <c r="BP8" s="4">
        <f>SOFR3mo_PX[[#This Row],[Column68]]</f>
        <v>968718</v>
      </c>
      <c r="BQ8" s="4">
        <f>SOFR3mo_PX[[#This Row],[Column69]]</f>
        <v>964111</v>
      </c>
      <c r="BR8" s="4">
        <f>SOFR3mo_PX[[#This Row],[Column70]]</f>
        <v>980539</v>
      </c>
      <c r="BS8" s="4">
        <f>SOFR3mo_PX[[#This Row],[Column71]]</f>
        <v>960139</v>
      </c>
      <c r="BT8" s="4">
        <f>SOFR3mo_PX[[#This Row],[Column72]]</f>
        <v>962609</v>
      </c>
      <c r="BU8" s="4">
        <f>SOFR3mo_PX[[#This Row],[Column73]]</f>
        <v>965165</v>
      </c>
      <c r="BV8" s="4">
        <f>SOFR3mo_PX[[#This Row],[Column74]]</f>
        <v>950198</v>
      </c>
      <c r="BW8" s="4">
        <f>SOFR3mo_PX[[#This Row],[Column75]]</f>
        <v>947802</v>
      </c>
      <c r="BX8" s="4">
        <f>SOFR3mo_PX[[#This Row],[Column76]]</f>
        <v>956841</v>
      </c>
      <c r="BY8" s="4">
        <f>SOFR3mo_PX[[#This Row],[Column77]]</f>
        <v>898207</v>
      </c>
      <c r="BZ8" s="4">
        <f>SOFR3mo_PX[[#This Row],[Column78]]</f>
        <v>896402</v>
      </c>
      <c r="CA8" s="4">
        <f>SOFR3mo_PX[[#This Row],[Column79]]</f>
        <v>903524</v>
      </c>
      <c r="CB8" s="4">
        <f>SOFR3mo_PX[[#This Row],[Column80]]</f>
        <v>882932</v>
      </c>
      <c r="CC8" s="4">
        <f>SOFR3mo_PX[[#This Row],[Column81]]</f>
        <v>904288</v>
      </c>
      <c r="CD8" s="4">
        <f>SOFR3mo_PX[[#This Row],[Column82]]</f>
        <v>896281</v>
      </c>
      <c r="CE8" s="4">
        <f>SOFR3mo_PX[[#This Row],[Column83]]</f>
        <v>1207760</v>
      </c>
      <c r="CF8" s="4">
        <f>SOFR3mo_PX[[#This Row],[Column84]]</f>
        <v>1209008</v>
      </c>
      <c r="CG8" s="4">
        <f>SOFR3mo_PX[[#This Row],[Column85]]</f>
        <v>1237784</v>
      </c>
      <c r="CH8" s="4">
        <f>SOFR3mo_PX[[#This Row],[Column86]]</f>
        <v>1206003</v>
      </c>
      <c r="CI8" s="4">
        <f>SOFR3mo_PX[[#This Row],[Column87]]</f>
        <v>1221015</v>
      </c>
      <c r="CJ8" s="4">
        <f>SOFR3mo_PX[[#This Row],[Column88]]</f>
        <v>1212687</v>
      </c>
      <c r="CK8" s="4">
        <f>SOFR3mo_PX[[#This Row],[Column89]]</f>
        <v>1219584</v>
      </c>
      <c r="CL8" s="4">
        <f>SOFR3mo_PX[[#This Row],[Column90]]</f>
        <v>1193111</v>
      </c>
      <c r="CM8" s="4">
        <f>SOFR3mo_PX[[#This Row],[Column91]]</f>
        <v>1199145</v>
      </c>
    </row>
    <row r="9" spans="1:91" x14ac:dyDescent="0.25">
      <c r="A9" t="str">
        <f ca="1">'cont list_0'!I12</f>
        <v>H28</v>
      </c>
      <c r="B9" s="4">
        <f>SOFR3mo_PX[[#This Row],[Column2]]</f>
        <v>803766</v>
      </c>
      <c r="C9" s="4">
        <f>SOFR3mo_PX[[#This Row],[Column3]]</f>
        <v>803766</v>
      </c>
      <c r="D9" s="4">
        <f>SOFR3mo_PX[[#This Row],[Column4]]</f>
        <v>789606</v>
      </c>
      <c r="E9" s="4">
        <f>SOFR3mo_PX[[#This Row],[Column5]]</f>
        <v>779832</v>
      </c>
      <c r="F9" s="4">
        <f>SOFR3mo_PX[[#This Row],[Column6]]</f>
        <v>770966</v>
      </c>
      <c r="G9" s="4">
        <f>SOFR3mo_PX[[#This Row],[Column7]]</f>
        <v>759713</v>
      </c>
      <c r="H9" s="4">
        <f>SOFR3mo_PX[[#This Row],[Column8]]</f>
        <v>751116</v>
      </c>
      <c r="I9" s="4">
        <f>SOFR3mo_PX[[#This Row],[Column9]]</f>
        <v>734489</v>
      </c>
      <c r="J9" s="4">
        <f>SOFR3mo_PX[[#This Row],[Column10]]</f>
        <v>713752</v>
      </c>
      <c r="K9" s="4">
        <f>SOFR3mo_PX[[#This Row],[Column11]]</f>
        <v>729791</v>
      </c>
      <c r="L9" s="4">
        <f>SOFR3mo_PX[[#This Row],[Column12]]</f>
        <v>719173</v>
      </c>
      <c r="M9" s="4">
        <f>SOFR3mo_PX[[#This Row],[Column13]]</f>
        <v>723328</v>
      </c>
      <c r="N9" s="4">
        <f>SOFR3mo_PX[[#This Row],[Column14]]</f>
        <v>712568</v>
      </c>
      <c r="O9" s="4">
        <f>SOFR3mo_PX[[#This Row],[Column15]]</f>
        <v>710358</v>
      </c>
      <c r="P9" s="4">
        <f>SOFR3mo_PX[[#This Row],[Column16]]</f>
        <v>714106</v>
      </c>
      <c r="Q9" s="4">
        <f>SOFR3mo_PX[[#This Row],[Column17]]</f>
        <v>709098</v>
      </c>
      <c r="R9" s="4">
        <f>SOFR3mo_PX[[#This Row],[Column18]]</f>
        <v>1412980</v>
      </c>
      <c r="S9" s="4">
        <f>SOFR3mo_PX[[#This Row],[Column19]]</f>
        <v>1405710</v>
      </c>
      <c r="T9" s="4">
        <f>SOFR3mo_PX[[#This Row],[Column20]]</f>
        <v>1392560</v>
      </c>
      <c r="U9" s="4">
        <f>SOFR3mo_PX[[#This Row],[Column21]]</f>
        <v>1400590</v>
      </c>
      <c r="V9" s="4">
        <f>SOFR3mo_PX[[#This Row],[Column22]]</f>
        <v>1378573</v>
      </c>
      <c r="W9" s="4">
        <f>SOFR3mo_PX[[#This Row],[Column23]]</f>
        <v>1382309</v>
      </c>
      <c r="X9" s="4">
        <f>SOFR3mo_PX[[#This Row],[Column24]]</f>
        <v>1386738</v>
      </c>
      <c r="Y9" s="4">
        <f>SOFR3mo_PX[[#This Row],[Column25]]</f>
        <v>1386738</v>
      </c>
      <c r="Z9" s="4">
        <f>SOFR3mo_PX[[#This Row],[Column26]]</f>
        <v>1371278</v>
      </c>
      <c r="AA9" s="4">
        <f>SOFR3mo_PX[[#This Row],[Column27]]</f>
        <v>1351680</v>
      </c>
      <c r="AB9" s="4">
        <f>SOFR3mo_PX[[#This Row],[Column28]]</f>
        <v>1348146</v>
      </c>
      <c r="AC9" s="4">
        <f>SOFR3mo_PX[[#This Row],[Column29]]</f>
        <v>1325115</v>
      </c>
      <c r="AD9" s="4">
        <f>SOFR3mo_PX[[#This Row],[Column30]]</f>
        <v>1320469</v>
      </c>
      <c r="AE9" s="4">
        <f>SOFR3mo_PX[[#This Row],[Column31]]</f>
        <v>1315368</v>
      </c>
      <c r="AF9" s="4">
        <f>SOFR3mo_PX[[#This Row],[Column32]]</f>
        <v>1338432</v>
      </c>
      <c r="AG9" s="4">
        <f>SOFR3mo_PX[[#This Row],[Column33]]</f>
        <v>1357395</v>
      </c>
      <c r="AH9" s="4">
        <f>SOFR3mo_PX[[#This Row],[Column34]]</f>
        <v>1373170</v>
      </c>
      <c r="AI9" s="4">
        <f>SOFR3mo_PX[[#This Row],[Column35]]</f>
        <v>1362010</v>
      </c>
      <c r="AJ9" s="4">
        <f>SOFR3mo_PX[[#This Row],[Column36]]</f>
        <v>1378746</v>
      </c>
      <c r="AK9" s="4">
        <f>SOFR3mo_PX[[#This Row],[Column37]]</f>
        <v>1381529</v>
      </c>
      <c r="AL9" s="4">
        <f>SOFR3mo_PX[[#This Row],[Column38]]</f>
        <v>1367659</v>
      </c>
      <c r="AM9" s="4">
        <f>SOFR3mo_PX[[#This Row],[Column39]]</f>
        <v>1349414</v>
      </c>
      <c r="AN9" s="4">
        <f>SOFR3mo_PX[[#This Row],[Column40]]</f>
        <v>1344578</v>
      </c>
      <c r="AO9" s="4">
        <f>SOFR3mo_PX[[#This Row],[Column41]]</f>
        <v>1347106</v>
      </c>
      <c r="AP9" s="4">
        <f>SOFR3mo_PX[[#This Row],[Column42]]</f>
        <v>1362154</v>
      </c>
      <c r="AQ9" s="4">
        <f>SOFR3mo_PX[[#This Row],[Column43]]</f>
        <v>1341745</v>
      </c>
      <c r="AR9" s="4">
        <f>SOFR3mo_PX[[#This Row],[Column44]]</f>
        <v>1353584</v>
      </c>
      <c r="AS9" s="4">
        <f>SOFR3mo_PX[[#This Row],[Column45]]</f>
        <v>1345706</v>
      </c>
      <c r="AT9" s="4">
        <f>SOFR3mo_PX[[#This Row],[Column46]]</f>
        <v>1343733</v>
      </c>
      <c r="AU9" s="4">
        <f>SOFR3mo_PX[[#This Row],[Column47]]</f>
        <v>1333596</v>
      </c>
      <c r="AV9" s="4">
        <f>SOFR3mo_PX[[#This Row],[Column48]]</f>
        <v>1323215</v>
      </c>
      <c r="AW9" s="4">
        <f>SOFR3mo_PX[[#This Row],[Column49]]</f>
        <v>1308309</v>
      </c>
      <c r="AX9" s="4">
        <f>SOFR3mo_PX[[#This Row],[Column50]]</f>
        <v>1283577</v>
      </c>
      <c r="AY9" s="4">
        <f>SOFR3mo_PX[[#This Row],[Column51]]</f>
        <v>1264904</v>
      </c>
      <c r="AZ9" s="4">
        <f>SOFR3mo_PX[[#This Row],[Column52]]</f>
        <v>1298364</v>
      </c>
      <c r="BA9" s="4">
        <f>SOFR3mo_PX[[#This Row],[Column53]]</f>
        <v>1311643</v>
      </c>
      <c r="BB9" s="4">
        <f>SOFR3mo_PX[[#This Row],[Column54]]</f>
        <v>1324100</v>
      </c>
      <c r="BC9" s="4">
        <f>SOFR3mo_PX[[#This Row],[Column55]]</f>
        <v>1329257</v>
      </c>
      <c r="BD9" s="4">
        <f>SOFR3mo_PX[[#This Row],[Column56]]</f>
        <v>1313650</v>
      </c>
      <c r="BE9" s="4">
        <f>SOFR3mo_PX[[#This Row],[Column57]]</f>
        <v>1279040</v>
      </c>
      <c r="BF9" s="4">
        <f>SOFR3mo_PX[[#This Row],[Column58]]</f>
        <v>1284565</v>
      </c>
      <c r="BG9" s="4">
        <f>SOFR3mo_PX[[#This Row],[Column59]]</f>
        <v>1244218</v>
      </c>
      <c r="BH9" s="4">
        <f>SOFR3mo_PX[[#This Row],[Column60]]</f>
        <v>1237092</v>
      </c>
      <c r="BI9" s="4">
        <f>SOFR3mo_PX[[#This Row],[Column61]]</f>
        <v>1250468</v>
      </c>
      <c r="BJ9" s="4">
        <f>SOFR3mo_PX[[#This Row],[Column62]]</f>
        <v>1243106</v>
      </c>
      <c r="BK9" s="4">
        <f>SOFR3mo_PX[[#This Row],[Column63]]</f>
        <v>1251901</v>
      </c>
      <c r="BL9" s="4">
        <f>SOFR3mo_PX[[#This Row],[Column64]]</f>
        <v>1264462</v>
      </c>
      <c r="BM9" s="4">
        <f>SOFR3mo_PX[[#This Row],[Column65]]</f>
        <v>1225964</v>
      </c>
      <c r="BN9" s="4">
        <f>SOFR3mo_PX[[#This Row],[Column66]]</f>
        <v>1225074</v>
      </c>
      <c r="BO9" s="4">
        <f>SOFR3mo_PX[[#This Row],[Column67]]</f>
        <v>1223034</v>
      </c>
      <c r="BP9" s="4">
        <f>SOFR3mo_PX[[#This Row],[Column68]]</f>
        <v>1213830</v>
      </c>
      <c r="BQ9" s="4">
        <f>SOFR3mo_PX[[#This Row],[Column69]]</f>
        <v>1210342</v>
      </c>
      <c r="BR9" s="4">
        <f>SOFR3mo_PX[[#This Row],[Column70]]</f>
        <v>1205081</v>
      </c>
      <c r="BS9" s="4">
        <f>SOFR3mo_PX[[#This Row],[Column71]]</f>
        <v>1205082</v>
      </c>
      <c r="BT9" s="4">
        <f>SOFR3mo_PX[[#This Row],[Column72]]</f>
        <v>1202474</v>
      </c>
      <c r="BU9" s="4">
        <f>SOFR3mo_PX[[#This Row],[Column73]]</f>
        <v>1189336</v>
      </c>
      <c r="BV9" s="4">
        <f>SOFR3mo_PX[[#This Row],[Column74]]</f>
        <v>1197020</v>
      </c>
      <c r="BW9" s="4">
        <f>SOFR3mo_PX[[#This Row],[Column75]]</f>
        <v>1203467</v>
      </c>
      <c r="BX9" s="4">
        <f>SOFR3mo_PX[[#This Row],[Column76]]</f>
        <v>1202778</v>
      </c>
      <c r="BY9" s="4">
        <f>SOFR3mo_PX[[#This Row],[Column77]]</f>
        <v>1218390</v>
      </c>
      <c r="BZ9" s="4">
        <f>SOFR3mo_PX[[#This Row],[Column78]]</f>
        <v>1212442</v>
      </c>
      <c r="CA9" s="4">
        <f>SOFR3mo_PX[[#This Row],[Column79]]</f>
        <v>1214121</v>
      </c>
      <c r="CB9" s="4">
        <f>SOFR3mo_PX[[#This Row],[Column80]]</f>
        <v>1238494</v>
      </c>
      <c r="CC9" s="4">
        <f>SOFR3mo_PX[[#This Row],[Column81]]</f>
        <v>1236453</v>
      </c>
      <c r="CD9" s="4">
        <f>SOFR3mo_PX[[#This Row],[Column82]]</f>
        <v>1207269</v>
      </c>
      <c r="CE9" s="4">
        <f>SOFR3mo_PX[[#This Row],[Column83]]</f>
        <v>914008</v>
      </c>
      <c r="CF9" s="4">
        <f>SOFR3mo_PX[[#This Row],[Column84]]</f>
        <v>881578</v>
      </c>
      <c r="CG9" s="4">
        <f>SOFR3mo_PX[[#This Row],[Column85]]</f>
        <v>871376</v>
      </c>
      <c r="CH9" s="4">
        <f>SOFR3mo_PX[[#This Row],[Column86]]</f>
        <v>878244</v>
      </c>
      <c r="CI9" s="4">
        <f>SOFR3mo_PX[[#This Row],[Column87]]</f>
        <v>878687</v>
      </c>
      <c r="CJ9" s="4">
        <f>SOFR3mo_PX[[#This Row],[Column88]]</f>
        <v>884028</v>
      </c>
      <c r="CK9" s="4">
        <f>SOFR3mo_PX[[#This Row],[Column89]]</f>
        <v>874845</v>
      </c>
      <c r="CL9" s="4">
        <f>SOFR3mo_PX[[#This Row],[Column90]]</f>
        <v>867787</v>
      </c>
      <c r="CM9" s="4">
        <f>SOFR3mo_PX[[#This Row],[Column91]]</f>
        <v>850571</v>
      </c>
    </row>
    <row r="10" spans="1:91" x14ac:dyDescent="0.25">
      <c r="A10" t="str">
        <f ca="1">'cont list_0'!I13</f>
        <v>M28</v>
      </c>
      <c r="B10" s="4">
        <f>SOFR3mo_PX[[#This Row],[Column2]]</f>
        <v>608103</v>
      </c>
      <c r="C10" s="4">
        <f>SOFR3mo_PX[[#This Row],[Column3]]</f>
        <v>608103</v>
      </c>
      <c r="D10" s="4">
        <f>SOFR3mo_PX[[#This Row],[Column4]]</f>
        <v>601476</v>
      </c>
      <c r="E10" s="4">
        <f>SOFR3mo_PX[[#This Row],[Column5]]</f>
        <v>595223</v>
      </c>
      <c r="F10" s="4">
        <f>SOFR3mo_PX[[#This Row],[Column6]]</f>
        <v>591761</v>
      </c>
      <c r="G10" s="4">
        <f>SOFR3mo_PX[[#This Row],[Column7]]</f>
        <v>584316</v>
      </c>
      <c r="H10" s="4">
        <f>SOFR3mo_PX[[#This Row],[Column8]]</f>
        <v>589497</v>
      </c>
      <c r="I10" s="4">
        <f>SOFR3mo_PX[[#This Row],[Column9]]</f>
        <v>576442</v>
      </c>
      <c r="J10" s="4">
        <f>SOFR3mo_PX[[#This Row],[Column10]]</f>
        <v>568240</v>
      </c>
      <c r="K10" s="4">
        <f>SOFR3mo_PX[[#This Row],[Column11]]</f>
        <v>566129</v>
      </c>
      <c r="L10" s="4">
        <f>SOFR3mo_PX[[#This Row],[Column12]]</f>
        <v>570602</v>
      </c>
      <c r="M10" s="4">
        <f>SOFR3mo_PX[[#This Row],[Column13]]</f>
        <v>587728</v>
      </c>
      <c r="N10" s="4">
        <f>SOFR3mo_PX[[#This Row],[Column14]]</f>
        <v>587521</v>
      </c>
      <c r="O10" s="4">
        <f>SOFR3mo_PX[[#This Row],[Column15]]</f>
        <v>578596</v>
      </c>
      <c r="P10" s="4">
        <f>SOFR3mo_PX[[#This Row],[Column16]]</f>
        <v>585170</v>
      </c>
      <c r="Q10" s="4">
        <f>SOFR3mo_PX[[#This Row],[Column17]]</f>
        <v>576130</v>
      </c>
      <c r="R10" s="4">
        <f>SOFR3mo_PX[[#This Row],[Column18]]</f>
        <v>692769</v>
      </c>
      <c r="S10" s="4">
        <f>SOFR3mo_PX[[#This Row],[Column19]]</f>
        <v>700167</v>
      </c>
      <c r="T10" s="4">
        <f>SOFR3mo_PX[[#This Row],[Column20]]</f>
        <v>694859</v>
      </c>
      <c r="U10" s="4">
        <f>SOFR3mo_PX[[#This Row],[Column21]]</f>
        <v>695208</v>
      </c>
      <c r="V10" s="4">
        <f>SOFR3mo_PX[[#This Row],[Column22]]</f>
        <v>675492</v>
      </c>
      <c r="W10" s="4">
        <f>SOFR3mo_PX[[#This Row],[Column23]]</f>
        <v>682973</v>
      </c>
      <c r="X10" s="4">
        <f>SOFR3mo_PX[[#This Row],[Column24]]</f>
        <v>683921</v>
      </c>
      <c r="Y10" s="4">
        <f>SOFR3mo_PX[[#This Row],[Column25]]</f>
        <v>683921</v>
      </c>
      <c r="Z10" s="4">
        <f>SOFR3mo_PX[[#This Row],[Column26]]</f>
        <v>674983</v>
      </c>
      <c r="AA10" s="4">
        <f>SOFR3mo_PX[[#This Row],[Column27]]</f>
        <v>673186</v>
      </c>
      <c r="AB10" s="4">
        <f>SOFR3mo_PX[[#This Row],[Column28]]</f>
        <v>665782</v>
      </c>
      <c r="AC10" s="4">
        <f>SOFR3mo_PX[[#This Row],[Column29]]</f>
        <v>665492</v>
      </c>
      <c r="AD10" s="4">
        <f>SOFR3mo_PX[[#This Row],[Column30]]</f>
        <v>670899</v>
      </c>
      <c r="AE10" s="4">
        <f>SOFR3mo_PX[[#This Row],[Column31]]</f>
        <v>675003</v>
      </c>
      <c r="AF10" s="4">
        <f>SOFR3mo_PX[[#This Row],[Column32]]</f>
        <v>677442</v>
      </c>
      <c r="AG10" s="4">
        <f>SOFR3mo_PX[[#This Row],[Column33]]</f>
        <v>693222</v>
      </c>
      <c r="AH10" s="4">
        <f>SOFR3mo_PX[[#This Row],[Column34]]</f>
        <v>691852</v>
      </c>
      <c r="AI10" s="4">
        <f>SOFR3mo_PX[[#This Row],[Column35]]</f>
        <v>698125</v>
      </c>
      <c r="AJ10" s="4">
        <f>SOFR3mo_PX[[#This Row],[Column36]]</f>
        <v>696681</v>
      </c>
      <c r="AK10" s="4">
        <f>SOFR3mo_PX[[#This Row],[Column37]]</f>
        <v>712178</v>
      </c>
      <c r="AL10" s="4">
        <f>SOFR3mo_PX[[#This Row],[Column38]]</f>
        <v>722375</v>
      </c>
      <c r="AM10" s="4">
        <f>SOFR3mo_PX[[#This Row],[Column39]]</f>
        <v>720225</v>
      </c>
      <c r="AN10" s="4">
        <f>SOFR3mo_PX[[#This Row],[Column40]]</f>
        <v>727098</v>
      </c>
      <c r="AO10" s="4">
        <f>SOFR3mo_PX[[#This Row],[Column41]]</f>
        <v>725781</v>
      </c>
      <c r="AP10" s="4">
        <f>SOFR3mo_PX[[#This Row],[Column42]]</f>
        <v>716107</v>
      </c>
      <c r="AQ10" s="4">
        <f>SOFR3mo_PX[[#This Row],[Column43]]</f>
        <v>733317</v>
      </c>
      <c r="AR10" s="4">
        <f>SOFR3mo_PX[[#This Row],[Column44]]</f>
        <v>735033</v>
      </c>
      <c r="AS10" s="4">
        <f>SOFR3mo_PX[[#This Row],[Column45]]</f>
        <v>732701</v>
      </c>
      <c r="AT10" s="4">
        <f>SOFR3mo_PX[[#This Row],[Column46]]</f>
        <v>737720</v>
      </c>
      <c r="AU10" s="4">
        <f>SOFR3mo_PX[[#This Row],[Column47]]</f>
        <v>742400</v>
      </c>
      <c r="AV10" s="4">
        <f>SOFR3mo_PX[[#This Row],[Column48]]</f>
        <v>745626</v>
      </c>
      <c r="AW10" s="4">
        <f>SOFR3mo_PX[[#This Row],[Column49]]</f>
        <v>729674</v>
      </c>
      <c r="AX10" s="4">
        <f>SOFR3mo_PX[[#This Row],[Column50]]</f>
        <v>722379</v>
      </c>
      <c r="AY10" s="4">
        <f>SOFR3mo_PX[[#This Row],[Column51]]</f>
        <v>713163</v>
      </c>
      <c r="AZ10" s="4">
        <f>SOFR3mo_PX[[#This Row],[Column52]]</f>
        <v>701659</v>
      </c>
      <c r="BA10" s="4">
        <f>SOFR3mo_PX[[#This Row],[Column53]]</f>
        <v>694888</v>
      </c>
      <c r="BB10" s="4">
        <f>SOFR3mo_PX[[#This Row],[Column54]]</f>
        <v>699563</v>
      </c>
      <c r="BC10" s="4">
        <f>SOFR3mo_PX[[#This Row],[Column55]]</f>
        <v>703817</v>
      </c>
      <c r="BD10" s="4">
        <f>SOFR3mo_PX[[#This Row],[Column56]]</f>
        <v>716453</v>
      </c>
      <c r="BE10" s="4">
        <f>SOFR3mo_PX[[#This Row],[Column57]]</f>
        <v>714049</v>
      </c>
      <c r="BF10" s="4">
        <f>SOFR3mo_PX[[#This Row],[Column58]]</f>
        <v>721344</v>
      </c>
      <c r="BG10" s="4">
        <f>SOFR3mo_PX[[#This Row],[Column59]]</f>
        <v>720727</v>
      </c>
      <c r="BH10" s="4">
        <f>SOFR3mo_PX[[#This Row],[Column60]]</f>
        <v>726888</v>
      </c>
      <c r="BI10" s="4">
        <f>SOFR3mo_PX[[#This Row],[Column61]]</f>
        <v>735721</v>
      </c>
      <c r="BJ10" s="4">
        <f>SOFR3mo_PX[[#This Row],[Column62]]</f>
        <v>730539</v>
      </c>
      <c r="BK10" s="4">
        <f>SOFR3mo_PX[[#This Row],[Column63]]</f>
        <v>727400</v>
      </c>
      <c r="BL10" s="4">
        <f>SOFR3mo_PX[[#This Row],[Column64]]</f>
        <v>726462</v>
      </c>
      <c r="BM10" s="4">
        <f>SOFR3mo_PX[[#This Row],[Column65]]</f>
        <v>731443</v>
      </c>
      <c r="BN10" s="4">
        <f>SOFR3mo_PX[[#This Row],[Column66]]</f>
        <v>727692</v>
      </c>
      <c r="BO10" s="4">
        <f>SOFR3mo_PX[[#This Row],[Column67]]</f>
        <v>730001</v>
      </c>
      <c r="BP10" s="4">
        <f>SOFR3mo_PX[[#This Row],[Column68]]</f>
        <v>738184</v>
      </c>
      <c r="BQ10" s="4">
        <f>SOFR3mo_PX[[#This Row],[Column69]]</f>
        <v>733052</v>
      </c>
      <c r="BR10" s="4">
        <f>SOFR3mo_PX[[#This Row],[Column70]]</f>
        <v>717210</v>
      </c>
      <c r="BS10" s="4">
        <f>SOFR3mo_PX[[#This Row],[Column71]]</f>
        <v>717324</v>
      </c>
      <c r="BT10" s="4">
        <f>SOFR3mo_PX[[#This Row],[Column72]]</f>
        <v>716716</v>
      </c>
      <c r="BU10" s="4">
        <f>SOFR3mo_PX[[#This Row],[Column73]]</f>
        <v>718031</v>
      </c>
      <c r="BV10" s="4">
        <f>SOFR3mo_PX[[#This Row],[Column74]]</f>
        <v>710613</v>
      </c>
      <c r="BW10" s="4">
        <f>SOFR3mo_PX[[#This Row],[Column75]]</f>
        <v>700349</v>
      </c>
      <c r="BX10" s="4">
        <f>SOFR3mo_PX[[#This Row],[Column76]]</f>
        <v>701531</v>
      </c>
      <c r="BY10" s="4">
        <f>SOFR3mo_PX[[#This Row],[Column77]]</f>
        <v>701383</v>
      </c>
      <c r="BZ10" s="4">
        <f>SOFR3mo_PX[[#This Row],[Column78]]</f>
        <v>708291</v>
      </c>
      <c r="CA10" s="4">
        <f>SOFR3mo_PX[[#This Row],[Column79]]</f>
        <v>708189</v>
      </c>
      <c r="CB10" s="4">
        <f>SOFR3mo_PX[[#This Row],[Column80]]</f>
        <v>698899</v>
      </c>
      <c r="CC10" s="4">
        <f>SOFR3mo_PX[[#This Row],[Column81]]</f>
        <v>706544</v>
      </c>
      <c r="CD10" s="4">
        <f>SOFR3mo_PX[[#This Row],[Column82]]</f>
        <v>714550</v>
      </c>
      <c r="CE10" s="4">
        <f>SOFR3mo_PX[[#This Row],[Column83]]</f>
        <v>1196661</v>
      </c>
      <c r="CF10" s="4">
        <f>SOFR3mo_PX[[#This Row],[Column84]]</f>
        <v>1189775</v>
      </c>
      <c r="CG10" s="4">
        <f>SOFR3mo_PX[[#This Row],[Column85]]</f>
        <v>1185200</v>
      </c>
      <c r="CH10" s="4">
        <f>SOFR3mo_PX[[#This Row],[Column86]]</f>
        <v>1162426</v>
      </c>
      <c r="CI10" s="4">
        <f>SOFR3mo_PX[[#This Row],[Column87]]</f>
        <v>1165640</v>
      </c>
      <c r="CJ10" s="4">
        <f>SOFR3mo_PX[[#This Row],[Column88]]</f>
        <v>1155345</v>
      </c>
      <c r="CK10" s="4">
        <f>SOFR3mo_PX[[#This Row],[Column89]]</f>
        <v>1143265</v>
      </c>
      <c r="CL10" s="4">
        <f>SOFR3mo_PX[[#This Row],[Column90]]</f>
        <v>1142701</v>
      </c>
      <c r="CM10" s="4">
        <f>SOFR3mo_PX[[#This Row],[Column91]]</f>
        <v>1107316</v>
      </c>
    </row>
    <row r="11" spans="1:91" x14ac:dyDescent="0.25">
      <c r="A11" t="str">
        <f ca="1">'cont list_0'!I14</f>
        <v>U28</v>
      </c>
      <c r="B11" s="4">
        <f>SOFR3mo_PX[[#This Row],[Column2]]</f>
        <v>639838</v>
      </c>
      <c r="C11" s="4">
        <f>SOFR3mo_PX[[#This Row],[Column3]]</f>
        <v>639838</v>
      </c>
      <c r="D11" s="4">
        <f>SOFR3mo_PX[[#This Row],[Column4]]</f>
        <v>631849</v>
      </c>
      <c r="E11" s="4">
        <f>SOFR3mo_PX[[#This Row],[Column5]]</f>
        <v>622970</v>
      </c>
      <c r="F11" s="4">
        <f>SOFR3mo_PX[[#This Row],[Column6]]</f>
        <v>611201</v>
      </c>
      <c r="G11" s="4">
        <f>SOFR3mo_PX[[#This Row],[Column7]]</f>
        <v>615528</v>
      </c>
      <c r="H11" s="4">
        <f>SOFR3mo_PX[[#This Row],[Column8]]</f>
        <v>612625</v>
      </c>
      <c r="I11" s="4">
        <f>SOFR3mo_PX[[#This Row],[Column9]]</f>
        <v>604702</v>
      </c>
      <c r="J11" s="4">
        <f>SOFR3mo_PX[[#This Row],[Column10]]</f>
        <v>596550</v>
      </c>
      <c r="K11" s="4">
        <f>SOFR3mo_PX[[#This Row],[Column11]]</f>
        <v>588590</v>
      </c>
      <c r="L11" s="4">
        <f>SOFR3mo_PX[[#This Row],[Column12]]</f>
        <v>606455</v>
      </c>
      <c r="M11" s="4">
        <f>SOFR3mo_PX[[#This Row],[Column13]]</f>
        <v>601130</v>
      </c>
      <c r="N11" s="4">
        <f>SOFR3mo_PX[[#This Row],[Column14]]</f>
        <v>584142</v>
      </c>
      <c r="O11" s="4">
        <f>SOFR3mo_PX[[#This Row],[Column15]]</f>
        <v>580834</v>
      </c>
      <c r="P11" s="4">
        <f>SOFR3mo_PX[[#This Row],[Column16]]</f>
        <v>583461</v>
      </c>
      <c r="Q11" s="4">
        <f>SOFR3mo_PX[[#This Row],[Column17]]</f>
        <v>576916</v>
      </c>
      <c r="R11" s="4">
        <f>SOFR3mo_PX[[#This Row],[Column18]]</f>
        <v>566901</v>
      </c>
      <c r="S11" s="4">
        <f>SOFR3mo_PX[[#This Row],[Column19]]</f>
        <v>588245</v>
      </c>
      <c r="T11" s="4">
        <f>SOFR3mo_PX[[#This Row],[Column20]]</f>
        <v>577583</v>
      </c>
      <c r="U11" s="4">
        <f>SOFR3mo_PX[[#This Row],[Column21]]</f>
        <v>579439</v>
      </c>
      <c r="V11" s="4">
        <f>SOFR3mo_PX[[#This Row],[Column22]]</f>
        <v>584144</v>
      </c>
      <c r="W11" s="4">
        <f>SOFR3mo_PX[[#This Row],[Column23]]</f>
        <v>604730</v>
      </c>
      <c r="X11" s="4">
        <f>SOFR3mo_PX[[#This Row],[Column24]]</f>
        <v>607996</v>
      </c>
      <c r="Y11" s="4">
        <f>SOFR3mo_PX[[#This Row],[Column25]]</f>
        <v>607996</v>
      </c>
      <c r="Z11" s="4">
        <f>SOFR3mo_PX[[#This Row],[Column26]]</f>
        <v>617463</v>
      </c>
      <c r="AA11" s="4">
        <f>SOFR3mo_PX[[#This Row],[Column27]]</f>
        <v>615150</v>
      </c>
      <c r="AB11" s="4">
        <f>SOFR3mo_PX[[#This Row],[Column28]]</f>
        <v>611137</v>
      </c>
      <c r="AC11" s="4">
        <f>SOFR3mo_PX[[#This Row],[Column29]]</f>
        <v>616403</v>
      </c>
      <c r="AD11" s="4">
        <f>SOFR3mo_PX[[#This Row],[Column30]]</f>
        <v>624526</v>
      </c>
      <c r="AE11" s="4">
        <f>SOFR3mo_PX[[#This Row],[Column31]]</f>
        <v>637566</v>
      </c>
      <c r="AF11" s="4">
        <f>SOFR3mo_PX[[#This Row],[Column32]]</f>
        <v>662094</v>
      </c>
      <c r="AG11" s="4">
        <f>SOFR3mo_PX[[#This Row],[Column33]]</f>
        <v>663989</v>
      </c>
      <c r="AH11" s="4">
        <f>SOFR3mo_PX[[#This Row],[Column34]]</f>
        <v>680590</v>
      </c>
      <c r="AI11" s="4">
        <f>SOFR3mo_PX[[#This Row],[Column35]]</f>
        <v>705698</v>
      </c>
      <c r="AJ11" s="4">
        <f>SOFR3mo_PX[[#This Row],[Column36]]</f>
        <v>714330</v>
      </c>
      <c r="AK11" s="4">
        <f>SOFR3mo_PX[[#This Row],[Column37]]</f>
        <v>714112</v>
      </c>
      <c r="AL11" s="4">
        <f>SOFR3mo_PX[[#This Row],[Column38]]</f>
        <v>728078</v>
      </c>
      <c r="AM11" s="4">
        <f>SOFR3mo_PX[[#This Row],[Column39]]</f>
        <v>720849</v>
      </c>
      <c r="AN11" s="4">
        <f>SOFR3mo_PX[[#This Row],[Column40]]</f>
        <v>722343</v>
      </c>
      <c r="AO11" s="4">
        <f>SOFR3mo_PX[[#This Row],[Column41]]</f>
        <v>722150</v>
      </c>
      <c r="AP11" s="4">
        <f>SOFR3mo_PX[[#This Row],[Column42]]</f>
        <v>713586</v>
      </c>
      <c r="AQ11" s="4">
        <f>SOFR3mo_PX[[#This Row],[Column43]]</f>
        <v>706200</v>
      </c>
      <c r="AR11" s="4">
        <f>SOFR3mo_PX[[#This Row],[Column44]]</f>
        <v>704751</v>
      </c>
      <c r="AS11" s="4">
        <f>SOFR3mo_PX[[#This Row],[Column45]]</f>
        <v>701307</v>
      </c>
      <c r="AT11" s="4">
        <f>SOFR3mo_PX[[#This Row],[Column46]]</f>
        <v>663049</v>
      </c>
      <c r="AU11" s="4">
        <f>SOFR3mo_PX[[#This Row],[Column47]]</f>
        <v>662070</v>
      </c>
      <c r="AV11" s="4">
        <f>SOFR3mo_PX[[#This Row],[Column48]]</f>
        <v>656681</v>
      </c>
      <c r="AW11" s="4">
        <f>SOFR3mo_PX[[#This Row],[Column49]]</f>
        <v>649042</v>
      </c>
      <c r="AX11" s="4">
        <f>SOFR3mo_PX[[#This Row],[Column50]]</f>
        <v>648201</v>
      </c>
      <c r="AY11" s="4">
        <f>SOFR3mo_PX[[#This Row],[Column51]]</f>
        <v>647874</v>
      </c>
      <c r="AZ11" s="4">
        <f>SOFR3mo_PX[[#This Row],[Column52]]</f>
        <v>650493</v>
      </c>
      <c r="BA11" s="4">
        <f>SOFR3mo_PX[[#This Row],[Column53]]</f>
        <v>656640</v>
      </c>
      <c r="BB11" s="4">
        <f>SOFR3mo_PX[[#This Row],[Column54]]</f>
        <v>659953</v>
      </c>
      <c r="BC11" s="4">
        <f>SOFR3mo_PX[[#This Row],[Column55]]</f>
        <v>654370</v>
      </c>
      <c r="BD11" s="4">
        <f>SOFR3mo_PX[[#This Row],[Column56]]</f>
        <v>662611</v>
      </c>
      <c r="BE11" s="4">
        <f>SOFR3mo_PX[[#This Row],[Column57]]</f>
        <v>662305</v>
      </c>
      <c r="BF11" s="4">
        <f>SOFR3mo_PX[[#This Row],[Column58]]</f>
        <v>658478</v>
      </c>
      <c r="BG11" s="4">
        <f>SOFR3mo_PX[[#This Row],[Column59]]</f>
        <v>654446</v>
      </c>
      <c r="BH11" s="4">
        <f>SOFR3mo_PX[[#This Row],[Column60]]</f>
        <v>654593</v>
      </c>
      <c r="BI11" s="4">
        <f>SOFR3mo_PX[[#This Row],[Column61]]</f>
        <v>654491</v>
      </c>
      <c r="BJ11" s="4">
        <f>SOFR3mo_PX[[#This Row],[Column62]]</f>
        <v>655844</v>
      </c>
      <c r="BK11" s="4">
        <f>SOFR3mo_PX[[#This Row],[Column63]]</f>
        <v>650134</v>
      </c>
      <c r="BL11" s="4">
        <f>SOFR3mo_PX[[#This Row],[Column64]]</f>
        <v>645745</v>
      </c>
      <c r="BM11" s="4">
        <f>SOFR3mo_PX[[#This Row],[Column65]]</f>
        <v>644857</v>
      </c>
      <c r="BN11" s="4">
        <f>SOFR3mo_PX[[#This Row],[Column66]]</f>
        <v>642555</v>
      </c>
      <c r="BO11" s="4">
        <f>SOFR3mo_PX[[#This Row],[Column67]]</f>
        <v>634530</v>
      </c>
      <c r="BP11" s="4">
        <f>SOFR3mo_PX[[#This Row],[Column68]]</f>
        <v>638973</v>
      </c>
      <c r="BQ11" s="4">
        <f>SOFR3mo_PX[[#This Row],[Column69]]</f>
        <v>632547</v>
      </c>
      <c r="BR11" s="4">
        <f>SOFR3mo_PX[[#This Row],[Column70]]</f>
        <v>644553</v>
      </c>
      <c r="BS11" s="4">
        <f>SOFR3mo_PX[[#This Row],[Column71]]</f>
        <v>632133</v>
      </c>
      <c r="BT11" s="4">
        <f>SOFR3mo_PX[[#This Row],[Column72]]</f>
        <v>618267</v>
      </c>
      <c r="BU11" s="4">
        <f>SOFR3mo_PX[[#This Row],[Column73]]</f>
        <v>621036</v>
      </c>
      <c r="BV11" s="4">
        <f>SOFR3mo_PX[[#This Row],[Column74]]</f>
        <v>626602</v>
      </c>
      <c r="BW11" s="4">
        <f>SOFR3mo_PX[[#This Row],[Column75]]</f>
        <v>617994</v>
      </c>
      <c r="BX11" s="4">
        <f>SOFR3mo_PX[[#This Row],[Column76]]</f>
        <v>619303</v>
      </c>
      <c r="BY11" s="4">
        <f>SOFR3mo_PX[[#This Row],[Column77]]</f>
        <v>602772</v>
      </c>
      <c r="BZ11" s="4">
        <f>SOFR3mo_PX[[#This Row],[Column78]]</f>
        <v>609247</v>
      </c>
      <c r="CA11" s="4">
        <f>SOFR3mo_PX[[#This Row],[Column79]]</f>
        <v>593861</v>
      </c>
      <c r="CB11" s="4">
        <f>SOFR3mo_PX[[#This Row],[Column80]]</f>
        <v>588560</v>
      </c>
      <c r="CC11" s="4">
        <f>SOFR3mo_PX[[#This Row],[Column81]]</f>
        <v>578483</v>
      </c>
      <c r="CD11" s="4">
        <f>SOFR3mo_PX[[#This Row],[Column82]]</f>
        <v>583314</v>
      </c>
      <c r="CE11" s="4">
        <f>SOFR3mo_PX[[#This Row],[Column83]]</f>
        <v>698709</v>
      </c>
      <c r="CF11" s="4">
        <f>SOFR3mo_PX[[#This Row],[Column84]]</f>
        <v>687105</v>
      </c>
      <c r="CG11" s="4">
        <f>SOFR3mo_PX[[#This Row],[Column85]]</f>
        <v>682022</v>
      </c>
      <c r="CH11" s="4">
        <f>SOFR3mo_PX[[#This Row],[Column86]]</f>
        <v>686381</v>
      </c>
      <c r="CI11" s="4">
        <f>SOFR3mo_PX[[#This Row],[Column87]]</f>
        <v>720423</v>
      </c>
      <c r="CJ11" s="4">
        <f>SOFR3mo_PX[[#This Row],[Column88]]</f>
        <v>722609</v>
      </c>
      <c r="CK11" s="4">
        <f>SOFR3mo_PX[[#This Row],[Column89]]</f>
        <v>702937</v>
      </c>
      <c r="CL11" s="4">
        <f>SOFR3mo_PX[[#This Row],[Column90]]</f>
        <v>696587</v>
      </c>
      <c r="CM11" s="4">
        <f>SOFR3mo_PX[[#This Row],[Column91]]</f>
        <v>708989</v>
      </c>
    </row>
    <row r="12" spans="1:91" x14ac:dyDescent="0.25">
      <c r="A12" t="str">
        <f ca="1">'cont list_0'!I15</f>
        <v>Z28</v>
      </c>
      <c r="B12" s="4">
        <f>SOFR3mo_PX[[#This Row],[Column2]]</f>
        <v>504467</v>
      </c>
      <c r="C12" s="4">
        <f>SOFR3mo_PX[[#This Row],[Column3]]</f>
        <v>504467</v>
      </c>
      <c r="D12" s="4">
        <f>SOFR3mo_PX[[#This Row],[Column4]]</f>
        <v>505038</v>
      </c>
      <c r="E12" s="4">
        <f>SOFR3mo_PX[[#This Row],[Column5]]</f>
        <v>503819</v>
      </c>
      <c r="F12" s="4">
        <f>SOFR3mo_PX[[#This Row],[Column6]]</f>
        <v>486641</v>
      </c>
      <c r="G12" s="4">
        <f>SOFR3mo_PX[[#This Row],[Column7]]</f>
        <v>478680</v>
      </c>
      <c r="H12" s="4">
        <f>SOFR3mo_PX[[#This Row],[Column8]]</f>
        <v>469903</v>
      </c>
      <c r="I12" s="4">
        <f>SOFR3mo_PX[[#This Row],[Column9]]</f>
        <v>467190</v>
      </c>
      <c r="J12" s="4">
        <f>SOFR3mo_PX[[#This Row],[Column10]]</f>
        <v>469372</v>
      </c>
      <c r="K12" s="4">
        <f>SOFR3mo_PX[[#This Row],[Column11]]</f>
        <v>471006</v>
      </c>
      <c r="L12" s="4">
        <f>SOFR3mo_PX[[#This Row],[Column12]]</f>
        <v>490898</v>
      </c>
      <c r="M12" s="4">
        <f>SOFR3mo_PX[[#This Row],[Column13]]</f>
        <v>502253</v>
      </c>
      <c r="N12" s="4">
        <f>SOFR3mo_PX[[#This Row],[Column14]]</f>
        <v>512906</v>
      </c>
      <c r="O12" s="4">
        <f>SOFR3mo_PX[[#This Row],[Column15]]</f>
        <v>512569</v>
      </c>
      <c r="P12" s="4">
        <f>SOFR3mo_PX[[#This Row],[Column16]]</f>
        <v>512035</v>
      </c>
      <c r="Q12" s="4">
        <f>SOFR3mo_PX[[#This Row],[Column17]]</f>
        <v>505866</v>
      </c>
      <c r="R12" s="4">
        <f>SOFR3mo_PX[[#This Row],[Column18]]</f>
        <v>573077</v>
      </c>
      <c r="S12" s="4">
        <f>SOFR3mo_PX[[#This Row],[Column19]]</f>
        <v>568358</v>
      </c>
      <c r="T12" s="4">
        <f>SOFR3mo_PX[[#This Row],[Column20]]</f>
        <v>566584</v>
      </c>
      <c r="U12" s="4">
        <f>SOFR3mo_PX[[#This Row],[Column21]]</f>
        <v>550309</v>
      </c>
      <c r="V12" s="4">
        <f>SOFR3mo_PX[[#This Row],[Column22]]</f>
        <v>509534</v>
      </c>
      <c r="W12" s="4">
        <f>SOFR3mo_PX[[#This Row],[Column23]]</f>
        <v>506361</v>
      </c>
      <c r="X12" s="4">
        <f>SOFR3mo_PX[[#This Row],[Column24]]</f>
        <v>497209</v>
      </c>
      <c r="Y12" s="4">
        <f>SOFR3mo_PX[[#This Row],[Column25]]</f>
        <v>498156</v>
      </c>
      <c r="Z12" s="4">
        <f>SOFR3mo_PX[[#This Row],[Column26]]</f>
        <v>491895</v>
      </c>
      <c r="AA12" s="4">
        <f>SOFR3mo_PX[[#This Row],[Column27]]</f>
        <v>493402</v>
      </c>
      <c r="AB12" s="4">
        <f>SOFR3mo_PX[[#This Row],[Column28]]</f>
        <v>493094</v>
      </c>
      <c r="AC12" s="4">
        <f>SOFR3mo_PX[[#This Row],[Column29]]</f>
        <v>493778</v>
      </c>
      <c r="AD12" s="4">
        <f>SOFR3mo_PX[[#This Row],[Column30]]</f>
        <v>484558</v>
      </c>
      <c r="AE12" s="4">
        <f>SOFR3mo_PX[[#This Row],[Column31]]</f>
        <v>492224</v>
      </c>
      <c r="AF12" s="4">
        <f>SOFR3mo_PX[[#This Row],[Column32]]</f>
        <v>491601</v>
      </c>
      <c r="AG12" s="4">
        <f>SOFR3mo_PX[[#This Row],[Column33]]</f>
        <v>503553</v>
      </c>
      <c r="AH12" s="4">
        <f>SOFR3mo_PX[[#This Row],[Column34]]</f>
        <v>507955</v>
      </c>
      <c r="AI12" s="4">
        <f>SOFR3mo_PX[[#This Row],[Column35]]</f>
        <v>514645</v>
      </c>
      <c r="AJ12" s="4">
        <f>SOFR3mo_PX[[#This Row],[Column36]]</f>
        <v>521927</v>
      </c>
      <c r="AK12" s="4">
        <f>SOFR3mo_PX[[#This Row],[Column37]]</f>
        <v>525621</v>
      </c>
      <c r="AL12" s="4">
        <f>SOFR3mo_PX[[#This Row],[Column38]]</f>
        <v>525634</v>
      </c>
      <c r="AM12" s="4">
        <f>SOFR3mo_PX[[#This Row],[Column39]]</f>
        <v>512209</v>
      </c>
      <c r="AN12" s="4">
        <f>SOFR3mo_PX[[#This Row],[Column40]]</f>
        <v>515976</v>
      </c>
      <c r="AO12" s="4">
        <f>SOFR3mo_PX[[#This Row],[Column41]]</f>
        <v>509328</v>
      </c>
      <c r="AP12" s="4">
        <f>SOFR3mo_PX[[#This Row],[Column42]]</f>
        <v>505380</v>
      </c>
      <c r="AQ12" s="4">
        <f>SOFR3mo_PX[[#This Row],[Column43]]</f>
        <v>507701</v>
      </c>
      <c r="AR12" s="4">
        <f>SOFR3mo_PX[[#This Row],[Column44]]</f>
        <v>511472</v>
      </c>
      <c r="AS12" s="4">
        <f>SOFR3mo_PX[[#This Row],[Column45]]</f>
        <v>505305</v>
      </c>
      <c r="AT12" s="4">
        <f>SOFR3mo_PX[[#This Row],[Column46]]</f>
        <v>501954</v>
      </c>
      <c r="AU12" s="4">
        <f>SOFR3mo_PX[[#This Row],[Column47]]</f>
        <v>497579</v>
      </c>
      <c r="AV12" s="4">
        <f>SOFR3mo_PX[[#This Row],[Column48]]</f>
        <v>499847</v>
      </c>
      <c r="AW12" s="4">
        <f>SOFR3mo_PX[[#This Row],[Column49]]</f>
        <v>499378</v>
      </c>
      <c r="AX12" s="4">
        <f>SOFR3mo_PX[[#This Row],[Column50]]</f>
        <v>499404</v>
      </c>
      <c r="AY12" s="4">
        <f>SOFR3mo_PX[[#This Row],[Column51]]</f>
        <v>493970</v>
      </c>
      <c r="AZ12" s="4">
        <f>SOFR3mo_PX[[#This Row],[Column52]]</f>
        <v>495745</v>
      </c>
      <c r="BA12" s="4">
        <f>SOFR3mo_PX[[#This Row],[Column53]]</f>
        <v>501748</v>
      </c>
      <c r="BB12" s="4">
        <f>SOFR3mo_PX[[#This Row],[Column54]]</f>
        <v>495271</v>
      </c>
      <c r="BC12" s="4">
        <f>SOFR3mo_PX[[#This Row],[Column55]]</f>
        <v>496746</v>
      </c>
      <c r="BD12" s="4">
        <f>SOFR3mo_PX[[#This Row],[Column56]]</f>
        <v>502522</v>
      </c>
      <c r="BE12" s="4">
        <f>SOFR3mo_PX[[#This Row],[Column57]]</f>
        <v>494586</v>
      </c>
      <c r="BF12" s="4">
        <f>SOFR3mo_PX[[#This Row],[Column58]]</f>
        <v>495065</v>
      </c>
      <c r="BG12" s="4">
        <f>SOFR3mo_PX[[#This Row],[Column59]]</f>
        <v>494277</v>
      </c>
      <c r="BH12" s="4">
        <f>SOFR3mo_PX[[#This Row],[Column60]]</f>
        <v>498537</v>
      </c>
      <c r="BI12" s="4">
        <f>SOFR3mo_PX[[#This Row],[Column61]]</f>
        <v>496599</v>
      </c>
      <c r="BJ12" s="4">
        <f>SOFR3mo_PX[[#This Row],[Column62]]</f>
        <v>491411</v>
      </c>
      <c r="BK12" s="4">
        <f>SOFR3mo_PX[[#This Row],[Column63]]</f>
        <v>489819</v>
      </c>
      <c r="BL12" s="4">
        <f>SOFR3mo_PX[[#This Row],[Column64]]</f>
        <v>487356</v>
      </c>
      <c r="BM12" s="4">
        <f>SOFR3mo_PX[[#This Row],[Column65]]</f>
        <v>484557</v>
      </c>
      <c r="BN12" s="4">
        <f>SOFR3mo_PX[[#This Row],[Column66]]</f>
        <v>484619</v>
      </c>
      <c r="BO12" s="4">
        <f>SOFR3mo_PX[[#This Row],[Column67]]</f>
        <v>461061</v>
      </c>
      <c r="BP12" s="4">
        <f>SOFR3mo_PX[[#This Row],[Column68]]</f>
        <v>458408</v>
      </c>
      <c r="BQ12" s="4">
        <f>SOFR3mo_PX[[#This Row],[Column69]]</f>
        <v>455419</v>
      </c>
      <c r="BR12" s="4">
        <f>SOFR3mo_PX[[#This Row],[Column70]]</f>
        <v>450354</v>
      </c>
      <c r="BS12" s="4">
        <f>SOFR3mo_PX[[#This Row],[Column71]]</f>
        <v>453062</v>
      </c>
      <c r="BT12" s="4">
        <f>SOFR3mo_PX[[#This Row],[Column72]]</f>
        <v>449041</v>
      </c>
      <c r="BU12" s="4">
        <f>SOFR3mo_PX[[#This Row],[Column73]]</f>
        <v>446544</v>
      </c>
      <c r="BV12" s="4">
        <f>SOFR3mo_PX[[#This Row],[Column74]]</f>
        <v>446463</v>
      </c>
      <c r="BW12" s="4">
        <f>SOFR3mo_PX[[#This Row],[Column75]]</f>
        <v>444427</v>
      </c>
      <c r="BX12" s="4">
        <f>SOFR3mo_PX[[#This Row],[Column76]]</f>
        <v>438439</v>
      </c>
      <c r="BY12" s="4">
        <f>SOFR3mo_PX[[#This Row],[Column77]]</f>
        <v>448327</v>
      </c>
      <c r="BZ12" s="4">
        <f>SOFR3mo_PX[[#This Row],[Column78]]</f>
        <v>455747</v>
      </c>
      <c r="CA12" s="4">
        <f>SOFR3mo_PX[[#This Row],[Column79]]</f>
        <v>451475</v>
      </c>
      <c r="CB12" s="4">
        <f>SOFR3mo_PX[[#This Row],[Column80]]</f>
        <v>457751</v>
      </c>
      <c r="CC12" s="4">
        <f>SOFR3mo_PX[[#This Row],[Column81]]</f>
        <v>456977</v>
      </c>
      <c r="CD12" s="4">
        <f>SOFR3mo_PX[[#This Row],[Column82]]</f>
        <v>458182</v>
      </c>
      <c r="CE12" s="4">
        <f>SOFR3mo_PX[[#This Row],[Column83]]</f>
        <v>577271</v>
      </c>
      <c r="CF12" s="4">
        <f>SOFR3mo_PX[[#This Row],[Column84]]</f>
        <v>577551</v>
      </c>
      <c r="CG12" s="4">
        <f>SOFR3mo_PX[[#This Row],[Column85]]</f>
        <v>566476</v>
      </c>
      <c r="CH12" s="4">
        <f>SOFR3mo_PX[[#This Row],[Column86]]</f>
        <v>585573</v>
      </c>
      <c r="CI12" s="4">
        <f>SOFR3mo_PX[[#This Row],[Column87]]</f>
        <v>581026</v>
      </c>
      <c r="CJ12" s="4">
        <f>SOFR3mo_PX[[#This Row],[Column88]]</f>
        <v>574290</v>
      </c>
      <c r="CK12" s="4">
        <f>SOFR3mo_PX[[#This Row],[Column89]]</f>
        <v>551424</v>
      </c>
      <c r="CL12" s="4">
        <f>SOFR3mo_PX[[#This Row],[Column90]]</f>
        <v>538374</v>
      </c>
      <c r="CM12" s="4">
        <f>SOFR3mo_PX[[#This Row],[Column91]]</f>
        <v>541725</v>
      </c>
    </row>
    <row r="13" spans="1:91" x14ac:dyDescent="0.25">
      <c r="A13" t="str">
        <f ca="1">'cont list_0'!I16</f>
        <v>H29</v>
      </c>
      <c r="B13" s="4">
        <f>SOFR3mo_PX[[#This Row],[Column2]]</f>
        <v>368080</v>
      </c>
      <c r="C13" s="4">
        <f>SOFR3mo_PX[[#This Row],[Column3]]</f>
        <v>368080</v>
      </c>
      <c r="D13" s="4">
        <f>SOFR3mo_PX[[#This Row],[Column4]]</f>
        <v>367568</v>
      </c>
      <c r="E13" s="4">
        <f>SOFR3mo_PX[[#This Row],[Column5]]</f>
        <v>370889</v>
      </c>
      <c r="F13" s="4">
        <f>SOFR3mo_PX[[#This Row],[Column6]]</f>
        <v>364736</v>
      </c>
      <c r="G13" s="4">
        <f>SOFR3mo_PX[[#This Row],[Column7]]</f>
        <v>364001</v>
      </c>
      <c r="H13" s="4">
        <f>SOFR3mo_PX[[#This Row],[Column8]]</f>
        <v>362355</v>
      </c>
      <c r="I13" s="4">
        <f>SOFR3mo_PX[[#This Row],[Column9]]</f>
        <v>360829</v>
      </c>
      <c r="J13" s="4">
        <f>SOFR3mo_PX[[#This Row],[Column10]]</f>
        <v>364446</v>
      </c>
      <c r="K13" s="4">
        <f>SOFR3mo_PX[[#This Row],[Column11]]</f>
        <v>365538</v>
      </c>
      <c r="L13" s="4">
        <f>SOFR3mo_PX[[#This Row],[Column12]]</f>
        <v>364807</v>
      </c>
      <c r="M13" s="4">
        <f>SOFR3mo_PX[[#This Row],[Column13]]</f>
        <v>368703</v>
      </c>
      <c r="N13" s="4">
        <f>SOFR3mo_PX[[#This Row],[Column14]]</f>
        <v>382080</v>
      </c>
      <c r="O13" s="4">
        <f>SOFR3mo_PX[[#This Row],[Column15]]</f>
        <v>386091</v>
      </c>
      <c r="P13" s="4">
        <f>SOFR3mo_PX[[#This Row],[Column16]]</f>
        <v>381131</v>
      </c>
      <c r="Q13" s="4">
        <f>SOFR3mo_PX[[#This Row],[Column17]]</f>
        <v>380181</v>
      </c>
      <c r="R13" s="4">
        <f>SOFR3mo_PX[[#This Row],[Column18]]</f>
        <v>481528</v>
      </c>
      <c r="S13" s="4">
        <f>SOFR3mo_PX[[#This Row],[Column19]]</f>
        <v>470342</v>
      </c>
      <c r="T13" s="4">
        <f>SOFR3mo_PX[[#This Row],[Column20]]</f>
        <v>473390</v>
      </c>
      <c r="U13" s="4">
        <f>SOFR3mo_PX[[#This Row],[Column21]]</f>
        <v>469965</v>
      </c>
      <c r="V13" s="4">
        <f>SOFR3mo_PX[[#This Row],[Column22]]</f>
        <v>463810</v>
      </c>
      <c r="W13" s="4">
        <f>SOFR3mo_PX[[#This Row],[Column23]]</f>
        <v>462540</v>
      </c>
      <c r="X13" s="4">
        <f>SOFR3mo_PX[[#This Row],[Column24]]</f>
        <v>462309</v>
      </c>
      <c r="Y13" s="4">
        <f>SOFR3mo_PX[[#This Row],[Column25]]</f>
        <v>462309</v>
      </c>
      <c r="Z13" s="4">
        <f>SOFR3mo_PX[[#This Row],[Column26]]</f>
        <v>462860</v>
      </c>
      <c r="AA13" s="4">
        <f>SOFR3mo_PX[[#This Row],[Column27]]</f>
        <v>460072</v>
      </c>
      <c r="AB13" s="4">
        <f>SOFR3mo_PX[[#This Row],[Column28]]</f>
        <v>457872</v>
      </c>
      <c r="AC13" s="4">
        <f>SOFR3mo_PX[[#This Row],[Column29]]</f>
        <v>457151</v>
      </c>
      <c r="AD13" s="4">
        <f>SOFR3mo_PX[[#This Row],[Column30]]</f>
        <v>440396</v>
      </c>
      <c r="AE13" s="4">
        <f>SOFR3mo_PX[[#This Row],[Column31]]</f>
        <v>451737</v>
      </c>
      <c r="AF13" s="4">
        <f>SOFR3mo_PX[[#This Row],[Column32]]</f>
        <v>452818</v>
      </c>
      <c r="AG13" s="4">
        <f>SOFR3mo_PX[[#This Row],[Column33]]</f>
        <v>444692</v>
      </c>
      <c r="AH13" s="4">
        <f>SOFR3mo_PX[[#This Row],[Column34]]</f>
        <v>454934</v>
      </c>
      <c r="AI13" s="4">
        <f>SOFR3mo_PX[[#This Row],[Column35]]</f>
        <v>453703</v>
      </c>
      <c r="AJ13" s="4">
        <f>SOFR3mo_PX[[#This Row],[Column36]]</f>
        <v>446375</v>
      </c>
      <c r="AK13" s="4">
        <f>SOFR3mo_PX[[#This Row],[Column37]]</f>
        <v>443222</v>
      </c>
      <c r="AL13" s="4">
        <f>SOFR3mo_PX[[#This Row],[Column38]]</f>
        <v>447863</v>
      </c>
      <c r="AM13" s="4">
        <f>SOFR3mo_PX[[#This Row],[Column39]]</f>
        <v>433442</v>
      </c>
      <c r="AN13" s="4">
        <f>SOFR3mo_PX[[#This Row],[Column40]]</f>
        <v>425943</v>
      </c>
      <c r="AO13" s="4">
        <f>SOFR3mo_PX[[#This Row],[Column41]]</f>
        <v>419461</v>
      </c>
      <c r="AP13" s="4">
        <f>SOFR3mo_PX[[#This Row],[Column42]]</f>
        <v>420901</v>
      </c>
      <c r="AQ13" s="4">
        <f>SOFR3mo_PX[[#This Row],[Column43]]</f>
        <v>422813</v>
      </c>
      <c r="AR13" s="4">
        <f>SOFR3mo_PX[[#This Row],[Column44]]</f>
        <v>427106</v>
      </c>
      <c r="AS13" s="4">
        <f>SOFR3mo_PX[[#This Row],[Column45]]</f>
        <v>429324</v>
      </c>
      <c r="AT13" s="4">
        <f>SOFR3mo_PX[[#This Row],[Column46]]</f>
        <v>418127</v>
      </c>
      <c r="AU13" s="4">
        <f>SOFR3mo_PX[[#This Row],[Column47]]</f>
        <v>415661</v>
      </c>
      <c r="AV13" s="4">
        <f>SOFR3mo_PX[[#This Row],[Column48]]</f>
        <v>410434</v>
      </c>
      <c r="AW13" s="4">
        <f>SOFR3mo_PX[[#This Row],[Column49]]</f>
        <v>400134</v>
      </c>
      <c r="AX13" s="4">
        <f>SOFR3mo_PX[[#This Row],[Column50]]</f>
        <v>398097</v>
      </c>
      <c r="AY13" s="4">
        <f>SOFR3mo_PX[[#This Row],[Column51]]</f>
        <v>391605</v>
      </c>
      <c r="AZ13" s="4">
        <f>SOFR3mo_PX[[#This Row],[Column52]]</f>
        <v>403104</v>
      </c>
      <c r="BA13" s="4">
        <f>SOFR3mo_PX[[#This Row],[Column53]]</f>
        <v>403214</v>
      </c>
      <c r="BB13" s="4">
        <f>SOFR3mo_PX[[#This Row],[Column54]]</f>
        <v>404575</v>
      </c>
      <c r="BC13" s="4">
        <f>SOFR3mo_PX[[#This Row],[Column55]]</f>
        <v>402051</v>
      </c>
      <c r="BD13" s="4">
        <f>SOFR3mo_PX[[#This Row],[Column56]]</f>
        <v>400941</v>
      </c>
      <c r="BE13" s="4">
        <f>SOFR3mo_PX[[#This Row],[Column57]]</f>
        <v>396818</v>
      </c>
      <c r="BF13" s="4">
        <f>SOFR3mo_PX[[#This Row],[Column58]]</f>
        <v>397114</v>
      </c>
      <c r="BG13" s="4">
        <f>SOFR3mo_PX[[#This Row],[Column59]]</f>
        <v>390883</v>
      </c>
      <c r="BH13" s="4">
        <f>SOFR3mo_PX[[#This Row],[Column60]]</f>
        <v>389806</v>
      </c>
      <c r="BI13" s="4">
        <f>SOFR3mo_PX[[#This Row],[Column61]]</f>
        <v>387905</v>
      </c>
      <c r="BJ13" s="4">
        <f>SOFR3mo_PX[[#This Row],[Column62]]</f>
        <v>395073</v>
      </c>
      <c r="BK13" s="4">
        <f>SOFR3mo_PX[[#This Row],[Column63]]</f>
        <v>393925</v>
      </c>
      <c r="BL13" s="4">
        <f>SOFR3mo_PX[[#This Row],[Column64]]</f>
        <v>389793</v>
      </c>
      <c r="BM13" s="4">
        <f>SOFR3mo_PX[[#This Row],[Column65]]</f>
        <v>390420</v>
      </c>
      <c r="BN13" s="4">
        <f>SOFR3mo_PX[[#This Row],[Column66]]</f>
        <v>385847</v>
      </c>
      <c r="BO13" s="4">
        <f>SOFR3mo_PX[[#This Row],[Column67]]</f>
        <v>379978</v>
      </c>
      <c r="BP13" s="4">
        <f>SOFR3mo_PX[[#This Row],[Column68]]</f>
        <v>386370</v>
      </c>
      <c r="BQ13" s="4">
        <f>SOFR3mo_PX[[#This Row],[Column69]]</f>
        <v>385214</v>
      </c>
      <c r="BR13" s="4">
        <f>SOFR3mo_PX[[#This Row],[Column70]]</f>
        <v>380948</v>
      </c>
      <c r="BS13" s="4">
        <f>SOFR3mo_PX[[#This Row],[Column71]]</f>
        <v>380948</v>
      </c>
      <c r="BT13" s="4">
        <f>SOFR3mo_PX[[#This Row],[Column72]]</f>
        <v>371582</v>
      </c>
      <c r="BU13" s="4">
        <f>SOFR3mo_PX[[#This Row],[Column73]]</f>
        <v>371285</v>
      </c>
      <c r="BV13" s="4">
        <f>SOFR3mo_PX[[#This Row],[Column74]]</f>
        <v>376029</v>
      </c>
      <c r="BW13" s="4">
        <f>SOFR3mo_PX[[#This Row],[Column75]]</f>
        <v>375372</v>
      </c>
      <c r="BX13" s="4">
        <f>SOFR3mo_PX[[#This Row],[Column76]]</f>
        <v>371534</v>
      </c>
      <c r="BY13" s="4">
        <f>SOFR3mo_PX[[#This Row],[Column77]]</f>
        <v>373079</v>
      </c>
      <c r="BZ13" s="4">
        <f>SOFR3mo_PX[[#This Row],[Column78]]</f>
        <v>380498</v>
      </c>
      <c r="CA13" s="4">
        <f>SOFR3mo_PX[[#This Row],[Column79]]</f>
        <v>374656</v>
      </c>
      <c r="CB13" s="4">
        <f>SOFR3mo_PX[[#This Row],[Column80]]</f>
        <v>372854</v>
      </c>
      <c r="CC13" s="4">
        <f>SOFR3mo_PX[[#This Row],[Column81]]</f>
        <v>370926</v>
      </c>
      <c r="CD13" s="4">
        <f>SOFR3mo_PX[[#This Row],[Column82]]</f>
        <v>374736</v>
      </c>
      <c r="CE13" s="4">
        <f>SOFR3mo_PX[[#This Row],[Column83]]</f>
        <v>460847</v>
      </c>
      <c r="CF13" s="4">
        <f>SOFR3mo_PX[[#This Row],[Column84]]</f>
        <v>456636</v>
      </c>
      <c r="CG13" s="4">
        <f>SOFR3mo_PX[[#This Row],[Column85]]</f>
        <v>455093</v>
      </c>
      <c r="CH13" s="4">
        <f>SOFR3mo_PX[[#This Row],[Column86]]</f>
        <v>453889</v>
      </c>
      <c r="CI13" s="4">
        <f>SOFR3mo_PX[[#This Row],[Column87]]</f>
        <v>458227</v>
      </c>
      <c r="CJ13" s="4">
        <f>SOFR3mo_PX[[#This Row],[Column88]]</f>
        <v>455521</v>
      </c>
      <c r="CK13" s="4">
        <f>SOFR3mo_PX[[#This Row],[Column89]]</f>
        <v>455526</v>
      </c>
      <c r="CL13" s="4">
        <f>SOFR3mo_PX[[#This Row],[Column90]]</f>
        <v>458299</v>
      </c>
      <c r="CM13" s="4">
        <f>SOFR3mo_PX[[#This Row],[Column91]]</f>
        <v>457431</v>
      </c>
    </row>
    <row r="14" spans="1:91" x14ac:dyDescent="0.25">
      <c r="A14" t="str">
        <f ca="1">'cont list_0'!I17</f>
        <v>M29</v>
      </c>
      <c r="B14" s="4">
        <f>SOFR3mo_PX[[#This Row],[Column2]]</f>
        <v>363126</v>
      </c>
      <c r="C14" s="4">
        <f>SOFR3mo_PX[[#This Row],[Column3]]</f>
        <v>363126</v>
      </c>
      <c r="D14" s="4">
        <f>SOFR3mo_PX[[#This Row],[Column4]]</f>
        <v>364637</v>
      </c>
      <c r="E14" s="4">
        <f>SOFR3mo_PX[[#This Row],[Column5]]</f>
        <v>364184</v>
      </c>
      <c r="F14" s="4">
        <f>SOFR3mo_PX[[#This Row],[Column6]]</f>
        <v>361768</v>
      </c>
      <c r="G14" s="4">
        <f>SOFR3mo_PX[[#This Row],[Column7]]</f>
        <v>359271</v>
      </c>
      <c r="H14" s="4">
        <f>SOFR3mo_PX[[#This Row],[Column8]]</f>
        <v>361510</v>
      </c>
      <c r="I14" s="4">
        <f>SOFR3mo_PX[[#This Row],[Column9]]</f>
        <v>360482</v>
      </c>
      <c r="J14" s="4">
        <f>SOFR3mo_PX[[#This Row],[Column10]]</f>
        <v>364479</v>
      </c>
      <c r="K14" s="4">
        <f>SOFR3mo_PX[[#This Row],[Column11]]</f>
        <v>363462</v>
      </c>
      <c r="L14" s="4">
        <f>SOFR3mo_PX[[#This Row],[Column12]]</f>
        <v>363537</v>
      </c>
      <c r="M14" s="4">
        <f>SOFR3mo_PX[[#This Row],[Column13]]</f>
        <v>369003</v>
      </c>
      <c r="N14" s="4">
        <f>SOFR3mo_PX[[#This Row],[Column14]]</f>
        <v>367655</v>
      </c>
      <c r="O14" s="4">
        <f>SOFR3mo_PX[[#This Row],[Column15]]</f>
        <v>359854</v>
      </c>
      <c r="P14" s="4">
        <f>SOFR3mo_PX[[#This Row],[Column16]]</f>
        <v>366365</v>
      </c>
      <c r="Q14" s="4">
        <f>SOFR3mo_PX[[#This Row],[Column17]]</f>
        <v>367680</v>
      </c>
      <c r="R14" s="4">
        <f>SOFR3mo_PX[[#This Row],[Column18]]</f>
        <v>391082</v>
      </c>
      <c r="S14" s="4">
        <f>SOFR3mo_PX[[#This Row],[Column19]]</f>
        <v>394616</v>
      </c>
      <c r="T14" s="4">
        <f>SOFR3mo_PX[[#This Row],[Column20]]</f>
        <v>397687</v>
      </c>
      <c r="U14" s="4">
        <f>SOFR3mo_PX[[#This Row],[Column21]]</f>
        <v>400738</v>
      </c>
      <c r="V14" s="4">
        <f>SOFR3mo_PX[[#This Row],[Column22]]</f>
        <v>395951</v>
      </c>
      <c r="W14" s="4">
        <f>SOFR3mo_PX[[#This Row],[Column23]]</f>
        <v>394341</v>
      </c>
      <c r="X14" s="4">
        <f>SOFR3mo_PX[[#This Row],[Column24]]</f>
        <v>384617</v>
      </c>
      <c r="Y14" s="4">
        <f>SOFR3mo_PX[[#This Row],[Column25]]</f>
        <v>384617</v>
      </c>
      <c r="Z14" s="4">
        <f>SOFR3mo_PX[[#This Row],[Column26]]</f>
        <v>380282</v>
      </c>
      <c r="AA14" s="4">
        <f>SOFR3mo_PX[[#This Row],[Column27]]</f>
        <v>375097</v>
      </c>
      <c r="AB14" s="4">
        <f>SOFR3mo_PX[[#This Row],[Column28]]</f>
        <v>370228</v>
      </c>
      <c r="AC14" s="4">
        <f>SOFR3mo_PX[[#This Row],[Column29]]</f>
        <v>369448</v>
      </c>
      <c r="AD14" s="4">
        <f>SOFR3mo_PX[[#This Row],[Column30]]</f>
        <v>366000</v>
      </c>
      <c r="AE14" s="4">
        <f>SOFR3mo_PX[[#This Row],[Column31]]</f>
        <v>374701</v>
      </c>
      <c r="AF14" s="4">
        <f>SOFR3mo_PX[[#This Row],[Column32]]</f>
        <v>373856</v>
      </c>
      <c r="AG14" s="4">
        <f>SOFR3mo_PX[[#This Row],[Column33]]</f>
        <v>372893</v>
      </c>
      <c r="AH14" s="4">
        <f>SOFR3mo_PX[[#This Row],[Column34]]</f>
        <v>373612</v>
      </c>
      <c r="AI14" s="4">
        <f>SOFR3mo_PX[[#This Row],[Column35]]</f>
        <v>376589</v>
      </c>
      <c r="AJ14" s="4">
        <f>SOFR3mo_PX[[#This Row],[Column36]]</f>
        <v>368501</v>
      </c>
      <c r="AK14" s="4">
        <f>SOFR3mo_PX[[#This Row],[Column37]]</f>
        <v>376567</v>
      </c>
      <c r="AL14" s="4">
        <f>SOFR3mo_PX[[#This Row],[Column38]]</f>
        <v>383607</v>
      </c>
      <c r="AM14" s="4">
        <f>SOFR3mo_PX[[#This Row],[Column39]]</f>
        <v>358695</v>
      </c>
      <c r="AN14" s="4">
        <f>SOFR3mo_PX[[#This Row],[Column40]]</f>
        <v>355107</v>
      </c>
      <c r="AO14" s="4">
        <f>SOFR3mo_PX[[#This Row],[Column41]]</f>
        <v>352544</v>
      </c>
      <c r="AP14" s="4">
        <f>SOFR3mo_PX[[#This Row],[Column42]]</f>
        <v>354292</v>
      </c>
      <c r="AQ14" s="4">
        <f>SOFR3mo_PX[[#This Row],[Column43]]</f>
        <v>361085</v>
      </c>
      <c r="AR14" s="4">
        <f>SOFR3mo_PX[[#This Row],[Column44]]</f>
        <v>363559</v>
      </c>
      <c r="AS14" s="4">
        <f>SOFR3mo_PX[[#This Row],[Column45]]</f>
        <v>361346</v>
      </c>
      <c r="AT14" s="4">
        <f>SOFR3mo_PX[[#This Row],[Column46]]</f>
        <v>356936</v>
      </c>
      <c r="AU14" s="4">
        <f>SOFR3mo_PX[[#This Row],[Column47]]</f>
        <v>357816</v>
      </c>
      <c r="AV14" s="4">
        <f>SOFR3mo_PX[[#This Row],[Column48]]</f>
        <v>359896</v>
      </c>
      <c r="AW14" s="4">
        <f>SOFR3mo_PX[[#This Row],[Column49]]</f>
        <v>354599</v>
      </c>
      <c r="AX14" s="4">
        <f>SOFR3mo_PX[[#This Row],[Column50]]</f>
        <v>357337</v>
      </c>
      <c r="AY14" s="4">
        <f>SOFR3mo_PX[[#This Row],[Column51]]</f>
        <v>356343</v>
      </c>
      <c r="AZ14" s="4">
        <f>SOFR3mo_PX[[#This Row],[Column52]]</f>
        <v>355252</v>
      </c>
      <c r="BA14" s="4">
        <f>SOFR3mo_PX[[#This Row],[Column53]]</f>
        <v>352965</v>
      </c>
      <c r="BB14" s="4">
        <f>SOFR3mo_PX[[#This Row],[Column54]]</f>
        <v>354773</v>
      </c>
      <c r="BC14" s="4">
        <f>SOFR3mo_PX[[#This Row],[Column55]]</f>
        <v>352383</v>
      </c>
      <c r="BD14" s="4">
        <f>SOFR3mo_PX[[#This Row],[Column56]]</f>
        <v>358390</v>
      </c>
      <c r="BE14" s="4">
        <f>SOFR3mo_PX[[#This Row],[Column57]]</f>
        <v>358555</v>
      </c>
      <c r="BF14" s="4">
        <f>SOFR3mo_PX[[#This Row],[Column58]]</f>
        <v>355616</v>
      </c>
      <c r="BG14" s="4">
        <f>SOFR3mo_PX[[#This Row],[Column59]]</f>
        <v>353621</v>
      </c>
      <c r="BH14" s="4">
        <f>SOFR3mo_PX[[#This Row],[Column60]]</f>
        <v>352517</v>
      </c>
      <c r="BI14" s="4">
        <f>SOFR3mo_PX[[#This Row],[Column61]]</f>
        <v>352286</v>
      </c>
      <c r="BJ14" s="4">
        <f>SOFR3mo_PX[[#This Row],[Column62]]</f>
        <v>352578</v>
      </c>
      <c r="BK14" s="4">
        <f>SOFR3mo_PX[[#This Row],[Column63]]</f>
        <v>352479</v>
      </c>
      <c r="BL14" s="4">
        <f>SOFR3mo_PX[[#This Row],[Column64]]</f>
        <v>350118</v>
      </c>
      <c r="BM14" s="4">
        <f>SOFR3mo_PX[[#This Row],[Column65]]</f>
        <v>348619</v>
      </c>
      <c r="BN14" s="4">
        <f>SOFR3mo_PX[[#This Row],[Column66]]</f>
        <v>347204</v>
      </c>
      <c r="BO14" s="4">
        <f>SOFR3mo_PX[[#This Row],[Column67]]</f>
        <v>330203</v>
      </c>
      <c r="BP14" s="4">
        <f>SOFR3mo_PX[[#This Row],[Column68]]</f>
        <v>328173</v>
      </c>
      <c r="BQ14" s="4">
        <f>SOFR3mo_PX[[#This Row],[Column69]]</f>
        <v>321698</v>
      </c>
      <c r="BR14" s="4">
        <f>SOFR3mo_PX[[#This Row],[Column70]]</f>
        <v>315267</v>
      </c>
      <c r="BS14" s="4">
        <f>SOFR3mo_PX[[#This Row],[Column71]]</f>
        <v>315267</v>
      </c>
      <c r="BT14" s="4">
        <f>SOFR3mo_PX[[#This Row],[Column72]]</f>
        <v>312214</v>
      </c>
      <c r="BU14" s="4">
        <f>SOFR3mo_PX[[#This Row],[Column73]]</f>
        <v>312255</v>
      </c>
      <c r="BV14" s="4">
        <f>SOFR3mo_PX[[#This Row],[Column74]]</f>
        <v>309396</v>
      </c>
      <c r="BW14" s="4">
        <f>SOFR3mo_PX[[#This Row],[Column75]]</f>
        <v>309700</v>
      </c>
      <c r="BX14" s="4">
        <f>SOFR3mo_PX[[#This Row],[Column76]]</f>
        <v>306342</v>
      </c>
      <c r="BY14" s="4">
        <f>SOFR3mo_PX[[#This Row],[Column77]]</f>
        <v>301033</v>
      </c>
      <c r="BZ14" s="4">
        <f>SOFR3mo_PX[[#This Row],[Column78]]</f>
        <v>303426</v>
      </c>
      <c r="CA14" s="4">
        <f>SOFR3mo_PX[[#This Row],[Column79]]</f>
        <v>308381</v>
      </c>
      <c r="CB14" s="4">
        <f>SOFR3mo_PX[[#This Row],[Column80]]</f>
        <v>303727</v>
      </c>
      <c r="CC14" s="4">
        <f>SOFR3mo_PX[[#This Row],[Column81]]</f>
        <v>303877</v>
      </c>
      <c r="CD14" s="4">
        <f>SOFR3mo_PX[[#This Row],[Column82]]</f>
        <v>306807</v>
      </c>
      <c r="CE14" s="4">
        <f>SOFR3mo_PX[[#This Row],[Column83]]</f>
        <v>377718</v>
      </c>
      <c r="CF14" s="4">
        <f>SOFR3mo_PX[[#This Row],[Column84]]</f>
        <v>388937</v>
      </c>
      <c r="CG14" s="4">
        <f>SOFR3mo_PX[[#This Row],[Column85]]</f>
        <v>389993</v>
      </c>
      <c r="CH14" s="4">
        <f>SOFR3mo_PX[[#This Row],[Column86]]</f>
        <v>391705</v>
      </c>
      <c r="CI14" s="4">
        <f>SOFR3mo_PX[[#This Row],[Column87]]</f>
        <v>394174</v>
      </c>
      <c r="CJ14" s="4">
        <f>SOFR3mo_PX[[#This Row],[Column88]]</f>
        <v>407434</v>
      </c>
      <c r="CK14" s="4">
        <f>SOFR3mo_PX[[#This Row],[Column89]]</f>
        <v>398949</v>
      </c>
      <c r="CL14" s="4">
        <f>SOFR3mo_PX[[#This Row],[Column90]]</f>
        <v>408858</v>
      </c>
      <c r="CM14" s="4">
        <f>SOFR3mo_PX[[#This Row],[Column91]]</f>
        <v>396866</v>
      </c>
    </row>
    <row r="15" spans="1:91" x14ac:dyDescent="0.25">
      <c r="A15" t="str">
        <f ca="1">'cont list_0'!I18</f>
        <v>U29</v>
      </c>
      <c r="B15" s="4">
        <f>SOFR3mo_PX[[#This Row],[Column2]]</f>
        <v>297788</v>
      </c>
      <c r="C15" s="4">
        <f>SOFR3mo_PX[[#This Row],[Column3]]</f>
        <v>297788</v>
      </c>
      <c r="D15" s="4">
        <f>SOFR3mo_PX[[#This Row],[Column4]]</f>
        <v>295942</v>
      </c>
      <c r="E15" s="4">
        <f>SOFR3mo_PX[[#This Row],[Column5]]</f>
        <v>291183</v>
      </c>
      <c r="F15" s="4">
        <f>SOFR3mo_PX[[#This Row],[Column6]]</f>
        <v>289210</v>
      </c>
      <c r="G15" s="4">
        <f>SOFR3mo_PX[[#This Row],[Column7]]</f>
        <v>298964</v>
      </c>
      <c r="H15" s="4">
        <f>SOFR3mo_PX[[#This Row],[Column8]]</f>
        <v>298551</v>
      </c>
      <c r="I15" s="4">
        <f>SOFR3mo_PX[[#This Row],[Column9]]</f>
        <v>297285</v>
      </c>
      <c r="J15" s="4">
        <f>SOFR3mo_PX[[#This Row],[Column10]]</f>
        <v>300090</v>
      </c>
      <c r="K15" s="4">
        <f>SOFR3mo_PX[[#This Row],[Column11]]</f>
        <v>298869</v>
      </c>
      <c r="L15" s="4">
        <f>SOFR3mo_PX[[#This Row],[Column12]]</f>
        <v>297662</v>
      </c>
      <c r="M15" s="4">
        <f>SOFR3mo_PX[[#This Row],[Column13]]</f>
        <v>293496</v>
      </c>
      <c r="N15" s="4">
        <f>SOFR3mo_PX[[#This Row],[Column14]]</f>
        <v>291514</v>
      </c>
      <c r="O15" s="4">
        <f>SOFR3mo_PX[[#This Row],[Column15]]</f>
        <v>293041</v>
      </c>
      <c r="P15" s="4">
        <f>SOFR3mo_PX[[#This Row],[Column16]]</f>
        <v>286133</v>
      </c>
      <c r="Q15" s="4">
        <f>SOFR3mo_PX[[#This Row],[Column17]]</f>
        <v>283529</v>
      </c>
      <c r="R15" s="4">
        <f>SOFR3mo_PX[[#This Row],[Column18]]</f>
        <v>354570</v>
      </c>
      <c r="S15" s="4">
        <f>SOFR3mo_PX[[#This Row],[Column19]]</f>
        <v>346597</v>
      </c>
      <c r="T15" s="4">
        <f>SOFR3mo_PX[[#This Row],[Column20]]</f>
        <v>347051</v>
      </c>
      <c r="U15" s="4">
        <f>SOFR3mo_PX[[#This Row],[Column21]]</f>
        <v>344438</v>
      </c>
      <c r="V15" s="4">
        <f>SOFR3mo_PX[[#This Row],[Column22]]</f>
        <v>332004</v>
      </c>
      <c r="W15" s="4">
        <f>SOFR3mo_PX[[#This Row],[Column23]]</f>
        <v>331029</v>
      </c>
      <c r="X15" s="4">
        <f>SOFR3mo_PX[[#This Row],[Column24]]</f>
        <v>333262</v>
      </c>
      <c r="Y15" s="4">
        <f>SOFR3mo_PX[[#This Row],[Column25]]</f>
        <v>333262</v>
      </c>
      <c r="Z15" s="4">
        <f>SOFR3mo_PX[[#This Row],[Column26]]</f>
        <v>335539</v>
      </c>
      <c r="AA15" s="4">
        <f>SOFR3mo_PX[[#This Row],[Column27]]</f>
        <v>332484</v>
      </c>
      <c r="AB15" s="4">
        <f>SOFR3mo_PX[[#This Row],[Column28]]</f>
        <v>334464</v>
      </c>
      <c r="AC15" s="4">
        <f>SOFR3mo_PX[[#This Row],[Column29]]</f>
        <v>333474</v>
      </c>
      <c r="AD15" s="4">
        <f>SOFR3mo_PX[[#This Row],[Column30]]</f>
        <v>329986</v>
      </c>
      <c r="AE15" s="4">
        <f>SOFR3mo_PX[[#This Row],[Column31]]</f>
        <v>330964</v>
      </c>
      <c r="AF15" s="4">
        <f>SOFR3mo_PX[[#This Row],[Column32]]</f>
        <v>331439</v>
      </c>
      <c r="AG15" s="4">
        <f>SOFR3mo_PX[[#This Row],[Column33]]</f>
        <v>333571</v>
      </c>
      <c r="AH15" s="4">
        <f>SOFR3mo_PX[[#This Row],[Column34]]</f>
        <v>333913</v>
      </c>
      <c r="AI15" s="4">
        <f>SOFR3mo_PX[[#This Row],[Column35]]</f>
        <v>335441</v>
      </c>
      <c r="AJ15" s="4">
        <f>SOFR3mo_PX[[#This Row],[Column36]]</f>
        <v>342129</v>
      </c>
      <c r="AK15" s="4">
        <f>SOFR3mo_PX[[#This Row],[Column37]]</f>
        <v>339096</v>
      </c>
      <c r="AL15" s="4">
        <f>SOFR3mo_PX[[#This Row],[Column38]]</f>
        <v>341974</v>
      </c>
      <c r="AM15" s="4">
        <f>SOFR3mo_PX[[#This Row],[Column39]]</f>
        <v>333075</v>
      </c>
      <c r="AN15" s="4">
        <f>SOFR3mo_PX[[#This Row],[Column40]]</f>
        <v>335763</v>
      </c>
      <c r="AO15" s="4">
        <f>SOFR3mo_PX[[#This Row],[Column41]]</f>
        <v>330895</v>
      </c>
      <c r="AP15" s="4">
        <f>SOFR3mo_PX[[#This Row],[Column42]]</f>
        <v>333052</v>
      </c>
      <c r="AQ15" s="4">
        <f>SOFR3mo_PX[[#This Row],[Column43]]</f>
        <v>333281</v>
      </c>
      <c r="AR15" s="4">
        <f>SOFR3mo_PX[[#This Row],[Column44]]</f>
        <v>334207</v>
      </c>
      <c r="AS15" s="4">
        <f>SOFR3mo_PX[[#This Row],[Column45]]</f>
        <v>332155</v>
      </c>
      <c r="AT15" s="4">
        <f>SOFR3mo_PX[[#This Row],[Column46]]</f>
        <v>329493</v>
      </c>
      <c r="AU15" s="4">
        <f>SOFR3mo_PX[[#This Row],[Column47]]</f>
        <v>327589</v>
      </c>
      <c r="AV15" s="4">
        <f>SOFR3mo_PX[[#This Row],[Column48]]</f>
        <v>324000</v>
      </c>
      <c r="AW15" s="4">
        <f>SOFR3mo_PX[[#This Row],[Column49]]</f>
        <v>327376</v>
      </c>
      <c r="AX15" s="4">
        <f>SOFR3mo_PX[[#This Row],[Column50]]</f>
        <v>323766</v>
      </c>
      <c r="AY15" s="4">
        <f>SOFR3mo_PX[[#This Row],[Column51]]</f>
        <v>322590</v>
      </c>
      <c r="AZ15" s="4">
        <f>SOFR3mo_PX[[#This Row],[Column52]]</f>
        <v>318426</v>
      </c>
      <c r="BA15" s="4">
        <f>SOFR3mo_PX[[#This Row],[Column53]]</f>
        <v>320117</v>
      </c>
      <c r="BB15" s="4">
        <f>SOFR3mo_PX[[#This Row],[Column54]]</f>
        <v>319669</v>
      </c>
      <c r="BC15" s="4">
        <f>SOFR3mo_PX[[#This Row],[Column55]]</f>
        <v>317936</v>
      </c>
      <c r="BD15" s="4">
        <f>SOFR3mo_PX[[#This Row],[Column56]]</f>
        <v>315682</v>
      </c>
      <c r="BE15" s="4">
        <f>SOFR3mo_PX[[#This Row],[Column57]]</f>
        <v>314903</v>
      </c>
      <c r="BF15" s="4">
        <f>SOFR3mo_PX[[#This Row],[Column58]]</f>
        <v>311028</v>
      </c>
      <c r="BG15" s="4">
        <f>SOFR3mo_PX[[#This Row],[Column59]]</f>
        <v>308988</v>
      </c>
      <c r="BH15" s="4">
        <f>SOFR3mo_PX[[#This Row],[Column60]]</f>
        <v>309067</v>
      </c>
      <c r="BI15" s="4">
        <f>SOFR3mo_PX[[#This Row],[Column61]]</f>
        <v>307100</v>
      </c>
      <c r="BJ15" s="4">
        <f>SOFR3mo_PX[[#This Row],[Column62]]</f>
        <v>311716</v>
      </c>
      <c r="BK15" s="4">
        <f>SOFR3mo_PX[[#This Row],[Column63]]</f>
        <v>308487</v>
      </c>
      <c r="BL15" s="4">
        <f>SOFR3mo_PX[[#This Row],[Column64]]</f>
        <v>307483</v>
      </c>
      <c r="BM15" s="4">
        <f>SOFR3mo_PX[[#This Row],[Column65]]</f>
        <v>307650</v>
      </c>
      <c r="BN15" s="4">
        <f>SOFR3mo_PX[[#This Row],[Column66]]</f>
        <v>305351</v>
      </c>
      <c r="BO15" s="4">
        <f>SOFR3mo_PX[[#This Row],[Column67]]</f>
        <v>300968</v>
      </c>
      <c r="BP15" s="4">
        <f>SOFR3mo_PX[[#This Row],[Column68]]</f>
        <v>299481</v>
      </c>
      <c r="BQ15" s="4">
        <f>SOFR3mo_PX[[#This Row],[Column69]]</f>
        <v>292373</v>
      </c>
      <c r="BR15" s="4">
        <f>SOFR3mo_PX[[#This Row],[Column70]]</f>
        <v>296317</v>
      </c>
      <c r="BS15" s="4">
        <f>SOFR3mo_PX[[#This Row],[Column71]]</f>
        <v>294062</v>
      </c>
      <c r="BT15" s="4">
        <f>SOFR3mo_PX[[#This Row],[Column72]]</f>
        <v>292961</v>
      </c>
      <c r="BU15" s="4">
        <f>SOFR3mo_PX[[#This Row],[Column73]]</f>
        <v>296079</v>
      </c>
      <c r="BV15" s="4">
        <f>SOFR3mo_PX[[#This Row],[Column74]]</f>
        <v>298071</v>
      </c>
      <c r="BW15" s="4">
        <f>SOFR3mo_PX[[#This Row],[Column75]]</f>
        <v>298526</v>
      </c>
      <c r="BX15" s="4">
        <f>SOFR3mo_PX[[#This Row],[Column76]]</f>
        <v>298572</v>
      </c>
      <c r="BY15" s="4">
        <f>SOFR3mo_PX[[#This Row],[Column77]]</f>
        <v>291069</v>
      </c>
      <c r="BZ15" s="4">
        <f>SOFR3mo_PX[[#This Row],[Column78]]</f>
        <v>292804</v>
      </c>
      <c r="CA15" s="4">
        <f>SOFR3mo_PX[[#This Row],[Column79]]</f>
        <v>293709</v>
      </c>
      <c r="CB15" s="4">
        <f>SOFR3mo_PX[[#This Row],[Column80]]</f>
        <v>290888</v>
      </c>
      <c r="CC15" s="4">
        <f>SOFR3mo_PX[[#This Row],[Column81]]</f>
        <v>284687</v>
      </c>
      <c r="CD15" s="4">
        <f>SOFR3mo_PX[[#This Row],[Column82]]</f>
        <v>277259</v>
      </c>
      <c r="CE15" s="4">
        <f>SOFR3mo_PX[[#This Row],[Column83]]</f>
        <v>311728</v>
      </c>
      <c r="CF15" s="4">
        <f>SOFR3mo_PX[[#This Row],[Column84]]</f>
        <v>311755</v>
      </c>
      <c r="CG15" s="4">
        <f>SOFR3mo_PX[[#This Row],[Column85]]</f>
        <v>310334</v>
      </c>
      <c r="CH15" s="4">
        <f>SOFR3mo_PX[[#This Row],[Column86]]</f>
        <v>303372</v>
      </c>
      <c r="CI15" s="4">
        <f>SOFR3mo_PX[[#This Row],[Column87]]</f>
        <v>300756</v>
      </c>
      <c r="CJ15" s="4">
        <f>SOFR3mo_PX[[#This Row],[Column88]]</f>
        <v>303612</v>
      </c>
      <c r="CK15" s="4">
        <f>SOFR3mo_PX[[#This Row],[Column89]]</f>
        <v>297598</v>
      </c>
      <c r="CL15" s="4">
        <f>SOFR3mo_PX[[#This Row],[Column90]]</f>
        <v>298292</v>
      </c>
      <c r="CM15" s="4">
        <f>SOFR3mo_PX[[#This Row],[Column91]]</f>
        <v>300942</v>
      </c>
    </row>
    <row r="16" spans="1:91" x14ac:dyDescent="0.25">
      <c r="A16" t="str">
        <f ca="1">'cont list_0'!I19</f>
        <v>Z29</v>
      </c>
      <c r="B16" s="4">
        <f>SOFR3mo_PX[[#This Row],[Column2]]</f>
        <v>265197</v>
      </c>
      <c r="C16" s="4">
        <f>SOFR3mo_PX[[#This Row],[Column3]]</f>
        <v>265197</v>
      </c>
      <c r="D16" s="4">
        <f>SOFR3mo_PX[[#This Row],[Column4]]</f>
        <v>263653</v>
      </c>
      <c r="E16" s="4">
        <f>SOFR3mo_PX[[#This Row],[Column5]]</f>
        <v>261043</v>
      </c>
      <c r="F16" s="4">
        <f>SOFR3mo_PX[[#This Row],[Column6]]</f>
        <v>258408</v>
      </c>
      <c r="G16" s="4">
        <f>SOFR3mo_PX[[#This Row],[Column7]]</f>
        <v>255136</v>
      </c>
      <c r="H16" s="4">
        <f>SOFR3mo_PX[[#This Row],[Column8]]</f>
        <v>257661</v>
      </c>
      <c r="I16" s="4">
        <f>SOFR3mo_PX[[#This Row],[Column9]]</f>
        <v>256906</v>
      </c>
      <c r="J16" s="4">
        <f>SOFR3mo_PX[[#This Row],[Column10]]</f>
        <v>252678</v>
      </c>
      <c r="K16" s="4">
        <f>SOFR3mo_PX[[#This Row],[Column11]]</f>
        <v>256800</v>
      </c>
      <c r="L16" s="4">
        <f>SOFR3mo_PX[[#This Row],[Column12]]</f>
        <v>253480</v>
      </c>
      <c r="M16" s="4">
        <f>SOFR3mo_PX[[#This Row],[Column13]]</f>
        <v>247276</v>
      </c>
      <c r="N16" s="4">
        <f>SOFR3mo_PX[[#This Row],[Column14]]</f>
        <v>245406</v>
      </c>
      <c r="O16" s="4">
        <f>SOFR3mo_PX[[#This Row],[Column15]]</f>
        <v>247644</v>
      </c>
      <c r="P16" s="4">
        <f>SOFR3mo_PX[[#This Row],[Column16]]</f>
        <v>244318</v>
      </c>
      <c r="Q16" s="4">
        <f>SOFR3mo_PX[[#This Row],[Column17]]</f>
        <v>243713</v>
      </c>
      <c r="R16" s="4">
        <f>SOFR3mo_PX[[#This Row],[Column18]]</f>
        <v>275939</v>
      </c>
      <c r="S16" s="4">
        <f>SOFR3mo_PX[[#This Row],[Column19]]</f>
        <v>266036</v>
      </c>
      <c r="T16" s="4">
        <f>SOFR3mo_PX[[#This Row],[Column20]]</f>
        <v>251603</v>
      </c>
      <c r="U16" s="4">
        <f>SOFR3mo_PX[[#This Row],[Column21]]</f>
        <v>260836</v>
      </c>
      <c r="V16" s="4">
        <f>SOFR3mo_PX[[#This Row],[Column22]]</f>
        <v>259148</v>
      </c>
      <c r="W16" s="4">
        <f>SOFR3mo_PX[[#This Row],[Column23]]</f>
        <v>254602</v>
      </c>
      <c r="X16" s="4">
        <f>SOFR3mo_PX[[#This Row],[Column24]]</f>
        <v>250507</v>
      </c>
      <c r="Y16" s="4">
        <f>SOFR3mo_PX[[#This Row],[Column25]]</f>
        <v>250316</v>
      </c>
      <c r="Z16" s="4">
        <f>SOFR3mo_PX[[#This Row],[Column26]]</f>
        <v>245483</v>
      </c>
      <c r="AA16" s="4">
        <f>SOFR3mo_PX[[#This Row],[Column27]]</f>
        <v>239156</v>
      </c>
      <c r="AB16" s="4">
        <f>SOFR3mo_PX[[#This Row],[Column28]]</f>
        <v>242998</v>
      </c>
      <c r="AC16" s="4">
        <f>SOFR3mo_PX[[#This Row],[Column29]]</f>
        <v>242354</v>
      </c>
      <c r="AD16" s="4">
        <f>SOFR3mo_PX[[#This Row],[Column30]]</f>
        <v>237809</v>
      </c>
      <c r="AE16" s="4">
        <f>SOFR3mo_PX[[#This Row],[Column31]]</f>
        <v>230696</v>
      </c>
      <c r="AF16" s="4">
        <f>SOFR3mo_PX[[#This Row],[Column32]]</f>
        <v>225715</v>
      </c>
      <c r="AG16" s="4">
        <f>SOFR3mo_PX[[#This Row],[Column33]]</f>
        <v>225963</v>
      </c>
      <c r="AH16" s="4">
        <f>SOFR3mo_PX[[#This Row],[Column34]]</f>
        <v>230031</v>
      </c>
      <c r="AI16" s="4">
        <f>SOFR3mo_PX[[#This Row],[Column35]]</f>
        <v>231831</v>
      </c>
      <c r="AJ16" s="4">
        <f>SOFR3mo_PX[[#This Row],[Column36]]</f>
        <v>233929</v>
      </c>
      <c r="AK16" s="4">
        <f>SOFR3mo_PX[[#This Row],[Column37]]</f>
        <v>230763</v>
      </c>
      <c r="AL16" s="4">
        <f>SOFR3mo_PX[[#This Row],[Column38]]</f>
        <v>229211</v>
      </c>
      <c r="AM16" s="4">
        <f>SOFR3mo_PX[[#This Row],[Column39]]</f>
        <v>229030</v>
      </c>
      <c r="AN16" s="4">
        <f>SOFR3mo_PX[[#This Row],[Column40]]</f>
        <v>229871</v>
      </c>
      <c r="AO16" s="4">
        <f>SOFR3mo_PX[[#This Row],[Column41]]</f>
        <v>234936</v>
      </c>
      <c r="AP16" s="4">
        <f>SOFR3mo_PX[[#This Row],[Column42]]</f>
        <v>229665</v>
      </c>
      <c r="AQ16" s="4">
        <f>SOFR3mo_PX[[#This Row],[Column43]]</f>
        <v>229249</v>
      </c>
      <c r="AR16" s="4">
        <f>SOFR3mo_PX[[#This Row],[Column44]]</f>
        <v>226157</v>
      </c>
      <c r="AS16" s="4">
        <f>SOFR3mo_PX[[#This Row],[Column45]]</f>
        <v>228068</v>
      </c>
      <c r="AT16" s="4">
        <f>SOFR3mo_PX[[#This Row],[Column46]]</f>
        <v>226142</v>
      </c>
      <c r="AU16" s="4">
        <f>SOFR3mo_PX[[#This Row],[Column47]]</f>
        <v>224100</v>
      </c>
      <c r="AV16" s="4">
        <f>SOFR3mo_PX[[#This Row],[Column48]]</f>
        <v>223650</v>
      </c>
      <c r="AW16" s="4">
        <f>SOFR3mo_PX[[#This Row],[Column49]]</f>
        <v>219761</v>
      </c>
      <c r="AX16" s="4">
        <f>SOFR3mo_PX[[#This Row],[Column50]]</f>
        <v>220537</v>
      </c>
      <c r="AY16" s="4">
        <f>SOFR3mo_PX[[#This Row],[Column51]]</f>
        <v>220379</v>
      </c>
      <c r="AZ16" s="4">
        <f>SOFR3mo_PX[[#This Row],[Column52]]</f>
        <v>213121</v>
      </c>
      <c r="BA16" s="4">
        <f>SOFR3mo_PX[[#This Row],[Column53]]</f>
        <v>216275</v>
      </c>
      <c r="BB16" s="4">
        <f>SOFR3mo_PX[[#This Row],[Column54]]</f>
        <v>215487</v>
      </c>
      <c r="BC16" s="4">
        <f>SOFR3mo_PX[[#This Row],[Column55]]</f>
        <v>215247</v>
      </c>
      <c r="BD16" s="4">
        <f>SOFR3mo_PX[[#This Row],[Column56]]</f>
        <v>213831</v>
      </c>
      <c r="BE16" s="4">
        <f>SOFR3mo_PX[[#This Row],[Column57]]</f>
        <v>209698</v>
      </c>
      <c r="BF16" s="4">
        <f>SOFR3mo_PX[[#This Row],[Column58]]</f>
        <v>210390</v>
      </c>
      <c r="BG16" s="4">
        <f>SOFR3mo_PX[[#This Row],[Column59]]</f>
        <v>210945</v>
      </c>
      <c r="BH16" s="4">
        <f>SOFR3mo_PX[[#This Row],[Column60]]</f>
        <v>206229</v>
      </c>
      <c r="BI16" s="4">
        <f>SOFR3mo_PX[[#This Row],[Column61]]</f>
        <v>206907</v>
      </c>
      <c r="BJ16" s="4">
        <f>SOFR3mo_PX[[#This Row],[Column62]]</f>
        <v>202669</v>
      </c>
      <c r="BK16" s="4">
        <f>SOFR3mo_PX[[#This Row],[Column63]]</f>
        <v>202946</v>
      </c>
      <c r="BL16" s="4">
        <f>SOFR3mo_PX[[#This Row],[Column64]]</f>
        <v>201009</v>
      </c>
      <c r="BM16" s="4">
        <f>SOFR3mo_PX[[#This Row],[Column65]]</f>
        <v>202243</v>
      </c>
      <c r="BN16" s="4">
        <f>SOFR3mo_PX[[#This Row],[Column66]]</f>
        <v>206631</v>
      </c>
      <c r="BO16" s="4">
        <f>SOFR3mo_PX[[#This Row],[Column67]]</f>
        <v>208296</v>
      </c>
      <c r="BP16" s="4">
        <f>SOFR3mo_PX[[#This Row],[Column68]]</f>
        <v>209428</v>
      </c>
      <c r="BQ16" s="4">
        <f>SOFR3mo_PX[[#This Row],[Column69]]</f>
        <v>206482</v>
      </c>
      <c r="BR16" s="4">
        <f>SOFR3mo_PX[[#This Row],[Column70]]</f>
        <v>206596</v>
      </c>
      <c r="BS16" s="4">
        <f>SOFR3mo_PX[[#This Row],[Column71]]</f>
        <v>206511</v>
      </c>
      <c r="BT16" s="4">
        <f>SOFR3mo_PX[[#This Row],[Column72]]</f>
        <v>207588</v>
      </c>
      <c r="BU16" s="4">
        <f>SOFR3mo_PX[[#This Row],[Column73]]</f>
        <v>206390</v>
      </c>
      <c r="BV16" s="4">
        <f>SOFR3mo_PX[[#This Row],[Column74]]</f>
        <v>203177</v>
      </c>
      <c r="BW16" s="4">
        <f>SOFR3mo_PX[[#This Row],[Column75]]</f>
        <v>205393</v>
      </c>
      <c r="BX16" s="4">
        <f>SOFR3mo_PX[[#This Row],[Column76]]</f>
        <v>196370</v>
      </c>
      <c r="BY16" s="4">
        <f>SOFR3mo_PX[[#This Row],[Column77]]</f>
        <v>191879</v>
      </c>
      <c r="BZ16" s="4">
        <f>SOFR3mo_PX[[#This Row],[Column78]]</f>
        <v>195362</v>
      </c>
      <c r="CA16" s="4">
        <f>SOFR3mo_PX[[#This Row],[Column79]]</f>
        <v>194689</v>
      </c>
      <c r="CB16" s="4">
        <f>SOFR3mo_PX[[#This Row],[Column80]]</f>
        <v>191299</v>
      </c>
      <c r="CC16" s="4">
        <f>SOFR3mo_PX[[#This Row],[Column81]]</f>
        <v>192189</v>
      </c>
      <c r="CD16" s="4">
        <f>SOFR3mo_PX[[#This Row],[Column82]]</f>
        <v>198163</v>
      </c>
      <c r="CE16" s="4">
        <f>SOFR3mo_PX[[#This Row],[Column83]]</f>
        <v>276453</v>
      </c>
      <c r="CF16" s="4">
        <f>SOFR3mo_PX[[#This Row],[Column84]]</f>
        <v>257417</v>
      </c>
      <c r="CG16" s="4">
        <f>SOFR3mo_PX[[#This Row],[Column85]]</f>
        <v>240735</v>
      </c>
      <c r="CH16" s="4">
        <f>SOFR3mo_PX[[#This Row],[Column86]]</f>
        <v>257893</v>
      </c>
      <c r="CI16" s="4">
        <f>SOFR3mo_PX[[#This Row],[Column87]]</f>
        <v>260288</v>
      </c>
      <c r="CJ16" s="4">
        <f>SOFR3mo_PX[[#This Row],[Column88]]</f>
        <v>251804</v>
      </c>
      <c r="CK16" s="4">
        <f>SOFR3mo_PX[[#This Row],[Column89]]</f>
        <v>245242</v>
      </c>
      <c r="CL16" s="4">
        <f>SOFR3mo_PX[[#This Row],[Column90]]</f>
        <v>242070</v>
      </c>
      <c r="CM16" s="4">
        <f>SOFR3mo_PX[[#This Row],[Column91]]</f>
        <v>238207</v>
      </c>
    </row>
    <row r="17" spans="1:91" x14ac:dyDescent="0.25">
      <c r="A17" t="str">
        <f ca="1">'cont list_0'!I20</f>
        <v>H30</v>
      </c>
      <c r="B17" s="4">
        <f>SOFR3mo_PX[[#This Row],[Column2]]</f>
        <v>173389</v>
      </c>
      <c r="C17" s="4">
        <f>SOFR3mo_PX[[#This Row],[Column3]]</f>
        <v>173389</v>
      </c>
      <c r="D17" s="4">
        <f>SOFR3mo_PX[[#This Row],[Column4]]</f>
        <v>173058</v>
      </c>
      <c r="E17" s="4">
        <f>SOFR3mo_PX[[#This Row],[Column5]]</f>
        <v>171663</v>
      </c>
      <c r="F17" s="4">
        <f>SOFR3mo_PX[[#This Row],[Column6]]</f>
        <v>168720</v>
      </c>
      <c r="G17" s="4">
        <f>SOFR3mo_PX[[#This Row],[Column7]]</f>
        <v>167588</v>
      </c>
      <c r="H17" s="4">
        <f>SOFR3mo_PX[[#This Row],[Column8]]</f>
        <v>168794</v>
      </c>
      <c r="I17" s="4">
        <f>SOFR3mo_PX[[#This Row],[Column9]]</f>
        <v>173268</v>
      </c>
      <c r="J17" s="4">
        <f>SOFR3mo_PX[[#This Row],[Column10]]</f>
        <v>173167</v>
      </c>
      <c r="K17" s="4">
        <f>SOFR3mo_PX[[#This Row],[Column11]]</f>
        <v>173862</v>
      </c>
      <c r="L17" s="4">
        <f>SOFR3mo_PX[[#This Row],[Column12]]</f>
        <v>181507</v>
      </c>
      <c r="M17" s="4">
        <f>SOFR3mo_PX[[#This Row],[Column13]]</f>
        <v>181921</v>
      </c>
      <c r="N17" s="4">
        <f>SOFR3mo_PX[[#This Row],[Column14]]</f>
        <v>185155</v>
      </c>
      <c r="O17" s="4">
        <f>SOFR3mo_PX[[#This Row],[Column15]]</f>
        <v>187273</v>
      </c>
      <c r="P17" s="4">
        <f>SOFR3mo_PX[[#This Row],[Column16]]</f>
        <v>188626</v>
      </c>
      <c r="Q17" s="4">
        <f>SOFR3mo_PX[[#This Row],[Column17]]</f>
        <v>187200</v>
      </c>
      <c r="R17" s="4">
        <f>SOFR3mo_PX[[#This Row],[Column18]]</f>
        <v>244476</v>
      </c>
      <c r="S17" s="4">
        <f>SOFR3mo_PX[[#This Row],[Column19]]</f>
        <v>234497</v>
      </c>
      <c r="T17" s="4">
        <f>SOFR3mo_PX[[#This Row],[Column20]]</f>
        <v>228730</v>
      </c>
      <c r="U17" s="4">
        <f>SOFR3mo_PX[[#This Row],[Column21]]</f>
        <v>230850</v>
      </c>
      <c r="V17" s="4">
        <f>SOFR3mo_PX[[#This Row],[Column22]]</f>
        <v>230249</v>
      </c>
      <c r="W17" s="4">
        <f>SOFR3mo_PX[[#This Row],[Column23]]</f>
        <v>226183</v>
      </c>
      <c r="X17" s="4">
        <f>SOFR3mo_PX[[#This Row],[Column24]]</f>
        <v>223112</v>
      </c>
      <c r="Y17" s="4">
        <f>SOFR3mo_PX[[#This Row],[Column25]]</f>
        <v>223112</v>
      </c>
      <c r="Z17" s="4">
        <f>SOFR3mo_PX[[#This Row],[Column26]]</f>
        <v>223789</v>
      </c>
      <c r="AA17" s="4">
        <f>SOFR3mo_PX[[#This Row],[Column27]]</f>
        <v>220665</v>
      </c>
      <c r="AB17" s="4">
        <f>SOFR3mo_PX[[#This Row],[Column28]]</f>
        <v>222374</v>
      </c>
      <c r="AC17" s="4">
        <f>SOFR3mo_PX[[#This Row],[Column29]]</f>
        <v>226947</v>
      </c>
      <c r="AD17" s="4">
        <f>SOFR3mo_PX[[#This Row],[Column30]]</f>
        <v>224705</v>
      </c>
      <c r="AE17" s="4">
        <f>SOFR3mo_PX[[#This Row],[Column31]]</f>
        <v>218987</v>
      </c>
      <c r="AF17" s="4">
        <f>SOFR3mo_PX[[#This Row],[Column32]]</f>
        <v>217619</v>
      </c>
      <c r="AG17" s="4">
        <f>SOFR3mo_PX[[#This Row],[Column33]]</f>
        <v>234575</v>
      </c>
      <c r="AH17" s="4">
        <f>SOFR3mo_PX[[#This Row],[Column34]]</f>
        <v>226899</v>
      </c>
      <c r="AI17" s="4">
        <f>SOFR3mo_PX[[#This Row],[Column35]]</f>
        <v>224687</v>
      </c>
      <c r="AJ17" s="4">
        <f>SOFR3mo_PX[[#This Row],[Column36]]</f>
        <v>224743</v>
      </c>
      <c r="AK17" s="4">
        <f>SOFR3mo_PX[[#This Row],[Column37]]</f>
        <v>223254</v>
      </c>
      <c r="AL17" s="4">
        <f>SOFR3mo_PX[[#This Row],[Column38]]</f>
        <v>221112</v>
      </c>
      <c r="AM17" s="4">
        <f>SOFR3mo_PX[[#This Row],[Column39]]</f>
        <v>221612</v>
      </c>
      <c r="AN17" s="4">
        <f>SOFR3mo_PX[[#This Row],[Column40]]</f>
        <v>221075</v>
      </c>
      <c r="AO17" s="4">
        <f>SOFR3mo_PX[[#This Row],[Column41]]</f>
        <v>215906</v>
      </c>
      <c r="AP17" s="4">
        <f>SOFR3mo_PX[[#This Row],[Column42]]</f>
        <v>214584</v>
      </c>
      <c r="AQ17" s="4">
        <f>SOFR3mo_PX[[#This Row],[Column43]]</f>
        <v>213022</v>
      </c>
      <c r="AR17" s="4">
        <f>SOFR3mo_PX[[#This Row],[Column44]]</f>
        <v>217118</v>
      </c>
      <c r="AS17" s="4">
        <f>SOFR3mo_PX[[#This Row],[Column45]]</f>
        <v>209229</v>
      </c>
      <c r="AT17" s="4">
        <f>SOFR3mo_PX[[#This Row],[Column46]]</f>
        <v>206642</v>
      </c>
      <c r="AU17" s="4">
        <f>SOFR3mo_PX[[#This Row],[Column47]]</f>
        <v>206566</v>
      </c>
      <c r="AV17" s="4">
        <f>SOFR3mo_PX[[#This Row],[Column48]]</f>
        <v>207692</v>
      </c>
      <c r="AW17" s="4">
        <f>SOFR3mo_PX[[#This Row],[Column49]]</f>
        <v>208208</v>
      </c>
      <c r="AX17" s="4">
        <f>SOFR3mo_PX[[#This Row],[Column50]]</f>
        <v>206464</v>
      </c>
      <c r="AY17" s="4">
        <f>SOFR3mo_PX[[#This Row],[Column51]]</f>
        <v>204520</v>
      </c>
      <c r="AZ17" s="4">
        <f>SOFR3mo_PX[[#This Row],[Column52]]</f>
        <v>207320</v>
      </c>
      <c r="BA17" s="4">
        <f>SOFR3mo_PX[[#This Row],[Column53]]</f>
        <v>212877</v>
      </c>
      <c r="BB17" s="4">
        <f>SOFR3mo_PX[[#This Row],[Column54]]</f>
        <v>209633</v>
      </c>
      <c r="BC17" s="4">
        <f>SOFR3mo_PX[[#This Row],[Column55]]</f>
        <v>209815</v>
      </c>
      <c r="BD17" s="4">
        <f>SOFR3mo_PX[[#This Row],[Column56]]</f>
        <v>210024</v>
      </c>
      <c r="BE17" s="4">
        <f>SOFR3mo_PX[[#This Row],[Column57]]</f>
        <v>212960</v>
      </c>
      <c r="BF17" s="4">
        <f>SOFR3mo_PX[[#This Row],[Column58]]</f>
        <v>207365</v>
      </c>
      <c r="BG17" s="4">
        <f>SOFR3mo_PX[[#This Row],[Column59]]</f>
        <v>204063</v>
      </c>
      <c r="BH17" s="4">
        <f>SOFR3mo_PX[[#This Row],[Column60]]</f>
        <v>205904</v>
      </c>
      <c r="BI17" s="4">
        <f>SOFR3mo_PX[[#This Row],[Column61]]</f>
        <v>204591</v>
      </c>
      <c r="BJ17" s="4">
        <f>SOFR3mo_PX[[#This Row],[Column62]]</f>
        <v>205064</v>
      </c>
      <c r="BK17" s="4">
        <f>SOFR3mo_PX[[#This Row],[Column63]]</f>
        <v>203655</v>
      </c>
      <c r="BL17" s="4">
        <f>SOFR3mo_PX[[#This Row],[Column64]]</f>
        <v>200897</v>
      </c>
      <c r="BM17" s="4">
        <f>SOFR3mo_PX[[#This Row],[Column65]]</f>
        <v>203369</v>
      </c>
      <c r="BN17" s="4">
        <f>SOFR3mo_PX[[#This Row],[Column66]]</f>
        <v>202950</v>
      </c>
      <c r="BO17" s="4">
        <f>SOFR3mo_PX[[#This Row],[Column67]]</f>
        <v>202610</v>
      </c>
      <c r="BP17" s="4">
        <f>SOFR3mo_PX[[#This Row],[Column68]]</f>
        <v>200200</v>
      </c>
      <c r="BQ17" s="4">
        <f>SOFR3mo_PX[[#This Row],[Column69]]</f>
        <v>201855</v>
      </c>
      <c r="BR17" s="4">
        <f>SOFR3mo_PX[[#This Row],[Column70]]</f>
        <v>208392</v>
      </c>
      <c r="BS17" s="4">
        <f>SOFR3mo_PX[[#This Row],[Column71]]</f>
        <v>208392</v>
      </c>
      <c r="BT17" s="4">
        <f>SOFR3mo_PX[[#This Row],[Column72]]</f>
        <v>211023</v>
      </c>
      <c r="BU17" s="4">
        <f>SOFR3mo_PX[[#This Row],[Column73]]</f>
        <v>220706</v>
      </c>
      <c r="BV17" s="4">
        <f>SOFR3mo_PX[[#This Row],[Column74]]</f>
        <v>219792</v>
      </c>
      <c r="BW17" s="4">
        <f>SOFR3mo_PX[[#This Row],[Column75]]</f>
        <v>215912</v>
      </c>
      <c r="BX17" s="4">
        <f>SOFR3mo_PX[[#This Row],[Column76]]</f>
        <v>214139</v>
      </c>
      <c r="BY17" s="4">
        <f>SOFR3mo_PX[[#This Row],[Column77]]</f>
        <v>216743</v>
      </c>
      <c r="BZ17" s="4">
        <f>SOFR3mo_PX[[#This Row],[Column78]]</f>
        <v>211017</v>
      </c>
      <c r="CA17" s="4">
        <f>SOFR3mo_PX[[#This Row],[Column79]]</f>
        <v>209657</v>
      </c>
      <c r="CB17" s="4">
        <f>SOFR3mo_PX[[#This Row],[Column80]]</f>
        <v>222599</v>
      </c>
      <c r="CC17" s="4">
        <f>SOFR3mo_PX[[#This Row],[Column81]]</f>
        <v>222012</v>
      </c>
      <c r="CD17" s="4">
        <f>SOFR3mo_PX[[#This Row],[Column82]]</f>
        <v>222777</v>
      </c>
      <c r="CE17" s="4">
        <f>SOFR3mo_PX[[#This Row],[Column83]]</f>
        <v>198135</v>
      </c>
      <c r="CF17" s="4">
        <f>SOFR3mo_PX[[#This Row],[Column84]]</f>
        <v>199474</v>
      </c>
      <c r="CG17" s="4">
        <f>SOFR3mo_PX[[#This Row],[Column85]]</f>
        <v>197152</v>
      </c>
      <c r="CH17" s="4">
        <f>SOFR3mo_PX[[#This Row],[Column86]]</f>
        <v>198448</v>
      </c>
      <c r="CI17" s="4">
        <f>SOFR3mo_PX[[#This Row],[Column87]]</f>
        <v>197166</v>
      </c>
      <c r="CJ17" s="4">
        <f>SOFR3mo_PX[[#This Row],[Column88]]</f>
        <v>201964</v>
      </c>
      <c r="CK17" s="4">
        <f>SOFR3mo_PX[[#This Row],[Column89]]</f>
        <v>197394</v>
      </c>
      <c r="CL17" s="4">
        <f>SOFR3mo_PX[[#This Row],[Column90]]</f>
        <v>201724</v>
      </c>
      <c r="CM17" s="4">
        <f>SOFR3mo_PX[[#This Row],[Column91]]</f>
        <v>197010</v>
      </c>
    </row>
    <row r="18" spans="1:91" x14ac:dyDescent="0.25">
      <c r="A18" t="str">
        <f ca="1">'cont list_0'!I21</f>
        <v>M30</v>
      </c>
      <c r="B18" s="4">
        <f>SOFR3mo_PX[[#This Row],[Column2]]</f>
        <v>159265</v>
      </c>
      <c r="C18" s="4">
        <f>SOFR3mo_PX[[#This Row],[Column3]]</f>
        <v>159265</v>
      </c>
      <c r="D18" s="4">
        <f>SOFR3mo_PX[[#This Row],[Column4]]</f>
        <v>159190</v>
      </c>
      <c r="E18" s="4">
        <f>SOFR3mo_PX[[#This Row],[Column5]]</f>
        <v>158745</v>
      </c>
      <c r="F18" s="4">
        <f>SOFR3mo_PX[[#This Row],[Column6]]</f>
        <v>159849</v>
      </c>
      <c r="G18" s="4">
        <f>SOFR3mo_PX[[#This Row],[Column7]]</f>
        <v>159156</v>
      </c>
      <c r="H18" s="4">
        <f>SOFR3mo_PX[[#This Row],[Column8]]</f>
        <v>157763</v>
      </c>
      <c r="I18" s="4">
        <f>SOFR3mo_PX[[#This Row],[Column9]]</f>
        <v>158030</v>
      </c>
      <c r="J18" s="4">
        <f>SOFR3mo_PX[[#This Row],[Column10]]</f>
        <v>156839</v>
      </c>
      <c r="K18" s="4">
        <f>SOFR3mo_PX[[#This Row],[Column11]]</f>
        <v>159582</v>
      </c>
      <c r="L18" s="4">
        <f>SOFR3mo_PX[[#This Row],[Column12]]</f>
        <v>159767</v>
      </c>
      <c r="M18" s="4">
        <f>SOFR3mo_PX[[#This Row],[Column13]]</f>
        <v>157347</v>
      </c>
      <c r="N18" s="4">
        <f>SOFR3mo_PX[[#This Row],[Column14]]</f>
        <v>153999</v>
      </c>
      <c r="O18" s="4">
        <f>SOFR3mo_PX[[#This Row],[Column15]]</f>
        <v>152674</v>
      </c>
      <c r="P18" s="4">
        <f>SOFR3mo_PX[[#This Row],[Column16]]</f>
        <v>152902</v>
      </c>
      <c r="Q18" s="4">
        <f>SOFR3mo_PX[[#This Row],[Column17]]</f>
        <v>154157</v>
      </c>
      <c r="R18" s="4">
        <f>SOFR3mo_PX[[#This Row],[Column18]]</f>
        <v>179284</v>
      </c>
      <c r="S18" s="4">
        <f>SOFR3mo_PX[[#This Row],[Column19]]</f>
        <v>177327</v>
      </c>
      <c r="T18" s="4">
        <f>SOFR3mo_PX[[#This Row],[Column20]]</f>
        <v>167875</v>
      </c>
      <c r="U18" s="4">
        <f>SOFR3mo_PX[[#This Row],[Column21]]</f>
        <v>167468</v>
      </c>
      <c r="V18" s="4">
        <f>SOFR3mo_PX[[#This Row],[Column22]]</f>
        <v>168044</v>
      </c>
      <c r="W18" s="4">
        <f>SOFR3mo_PX[[#This Row],[Column23]]</f>
        <v>168386</v>
      </c>
      <c r="X18" s="4">
        <f>SOFR3mo_PX[[#This Row],[Column24]]</f>
        <v>169569</v>
      </c>
      <c r="Y18" s="4">
        <f>SOFR3mo_PX[[#This Row],[Column25]]</f>
        <v>169569</v>
      </c>
      <c r="Z18" s="4">
        <f>SOFR3mo_PX[[#This Row],[Column26]]</f>
        <v>167361</v>
      </c>
      <c r="AA18" s="4">
        <f>SOFR3mo_PX[[#This Row],[Column27]]</f>
        <v>163537</v>
      </c>
      <c r="AB18" s="4">
        <f>SOFR3mo_PX[[#This Row],[Column28]]</f>
        <v>163525</v>
      </c>
      <c r="AC18" s="4">
        <f>SOFR3mo_PX[[#This Row],[Column29]]</f>
        <v>163319</v>
      </c>
      <c r="AD18" s="4">
        <f>SOFR3mo_PX[[#This Row],[Column30]]</f>
        <v>165073</v>
      </c>
      <c r="AE18" s="4">
        <f>SOFR3mo_PX[[#This Row],[Column31]]</f>
        <v>163321</v>
      </c>
      <c r="AF18" s="4">
        <f>SOFR3mo_PX[[#This Row],[Column32]]</f>
        <v>164368</v>
      </c>
      <c r="AG18" s="4">
        <f>SOFR3mo_PX[[#This Row],[Column33]]</f>
        <v>165705</v>
      </c>
      <c r="AH18" s="4">
        <f>SOFR3mo_PX[[#This Row],[Column34]]</f>
        <v>167407</v>
      </c>
      <c r="AI18" s="4">
        <f>SOFR3mo_PX[[#This Row],[Column35]]</f>
        <v>176457</v>
      </c>
      <c r="AJ18" s="4">
        <f>SOFR3mo_PX[[#This Row],[Column36]]</f>
        <v>171190</v>
      </c>
      <c r="AK18" s="4">
        <f>SOFR3mo_PX[[#This Row],[Column37]]</f>
        <v>171030</v>
      </c>
      <c r="AL18" s="4">
        <f>SOFR3mo_PX[[#This Row],[Column38]]</f>
        <v>169302</v>
      </c>
      <c r="AM18" s="4">
        <f>SOFR3mo_PX[[#This Row],[Column39]]</f>
        <v>167721</v>
      </c>
      <c r="AN18" s="4">
        <f>SOFR3mo_PX[[#This Row],[Column40]]</f>
        <v>167570</v>
      </c>
      <c r="AO18" s="4">
        <f>SOFR3mo_PX[[#This Row],[Column41]]</f>
        <v>169418</v>
      </c>
      <c r="AP18" s="4">
        <f>SOFR3mo_PX[[#This Row],[Column42]]</f>
        <v>167190</v>
      </c>
      <c r="AQ18" s="4">
        <f>SOFR3mo_PX[[#This Row],[Column43]]</f>
        <v>166900</v>
      </c>
      <c r="AR18" s="4">
        <f>SOFR3mo_PX[[#This Row],[Column44]]</f>
        <v>163388</v>
      </c>
      <c r="AS18" s="4">
        <f>SOFR3mo_PX[[#This Row],[Column45]]</f>
        <v>166674</v>
      </c>
      <c r="AT18" s="4">
        <f>SOFR3mo_PX[[#This Row],[Column46]]</f>
        <v>167034</v>
      </c>
      <c r="AU18" s="4">
        <f>SOFR3mo_PX[[#This Row],[Column47]]</f>
        <v>164208</v>
      </c>
      <c r="AV18" s="4">
        <f>SOFR3mo_PX[[#This Row],[Column48]]</f>
        <v>163568</v>
      </c>
      <c r="AW18" s="4">
        <f>SOFR3mo_PX[[#This Row],[Column49]]</f>
        <v>164299</v>
      </c>
      <c r="AX18" s="4">
        <f>SOFR3mo_PX[[#This Row],[Column50]]</f>
        <v>165484</v>
      </c>
      <c r="AY18" s="4">
        <f>SOFR3mo_PX[[#This Row],[Column51]]</f>
        <v>164090</v>
      </c>
      <c r="AZ18" s="4">
        <f>SOFR3mo_PX[[#This Row],[Column52]]</f>
        <v>163532</v>
      </c>
      <c r="BA18" s="4">
        <f>SOFR3mo_PX[[#This Row],[Column53]]</f>
        <v>159716</v>
      </c>
      <c r="BB18" s="4">
        <f>SOFR3mo_PX[[#This Row],[Column54]]</f>
        <v>159824</v>
      </c>
      <c r="BC18" s="4">
        <f>SOFR3mo_PX[[#This Row],[Column55]]</f>
        <v>160456</v>
      </c>
      <c r="BD18" s="4">
        <f>SOFR3mo_PX[[#This Row],[Column56]]</f>
        <v>158506</v>
      </c>
      <c r="BE18" s="4">
        <f>SOFR3mo_PX[[#This Row],[Column57]]</f>
        <v>157865</v>
      </c>
      <c r="BF18" s="4">
        <f>SOFR3mo_PX[[#This Row],[Column58]]</f>
        <v>159117</v>
      </c>
      <c r="BG18" s="4">
        <f>SOFR3mo_PX[[#This Row],[Column59]]</f>
        <v>158074</v>
      </c>
      <c r="BH18" s="4">
        <f>SOFR3mo_PX[[#This Row],[Column60]]</f>
        <v>159556</v>
      </c>
      <c r="BI18" s="4">
        <f>SOFR3mo_PX[[#This Row],[Column61]]</f>
        <v>158575</v>
      </c>
      <c r="BJ18" s="4">
        <f>SOFR3mo_PX[[#This Row],[Column62]]</f>
        <v>158551</v>
      </c>
      <c r="BK18" s="4">
        <f>SOFR3mo_PX[[#This Row],[Column63]]</f>
        <v>158795</v>
      </c>
      <c r="BL18" s="4">
        <f>SOFR3mo_PX[[#This Row],[Column64]]</f>
        <v>157767</v>
      </c>
      <c r="BM18" s="4">
        <f>SOFR3mo_PX[[#This Row],[Column65]]</f>
        <v>158910</v>
      </c>
      <c r="BN18" s="4">
        <f>SOFR3mo_PX[[#This Row],[Column66]]</f>
        <v>156492</v>
      </c>
      <c r="BO18" s="4">
        <f>SOFR3mo_PX[[#This Row],[Column67]]</f>
        <v>158123</v>
      </c>
      <c r="BP18" s="4">
        <f>SOFR3mo_PX[[#This Row],[Column68]]</f>
        <v>157171</v>
      </c>
      <c r="BQ18" s="4">
        <f>SOFR3mo_PX[[#This Row],[Column69]]</f>
        <v>156085</v>
      </c>
      <c r="BR18" s="4">
        <f>SOFR3mo_PX[[#This Row],[Column70]]</f>
        <v>158400</v>
      </c>
      <c r="BS18" s="4">
        <f>SOFR3mo_PX[[#This Row],[Column71]]</f>
        <v>157952</v>
      </c>
      <c r="BT18" s="4">
        <f>SOFR3mo_PX[[#This Row],[Column72]]</f>
        <v>156328</v>
      </c>
      <c r="BU18" s="4">
        <f>SOFR3mo_PX[[#This Row],[Column73]]</f>
        <v>161385</v>
      </c>
      <c r="BV18" s="4">
        <f>SOFR3mo_PX[[#This Row],[Column74]]</f>
        <v>162332</v>
      </c>
      <c r="BW18" s="4">
        <f>SOFR3mo_PX[[#This Row],[Column75]]</f>
        <v>160126</v>
      </c>
      <c r="BX18" s="4">
        <f>SOFR3mo_PX[[#This Row],[Column76]]</f>
        <v>156785</v>
      </c>
      <c r="BY18" s="4">
        <f>SOFR3mo_PX[[#This Row],[Column77]]</f>
        <v>157345</v>
      </c>
      <c r="BZ18" s="4">
        <f>SOFR3mo_PX[[#This Row],[Column78]]</f>
        <v>156012</v>
      </c>
      <c r="CA18" s="4">
        <f>SOFR3mo_PX[[#This Row],[Column79]]</f>
        <v>156825</v>
      </c>
      <c r="CB18" s="4">
        <f>SOFR3mo_PX[[#This Row],[Column80]]</f>
        <v>153365</v>
      </c>
      <c r="CC18" s="4">
        <f>SOFR3mo_PX[[#This Row],[Column81]]</f>
        <v>152235</v>
      </c>
      <c r="CD18" s="4">
        <f>SOFR3mo_PX[[#This Row],[Column82]]</f>
        <v>150695</v>
      </c>
      <c r="CE18" s="4">
        <f>SOFR3mo_PX[[#This Row],[Column83]]</f>
        <v>210791</v>
      </c>
      <c r="CF18" s="4">
        <f>SOFR3mo_PX[[#This Row],[Column84]]</f>
        <v>212872</v>
      </c>
      <c r="CG18" s="4">
        <f>SOFR3mo_PX[[#This Row],[Column85]]</f>
        <v>210592</v>
      </c>
      <c r="CH18" s="4">
        <f>SOFR3mo_PX[[#This Row],[Column86]]</f>
        <v>206046</v>
      </c>
      <c r="CI18" s="4">
        <f>SOFR3mo_PX[[#This Row],[Column87]]</f>
        <v>201584</v>
      </c>
      <c r="CJ18" s="4">
        <f>SOFR3mo_PX[[#This Row],[Column88]]</f>
        <v>202722</v>
      </c>
      <c r="CK18" s="4">
        <f>SOFR3mo_PX[[#This Row],[Column89]]</f>
        <v>186717</v>
      </c>
      <c r="CL18" s="4">
        <f>SOFR3mo_PX[[#This Row],[Column90]]</f>
        <v>184620</v>
      </c>
      <c r="CM18" s="4">
        <f>SOFR3mo_PX[[#This Row],[Column91]]</f>
        <v>179615</v>
      </c>
    </row>
    <row r="19" spans="1:91" x14ac:dyDescent="0.25">
      <c r="A19" t="str">
        <f ca="1">'cont list_0'!I22</f>
        <v>U30</v>
      </c>
      <c r="B19" s="4">
        <f>SOFR3mo_PX[[#This Row],[Column2]]</f>
        <v>135630</v>
      </c>
      <c r="C19" s="4">
        <f>SOFR3mo_PX[[#This Row],[Column3]]</f>
        <v>135630</v>
      </c>
      <c r="D19" s="4">
        <f>SOFR3mo_PX[[#This Row],[Column4]]</f>
        <v>131857</v>
      </c>
      <c r="E19" s="4">
        <f>SOFR3mo_PX[[#This Row],[Column5]]</f>
        <v>130015</v>
      </c>
      <c r="F19" s="4">
        <f>SOFR3mo_PX[[#This Row],[Column6]]</f>
        <v>130353</v>
      </c>
      <c r="G19" s="4">
        <f>SOFR3mo_PX[[#This Row],[Column7]]</f>
        <v>127178</v>
      </c>
      <c r="H19" s="4">
        <f>SOFR3mo_PX[[#This Row],[Column8]]</f>
        <v>126790</v>
      </c>
      <c r="I19" s="4">
        <f>SOFR3mo_PX[[#This Row],[Column9]]</f>
        <v>128568</v>
      </c>
      <c r="J19" s="4">
        <f>SOFR3mo_PX[[#This Row],[Column10]]</f>
        <v>129494</v>
      </c>
      <c r="K19" s="4">
        <f>SOFR3mo_PX[[#This Row],[Column11]]</f>
        <v>130344</v>
      </c>
      <c r="L19" s="4">
        <f>SOFR3mo_PX[[#This Row],[Column12]]</f>
        <v>127114</v>
      </c>
      <c r="M19" s="4">
        <f>SOFR3mo_PX[[#This Row],[Column13]]</f>
        <v>127110</v>
      </c>
      <c r="N19" s="4">
        <f>SOFR3mo_PX[[#This Row],[Column14]]</f>
        <v>125633</v>
      </c>
      <c r="O19" s="4">
        <f>SOFR3mo_PX[[#This Row],[Column15]]</f>
        <v>126797</v>
      </c>
      <c r="P19" s="4">
        <f>SOFR3mo_PX[[#This Row],[Column16]]</f>
        <v>126596</v>
      </c>
      <c r="Q19" s="4">
        <f>SOFR3mo_PX[[#This Row],[Column17]]</f>
        <v>123833</v>
      </c>
      <c r="R19" s="4">
        <f>SOFR3mo_PX[[#This Row],[Column18]]</f>
        <v>150433</v>
      </c>
      <c r="S19" s="4">
        <f>SOFR3mo_PX[[#This Row],[Column19]]</f>
        <v>152255</v>
      </c>
      <c r="T19" s="4">
        <f>SOFR3mo_PX[[#This Row],[Column20]]</f>
        <v>153122</v>
      </c>
      <c r="U19" s="4">
        <f>SOFR3mo_PX[[#This Row],[Column21]]</f>
        <v>152567</v>
      </c>
      <c r="V19" s="4">
        <f>SOFR3mo_PX[[#This Row],[Column22]]</f>
        <v>153896</v>
      </c>
      <c r="W19" s="4">
        <f>SOFR3mo_PX[[#This Row],[Column23]]</f>
        <v>154009</v>
      </c>
      <c r="X19" s="4">
        <f>SOFR3mo_PX[[#This Row],[Column24]]</f>
        <v>153494</v>
      </c>
      <c r="Y19" s="4">
        <f>SOFR3mo_PX[[#This Row],[Column25]]</f>
        <v>153494</v>
      </c>
      <c r="Z19" s="4">
        <f>SOFR3mo_PX[[#This Row],[Column26]]</f>
        <v>152703</v>
      </c>
      <c r="AA19" s="4">
        <f>SOFR3mo_PX[[#This Row],[Column27]]</f>
        <v>149017</v>
      </c>
      <c r="AB19" s="4">
        <f>SOFR3mo_PX[[#This Row],[Column28]]</f>
        <v>149349</v>
      </c>
      <c r="AC19" s="4">
        <f>SOFR3mo_PX[[#This Row],[Column29]]</f>
        <v>148216</v>
      </c>
      <c r="AD19" s="4">
        <f>SOFR3mo_PX[[#This Row],[Column30]]</f>
        <v>149797</v>
      </c>
      <c r="AE19" s="4">
        <f>SOFR3mo_PX[[#This Row],[Column31]]</f>
        <v>154253</v>
      </c>
      <c r="AF19" s="4">
        <f>SOFR3mo_PX[[#This Row],[Column32]]</f>
        <v>153594</v>
      </c>
      <c r="AG19" s="4">
        <f>SOFR3mo_PX[[#This Row],[Column33]]</f>
        <v>160320</v>
      </c>
      <c r="AH19" s="4">
        <f>SOFR3mo_PX[[#This Row],[Column34]]</f>
        <v>159237</v>
      </c>
      <c r="AI19" s="4">
        <f>SOFR3mo_PX[[#This Row],[Column35]]</f>
        <v>157582</v>
      </c>
      <c r="AJ19" s="4">
        <f>SOFR3mo_PX[[#This Row],[Column36]]</f>
        <v>159387</v>
      </c>
      <c r="AK19" s="4">
        <f>SOFR3mo_PX[[#This Row],[Column37]]</f>
        <v>159384</v>
      </c>
      <c r="AL19" s="4">
        <f>SOFR3mo_PX[[#This Row],[Column38]]</f>
        <v>154954</v>
      </c>
      <c r="AM19" s="4">
        <f>SOFR3mo_PX[[#This Row],[Column39]]</f>
        <v>156555</v>
      </c>
      <c r="AN19" s="4">
        <f>SOFR3mo_PX[[#This Row],[Column40]]</f>
        <v>155843</v>
      </c>
      <c r="AO19" s="4">
        <f>SOFR3mo_PX[[#This Row],[Column41]]</f>
        <v>153347</v>
      </c>
      <c r="AP19" s="4">
        <f>SOFR3mo_PX[[#This Row],[Column42]]</f>
        <v>152114</v>
      </c>
      <c r="AQ19" s="4">
        <f>SOFR3mo_PX[[#This Row],[Column43]]</f>
        <v>151290</v>
      </c>
      <c r="AR19" s="4">
        <f>SOFR3mo_PX[[#This Row],[Column44]]</f>
        <v>150852</v>
      </c>
      <c r="AS19" s="4">
        <f>SOFR3mo_PX[[#This Row],[Column45]]</f>
        <v>149930</v>
      </c>
      <c r="AT19" s="4">
        <f>SOFR3mo_PX[[#This Row],[Column46]]</f>
        <v>150658</v>
      </c>
      <c r="AU19" s="4">
        <f>SOFR3mo_PX[[#This Row],[Column47]]</f>
        <v>150621</v>
      </c>
      <c r="AV19" s="4">
        <f>SOFR3mo_PX[[#This Row],[Column48]]</f>
        <v>151384</v>
      </c>
      <c r="AW19" s="4">
        <f>SOFR3mo_PX[[#This Row],[Column49]]</f>
        <v>151103</v>
      </c>
      <c r="AX19" s="4">
        <f>SOFR3mo_PX[[#This Row],[Column50]]</f>
        <v>151624</v>
      </c>
      <c r="AY19" s="4">
        <f>SOFR3mo_PX[[#This Row],[Column51]]</f>
        <v>151379</v>
      </c>
      <c r="AZ19" s="4">
        <f>SOFR3mo_PX[[#This Row],[Column52]]</f>
        <v>149165</v>
      </c>
      <c r="BA19" s="4">
        <f>SOFR3mo_PX[[#This Row],[Column53]]</f>
        <v>155831</v>
      </c>
      <c r="BB19" s="4">
        <f>SOFR3mo_PX[[#This Row],[Column54]]</f>
        <v>156563</v>
      </c>
      <c r="BC19" s="4">
        <f>SOFR3mo_PX[[#This Row],[Column55]]</f>
        <v>154947</v>
      </c>
      <c r="BD19" s="4">
        <f>SOFR3mo_PX[[#This Row],[Column56]]</f>
        <v>154386</v>
      </c>
      <c r="BE19" s="4">
        <f>SOFR3mo_PX[[#This Row],[Column57]]</f>
        <v>159348</v>
      </c>
      <c r="BF19" s="4">
        <f>SOFR3mo_PX[[#This Row],[Column58]]</f>
        <v>157396</v>
      </c>
      <c r="BG19" s="4">
        <f>SOFR3mo_PX[[#This Row],[Column59]]</f>
        <v>156637</v>
      </c>
      <c r="BH19" s="4">
        <f>SOFR3mo_PX[[#This Row],[Column60]]</f>
        <v>156419</v>
      </c>
      <c r="BI19" s="4">
        <f>SOFR3mo_PX[[#This Row],[Column61]]</f>
        <v>155563</v>
      </c>
      <c r="BJ19" s="4">
        <f>SOFR3mo_PX[[#This Row],[Column62]]</f>
        <v>156747</v>
      </c>
      <c r="BK19" s="4">
        <f>SOFR3mo_PX[[#This Row],[Column63]]</f>
        <v>156738</v>
      </c>
      <c r="BL19" s="4">
        <f>SOFR3mo_PX[[#This Row],[Column64]]</f>
        <v>157389</v>
      </c>
      <c r="BM19" s="4">
        <f>SOFR3mo_PX[[#This Row],[Column65]]</f>
        <v>156766</v>
      </c>
      <c r="BN19" s="4">
        <f>SOFR3mo_PX[[#This Row],[Column66]]</f>
        <v>157758</v>
      </c>
      <c r="BO19" s="4">
        <f>SOFR3mo_PX[[#This Row],[Column67]]</f>
        <v>158330</v>
      </c>
      <c r="BP19" s="4">
        <f>SOFR3mo_PX[[#This Row],[Column68]]</f>
        <v>159168</v>
      </c>
      <c r="BQ19" s="4">
        <f>SOFR3mo_PX[[#This Row],[Column69]]</f>
        <v>159719</v>
      </c>
      <c r="BR19" s="4">
        <f>SOFR3mo_PX[[#This Row],[Column70]]</f>
        <v>158309</v>
      </c>
      <c r="BS19" s="4">
        <f>SOFR3mo_PX[[#This Row],[Column71]]</f>
        <v>158309</v>
      </c>
      <c r="BT19" s="4">
        <f>SOFR3mo_PX[[#This Row],[Column72]]</f>
        <v>163953</v>
      </c>
      <c r="BU19" s="4">
        <f>SOFR3mo_PX[[#This Row],[Column73]]</f>
        <v>163355</v>
      </c>
      <c r="BV19" s="4">
        <f>SOFR3mo_PX[[#This Row],[Column74]]</f>
        <v>163070</v>
      </c>
      <c r="BW19" s="4">
        <f>SOFR3mo_PX[[#This Row],[Column75]]</f>
        <v>160042</v>
      </c>
      <c r="BX19" s="4">
        <f>SOFR3mo_PX[[#This Row],[Column76]]</f>
        <v>155130</v>
      </c>
      <c r="BY19" s="4">
        <f>SOFR3mo_PX[[#This Row],[Column77]]</f>
        <v>155265</v>
      </c>
      <c r="BZ19" s="4">
        <f>SOFR3mo_PX[[#This Row],[Column78]]</f>
        <v>154872</v>
      </c>
      <c r="CA19" s="4">
        <f>SOFR3mo_PX[[#This Row],[Column79]]</f>
        <v>153349</v>
      </c>
      <c r="CB19" s="4">
        <f>SOFR3mo_PX[[#This Row],[Column80]]</f>
        <v>153076</v>
      </c>
      <c r="CC19" s="4">
        <f>SOFR3mo_PX[[#This Row],[Column81]]</f>
        <v>149359</v>
      </c>
      <c r="CD19" s="4">
        <f>SOFR3mo_PX[[#This Row],[Column82]]</f>
        <v>150170</v>
      </c>
      <c r="CE19" s="4">
        <f>SOFR3mo_PX[[#This Row],[Column83]]</f>
        <v>141103</v>
      </c>
      <c r="CF19" s="4">
        <f>SOFR3mo_PX[[#This Row],[Column84]]</f>
        <v>139852</v>
      </c>
      <c r="CG19" s="4">
        <f>SOFR3mo_PX[[#This Row],[Column85]]</f>
        <v>137274</v>
      </c>
      <c r="CH19" s="4">
        <f>SOFR3mo_PX[[#This Row],[Column86]]</f>
        <v>140756</v>
      </c>
      <c r="CI19" s="4">
        <f>SOFR3mo_PX[[#This Row],[Column87]]</f>
        <v>136943</v>
      </c>
      <c r="CJ19" s="4">
        <f>SOFR3mo_PX[[#This Row],[Column88]]</f>
        <v>135484</v>
      </c>
      <c r="CK19" s="4">
        <f>SOFR3mo_PX[[#This Row],[Column89]]</f>
        <v>135067</v>
      </c>
      <c r="CL19" s="4">
        <f>SOFR3mo_PX[[#This Row],[Column90]]</f>
        <v>137557</v>
      </c>
      <c r="CM19" s="4">
        <f>SOFR3mo_PX[[#This Row],[Column91]]</f>
        <v>138395</v>
      </c>
    </row>
    <row r="20" spans="1:91" x14ac:dyDescent="0.25">
      <c r="A20" t="str">
        <f ca="1">'cont list_0'!I23</f>
        <v>Z30</v>
      </c>
      <c r="B20" s="4">
        <f>SOFR3mo_PX[[#This Row],[Column2]]</f>
        <v>118716</v>
      </c>
      <c r="C20" s="4">
        <f>SOFR3mo_PX[[#This Row],[Column3]]</f>
        <v>118716</v>
      </c>
      <c r="D20" s="4">
        <f>SOFR3mo_PX[[#This Row],[Column4]]</f>
        <v>120718</v>
      </c>
      <c r="E20" s="4">
        <f>SOFR3mo_PX[[#This Row],[Column5]]</f>
        <v>117812</v>
      </c>
      <c r="F20" s="4">
        <f>SOFR3mo_PX[[#This Row],[Column6]]</f>
        <v>118203</v>
      </c>
      <c r="G20" s="4">
        <f>SOFR3mo_PX[[#This Row],[Column7]]</f>
        <v>120917</v>
      </c>
      <c r="H20" s="4">
        <f>SOFR3mo_PX[[#This Row],[Column8]]</f>
        <v>122585</v>
      </c>
      <c r="I20" s="4">
        <f>SOFR3mo_PX[[#This Row],[Column9]]</f>
        <v>121968</v>
      </c>
      <c r="J20" s="4">
        <f>SOFR3mo_PX[[#This Row],[Column10]]</f>
        <v>119523</v>
      </c>
      <c r="K20" s="4">
        <f>SOFR3mo_PX[[#This Row],[Column11]]</f>
        <v>121009</v>
      </c>
      <c r="L20" s="4">
        <f>SOFR3mo_PX[[#This Row],[Column12]]</f>
        <v>118824</v>
      </c>
      <c r="M20" s="4">
        <f>SOFR3mo_PX[[#This Row],[Column13]]</f>
        <v>118452</v>
      </c>
      <c r="N20" s="4">
        <f>SOFR3mo_PX[[#This Row],[Column14]]</f>
        <v>117617</v>
      </c>
      <c r="O20" s="4">
        <f>SOFR3mo_PX[[#This Row],[Column15]]</f>
        <v>120043</v>
      </c>
      <c r="P20" s="4">
        <f>SOFR3mo_PX[[#This Row],[Column16]]</f>
        <v>122620</v>
      </c>
      <c r="Q20" s="4">
        <f>SOFR3mo_PX[[#This Row],[Column17]]</f>
        <v>122065</v>
      </c>
      <c r="R20" s="4">
        <f>SOFR3mo_PX[[#This Row],[Column18]]</f>
        <v>124549</v>
      </c>
      <c r="S20" s="4">
        <f>SOFR3mo_PX[[#This Row],[Column19]]</f>
        <v>124070</v>
      </c>
      <c r="T20" s="4">
        <f>SOFR3mo_PX[[#This Row],[Column20]]</f>
        <v>123156</v>
      </c>
      <c r="U20" s="4">
        <f>SOFR3mo_PX[[#This Row],[Column21]]</f>
        <v>124803</v>
      </c>
      <c r="V20" s="4">
        <f>SOFR3mo_PX[[#This Row],[Column22]]</f>
        <v>126129</v>
      </c>
      <c r="W20" s="4">
        <f>SOFR3mo_PX[[#This Row],[Column23]]</f>
        <v>127989</v>
      </c>
      <c r="X20" s="4">
        <f>SOFR3mo_PX[[#This Row],[Column24]]</f>
        <v>128844</v>
      </c>
      <c r="Y20" s="4">
        <f>SOFR3mo_PX[[#This Row],[Column25]]</f>
        <v>128844</v>
      </c>
      <c r="Z20" s="4">
        <f>SOFR3mo_PX[[#This Row],[Column26]]</f>
        <v>127625</v>
      </c>
      <c r="AA20" s="4">
        <f>SOFR3mo_PX[[#This Row],[Column27]]</f>
        <v>127276</v>
      </c>
      <c r="AB20" s="4">
        <f>SOFR3mo_PX[[#This Row],[Column28]]</f>
        <v>128554</v>
      </c>
      <c r="AC20" s="4">
        <f>SOFR3mo_PX[[#This Row],[Column29]]</f>
        <v>126192</v>
      </c>
      <c r="AD20" s="4">
        <f>SOFR3mo_PX[[#This Row],[Column30]]</f>
        <v>127236</v>
      </c>
      <c r="AE20" s="4">
        <f>SOFR3mo_PX[[#This Row],[Column31]]</f>
        <v>127980</v>
      </c>
      <c r="AF20" s="4">
        <f>SOFR3mo_PX[[#This Row],[Column32]]</f>
        <v>132684</v>
      </c>
      <c r="AG20" s="4">
        <f>SOFR3mo_PX[[#This Row],[Column33]]</f>
        <v>131118</v>
      </c>
      <c r="AH20" s="4">
        <f>SOFR3mo_PX[[#This Row],[Column34]]</f>
        <v>130207</v>
      </c>
      <c r="AI20" s="4">
        <f>SOFR3mo_PX[[#This Row],[Column35]]</f>
        <v>128261</v>
      </c>
      <c r="AJ20" s="4">
        <f>SOFR3mo_PX[[#This Row],[Column36]]</f>
        <v>130388</v>
      </c>
      <c r="AK20" s="4">
        <f>SOFR3mo_PX[[#This Row],[Column37]]</f>
        <v>127918</v>
      </c>
      <c r="AL20" s="4">
        <f>SOFR3mo_PX[[#This Row],[Column38]]</f>
        <v>134760</v>
      </c>
      <c r="AM20" s="4">
        <f>SOFR3mo_PX[[#This Row],[Column39]]</f>
        <v>127741</v>
      </c>
      <c r="AN20" s="4">
        <f>SOFR3mo_PX[[#This Row],[Column40]]</f>
        <v>128447</v>
      </c>
      <c r="AO20" s="4">
        <f>SOFR3mo_PX[[#This Row],[Column41]]</f>
        <v>127521</v>
      </c>
      <c r="AP20" s="4">
        <f>SOFR3mo_PX[[#This Row],[Column42]]</f>
        <v>123577</v>
      </c>
      <c r="AQ20" s="4">
        <f>SOFR3mo_PX[[#This Row],[Column43]]</f>
        <v>123492</v>
      </c>
      <c r="AR20" s="4">
        <f>SOFR3mo_PX[[#This Row],[Column44]]</f>
        <v>123597</v>
      </c>
      <c r="AS20" s="4">
        <f>SOFR3mo_PX[[#This Row],[Column45]]</f>
        <v>122871</v>
      </c>
      <c r="AT20" s="4">
        <f>SOFR3mo_PX[[#This Row],[Column46]]</f>
        <v>123591</v>
      </c>
      <c r="AU20" s="4">
        <f>SOFR3mo_PX[[#This Row],[Column47]]</f>
        <v>123281</v>
      </c>
      <c r="AV20" s="4">
        <f>SOFR3mo_PX[[#This Row],[Column48]]</f>
        <v>124606</v>
      </c>
      <c r="AW20" s="4">
        <f>SOFR3mo_PX[[#This Row],[Column49]]</f>
        <v>124441</v>
      </c>
      <c r="AX20" s="4">
        <f>SOFR3mo_PX[[#This Row],[Column50]]</f>
        <v>125664</v>
      </c>
      <c r="AY20" s="4">
        <f>SOFR3mo_PX[[#This Row],[Column51]]</f>
        <v>127060</v>
      </c>
      <c r="AZ20" s="4">
        <f>SOFR3mo_PX[[#This Row],[Column52]]</f>
        <v>126569</v>
      </c>
      <c r="BA20" s="4">
        <f>SOFR3mo_PX[[#This Row],[Column53]]</f>
        <v>128126</v>
      </c>
      <c r="BB20" s="4">
        <f>SOFR3mo_PX[[#This Row],[Column54]]</f>
        <v>126183</v>
      </c>
      <c r="BC20" s="4">
        <f>SOFR3mo_PX[[#This Row],[Column55]]</f>
        <v>125503</v>
      </c>
      <c r="BD20" s="4">
        <f>SOFR3mo_PX[[#This Row],[Column56]]</f>
        <v>125371</v>
      </c>
      <c r="BE20" s="4">
        <f>SOFR3mo_PX[[#This Row],[Column57]]</f>
        <v>126697</v>
      </c>
      <c r="BF20" s="4">
        <f>SOFR3mo_PX[[#This Row],[Column58]]</f>
        <v>127843</v>
      </c>
      <c r="BG20" s="4">
        <f>SOFR3mo_PX[[#This Row],[Column59]]</f>
        <v>128045</v>
      </c>
      <c r="BH20" s="4">
        <f>SOFR3mo_PX[[#This Row],[Column60]]</f>
        <v>128446</v>
      </c>
      <c r="BI20" s="4">
        <f>SOFR3mo_PX[[#This Row],[Column61]]</f>
        <v>127356</v>
      </c>
      <c r="BJ20" s="4">
        <f>SOFR3mo_PX[[#This Row],[Column62]]</f>
        <v>127962</v>
      </c>
      <c r="BK20" s="4">
        <f>SOFR3mo_PX[[#This Row],[Column63]]</f>
        <v>128161</v>
      </c>
      <c r="BL20" s="4">
        <f>SOFR3mo_PX[[#This Row],[Column64]]</f>
        <v>123675</v>
      </c>
      <c r="BM20" s="4">
        <f>SOFR3mo_PX[[#This Row],[Column65]]</f>
        <v>126621</v>
      </c>
      <c r="BN20" s="4">
        <f>SOFR3mo_PX[[#This Row],[Column66]]</f>
        <v>125983</v>
      </c>
      <c r="BO20" s="4">
        <f>SOFR3mo_PX[[#This Row],[Column67]]</f>
        <v>126262</v>
      </c>
      <c r="BP20" s="4">
        <f>SOFR3mo_PX[[#This Row],[Column68]]</f>
        <v>126032</v>
      </c>
      <c r="BQ20" s="4">
        <f>SOFR3mo_PX[[#This Row],[Column69]]</f>
        <v>127152</v>
      </c>
      <c r="BR20" s="4">
        <f>SOFR3mo_PX[[#This Row],[Column70]]</f>
        <v>128597</v>
      </c>
      <c r="BS20" s="4">
        <f>SOFR3mo_PX[[#This Row],[Column71]]</f>
        <v>126168</v>
      </c>
      <c r="BT20" s="4">
        <f>SOFR3mo_PX[[#This Row],[Column72]]</f>
        <v>125732</v>
      </c>
      <c r="BU20" s="4">
        <f>SOFR3mo_PX[[#This Row],[Column73]]</f>
        <v>125930</v>
      </c>
      <c r="BV20" s="4">
        <f>SOFR3mo_PX[[#This Row],[Column74]]</f>
        <v>125934</v>
      </c>
      <c r="BW20" s="4">
        <f>SOFR3mo_PX[[#This Row],[Column75]]</f>
        <v>125236</v>
      </c>
      <c r="BX20" s="4">
        <f>SOFR3mo_PX[[#This Row],[Column76]]</f>
        <v>126411</v>
      </c>
      <c r="BY20" s="4">
        <f>SOFR3mo_PX[[#This Row],[Column77]]</f>
        <v>124798</v>
      </c>
      <c r="BZ20" s="4">
        <f>SOFR3mo_PX[[#This Row],[Column78]]</f>
        <v>125045</v>
      </c>
      <c r="CA20" s="4">
        <f>SOFR3mo_PX[[#This Row],[Column79]]</f>
        <v>124770</v>
      </c>
      <c r="CB20" s="4">
        <f>SOFR3mo_PX[[#This Row],[Column80]]</f>
        <v>126797</v>
      </c>
      <c r="CC20" s="4">
        <f>SOFR3mo_PX[[#This Row],[Column81]]</f>
        <v>123813</v>
      </c>
      <c r="CD20" s="4">
        <f>SOFR3mo_PX[[#This Row],[Column82]]</f>
        <v>124792</v>
      </c>
      <c r="CE20" s="4">
        <f>SOFR3mo_PX[[#This Row],[Column83]]</f>
        <v>147507</v>
      </c>
      <c r="CF20" s="4">
        <f>SOFR3mo_PX[[#This Row],[Column84]]</f>
        <v>147981</v>
      </c>
      <c r="CG20" s="4">
        <f>SOFR3mo_PX[[#This Row],[Column85]]</f>
        <v>145324</v>
      </c>
      <c r="CH20" s="4">
        <f>SOFR3mo_PX[[#This Row],[Column86]]</f>
        <v>147226</v>
      </c>
      <c r="CI20" s="4">
        <f>SOFR3mo_PX[[#This Row],[Column87]]</f>
        <v>149342</v>
      </c>
      <c r="CJ20" s="4">
        <f>SOFR3mo_PX[[#This Row],[Column88]]</f>
        <v>150427</v>
      </c>
      <c r="CK20" s="4">
        <f>SOFR3mo_PX[[#This Row],[Column89]]</f>
        <v>148472</v>
      </c>
      <c r="CL20" s="4">
        <f>SOFR3mo_PX[[#This Row],[Column90]]</f>
        <v>146097</v>
      </c>
      <c r="CM20" s="4">
        <f>SOFR3mo_PX[[#This Row],[Column91]]</f>
        <v>146050</v>
      </c>
    </row>
    <row r="21" spans="1:91" x14ac:dyDescent="0.25">
      <c r="A21" t="str">
        <f ca="1">'cont list_0'!I24</f>
        <v>H31</v>
      </c>
      <c r="B21" s="4">
        <f>SOFR3mo_PX[[#This Row],[Column2]]</f>
        <v>84195</v>
      </c>
      <c r="C21" s="4">
        <f>SOFR3mo_PX[[#This Row],[Column3]]</f>
        <v>84195</v>
      </c>
      <c r="D21" s="4">
        <f>SOFR3mo_PX[[#This Row],[Column4]]</f>
        <v>83506</v>
      </c>
      <c r="E21" s="4">
        <f>SOFR3mo_PX[[#This Row],[Column5]]</f>
        <v>82671</v>
      </c>
      <c r="F21" s="4">
        <f>SOFR3mo_PX[[#This Row],[Column6]]</f>
        <v>82633</v>
      </c>
      <c r="G21" s="4">
        <f>SOFR3mo_PX[[#This Row],[Column7]]</f>
        <v>80186</v>
      </c>
      <c r="H21" s="4">
        <f>SOFR3mo_PX[[#This Row],[Column8]]</f>
        <v>79731</v>
      </c>
      <c r="I21" s="4">
        <f>SOFR3mo_PX[[#This Row],[Column9]]</f>
        <v>81138</v>
      </c>
      <c r="J21" s="4">
        <f>SOFR3mo_PX[[#This Row],[Column10]]</f>
        <v>79775</v>
      </c>
      <c r="K21" s="4">
        <f>SOFR3mo_PX[[#This Row],[Column11]]</f>
        <v>79443</v>
      </c>
      <c r="L21" s="4">
        <f>SOFR3mo_PX[[#This Row],[Column12]]</f>
        <v>78623</v>
      </c>
      <c r="M21" s="4">
        <f>SOFR3mo_PX[[#This Row],[Column13]]</f>
        <v>74768</v>
      </c>
      <c r="N21" s="4">
        <f>SOFR3mo_PX[[#This Row],[Column14]]</f>
        <v>74993</v>
      </c>
      <c r="O21" s="4">
        <f>SOFR3mo_PX[[#This Row],[Column15]]</f>
        <v>77092</v>
      </c>
      <c r="P21" s="4">
        <f>SOFR3mo_PX[[#This Row],[Column16]]</f>
        <v>76789</v>
      </c>
      <c r="Q21" s="4">
        <f>SOFR3mo_PX[[#This Row],[Column17]]</f>
        <v>75351</v>
      </c>
      <c r="R21" s="4">
        <f>SOFR3mo_PX[[#This Row],[Column18]]</f>
        <v>120075</v>
      </c>
      <c r="S21" s="4">
        <f>SOFR3mo_PX[[#This Row],[Column19]]</f>
        <v>121457</v>
      </c>
      <c r="T21" s="4">
        <f>SOFR3mo_PX[[#This Row],[Column20]]</f>
        <v>123687</v>
      </c>
      <c r="U21" s="4">
        <f>SOFR3mo_PX[[#This Row],[Column21]]</f>
        <v>122142</v>
      </c>
      <c r="V21" s="4">
        <f>SOFR3mo_PX[[#This Row],[Column22]]</f>
        <v>123977</v>
      </c>
      <c r="W21" s="4">
        <f>SOFR3mo_PX[[#This Row],[Column23]]</f>
        <v>124534</v>
      </c>
      <c r="X21" s="4">
        <f>SOFR3mo_PX[[#This Row],[Column24]]</f>
        <v>125178</v>
      </c>
      <c r="Y21" s="4">
        <f>SOFR3mo_PX[[#This Row],[Column25]]</f>
        <v>125178</v>
      </c>
      <c r="Z21" s="4">
        <f>SOFR3mo_PX[[#This Row],[Column26]]</f>
        <v>128689</v>
      </c>
      <c r="AA21" s="4">
        <f>SOFR3mo_PX[[#This Row],[Column27]]</f>
        <v>127328</v>
      </c>
      <c r="AB21" s="4">
        <f>SOFR3mo_PX[[#This Row],[Column28]]</f>
        <v>127363</v>
      </c>
      <c r="AC21" s="4">
        <f>SOFR3mo_PX[[#This Row],[Column29]]</f>
        <v>129884</v>
      </c>
      <c r="AD21" s="4">
        <f>SOFR3mo_PX[[#This Row],[Column30]]</f>
        <v>129930</v>
      </c>
      <c r="AE21" s="4">
        <f>SOFR3mo_PX[[#This Row],[Column31]]</f>
        <v>132003</v>
      </c>
      <c r="AF21" s="4">
        <f>SOFR3mo_PX[[#This Row],[Column32]]</f>
        <v>128892</v>
      </c>
      <c r="AG21" s="4">
        <f>SOFR3mo_PX[[#This Row],[Column33]]</f>
        <v>125611</v>
      </c>
      <c r="AH21" s="4">
        <f>SOFR3mo_PX[[#This Row],[Column34]]</f>
        <v>121054</v>
      </c>
      <c r="AI21" s="4">
        <f>SOFR3mo_PX[[#This Row],[Column35]]</f>
        <v>114558</v>
      </c>
      <c r="AJ21" s="4">
        <f>SOFR3mo_PX[[#This Row],[Column36]]</f>
        <v>120965</v>
      </c>
      <c r="AK21" s="4">
        <f>SOFR3mo_PX[[#This Row],[Column37]]</f>
        <v>127566</v>
      </c>
      <c r="AL21" s="4">
        <f>SOFR3mo_PX[[#This Row],[Column38]]</f>
        <v>122151</v>
      </c>
      <c r="AM21" s="4">
        <f>SOFR3mo_PX[[#This Row],[Column39]]</f>
        <v>121094</v>
      </c>
      <c r="AN21" s="4">
        <f>SOFR3mo_PX[[#This Row],[Column40]]</f>
        <v>122204</v>
      </c>
      <c r="AO21" s="4">
        <f>SOFR3mo_PX[[#This Row],[Column41]]</f>
        <v>119355</v>
      </c>
      <c r="AP21" s="4">
        <f>SOFR3mo_PX[[#This Row],[Column42]]</f>
        <v>116373</v>
      </c>
      <c r="AQ21" s="4">
        <f>SOFR3mo_PX[[#This Row],[Column43]]</f>
        <v>115836</v>
      </c>
      <c r="AR21" s="4">
        <f>SOFR3mo_PX[[#This Row],[Column44]]</f>
        <v>119002</v>
      </c>
      <c r="AS21" s="4">
        <f>SOFR3mo_PX[[#This Row],[Column45]]</f>
        <v>115314</v>
      </c>
      <c r="AT21" s="4">
        <f>SOFR3mo_PX[[#This Row],[Column46]]</f>
        <v>114974</v>
      </c>
      <c r="AU21" s="4">
        <f>SOFR3mo_PX[[#This Row],[Column47]]</f>
        <v>115014</v>
      </c>
      <c r="AV21" s="4">
        <f>SOFR3mo_PX[[#This Row],[Column48]]</f>
        <v>115906</v>
      </c>
      <c r="AW21" s="4">
        <f>SOFR3mo_PX[[#This Row],[Column49]]</f>
        <v>115541</v>
      </c>
      <c r="AX21" s="4">
        <f>SOFR3mo_PX[[#This Row],[Column50]]</f>
        <v>115504</v>
      </c>
      <c r="AY21" s="4">
        <f>SOFR3mo_PX[[#This Row],[Column51]]</f>
        <v>115241</v>
      </c>
      <c r="AZ21" s="4">
        <f>SOFR3mo_PX[[#This Row],[Column52]]</f>
        <v>114978</v>
      </c>
      <c r="BA21" s="4">
        <f>SOFR3mo_PX[[#This Row],[Column53]]</f>
        <v>115390</v>
      </c>
      <c r="BB21" s="4">
        <f>SOFR3mo_PX[[#This Row],[Column54]]</f>
        <v>114981</v>
      </c>
      <c r="BC21" s="4">
        <f>SOFR3mo_PX[[#This Row],[Column55]]</f>
        <v>114024</v>
      </c>
      <c r="BD21" s="4">
        <f>SOFR3mo_PX[[#This Row],[Column56]]</f>
        <v>111928</v>
      </c>
      <c r="BE21" s="4">
        <f>SOFR3mo_PX[[#This Row],[Column57]]</f>
        <v>113790</v>
      </c>
      <c r="BF21" s="4">
        <f>SOFR3mo_PX[[#This Row],[Column58]]</f>
        <v>116833</v>
      </c>
      <c r="BG21" s="4">
        <f>SOFR3mo_PX[[#This Row],[Column59]]</f>
        <v>116425</v>
      </c>
      <c r="BH21" s="4">
        <f>SOFR3mo_PX[[#This Row],[Column60]]</f>
        <v>115112</v>
      </c>
      <c r="BI21" s="4">
        <f>SOFR3mo_PX[[#This Row],[Column61]]</f>
        <v>114401</v>
      </c>
      <c r="BJ21" s="4">
        <f>SOFR3mo_PX[[#This Row],[Column62]]</f>
        <v>115188</v>
      </c>
      <c r="BK21" s="4">
        <f>SOFR3mo_PX[[#This Row],[Column63]]</f>
        <v>114052</v>
      </c>
      <c r="BL21" s="4">
        <f>SOFR3mo_PX[[#This Row],[Column64]]</f>
        <v>112871</v>
      </c>
      <c r="BM21" s="4">
        <f>SOFR3mo_PX[[#This Row],[Column65]]</f>
        <v>113442</v>
      </c>
      <c r="BN21" s="4">
        <f>SOFR3mo_PX[[#This Row],[Column66]]</f>
        <v>113447</v>
      </c>
      <c r="BO21" s="4">
        <f>SOFR3mo_PX[[#This Row],[Column67]]</f>
        <v>112046</v>
      </c>
      <c r="BP21" s="4">
        <f>SOFR3mo_PX[[#This Row],[Column68]]</f>
        <v>114057</v>
      </c>
      <c r="BQ21" s="4">
        <f>SOFR3mo_PX[[#This Row],[Column69]]</f>
        <v>113405</v>
      </c>
      <c r="BR21" s="4">
        <f>SOFR3mo_PX[[#This Row],[Column70]]</f>
        <v>114937</v>
      </c>
      <c r="BS21" s="4">
        <f>SOFR3mo_PX[[#This Row],[Column71]]</f>
        <v>113741</v>
      </c>
      <c r="BT21" s="4">
        <f>SOFR3mo_PX[[#This Row],[Column72]]</f>
        <v>110817</v>
      </c>
      <c r="BU21" s="4">
        <f>SOFR3mo_PX[[#This Row],[Column73]]</f>
        <v>110533</v>
      </c>
      <c r="BV21" s="4">
        <f>SOFR3mo_PX[[#This Row],[Column74]]</f>
        <v>109017</v>
      </c>
      <c r="BW21" s="4">
        <f>SOFR3mo_PX[[#This Row],[Column75]]</f>
        <v>108919</v>
      </c>
      <c r="BX21" s="4">
        <f>SOFR3mo_PX[[#This Row],[Column76]]</f>
        <v>97598</v>
      </c>
      <c r="BY21" s="4">
        <f>SOFR3mo_PX[[#This Row],[Column77]]</f>
        <v>95983</v>
      </c>
      <c r="BZ21" s="4">
        <f>SOFR3mo_PX[[#This Row],[Column78]]</f>
        <v>93650</v>
      </c>
      <c r="CA21" s="4">
        <f>SOFR3mo_PX[[#This Row],[Column79]]</f>
        <v>94467</v>
      </c>
      <c r="CB21" s="4">
        <f>SOFR3mo_PX[[#This Row],[Column80]]</f>
        <v>95926</v>
      </c>
      <c r="CC21" s="4">
        <f>SOFR3mo_PX[[#This Row],[Column81]]</f>
        <v>93536</v>
      </c>
      <c r="CD21" s="4">
        <f>SOFR3mo_PX[[#This Row],[Column82]]</f>
        <v>94692</v>
      </c>
      <c r="CE21" s="4">
        <f>SOFR3mo_PX[[#This Row],[Column83]]</f>
        <v>124175</v>
      </c>
      <c r="CF21" s="4">
        <f>SOFR3mo_PX[[#This Row],[Column84]]</f>
        <v>126237</v>
      </c>
      <c r="CG21" s="4">
        <f>SOFR3mo_PX[[#This Row],[Column85]]</f>
        <v>126196</v>
      </c>
      <c r="CH21" s="4">
        <f>SOFR3mo_PX[[#This Row],[Column86]]</f>
        <v>127318</v>
      </c>
      <c r="CI21" s="4">
        <f>SOFR3mo_PX[[#This Row],[Column87]]</f>
        <v>128918</v>
      </c>
      <c r="CJ21" s="4">
        <f>SOFR3mo_PX[[#This Row],[Column88]]</f>
        <v>130707</v>
      </c>
      <c r="CK21" s="4">
        <f>SOFR3mo_PX[[#This Row],[Column89]]</f>
        <v>134451</v>
      </c>
      <c r="CL21" s="4">
        <f>SOFR3mo_PX[[#This Row],[Column90]]</f>
        <v>131117</v>
      </c>
      <c r="CM21" s="4">
        <f>SOFR3mo_PX[[#This Row],[Column91]]</f>
        <v>132055</v>
      </c>
    </row>
    <row r="22" spans="1:91" x14ac:dyDescent="0.25">
      <c r="A22" t="str">
        <f ca="1">'cont list_0'!I25</f>
        <v>M31</v>
      </c>
      <c r="B22" s="4">
        <f>SOFR3mo_PX[[#This Row],[Column2]]</f>
        <v>66709</v>
      </c>
      <c r="C22" s="4">
        <f>SOFR3mo_PX[[#This Row],[Column3]]</f>
        <v>66709</v>
      </c>
      <c r="D22" s="4">
        <f>SOFR3mo_PX[[#This Row],[Column4]]</f>
        <v>66644</v>
      </c>
      <c r="E22" s="4">
        <f>SOFR3mo_PX[[#This Row],[Column5]]</f>
        <v>64762</v>
      </c>
      <c r="F22" s="4">
        <f>SOFR3mo_PX[[#This Row],[Column6]]</f>
        <v>65059</v>
      </c>
      <c r="G22" s="4">
        <f>SOFR3mo_PX[[#This Row],[Column7]]</f>
        <v>62380</v>
      </c>
      <c r="H22" s="4">
        <f>SOFR3mo_PX[[#This Row],[Column8]]</f>
        <v>62556</v>
      </c>
      <c r="I22" s="4">
        <f>SOFR3mo_PX[[#This Row],[Column9]]</f>
        <v>63621</v>
      </c>
      <c r="J22" s="4">
        <f>SOFR3mo_PX[[#This Row],[Column10]]</f>
        <v>61221</v>
      </c>
      <c r="K22" s="4">
        <f>SOFR3mo_PX[[#This Row],[Column11]]</f>
        <v>61178</v>
      </c>
      <c r="L22" s="4">
        <f>SOFR3mo_PX[[#This Row],[Column12]]</f>
        <v>57580</v>
      </c>
      <c r="M22" s="4">
        <f>SOFR3mo_PX[[#This Row],[Column13]]</f>
        <v>55534</v>
      </c>
      <c r="N22" s="4">
        <f>SOFR3mo_PX[[#This Row],[Column14]]</f>
        <v>55128</v>
      </c>
      <c r="O22" s="4">
        <f>SOFR3mo_PX[[#This Row],[Column15]]</f>
        <v>55356</v>
      </c>
      <c r="P22" s="4">
        <f>SOFR3mo_PX[[#This Row],[Column16]]</f>
        <v>52131</v>
      </c>
      <c r="Q22" s="4">
        <f>SOFR3mo_PX[[#This Row],[Column17]]</f>
        <v>51687</v>
      </c>
      <c r="R22" s="4">
        <f>SOFR3mo_PX[[#This Row],[Column18]]</f>
        <v>75876</v>
      </c>
      <c r="S22" s="4">
        <f>SOFR3mo_PX[[#This Row],[Column19]]</f>
        <v>74445</v>
      </c>
      <c r="T22" s="4">
        <f>SOFR3mo_PX[[#This Row],[Column20]]</f>
        <v>73607</v>
      </c>
      <c r="U22" s="4">
        <f>SOFR3mo_PX[[#This Row],[Column21]]</f>
        <v>75805</v>
      </c>
      <c r="V22" s="4">
        <f>SOFR3mo_PX[[#This Row],[Column22]]</f>
        <v>74722</v>
      </c>
      <c r="W22" s="4">
        <f>SOFR3mo_PX[[#This Row],[Column23]]</f>
        <v>73946</v>
      </c>
      <c r="X22" s="4">
        <f>SOFR3mo_PX[[#This Row],[Column24]]</f>
        <v>74108</v>
      </c>
      <c r="Y22" s="4">
        <f>SOFR3mo_PX[[#This Row],[Column25]]</f>
        <v>74108</v>
      </c>
      <c r="Z22" s="4">
        <f>SOFR3mo_PX[[#This Row],[Column26]]</f>
        <v>73375</v>
      </c>
      <c r="AA22" s="4">
        <f>SOFR3mo_PX[[#This Row],[Column27]]</f>
        <v>72672</v>
      </c>
      <c r="AB22" s="4">
        <f>SOFR3mo_PX[[#This Row],[Column28]]</f>
        <v>73816</v>
      </c>
      <c r="AC22" s="4">
        <f>SOFR3mo_PX[[#This Row],[Column29]]</f>
        <v>74487</v>
      </c>
      <c r="AD22" s="4">
        <f>SOFR3mo_PX[[#This Row],[Column30]]</f>
        <v>76015</v>
      </c>
      <c r="AE22" s="4">
        <f>SOFR3mo_PX[[#This Row],[Column31]]</f>
        <v>74386</v>
      </c>
      <c r="AF22" s="4">
        <f>SOFR3mo_PX[[#This Row],[Column32]]</f>
        <v>73940</v>
      </c>
      <c r="AG22" s="4">
        <f>SOFR3mo_PX[[#This Row],[Column33]]</f>
        <v>73099</v>
      </c>
      <c r="AH22" s="4">
        <f>SOFR3mo_PX[[#This Row],[Column34]]</f>
        <v>72420</v>
      </c>
      <c r="AI22" s="4">
        <f>SOFR3mo_PX[[#This Row],[Column35]]</f>
        <v>71814</v>
      </c>
      <c r="AJ22" s="4">
        <f>SOFR3mo_PX[[#This Row],[Column36]]</f>
        <v>73721</v>
      </c>
      <c r="AK22" s="4">
        <f>SOFR3mo_PX[[#This Row],[Column37]]</f>
        <v>71695</v>
      </c>
      <c r="AL22" s="4">
        <f>SOFR3mo_PX[[#This Row],[Column38]]</f>
        <v>70385</v>
      </c>
      <c r="AM22" s="4">
        <f>SOFR3mo_PX[[#This Row],[Column39]]</f>
        <v>70647</v>
      </c>
      <c r="AN22" s="4">
        <f>SOFR3mo_PX[[#This Row],[Column40]]</f>
        <v>71488</v>
      </c>
      <c r="AO22" s="4">
        <f>SOFR3mo_PX[[#This Row],[Column41]]</f>
        <v>71757</v>
      </c>
      <c r="AP22" s="4">
        <f>SOFR3mo_PX[[#This Row],[Column42]]</f>
        <v>70052</v>
      </c>
      <c r="AQ22" s="4">
        <f>SOFR3mo_PX[[#This Row],[Column43]]</f>
        <v>70102</v>
      </c>
      <c r="AR22" s="4">
        <f>SOFR3mo_PX[[#This Row],[Column44]]</f>
        <v>68852</v>
      </c>
      <c r="AS22" s="4">
        <f>SOFR3mo_PX[[#This Row],[Column45]]</f>
        <v>67298</v>
      </c>
      <c r="AT22" s="4">
        <f>SOFR3mo_PX[[#This Row],[Column46]]</f>
        <v>66001</v>
      </c>
      <c r="AU22" s="4">
        <f>SOFR3mo_PX[[#This Row],[Column47]]</f>
        <v>65257</v>
      </c>
      <c r="AV22" s="4">
        <f>SOFR3mo_PX[[#This Row],[Column48]]</f>
        <v>65721</v>
      </c>
      <c r="AW22" s="4">
        <f>SOFR3mo_PX[[#This Row],[Column49]]</f>
        <v>64987</v>
      </c>
      <c r="AX22" s="4">
        <f>SOFR3mo_PX[[#This Row],[Column50]]</f>
        <v>64026</v>
      </c>
      <c r="AY22" s="4">
        <f>SOFR3mo_PX[[#This Row],[Column51]]</f>
        <v>64314</v>
      </c>
      <c r="AZ22" s="4">
        <f>SOFR3mo_PX[[#This Row],[Column52]]</f>
        <v>63007</v>
      </c>
      <c r="BA22" s="4">
        <f>SOFR3mo_PX[[#This Row],[Column53]]</f>
        <v>61145</v>
      </c>
      <c r="BB22" s="4">
        <f>SOFR3mo_PX[[#This Row],[Column54]]</f>
        <v>61139</v>
      </c>
      <c r="BC22" s="4">
        <f>SOFR3mo_PX[[#This Row],[Column55]]</f>
        <v>61128</v>
      </c>
      <c r="BD22" s="4">
        <f>SOFR3mo_PX[[#This Row],[Column56]]</f>
        <v>61508</v>
      </c>
      <c r="BE22" s="4">
        <f>SOFR3mo_PX[[#This Row],[Column57]]</f>
        <v>62269</v>
      </c>
      <c r="BF22" s="4">
        <f>SOFR3mo_PX[[#This Row],[Column58]]</f>
        <v>62329</v>
      </c>
      <c r="BG22" s="4">
        <f>SOFR3mo_PX[[#This Row],[Column59]]</f>
        <v>61392</v>
      </c>
      <c r="BH22" s="4">
        <f>SOFR3mo_PX[[#This Row],[Column60]]</f>
        <v>59941</v>
      </c>
      <c r="BI22" s="4">
        <f>SOFR3mo_PX[[#This Row],[Column61]]</f>
        <v>59797</v>
      </c>
      <c r="BJ22" s="4">
        <f>SOFR3mo_PX[[#This Row],[Column62]]</f>
        <v>59818</v>
      </c>
      <c r="BK22" s="4">
        <f>SOFR3mo_PX[[#This Row],[Column63]]</f>
        <v>60678</v>
      </c>
      <c r="BL22" s="4">
        <f>SOFR3mo_PX[[#This Row],[Column64]]</f>
        <v>60437</v>
      </c>
      <c r="BM22" s="4">
        <f>SOFR3mo_PX[[#This Row],[Column65]]</f>
        <v>59756</v>
      </c>
      <c r="BN22" s="4">
        <f>SOFR3mo_PX[[#This Row],[Column66]]</f>
        <v>58912</v>
      </c>
      <c r="BO22" s="4">
        <f>SOFR3mo_PX[[#This Row],[Column67]]</f>
        <v>58573</v>
      </c>
      <c r="BP22" s="4">
        <f>SOFR3mo_PX[[#This Row],[Column68]]</f>
        <v>57819</v>
      </c>
      <c r="BQ22" s="4">
        <f>SOFR3mo_PX[[#This Row],[Column69]]</f>
        <v>57324</v>
      </c>
      <c r="BR22" s="4">
        <f>SOFR3mo_PX[[#This Row],[Column70]]</f>
        <v>56498</v>
      </c>
      <c r="BS22" s="4">
        <f>SOFR3mo_PX[[#This Row],[Column71]]</f>
        <v>56498</v>
      </c>
      <c r="BT22" s="4">
        <f>SOFR3mo_PX[[#This Row],[Column72]]</f>
        <v>54419</v>
      </c>
      <c r="BU22" s="4">
        <f>SOFR3mo_PX[[#This Row],[Column73]]</f>
        <v>53279</v>
      </c>
      <c r="BV22" s="4">
        <f>SOFR3mo_PX[[#This Row],[Column74]]</f>
        <v>52547</v>
      </c>
      <c r="BW22" s="4">
        <f>SOFR3mo_PX[[#This Row],[Column75]]</f>
        <v>52288</v>
      </c>
      <c r="BX22" s="4">
        <f>SOFR3mo_PX[[#This Row],[Column76]]</f>
        <v>53664</v>
      </c>
      <c r="BY22" s="4">
        <f>SOFR3mo_PX[[#This Row],[Column77]]</f>
        <v>52504</v>
      </c>
      <c r="BZ22" s="4">
        <f>SOFR3mo_PX[[#This Row],[Column78]]</f>
        <v>50122</v>
      </c>
      <c r="CA22" s="4">
        <f>SOFR3mo_PX[[#This Row],[Column79]]</f>
        <v>50232</v>
      </c>
      <c r="CB22" s="4">
        <f>SOFR3mo_PX[[#This Row],[Column80]]</f>
        <v>51669</v>
      </c>
      <c r="CC22" s="4">
        <f>SOFR3mo_PX[[#This Row],[Column81]]</f>
        <v>50199</v>
      </c>
      <c r="CD22" s="4">
        <f>SOFR3mo_PX[[#This Row],[Column82]]</f>
        <v>51933</v>
      </c>
      <c r="CE22" s="4">
        <f>SOFR3mo_PX[[#This Row],[Column83]]</f>
        <v>95320</v>
      </c>
      <c r="CF22" s="4">
        <f>SOFR3mo_PX[[#This Row],[Column84]]</f>
        <v>93904</v>
      </c>
      <c r="CG22" s="4">
        <f>SOFR3mo_PX[[#This Row],[Column85]]</f>
        <v>91836</v>
      </c>
      <c r="CH22" s="4">
        <f>SOFR3mo_PX[[#This Row],[Column86]]</f>
        <v>91151</v>
      </c>
      <c r="CI22" s="4">
        <f>SOFR3mo_PX[[#This Row],[Column87]]</f>
        <v>91320</v>
      </c>
      <c r="CJ22" s="4">
        <f>SOFR3mo_PX[[#This Row],[Column88]]</f>
        <v>90916</v>
      </c>
      <c r="CK22" s="4">
        <f>SOFR3mo_PX[[#This Row],[Column89]]</f>
        <v>90283</v>
      </c>
      <c r="CL22" s="4">
        <f>SOFR3mo_PX[[#This Row],[Column90]]</f>
        <v>86892</v>
      </c>
      <c r="CM22" s="4">
        <f>SOFR3mo_PX[[#This Row],[Column91]]</f>
        <v>85521</v>
      </c>
    </row>
    <row r="23" spans="1:91" x14ac:dyDescent="0.25">
      <c r="A23" t="str">
        <f ca="1">'cont list_0'!I26</f>
        <v>U31</v>
      </c>
      <c r="B23" s="4">
        <f>SOFR3mo_PX[[#This Row],[Column2]]</f>
        <v>33754</v>
      </c>
      <c r="C23" s="4">
        <f>SOFR3mo_PX[[#This Row],[Column3]]</f>
        <v>33754</v>
      </c>
      <c r="D23" s="4">
        <f>SOFR3mo_PX[[#This Row],[Column4]]</f>
        <v>33828</v>
      </c>
      <c r="E23" s="4">
        <f>SOFR3mo_PX[[#This Row],[Column5]]</f>
        <v>32858</v>
      </c>
      <c r="F23" s="4">
        <f>SOFR3mo_PX[[#This Row],[Column6]]</f>
        <v>31512</v>
      </c>
      <c r="G23" s="4">
        <f>SOFR3mo_PX[[#This Row],[Column7]]</f>
        <v>30520</v>
      </c>
      <c r="H23" s="4">
        <f>SOFR3mo_PX[[#This Row],[Column8]]</f>
        <v>30340</v>
      </c>
      <c r="I23" s="4">
        <f>SOFR3mo_PX[[#This Row],[Column9]]</f>
        <v>30280</v>
      </c>
      <c r="J23" s="4">
        <f>SOFR3mo_PX[[#This Row],[Column10]]</f>
        <v>29587</v>
      </c>
      <c r="K23" s="4">
        <f>SOFR3mo_PX[[#This Row],[Column11]]</f>
        <v>29277</v>
      </c>
      <c r="L23" s="4">
        <f>SOFR3mo_PX[[#This Row],[Column12]]</f>
        <v>29344</v>
      </c>
      <c r="M23" s="4">
        <f>SOFR3mo_PX[[#This Row],[Column13]]</f>
        <v>26793</v>
      </c>
      <c r="N23" s="4">
        <f>SOFR3mo_PX[[#This Row],[Column14]]</f>
        <v>24729</v>
      </c>
      <c r="O23" s="4">
        <f>SOFR3mo_PX[[#This Row],[Column15]]</f>
        <v>23314</v>
      </c>
      <c r="P23" s="4">
        <f>SOFR3mo_PX[[#This Row],[Column16]]</f>
        <v>21734</v>
      </c>
      <c r="Q23" s="4">
        <f>SOFR3mo_PX[[#This Row],[Column17]]</f>
        <v>21283</v>
      </c>
      <c r="R23" s="4">
        <f>SOFR3mo_PX[[#This Row],[Column18]]</f>
        <v>49521</v>
      </c>
      <c r="S23" s="4">
        <f>SOFR3mo_PX[[#This Row],[Column19]]</f>
        <v>49107</v>
      </c>
      <c r="T23" s="4">
        <f>SOFR3mo_PX[[#This Row],[Column20]]</f>
        <v>47294</v>
      </c>
      <c r="U23" s="4">
        <f>SOFR3mo_PX[[#This Row],[Column21]]</f>
        <v>48269</v>
      </c>
      <c r="V23" s="4">
        <f>SOFR3mo_PX[[#This Row],[Column22]]</f>
        <v>46669</v>
      </c>
      <c r="W23" s="4">
        <f>SOFR3mo_PX[[#This Row],[Column23]]</f>
        <v>44550</v>
      </c>
      <c r="X23" s="4">
        <f>SOFR3mo_PX[[#This Row],[Column24]]</f>
        <v>42838</v>
      </c>
      <c r="Y23" s="4">
        <f>SOFR3mo_PX[[#This Row],[Column25]]</f>
        <v>42838</v>
      </c>
      <c r="Z23" s="4">
        <f>SOFR3mo_PX[[#This Row],[Column26]]</f>
        <v>42505</v>
      </c>
      <c r="AA23" s="4">
        <f>SOFR3mo_PX[[#This Row],[Column27]]</f>
        <v>42305</v>
      </c>
      <c r="AB23" s="4">
        <f>SOFR3mo_PX[[#This Row],[Column28]]</f>
        <v>41549</v>
      </c>
      <c r="AC23" s="4">
        <f>SOFR3mo_PX[[#This Row],[Column29]]</f>
        <v>41444</v>
      </c>
      <c r="AD23" s="4">
        <f>SOFR3mo_PX[[#This Row],[Column30]]</f>
        <v>42834</v>
      </c>
      <c r="AE23" s="4">
        <f>SOFR3mo_PX[[#This Row],[Column31]]</f>
        <v>43491</v>
      </c>
      <c r="AF23" s="4">
        <f>SOFR3mo_PX[[#This Row],[Column32]]</f>
        <v>42757</v>
      </c>
      <c r="AG23" s="4">
        <f>SOFR3mo_PX[[#This Row],[Column33]]</f>
        <v>49002</v>
      </c>
      <c r="AH23" s="4">
        <f>SOFR3mo_PX[[#This Row],[Column34]]</f>
        <v>40345</v>
      </c>
      <c r="AI23" s="4">
        <f>SOFR3mo_PX[[#This Row],[Column35]]</f>
        <v>39865</v>
      </c>
      <c r="AJ23" s="4">
        <f>SOFR3mo_PX[[#This Row],[Column36]]</f>
        <v>40889</v>
      </c>
      <c r="AK23" s="4">
        <f>SOFR3mo_PX[[#This Row],[Column37]]</f>
        <v>38999</v>
      </c>
      <c r="AL23" s="4">
        <f>SOFR3mo_PX[[#This Row],[Column38]]</f>
        <v>39935</v>
      </c>
      <c r="AM23" s="4">
        <f>SOFR3mo_PX[[#This Row],[Column39]]</f>
        <v>36214</v>
      </c>
      <c r="AN23" s="4">
        <f>SOFR3mo_PX[[#This Row],[Column40]]</f>
        <v>36288</v>
      </c>
      <c r="AO23" s="4">
        <f>SOFR3mo_PX[[#This Row],[Column41]]</f>
        <v>35846</v>
      </c>
      <c r="AP23" s="4">
        <f>SOFR3mo_PX[[#This Row],[Column42]]</f>
        <v>33789</v>
      </c>
      <c r="AQ23" s="4">
        <f>SOFR3mo_PX[[#This Row],[Column43]]</f>
        <v>33874</v>
      </c>
      <c r="AR23" s="4">
        <f>SOFR3mo_PX[[#This Row],[Column44]]</f>
        <v>33446</v>
      </c>
      <c r="AS23" s="4">
        <f>SOFR3mo_PX[[#This Row],[Column45]]</f>
        <v>32586</v>
      </c>
      <c r="AT23" s="4">
        <f>SOFR3mo_PX[[#This Row],[Column46]]</f>
        <v>31814</v>
      </c>
      <c r="AU23" s="4">
        <f>SOFR3mo_PX[[#This Row],[Column47]]</f>
        <v>32200</v>
      </c>
      <c r="AV23" s="4">
        <f>SOFR3mo_PX[[#This Row],[Column48]]</f>
        <v>32267</v>
      </c>
      <c r="AW23" s="4">
        <f>SOFR3mo_PX[[#This Row],[Column49]]</f>
        <v>31339</v>
      </c>
      <c r="AX23" s="4">
        <f>SOFR3mo_PX[[#This Row],[Column50]]</f>
        <v>31240</v>
      </c>
      <c r="AY23" s="4">
        <f>SOFR3mo_PX[[#This Row],[Column51]]</f>
        <v>32228</v>
      </c>
      <c r="AZ23" s="4">
        <f>SOFR3mo_PX[[#This Row],[Column52]]</f>
        <v>32543</v>
      </c>
      <c r="BA23" s="4">
        <f>SOFR3mo_PX[[#This Row],[Column53]]</f>
        <v>32021</v>
      </c>
      <c r="BB23" s="4">
        <f>SOFR3mo_PX[[#This Row],[Column54]]</f>
        <v>31714</v>
      </c>
      <c r="BC23" s="4">
        <f>SOFR3mo_PX[[#This Row],[Column55]]</f>
        <v>31172</v>
      </c>
      <c r="BD23" s="4">
        <f>SOFR3mo_PX[[#This Row],[Column56]]</f>
        <v>31221</v>
      </c>
      <c r="BE23" s="4">
        <f>SOFR3mo_PX[[#This Row],[Column57]]</f>
        <v>30905</v>
      </c>
      <c r="BF23" s="4">
        <f>SOFR3mo_PX[[#This Row],[Column58]]</f>
        <v>31381</v>
      </c>
      <c r="BG23" s="4">
        <f>SOFR3mo_PX[[#This Row],[Column59]]</f>
        <v>29899</v>
      </c>
      <c r="BH23" s="4">
        <f>SOFR3mo_PX[[#This Row],[Column60]]</f>
        <v>29545</v>
      </c>
      <c r="BI23" s="4">
        <f>SOFR3mo_PX[[#This Row],[Column61]]</f>
        <v>29296</v>
      </c>
      <c r="BJ23" s="4">
        <f>SOFR3mo_PX[[#This Row],[Column62]]</f>
        <v>29640</v>
      </c>
      <c r="BK23" s="4">
        <f>SOFR3mo_PX[[#This Row],[Column63]]</f>
        <v>28487</v>
      </c>
      <c r="BL23" s="4">
        <f>SOFR3mo_PX[[#This Row],[Column64]]</f>
        <v>27233</v>
      </c>
      <c r="BM23" s="4">
        <f>SOFR3mo_PX[[#This Row],[Column65]]</f>
        <v>29022</v>
      </c>
      <c r="BN23" s="4">
        <f>SOFR3mo_PX[[#This Row],[Column66]]</f>
        <v>28927</v>
      </c>
      <c r="BO23" s="4">
        <f>SOFR3mo_PX[[#This Row],[Column67]]</f>
        <v>26735</v>
      </c>
      <c r="BP23" s="4">
        <f>SOFR3mo_PX[[#This Row],[Column68]]</f>
        <v>26161</v>
      </c>
      <c r="BQ23" s="4">
        <f>SOFR3mo_PX[[#This Row],[Column69]]</f>
        <v>26613</v>
      </c>
      <c r="BR23" s="4">
        <f>SOFR3mo_PX[[#This Row],[Column70]]</f>
        <v>25318</v>
      </c>
      <c r="BS23" s="4">
        <f>SOFR3mo_PX[[#This Row],[Column71]]</f>
        <v>25318</v>
      </c>
      <c r="BT23" s="4">
        <f>SOFR3mo_PX[[#This Row],[Column72]]</f>
        <v>25194</v>
      </c>
      <c r="BU23" s="4">
        <f>SOFR3mo_PX[[#This Row],[Column73]]</f>
        <v>26024</v>
      </c>
      <c r="BV23" s="4">
        <f>SOFR3mo_PX[[#This Row],[Column74]]</f>
        <v>24833</v>
      </c>
      <c r="BW23" s="4">
        <f>SOFR3mo_PX[[#This Row],[Column75]]</f>
        <v>23967</v>
      </c>
      <c r="BX23" s="4">
        <f>SOFR3mo_PX[[#This Row],[Column76]]</f>
        <v>23040</v>
      </c>
      <c r="BY23" s="4">
        <f>SOFR3mo_PX[[#This Row],[Column77]]</f>
        <v>22295</v>
      </c>
      <c r="BZ23" s="4">
        <f>SOFR3mo_PX[[#This Row],[Column78]]</f>
        <v>20993</v>
      </c>
      <c r="CA23" s="4">
        <f>SOFR3mo_PX[[#This Row],[Column79]]</f>
        <v>19534</v>
      </c>
      <c r="CB23" s="4">
        <f>SOFR3mo_PX[[#This Row],[Column80]]</f>
        <v>20202</v>
      </c>
      <c r="CC23" s="4">
        <f>SOFR3mo_PX[[#This Row],[Column81]]</f>
        <v>19406</v>
      </c>
      <c r="CD23" s="4">
        <f>SOFR3mo_PX[[#This Row],[Column82]]</f>
        <v>18927</v>
      </c>
      <c r="CE23" s="4">
        <f>SOFR3mo_PX[[#This Row],[Column83]]</f>
        <v>52436</v>
      </c>
      <c r="CF23" s="4">
        <f>SOFR3mo_PX[[#This Row],[Column84]]</f>
        <v>51705</v>
      </c>
      <c r="CG23" s="4">
        <f>SOFR3mo_PX[[#This Row],[Column85]]</f>
        <v>51014</v>
      </c>
      <c r="CH23" s="4">
        <f>SOFR3mo_PX[[#This Row],[Column86]]</f>
        <v>49024</v>
      </c>
      <c r="CI23" s="4">
        <f>SOFR3mo_PX[[#This Row],[Column87]]</f>
        <v>48466</v>
      </c>
      <c r="CJ23" s="4">
        <f>SOFR3mo_PX[[#This Row],[Column88]]</f>
        <v>50512</v>
      </c>
      <c r="CK23" s="4">
        <f>SOFR3mo_PX[[#This Row],[Column89]]</f>
        <v>49269</v>
      </c>
      <c r="CL23" s="4">
        <f>SOFR3mo_PX[[#This Row],[Column90]]</f>
        <v>47469</v>
      </c>
      <c r="CM23" s="4">
        <f>SOFR3mo_PX[[#This Row],[Column91]]</f>
        <v>49080</v>
      </c>
    </row>
    <row r="24" spans="1:91" x14ac:dyDescent="0.25">
      <c r="A24" t="str">
        <f ca="1">'cont list_0'!I27</f>
        <v>Z31</v>
      </c>
      <c r="B24" s="4">
        <f>SOFR3mo_PX[[#This Row],[Column2]]</f>
        <v>5457</v>
      </c>
      <c r="C24" s="4">
        <f>SOFR3mo_PX[[#This Row],[Column3]]</f>
        <v>5457</v>
      </c>
      <c r="D24" s="4">
        <f>SOFR3mo_PX[[#This Row],[Column4]]</f>
        <v>5482</v>
      </c>
      <c r="E24" s="4">
        <f>SOFR3mo_PX[[#This Row],[Column5]]</f>
        <v>5625</v>
      </c>
      <c r="F24" s="4">
        <f>SOFR3mo_PX[[#This Row],[Column6]]</f>
        <v>5432</v>
      </c>
      <c r="G24" s="4">
        <f>SOFR3mo_PX[[#This Row],[Column7]]</f>
        <v>4806</v>
      </c>
      <c r="H24" s="4">
        <f>SOFR3mo_PX[[#This Row],[Column8]]</f>
        <v>4913</v>
      </c>
      <c r="I24" s="4">
        <f>SOFR3mo_PX[[#This Row],[Column9]]</f>
        <v>4767</v>
      </c>
      <c r="J24" s="4">
        <f>SOFR3mo_PX[[#This Row],[Column10]]</f>
        <v>4560</v>
      </c>
      <c r="K24" s="4">
        <f>SOFR3mo_PX[[#This Row],[Column11]]</f>
        <v>3837</v>
      </c>
      <c r="L24" s="4">
        <f>SOFR3mo_PX[[#This Row],[Column12]]</f>
        <v>3411</v>
      </c>
      <c r="M24" s="4">
        <f>SOFR3mo_PX[[#This Row],[Column13]]</f>
        <v>3402</v>
      </c>
      <c r="N24" s="4">
        <f>SOFR3mo_PX[[#This Row],[Column14]]</f>
        <v>3410</v>
      </c>
      <c r="O24" s="4">
        <f>SOFR3mo_PX[[#This Row],[Column15]]</f>
        <v>3283</v>
      </c>
      <c r="P24" s="4">
        <f>SOFR3mo_PX[[#This Row],[Column16]]</f>
        <v>3118</v>
      </c>
      <c r="Q24" s="4">
        <f>SOFR3mo_PX[[#This Row],[Column17]]</f>
        <v>2965</v>
      </c>
      <c r="R24" s="4">
        <f>SOFR3mo_PX[[#This Row],[Column18]]</f>
        <v>18961</v>
      </c>
      <c r="S24" s="4">
        <f>SOFR3mo_PX[[#This Row],[Column19]]</f>
        <v>16536</v>
      </c>
      <c r="T24" s="4">
        <f>SOFR3mo_PX[[#This Row],[Column20]]</f>
        <v>14644</v>
      </c>
      <c r="U24" s="4">
        <f>SOFR3mo_PX[[#This Row],[Column21]]</f>
        <v>13252</v>
      </c>
      <c r="V24" s="4">
        <f>SOFR3mo_PX[[#This Row],[Column22]]</f>
        <v>13384</v>
      </c>
      <c r="W24" s="4">
        <f>SOFR3mo_PX[[#This Row],[Column23]]</f>
        <v>13344</v>
      </c>
      <c r="X24" s="4">
        <f>SOFR3mo_PX[[#This Row],[Column24]]</f>
        <v>13359</v>
      </c>
      <c r="Y24" s="4">
        <f>SOFR3mo_PX[[#This Row],[Column25]]</f>
        <v>13359</v>
      </c>
      <c r="Z24" s="4">
        <f>SOFR3mo_PX[[#This Row],[Column26]]</f>
        <v>13189</v>
      </c>
      <c r="AA24" s="4">
        <f>SOFR3mo_PX[[#This Row],[Column27]]</f>
        <v>13362</v>
      </c>
      <c r="AB24" s="4">
        <f>SOFR3mo_PX[[#This Row],[Column28]]</f>
        <v>13092</v>
      </c>
      <c r="AC24" s="4">
        <f>SOFR3mo_PX[[#This Row],[Column29]]</f>
        <v>12043</v>
      </c>
      <c r="AD24" s="4">
        <f>SOFR3mo_PX[[#This Row],[Column30]]</f>
        <v>11970</v>
      </c>
      <c r="AE24" s="4">
        <f>SOFR3mo_PX[[#This Row],[Column31]]</f>
        <v>11847</v>
      </c>
      <c r="AF24" s="4">
        <f>SOFR3mo_PX[[#This Row],[Column32]]</f>
        <v>11868</v>
      </c>
      <c r="AG24" s="4">
        <f>SOFR3mo_PX[[#This Row],[Column33]]</f>
        <v>11566</v>
      </c>
      <c r="AH24" s="4">
        <f>SOFR3mo_PX[[#This Row],[Column34]]</f>
        <v>11567</v>
      </c>
      <c r="AI24" s="4">
        <f>SOFR3mo_PX[[#This Row],[Column35]]</f>
        <v>11259</v>
      </c>
      <c r="AJ24" s="4">
        <f>SOFR3mo_PX[[#This Row],[Column36]]</f>
        <v>11325</v>
      </c>
      <c r="AK24" s="4">
        <f>SOFR3mo_PX[[#This Row],[Column37]]</f>
        <v>11254</v>
      </c>
      <c r="AL24" s="4">
        <f>SOFR3mo_PX[[#This Row],[Column38]]</f>
        <v>10970</v>
      </c>
      <c r="AM24" s="4">
        <f>SOFR3mo_PX[[#This Row],[Column39]]</f>
        <v>10812</v>
      </c>
      <c r="AN24" s="4">
        <f>SOFR3mo_PX[[#This Row],[Column40]]</f>
        <v>10552</v>
      </c>
      <c r="AO24" s="4">
        <f>SOFR3mo_PX[[#This Row],[Column41]]</f>
        <v>10435</v>
      </c>
      <c r="AP24" s="4">
        <f>SOFR3mo_PX[[#This Row],[Column42]]</f>
        <v>10448</v>
      </c>
      <c r="AQ24" s="4">
        <f>SOFR3mo_PX[[#This Row],[Column43]]</f>
        <v>10443</v>
      </c>
      <c r="AR24" s="4">
        <f>SOFR3mo_PX[[#This Row],[Column44]]</f>
        <v>10448</v>
      </c>
      <c r="AS24" s="4">
        <f>SOFR3mo_PX[[#This Row],[Column45]]</f>
        <v>10376</v>
      </c>
      <c r="AT24" s="4">
        <f>SOFR3mo_PX[[#This Row],[Column46]]</f>
        <v>10300</v>
      </c>
      <c r="AU24" s="4">
        <f>SOFR3mo_PX[[#This Row],[Column47]]</f>
        <v>10101</v>
      </c>
      <c r="AV24" s="4">
        <f>SOFR3mo_PX[[#This Row],[Column48]]</f>
        <v>10084</v>
      </c>
      <c r="AW24" s="4">
        <f>SOFR3mo_PX[[#This Row],[Column49]]</f>
        <v>10047</v>
      </c>
      <c r="AX24" s="4">
        <f>SOFR3mo_PX[[#This Row],[Column50]]</f>
        <v>10068</v>
      </c>
      <c r="AY24" s="4">
        <f>SOFR3mo_PX[[#This Row],[Column51]]</f>
        <v>10164</v>
      </c>
      <c r="AZ24" s="4">
        <f>SOFR3mo_PX[[#This Row],[Column52]]</f>
        <v>10013</v>
      </c>
      <c r="BA24" s="4">
        <f>SOFR3mo_PX[[#This Row],[Column53]]</f>
        <v>9266</v>
      </c>
      <c r="BB24" s="4">
        <f>SOFR3mo_PX[[#This Row],[Column54]]</f>
        <v>9098</v>
      </c>
      <c r="BC24" s="4">
        <f>SOFR3mo_PX[[#This Row],[Column55]]</f>
        <v>8873</v>
      </c>
      <c r="BD24" s="4">
        <f>SOFR3mo_PX[[#This Row],[Column56]]</f>
        <v>8859</v>
      </c>
      <c r="BE24" s="4">
        <f>SOFR3mo_PX[[#This Row],[Column57]]</f>
        <v>8934</v>
      </c>
      <c r="BF24" s="4">
        <f>SOFR3mo_PX[[#This Row],[Column58]]</f>
        <v>9010</v>
      </c>
      <c r="BG24" s="4">
        <f>SOFR3mo_PX[[#This Row],[Column59]]</f>
        <v>9001</v>
      </c>
      <c r="BH24" s="4">
        <f>SOFR3mo_PX[[#This Row],[Column60]]</f>
        <v>8993</v>
      </c>
      <c r="BI24" s="4">
        <f>SOFR3mo_PX[[#This Row],[Column61]]</f>
        <v>9076</v>
      </c>
      <c r="BJ24" s="4">
        <f>SOFR3mo_PX[[#This Row],[Column62]]</f>
        <v>9195</v>
      </c>
      <c r="BK24" s="4">
        <f>SOFR3mo_PX[[#This Row],[Column63]]</f>
        <v>8609</v>
      </c>
      <c r="BL24" s="4">
        <f>SOFR3mo_PX[[#This Row],[Column64]]</f>
        <v>8945</v>
      </c>
      <c r="BM24" s="4">
        <f>SOFR3mo_PX[[#This Row],[Column65]]</f>
        <v>9205</v>
      </c>
      <c r="BN24" s="4">
        <f>SOFR3mo_PX[[#This Row],[Column66]]</f>
        <v>8989</v>
      </c>
      <c r="BO24" s="4">
        <f>SOFR3mo_PX[[#This Row],[Column67]]</f>
        <v>8863</v>
      </c>
      <c r="BP24" s="4">
        <f>SOFR3mo_PX[[#This Row],[Column68]]</f>
        <v>8598</v>
      </c>
      <c r="BQ24" s="4">
        <f>SOFR3mo_PX[[#This Row],[Column69]]</f>
        <v>8600</v>
      </c>
      <c r="BR24" s="4">
        <f>SOFR3mo_PX[[#This Row],[Column70]]</f>
        <v>8550</v>
      </c>
      <c r="BS24" s="4">
        <f>SOFR3mo_PX[[#This Row],[Column71]]</f>
        <v>8550</v>
      </c>
      <c r="BT24" s="4">
        <f>SOFR3mo_PX[[#This Row],[Column72]]</f>
        <v>8153</v>
      </c>
      <c r="BU24" s="4">
        <f>SOFR3mo_PX[[#This Row],[Column73]]</f>
        <v>8153</v>
      </c>
      <c r="BV24" s="4">
        <f>SOFR3mo_PX[[#This Row],[Column74]]</f>
        <v>7660</v>
      </c>
      <c r="BW24" s="4">
        <f>SOFR3mo_PX[[#This Row],[Column75]]</f>
        <v>7529</v>
      </c>
      <c r="BX24" s="4">
        <f>SOFR3mo_PX[[#This Row],[Column76]]</f>
        <v>6927</v>
      </c>
      <c r="BY24" s="4">
        <f>SOFR3mo_PX[[#This Row],[Column77]]</f>
        <v>6927</v>
      </c>
      <c r="BZ24" s="4">
        <f>SOFR3mo_PX[[#This Row],[Column78]]</f>
        <v>6918</v>
      </c>
      <c r="CA24" s="4">
        <f>SOFR3mo_PX[[#This Row],[Column79]]</f>
        <v>6565</v>
      </c>
      <c r="CB24" s="4">
        <f>SOFR3mo_PX[[#This Row],[Column80]]</f>
        <v>7213</v>
      </c>
      <c r="CC24" s="4">
        <f>SOFR3mo_PX[[#This Row],[Column81]]</f>
        <v>6564</v>
      </c>
      <c r="CD24" s="4">
        <f>SOFR3mo_PX[[#This Row],[Column82]]</f>
        <v>6192</v>
      </c>
      <c r="CE24" s="4">
        <f>SOFR3mo_PX[[#This Row],[Column83]]</f>
        <v>18305</v>
      </c>
      <c r="CF24" s="4">
        <f>SOFR3mo_PX[[#This Row],[Column84]]</f>
        <v>15983</v>
      </c>
      <c r="CG24" s="4">
        <f>SOFR3mo_PX[[#This Row],[Column85]]</f>
        <v>13035</v>
      </c>
      <c r="CH24" s="4">
        <f>SOFR3mo_PX[[#This Row],[Column86]]</f>
        <v>12314</v>
      </c>
      <c r="CI24" s="4">
        <f>SOFR3mo_PX[[#This Row],[Column87]]</f>
        <v>12230</v>
      </c>
      <c r="CJ24" s="4">
        <f>SOFR3mo_PX[[#This Row],[Column88]]</f>
        <v>12105</v>
      </c>
      <c r="CK24" s="4">
        <f>SOFR3mo_PX[[#This Row],[Column89]]</f>
        <v>12066</v>
      </c>
      <c r="CL24" s="4">
        <f>SOFR3mo_PX[[#This Row],[Column90]]</f>
        <v>11820</v>
      </c>
      <c r="CM24" s="4">
        <f>SOFR3mo_PX[[#This Row],[Column91]]</f>
        <v>12780</v>
      </c>
    </row>
    <row r="25" spans="1:91" x14ac:dyDescent="0.25">
      <c r="A25" t="str">
        <f ca="1">'cont list_0'!I28</f>
        <v>H32</v>
      </c>
      <c r="B25" s="4">
        <f>SOFR3mo_PX[[#This Row],[Column2]]</f>
        <v>1582</v>
      </c>
      <c r="C25" s="4">
        <f>SOFR3mo_PX[[#This Row],[Column3]]</f>
        <v>1582</v>
      </c>
      <c r="D25" s="4">
        <f>SOFR3mo_PX[[#This Row],[Column4]]</f>
        <v>1586</v>
      </c>
      <c r="E25" s="4">
        <f>SOFR3mo_PX[[#This Row],[Column5]]</f>
        <v>1572</v>
      </c>
      <c r="F25" s="4">
        <f>SOFR3mo_PX[[#This Row],[Column6]]</f>
        <v>1681</v>
      </c>
      <c r="G25" s="4">
        <f>SOFR3mo_PX[[#This Row],[Column7]]</f>
        <v>1983</v>
      </c>
      <c r="H25" s="4">
        <f>SOFR3mo_PX[[#This Row],[Column8]]</f>
        <v>2062</v>
      </c>
      <c r="I25" s="4">
        <f>SOFR3mo_PX[[#This Row],[Column9]]</f>
        <v>1934</v>
      </c>
      <c r="J25" s="4">
        <f>SOFR3mo_PX[[#This Row],[Column10]]</f>
        <v>1875</v>
      </c>
      <c r="K25" s="4">
        <f>SOFR3mo_PX[[#This Row],[Column11]]</f>
        <v>1894</v>
      </c>
      <c r="L25" s="4">
        <f>SOFR3mo_PX[[#This Row],[Column12]]</f>
        <v>1785</v>
      </c>
      <c r="M25" s="4">
        <f>SOFR3mo_PX[[#This Row],[Column13]]</f>
        <v>1746</v>
      </c>
      <c r="N25" s="4">
        <f>SOFR3mo_PX[[#This Row],[Column14]]</f>
        <v>1743</v>
      </c>
      <c r="O25" s="4">
        <f>SOFR3mo_PX[[#This Row],[Column15]]</f>
        <v>1746</v>
      </c>
      <c r="P25" s="4">
        <f>SOFR3mo_PX[[#This Row],[Column16]]</f>
        <v>1734</v>
      </c>
      <c r="Q25" s="4">
        <f>SOFR3mo_PX[[#This Row],[Column17]]</f>
        <v>1738</v>
      </c>
      <c r="R25" s="4">
        <f>SOFR3mo_PX[[#This Row],[Column18]]</f>
        <v>2784</v>
      </c>
      <c r="S25" s="4">
        <f>SOFR3mo_PX[[#This Row],[Column19]]</f>
        <v>2591</v>
      </c>
      <c r="T25" s="4">
        <f>SOFR3mo_PX[[#This Row],[Column20]]</f>
        <v>2340</v>
      </c>
      <c r="U25" s="4">
        <f>SOFR3mo_PX[[#This Row],[Column21]]</f>
        <v>2130</v>
      </c>
      <c r="V25" s="4">
        <f>SOFR3mo_PX[[#This Row],[Column22]]</f>
        <v>2263</v>
      </c>
      <c r="W25" s="4">
        <f>SOFR3mo_PX[[#This Row],[Column23]]</f>
        <v>2466</v>
      </c>
      <c r="X25" s="4">
        <f>SOFR3mo_PX[[#This Row],[Column24]]</f>
        <v>2465</v>
      </c>
      <c r="Y25" s="4">
        <f>SOFR3mo_PX[[#This Row],[Column25]]</f>
        <v>2465</v>
      </c>
      <c r="Z25" s="4">
        <f>SOFR3mo_PX[[#This Row],[Column26]]</f>
        <v>2603</v>
      </c>
      <c r="AA25" s="4">
        <f>SOFR3mo_PX[[#This Row],[Column27]]</f>
        <v>2643</v>
      </c>
      <c r="AB25" s="4">
        <f>SOFR3mo_PX[[#This Row],[Column28]]</f>
        <v>2566</v>
      </c>
      <c r="AC25" s="4">
        <f>SOFR3mo_PX[[#This Row],[Column29]]</f>
        <v>2720</v>
      </c>
      <c r="AD25" s="4">
        <f>SOFR3mo_PX[[#This Row],[Column30]]</f>
        <v>2714</v>
      </c>
      <c r="AE25" s="4">
        <f>SOFR3mo_PX[[#This Row],[Column31]]</f>
        <v>2861</v>
      </c>
      <c r="AF25" s="4">
        <f>SOFR3mo_PX[[#This Row],[Column32]]</f>
        <v>2816</v>
      </c>
      <c r="AG25" s="4">
        <f>SOFR3mo_PX[[#This Row],[Column33]]</f>
        <v>2677</v>
      </c>
      <c r="AH25" s="4">
        <f>SOFR3mo_PX[[#This Row],[Column34]]</f>
        <v>2633</v>
      </c>
      <c r="AI25" s="4">
        <f>SOFR3mo_PX[[#This Row],[Column35]]</f>
        <v>2640</v>
      </c>
      <c r="AJ25" s="4">
        <f>SOFR3mo_PX[[#This Row],[Column36]]</f>
        <v>2332</v>
      </c>
      <c r="AK25" s="4">
        <f>SOFR3mo_PX[[#This Row],[Column37]]</f>
        <v>2484</v>
      </c>
      <c r="AL25" s="4">
        <f>SOFR3mo_PX[[#This Row],[Column38]]</f>
        <v>2470</v>
      </c>
      <c r="AM25" s="4">
        <f>SOFR3mo_PX[[#This Row],[Column39]]</f>
        <v>2370</v>
      </c>
      <c r="AN25" s="4">
        <f>SOFR3mo_PX[[#This Row],[Column40]]</f>
        <v>2362</v>
      </c>
      <c r="AO25" s="4">
        <f>SOFR3mo_PX[[#This Row],[Column41]]</f>
        <v>2394</v>
      </c>
      <c r="AP25" s="4">
        <f>SOFR3mo_PX[[#This Row],[Column42]]</f>
        <v>2327</v>
      </c>
      <c r="AQ25" s="4">
        <f>SOFR3mo_PX[[#This Row],[Column43]]</f>
        <v>2239</v>
      </c>
      <c r="AR25" s="4">
        <f>SOFR3mo_PX[[#This Row],[Column44]]</f>
        <v>2239</v>
      </c>
      <c r="AS25" s="4">
        <f>SOFR3mo_PX[[#This Row],[Column45]]</f>
        <v>2195</v>
      </c>
      <c r="AT25" s="4">
        <f>SOFR3mo_PX[[#This Row],[Column46]]</f>
        <v>2195</v>
      </c>
      <c r="AU25" s="4">
        <f>SOFR3mo_PX[[#This Row],[Column47]]</f>
        <v>2195</v>
      </c>
      <c r="AV25" s="4">
        <f>SOFR3mo_PX[[#This Row],[Column48]]</f>
        <v>2195</v>
      </c>
      <c r="AW25" s="4">
        <f>SOFR3mo_PX[[#This Row],[Column49]]</f>
        <v>2273</v>
      </c>
      <c r="AX25" s="4">
        <f>SOFR3mo_PX[[#This Row],[Column50]]</f>
        <v>2274</v>
      </c>
      <c r="AY25" s="4">
        <f>SOFR3mo_PX[[#This Row],[Column51]]</f>
        <v>2263</v>
      </c>
      <c r="AZ25" s="4">
        <f>SOFR3mo_PX[[#This Row],[Column52]]</f>
        <v>2173</v>
      </c>
      <c r="BA25" s="4">
        <f>SOFR3mo_PX[[#This Row],[Column53]]</f>
        <v>2142</v>
      </c>
      <c r="BB25" s="4">
        <f>SOFR3mo_PX[[#This Row],[Column54]]</f>
        <v>2185</v>
      </c>
      <c r="BC25" s="4">
        <f>SOFR3mo_PX[[#This Row],[Column55]]</f>
        <v>2189</v>
      </c>
      <c r="BD25" s="4">
        <f>SOFR3mo_PX[[#This Row],[Column56]]</f>
        <v>2189</v>
      </c>
      <c r="BE25" s="4">
        <f>SOFR3mo_PX[[#This Row],[Column57]]</f>
        <v>2196</v>
      </c>
      <c r="BF25" s="4">
        <f>SOFR3mo_PX[[#This Row],[Column58]]</f>
        <v>2196</v>
      </c>
      <c r="BG25" s="4">
        <f>SOFR3mo_PX[[#This Row],[Column59]]</f>
        <v>2200</v>
      </c>
      <c r="BH25" s="4">
        <f>SOFR3mo_PX[[#This Row],[Column60]]</f>
        <v>2198</v>
      </c>
      <c r="BI25" s="4">
        <f>SOFR3mo_PX[[#This Row],[Column61]]</f>
        <v>2264</v>
      </c>
      <c r="BJ25" s="4">
        <f>SOFR3mo_PX[[#This Row],[Column62]]</f>
        <v>2264</v>
      </c>
      <c r="BK25" s="4">
        <f>SOFR3mo_PX[[#This Row],[Column63]]</f>
        <v>2462</v>
      </c>
      <c r="BL25" s="4">
        <f>SOFR3mo_PX[[#This Row],[Column64]]</f>
        <v>2689</v>
      </c>
      <c r="BM25" s="4">
        <f>SOFR3mo_PX[[#This Row],[Column65]]</f>
        <v>2800</v>
      </c>
      <c r="BN25" s="4">
        <f>SOFR3mo_PX[[#This Row],[Column66]]</f>
        <v>2729</v>
      </c>
      <c r="BO25" s="4">
        <f>SOFR3mo_PX[[#This Row],[Column67]]</f>
        <v>2727</v>
      </c>
      <c r="BP25" s="4">
        <f>SOFR3mo_PX[[#This Row],[Column68]]</f>
        <v>2550</v>
      </c>
      <c r="BQ25" s="4">
        <f>SOFR3mo_PX[[#This Row],[Column69]]</f>
        <v>2550</v>
      </c>
      <c r="BR25" s="4">
        <f>SOFR3mo_PX[[#This Row],[Column70]]</f>
        <v>2547</v>
      </c>
      <c r="BS25" s="4">
        <f>SOFR3mo_PX[[#This Row],[Column71]]</f>
        <v>2547</v>
      </c>
      <c r="BT25" s="4">
        <f>SOFR3mo_PX[[#This Row],[Column72]]</f>
        <v>2538</v>
      </c>
      <c r="BU25" s="4">
        <f>SOFR3mo_PX[[#This Row],[Column73]]</f>
        <v>2819</v>
      </c>
      <c r="BV25" s="4">
        <f>SOFR3mo_PX[[#This Row],[Column74]]</f>
        <v>2703</v>
      </c>
      <c r="BW25" s="4">
        <f>SOFR3mo_PX[[#This Row],[Column75]]</f>
        <v>2708</v>
      </c>
      <c r="BX25" s="4">
        <f>SOFR3mo_PX[[#This Row],[Column76]]</f>
        <v>2707</v>
      </c>
      <c r="BY25" s="4">
        <f>SOFR3mo_PX[[#This Row],[Column77]]</f>
        <v>2734</v>
      </c>
      <c r="BZ25" s="4">
        <f>SOFR3mo_PX[[#This Row],[Column78]]</f>
        <v>2731</v>
      </c>
      <c r="CA25" s="4">
        <f>SOFR3mo_PX[[#This Row],[Column79]]</f>
        <v>2713</v>
      </c>
      <c r="CB25" s="4">
        <f>SOFR3mo_PX[[#This Row],[Column80]]</f>
        <v>2754</v>
      </c>
      <c r="CC25" s="4">
        <f>SOFR3mo_PX[[#This Row],[Column81]]</f>
        <v>2699</v>
      </c>
      <c r="CD25" s="4">
        <f>SOFR3mo_PX[[#This Row],[Column82]]</f>
        <v>2590</v>
      </c>
      <c r="CE25" s="4">
        <f>SOFR3mo_PX[[#This Row],[Column83]]</f>
        <v>5890</v>
      </c>
      <c r="CF25" s="4">
        <f>SOFR3mo_PX[[#This Row],[Column84]]</f>
        <v>5245</v>
      </c>
      <c r="CG25" s="4">
        <f>SOFR3mo_PX[[#This Row],[Column85]]</f>
        <v>4837</v>
      </c>
      <c r="CH25" s="4">
        <f>SOFR3mo_PX[[#This Row],[Column86]]</f>
        <v>4701</v>
      </c>
      <c r="CI25" s="4">
        <f>SOFR3mo_PX[[#This Row],[Column87]]</f>
        <v>4719</v>
      </c>
      <c r="CJ25" s="4">
        <f>SOFR3mo_PX[[#This Row],[Column88]]</f>
        <v>4718</v>
      </c>
      <c r="CK25" s="4">
        <f>SOFR3mo_PX[[#This Row],[Column89]]</f>
        <v>4718</v>
      </c>
      <c r="CL25" s="4">
        <f>SOFR3mo_PX[[#This Row],[Column90]]</f>
        <v>4735</v>
      </c>
      <c r="CM25" s="4">
        <f>SOFR3mo_PX[[#This Row],[Column91]]</f>
        <v>4663</v>
      </c>
    </row>
    <row r="26" spans="1:91" x14ac:dyDescent="0.25">
      <c r="A26" t="str">
        <f ca="1">'cont list_0'!I29</f>
        <v>M32</v>
      </c>
      <c r="B26" s="4">
        <f>SOFR3mo_PX[[#This Row],[Column2]]</f>
        <v>915</v>
      </c>
      <c r="C26" s="4">
        <f>SOFR3mo_PX[[#This Row],[Column3]]</f>
        <v>915</v>
      </c>
      <c r="D26" s="4">
        <f>SOFR3mo_PX[[#This Row],[Column4]]</f>
        <v>930</v>
      </c>
      <c r="E26" s="4">
        <f>SOFR3mo_PX[[#This Row],[Column5]]</f>
        <v>933</v>
      </c>
      <c r="F26" s="4">
        <f>SOFR3mo_PX[[#This Row],[Column6]]</f>
        <v>936</v>
      </c>
      <c r="G26" s="4">
        <f>SOFR3mo_PX[[#This Row],[Column7]]</f>
        <v>879</v>
      </c>
      <c r="H26" s="4">
        <f>SOFR3mo_PX[[#This Row],[Column8]]</f>
        <v>932</v>
      </c>
      <c r="I26" s="4">
        <f>SOFR3mo_PX[[#This Row],[Column9]]</f>
        <v>918</v>
      </c>
      <c r="J26" s="4">
        <f>SOFR3mo_PX[[#This Row],[Column10]]</f>
        <v>897</v>
      </c>
      <c r="K26" s="4">
        <f>SOFR3mo_PX[[#This Row],[Column11]]</f>
        <v>896</v>
      </c>
      <c r="L26" s="4">
        <f>SOFR3mo_PX[[#This Row],[Column12]]</f>
        <v>848</v>
      </c>
      <c r="M26" s="4">
        <f>SOFR3mo_PX[[#This Row],[Column13]]</f>
        <v>774</v>
      </c>
      <c r="N26" s="4">
        <f>SOFR3mo_PX[[#This Row],[Column14]]</f>
        <v>779</v>
      </c>
      <c r="O26" s="4">
        <f>SOFR3mo_PX[[#This Row],[Column15]]</f>
        <v>779</v>
      </c>
      <c r="P26" s="4">
        <f>SOFR3mo_PX[[#This Row],[Column16]]</f>
        <v>780</v>
      </c>
      <c r="Q26" s="4">
        <f>SOFR3mo_PX[[#This Row],[Column17]]</f>
        <v>819</v>
      </c>
      <c r="R26" s="4">
        <f>SOFR3mo_PX[[#This Row],[Column18]]</f>
        <v>1726</v>
      </c>
      <c r="S26" s="4">
        <f>SOFR3mo_PX[[#This Row],[Column19]]</f>
        <v>1732</v>
      </c>
      <c r="T26" s="4">
        <f>SOFR3mo_PX[[#This Row],[Column20]]</f>
        <v>1684</v>
      </c>
      <c r="U26" s="4">
        <f>SOFR3mo_PX[[#This Row],[Column21]]</f>
        <v>1658</v>
      </c>
      <c r="V26" s="4">
        <f>SOFR3mo_PX[[#This Row],[Column22]]</f>
        <v>1781</v>
      </c>
      <c r="W26" s="4">
        <f>SOFR3mo_PX[[#This Row],[Column23]]</f>
        <v>1727</v>
      </c>
      <c r="X26" s="4">
        <f>SOFR3mo_PX[[#This Row],[Column24]]</f>
        <v>1707</v>
      </c>
      <c r="Y26" s="4">
        <f>SOFR3mo_PX[[#This Row],[Column25]]</f>
        <v>1707</v>
      </c>
      <c r="Z26" s="4">
        <f>SOFR3mo_PX[[#This Row],[Column26]]</f>
        <v>1762</v>
      </c>
      <c r="AA26" s="4">
        <f>SOFR3mo_PX[[#This Row],[Column27]]</f>
        <v>1861</v>
      </c>
      <c r="AB26" s="4">
        <f>SOFR3mo_PX[[#This Row],[Column28]]</f>
        <v>1950</v>
      </c>
      <c r="AC26" s="4">
        <f>SOFR3mo_PX[[#This Row],[Column29]]</f>
        <v>1988</v>
      </c>
      <c r="AD26" s="4">
        <f>SOFR3mo_PX[[#This Row],[Column30]]</f>
        <v>1988</v>
      </c>
      <c r="AE26" s="4">
        <f>SOFR3mo_PX[[#This Row],[Column31]]</f>
        <v>1988</v>
      </c>
      <c r="AF26" s="4">
        <f>SOFR3mo_PX[[#This Row],[Column32]]</f>
        <v>1988</v>
      </c>
      <c r="AG26" s="4">
        <f>SOFR3mo_PX[[#This Row],[Column33]]</f>
        <v>1988</v>
      </c>
      <c r="AH26" s="4">
        <f>SOFR3mo_PX[[#This Row],[Column34]]</f>
        <v>1936</v>
      </c>
      <c r="AI26" s="4">
        <f>SOFR3mo_PX[[#This Row],[Column35]]</f>
        <v>1936</v>
      </c>
      <c r="AJ26" s="4">
        <f>SOFR3mo_PX[[#This Row],[Column36]]</f>
        <v>1936</v>
      </c>
      <c r="AK26" s="4">
        <f>SOFR3mo_PX[[#This Row],[Column37]]</f>
        <v>1937</v>
      </c>
      <c r="AL26" s="4">
        <f>SOFR3mo_PX[[#This Row],[Column38]]</f>
        <v>1892</v>
      </c>
      <c r="AM26" s="4">
        <f>SOFR3mo_PX[[#This Row],[Column39]]</f>
        <v>1892</v>
      </c>
      <c r="AN26" s="4">
        <f>SOFR3mo_PX[[#This Row],[Column40]]</f>
        <v>1892</v>
      </c>
      <c r="AO26" s="4">
        <f>SOFR3mo_PX[[#This Row],[Column41]]</f>
        <v>1774</v>
      </c>
      <c r="AP26" s="4">
        <f>SOFR3mo_PX[[#This Row],[Column42]]</f>
        <v>1746</v>
      </c>
      <c r="AQ26" s="4">
        <f>SOFR3mo_PX[[#This Row],[Column43]]</f>
        <v>1746</v>
      </c>
      <c r="AR26" s="4">
        <f>SOFR3mo_PX[[#This Row],[Column44]]</f>
        <v>1776</v>
      </c>
      <c r="AS26" s="4">
        <f>SOFR3mo_PX[[#This Row],[Column45]]</f>
        <v>1786</v>
      </c>
      <c r="AT26" s="4">
        <f>SOFR3mo_PX[[#This Row],[Column46]]</f>
        <v>1786</v>
      </c>
      <c r="AU26" s="4">
        <f>SOFR3mo_PX[[#This Row],[Column47]]</f>
        <v>1786</v>
      </c>
      <c r="AV26" s="4">
        <f>SOFR3mo_PX[[#This Row],[Column48]]</f>
        <v>1785</v>
      </c>
      <c r="AW26" s="4">
        <f>SOFR3mo_PX[[#This Row],[Column49]]</f>
        <v>1806</v>
      </c>
      <c r="AX26" s="4">
        <f>SOFR3mo_PX[[#This Row],[Column50]]</f>
        <v>1806</v>
      </c>
      <c r="AY26" s="4">
        <f>SOFR3mo_PX[[#This Row],[Column51]]</f>
        <v>1769</v>
      </c>
      <c r="AZ26" s="4">
        <f>SOFR3mo_PX[[#This Row],[Column52]]</f>
        <v>1684</v>
      </c>
      <c r="BA26" s="4">
        <f>SOFR3mo_PX[[#This Row],[Column53]]</f>
        <v>1700</v>
      </c>
      <c r="BB26" s="4">
        <f>SOFR3mo_PX[[#This Row],[Column54]]</f>
        <v>1397</v>
      </c>
      <c r="BC26" s="4">
        <f>SOFR3mo_PX[[#This Row],[Column55]]</f>
        <v>1397</v>
      </c>
      <c r="BD26" s="4">
        <f>SOFR3mo_PX[[#This Row],[Column56]]</f>
        <v>1397</v>
      </c>
      <c r="BE26" s="4">
        <f>SOFR3mo_PX[[#This Row],[Column57]]</f>
        <v>1381</v>
      </c>
      <c r="BF26" s="4">
        <f>SOFR3mo_PX[[#This Row],[Column58]]</f>
        <v>1371</v>
      </c>
      <c r="BG26" s="4">
        <f>SOFR3mo_PX[[#This Row],[Column59]]</f>
        <v>1497</v>
      </c>
      <c r="BH26" s="4">
        <f>SOFR3mo_PX[[#This Row],[Column60]]</f>
        <v>1497</v>
      </c>
      <c r="BI26" s="4">
        <f>SOFR3mo_PX[[#This Row],[Column61]]</f>
        <v>1352</v>
      </c>
      <c r="BJ26" s="4">
        <f>SOFR3mo_PX[[#This Row],[Column62]]</f>
        <v>1413</v>
      </c>
      <c r="BK26" s="4">
        <f>SOFR3mo_PX[[#This Row],[Column63]]</f>
        <v>1422</v>
      </c>
      <c r="BL26" s="4">
        <f>SOFR3mo_PX[[#This Row],[Column64]]</f>
        <v>1443</v>
      </c>
      <c r="BM26" s="4">
        <f>SOFR3mo_PX[[#This Row],[Column65]]</f>
        <v>1292</v>
      </c>
      <c r="BN26" s="4">
        <f>SOFR3mo_PX[[#This Row],[Column66]]</f>
        <v>1291</v>
      </c>
      <c r="BO26" s="4">
        <f>SOFR3mo_PX[[#This Row],[Column67]]</f>
        <v>1291</v>
      </c>
      <c r="BP26" s="4">
        <f>SOFR3mo_PX[[#This Row],[Column68]]</f>
        <v>1050</v>
      </c>
      <c r="BQ26" s="4">
        <f>SOFR3mo_PX[[#This Row],[Column69]]</f>
        <v>1050</v>
      </c>
      <c r="BR26" s="4">
        <f>SOFR3mo_PX[[#This Row],[Column70]]</f>
        <v>1046</v>
      </c>
      <c r="BS26" s="4">
        <f>SOFR3mo_PX[[#This Row],[Column71]]</f>
        <v>1046</v>
      </c>
      <c r="BT26" s="4">
        <f>SOFR3mo_PX[[#This Row],[Column72]]</f>
        <v>1346</v>
      </c>
      <c r="BU26" s="4">
        <f>SOFR3mo_PX[[#This Row],[Column73]]</f>
        <v>1439</v>
      </c>
      <c r="BV26" s="4">
        <f>SOFR3mo_PX[[#This Row],[Column74]]</f>
        <v>1433</v>
      </c>
      <c r="BW26" s="4">
        <f>SOFR3mo_PX[[#This Row],[Column75]]</f>
        <v>1466</v>
      </c>
      <c r="BX26" s="4">
        <f>SOFR3mo_PX[[#This Row],[Column76]]</f>
        <v>1443</v>
      </c>
      <c r="BY26" s="4">
        <f>SOFR3mo_PX[[#This Row],[Column77]]</f>
        <v>1476</v>
      </c>
      <c r="BZ26" s="4">
        <f>SOFR3mo_PX[[#This Row],[Column78]]</f>
        <v>1626</v>
      </c>
      <c r="CA26" s="4">
        <f>SOFR3mo_PX[[#This Row],[Column79]]</f>
        <v>1647</v>
      </c>
      <c r="CB26" s="4">
        <f>SOFR3mo_PX[[#This Row],[Column80]]</f>
        <v>1647</v>
      </c>
      <c r="CC26" s="4">
        <f>SOFR3mo_PX[[#This Row],[Column81]]</f>
        <v>1647</v>
      </c>
      <c r="CD26" s="4">
        <f>SOFR3mo_PX[[#This Row],[Column82]]</f>
        <v>1914</v>
      </c>
      <c r="CE26" s="4">
        <f>SOFR3mo_PX[[#This Row],[Column83]]</f>
        <v>2563</v>
      </c>
      <c r="CF26" s="4">
        <f>SOFR3mo_PX[[#This Row],[Column84]]</f>
        <v>2527</v>
      </c>
      <c r="CG26" s="4">
        <f>SOFR3mo_PX[[#This Row],[Column85]]</f>
        <v>2522</v>
      </c>
      <c r="CH26" s="4">
        <f>SOFR3mo_PX[[#This Row],[Column86]]</f>
        <v>2569</v>
      </c>
      <c r="CI26" s="4">
        <f>SOFR3mo_PX[[#This Row],[Column87]]</f>
        <v>2515</v>
      </c>
      <c r="CJ26" s="4">
        <f>SOFR3mo_PX[[#This Row],[Column88]]</f>
        <v>2515</v>
      </c>
      <c r="CK26" s="4">
        <f>SOFR3mo_PX[[#This Row],[Column89]]</f>
        <v>2515</v>
      </c>
      <c r="CL26" s="4">
        <f>SOFR3mo_PX[[#This Row],[Column90]]</f>
        <v>2518</v>
      </c>
      <c r="CM26" s="4">
        <f>SOFR3mo_PX[[#This Row],[Column91]]</f>
        <v>2521</v>
      </c>
    </row>
    <row r="27" spans="1:91" x14ac:dyDescent="0.25">
      <c r="A27" t="str">
        <f ca="1">'cont list_0'!I30</f>
        <v>U32</v>
      </c>
      <c r="B27" s="4">
        <f>SOFR3mo_PX[[#This Row],[Column2]]</f>
        <v>586</v>
      </c>
      <c r="C27" s="4">
        <f>SOFR3mo_PX[[#This Row],[Column3]]</f>
        <v>586</v>
      </c>
      <c r="D27" s="4">
        <f>SOFR3mo_PX[[#This Row],[Column4]]</f>
        <v>586</v>
      </c>
      <c r="E27" s="4">
        <f>SOFR3mo_PX[[#This Row],[Column5]]</f>
        <v>470</v>
      </c>
      <c r="F27" s="4">
        <f>SOFR3mo_PX[[#This Row],[Column6]]</f>
        <v>460</v>
      </c>
      <c r="G27" s="4">
        <f>SOFR3mo_PX[[#This Row],[Column7]]</f>
        <v>107</v>
      </c>
      <c r="H27" s="4">
        <f>SOFR3mo_PX[[#This Row],[Column8]]</f>
        <v>111</v>
      </c>
      <c r="I27" s="4">
        <f>SOFR3mo_PX[[#This Row],[Column9]]</f>
        <v>111</v>
      </c>
      <c r="J27" s="4">
        <f>SOFR3mo_PX[[#This Row],[Column10]]</f>
        <v>108</v>
      </c>
      <c r="K27" s="4">
        <f>SOFR3mo_PX[[#This Row],[Column11]]</f>
        <v>106</v>
      </c>
      <c r="L27" s="4">
        <f>SOFR3mo_PX[[#This Row],[Column12]]</f>
        <v>106</v>
      </c>
      <c r="M27" s="4">
        <f>SOFR3mo_PX[[#This Row],[Column13]]</f>
        <v>100</v>
      </c>
      <c r="N27" s="4">
        <f>SOFR3mo_PX[[#This Row],[Column14]]</f>
        <v>102</v>
      </c>
      <c r="O27" s="4">
        <f>SOFR3mo_PX[[#This Row],[Column15]]</f>
        <v>102</v>
      </c>
      <c r="P27" s="4">
        <f>SOFR3mo_PX[[#This Row],[Column16]]</f>
        <v>103</v>
      </c>
      <c r="Q27" s="4">
        <f>SOFR3mo_PX[[#This Row],[Column17]]</f>
        <v>96</v>
      </c>
      <c r="R27" s="4">
        <f>SOFR3mo_PX[[#This Row],[Column18]]</f>
        <v>824</v>
      </c>
      <c r="S27" s="4">
        <f>SOFR3mo_PX[[#This Row],[Column19]]</f>
        <v>831</v>
      </c>
      <c r="T27" s="4">
        <f>SOFR3mo_PX[[#This Row],[Column20]]</f>
        <v>831</v>
      </c>
      <c r="U27" s="4">
        <f>SOFR3mo_PX[[#This Row],[Column21]]</f>
        <v>793</v>
      </c>
      <c r="V27" s="4">
        <f>SOFR3mo_PX[[#This Row],[Column22]]</f>
        <v>793</v>
      </c>
      <c r="W27" s="4">
        <f>SOFR3mo_PX[[#This Row],[Column23]]</f>
        <v>763</v>
      </c>
      <c r="X27" s="4">
        <f>SOFR3mo_PX[[#This Row],[Column24]]</f>
        <v>758</v>
      </c>
      <c r="Y27" s="4">
        <f>SOFR3mo_PX[[#This Row],[Column25]]</f>
        <v>758</v>
      </c>
      <c r="Z27" s="4">
        <f>SOFR3mo_PX[[#This Row],[Column26]]</f>
        <v>759</v>
      </c>
      <c r="AA27" s="4">
        <f>SOFR3mo_PX[[#This Row],[Column27]]</f>
        <v>771</v>
      </c>
      <c r="AB27" s="4">
        <f>SOFR3mo_PX[[#This Row],[Column28]]</f>
        <v>846</v>
      </c>
      <c r="AC27" s="4">
        <f>SOFR3mo_PX[[#This Row],[Column29]]</f>
        <v>868</v>
      </c>
      <c r="AD27" s="4">
        <f>SOFR3mo_PX[[#This Row],[Column30]]</f>
        <v>868</v>
      </c>
      <c r="AE27" s="4">
        <f>SOFR3mo_PX[[#This Row],[Column31]]</f>
        <v>868</v>
      </c>
      <c r="AF27" s="4">
        <f>SOFR3mo_PX[[#This Row],[Column32]]</f>
        <v>868</v>
      </c>
      <c r="AG27" s="4">
        <f>SOFR3mo_PX[[#This Row],[Column33]]</f>
        <v>868</v>
      </c>
      <c r="AH27" s="4">
        <f>SOFR3mo_PX[[#This Row],[Column34]]</f>
        <v>806</v>
      </c>
      <c r="AI27" s="4">
        <f>SOFR3mo_PX[[#This Row],[Column35]]</f>
        <v>804</v>
      </c>
      <c r="AJ27" s="4">
        <f>SOFR3mo_PX[[#This Row],[Column36]]</f>
        <v>804</v>
      </c>
      <c r="AK27" s="4">
        <f>SOFR3mo_PX[[#This Row],[Column37]]</f>
        <v>804</v>
      </c>
      <c r="AL27" s="4">
        <f>SOFR3mo_PX[[#This Row],[Column38]]</f>
        <v>730</v>
      </c>
      <c r="AM27" s="4">
        <f>SOFR3mo_PX[[#This Row],[Column39]]</f>
        <v>723</v>
      </c>
      <c r="AN27" s="4">
        <f>SOFR3mo_PX[[#This Row],[Column40]]</f>
        <v>721</v>
      </c>
      <c r="AO27" s="4">
        <f>SOFR3mo_PX[[#This Row],[Column41]]</f>
        <v>640</v>
      </c>
      <c r="AP27" s="4">
        <f>SOFR3mo_PX[[#This Row],[Column42]]</f>
        <v>596</v>
      </c>
      <c r="AQ27" s="4">
        <f>SOFR3mo_PX[[#This Row],[Column43]]</f>
        <v>595</v>
      </c>
      <c r="AR27" s="4">
        <f>SOFR3mo_PX[[#This Row],[Column44]]</f>
        <v>625</v>
      </c>
      <c r="AS27" s="4">
        <f>SOFR3mo_PX[[#This Row],[Column45]]</f>
        <v>658</v>
      </c>
      <c r="AT27" s="4">
        <f>SOFR3mo_PX[[#This Row],[Column46]]</f>
        <v>658</v>
      </c>
      <c r="AU27" s="4">
        <f>SOFR3mo_PX[[#This Row],[Column47]]</f>
        <v>658</v>
      </c>
      <c r="AV27" s="4">
        <f>SOFR3mo_PX[[#This Row],[Column48]]</f>
        <v>658</v>
      </c>
      <c r="AW27" s="4">
        <f>SOFR3mo_PX[[#This Row],[Column49]]</f>
        <v>520</v>
      </c>
      <c r="AX27" s="4">
        <f>SOFR3mo_PX[[#This Row],[Column50]]</f>
        <v>510</v>
      </c>
      <c r="AY27" s="4">
        <f>SOFR3mo_PX[[#This Row],[Column51]]</f>
        <v>430</v>
      </c>
      <c r="AZ27" s="4">
        <f>SOFR3mo_PX[[#This Row],[Column52]]</f>
        <v>412</v>
      </c>
      <c r="BA27" s="4">
        <f>SOFR3mo_PX[[#This Row],[Column53]]</f>
        <v>421</v>
      </c>
      <c r="BB27" s="4">
        <f>SOFR3mo_PX[[#This Row],[Column54]]</f>
        <v>365</v>
      </c>
      <c r="BC27" s="4">
        <f>SOFR3mo_PX[[#This Row],[Column55]]</f>
        <v>365</v>
      </c>
      <c r="BD27" s="4">
        <f>SOFR3mo_PX[[#This Row],[Column56]]</f>
        <v>365</v>
      </c>
      <c r="BE27" s="4">
        <f>SOFR3mo_PX[[#This Row],[Column57]]</f>
        <v>365</v>
      </c>
      <c r="BF27" s="4">
        <f>SOFR3mo_PX[[#This Row],[Column58]]</f>
        <v>363</v>
      </c>
      <c r="BG27" s="4">
        <f>SOFR3mo_PX[[#This Row],[Column59]]</f>
        <v>363</v>
      </c>
      <c r="BH27" s="4">
        <f>SOFR3mo_PX[[#This Row],[Column60]]</f>
        <v>350</v>
      </c>
      <c r="BI27" s="4">
        <f>SOFR3mo_PX[[#This Row],[Column61]]</f>
        <v>296</v>
      </c>
      <c r="BJ27" s="4">
        <f>SOFR3mo_PX[[#This Row],[Column62]]</f>
        <v>357</v>
      </c>
      <c r="BK27" s="4">
        <f>SOFR3mo_PX[[#This Row],[Column63]]</f>
        <v>357</v>
      </c>
      <c r="BL27" s="4">
        <f>SOFR3mo_PX[[#This Row],[Column64]]</f>
        <v>423</v>
      </c>
      <c r="BM27" s="4">
        <f>SOFR3mo_PX[[#This Row],[Column65]]</f>
        <v>463</v>
      </c>
      <c r="BN27" s="4">
        <f>SOFR3mo_PX[[#This Row],[Column66]]</f>
        <v>461</v>
      </c>
      <c r="BO27" s="4">
        <f>SOFR3mo_PX[[#This Row],[Column67]]</f>
        <v>461</v>
      </c>
      <c r="BP27" s="4">
        <f>SOFR3mo_PX[[#This Row],[Column68]]</f>
        <v>401</v>
      </c>
      <c r="BQ27" s="4">
        <f>SOFR3mo_PX[[#This Row],[Column69]]</f>
        <v>401</v>
      </c>
      <c r="BR27" s="4">
        <f>SOFR3mo_PX[[#This Row],[Column70]]</f>
        <v>376</v>
      </c>
      <c r="BS27" s="4">
        <f>SOFR3mo_PX[[#This Row],[Column71]]</f>
        <v>376</v>
      </c>
      <c r="BT27" s="4">
        <f>SOFR3mo_PX[[#This Row],[Column72]]</f>
        <v>293</v>
      </c>
      <c r="BU27" s="4">
        <f>SOFR3mo_PX[[#This Row],[Column73]]</f>
        <v>297</v>
      </c>
      <c r="BV27" s="4">
        <f>SOFR3mo_PX[[#This Row],[Column74]]</f>
        <v>294</v>
      </c>
      <c r="BW27" s="4">
        <f>SOFR3mo_PX[[#This Row],[Column75]]</f>
        <v>294</v>
      </c>
      <c r="BX27" s="4">
        <f>SOFR3mo_PX[[#This Row],[Column76]]</f>
        <v>285</v>
      </c>
      <c r="BY27" s="4">
        <f>SOFR3mo_PX[[#This Row],[Column77]]</f>
        <v>270</v>
      </c>
      <c r="BZ27" s="4">
        <f>SOFR3mo_PX[[#This Row],[Column78]]</f>
        <v>270</v>
      </c>
      <c r="CA27" s="4">
        <f>SOFR3mo_PX[[#This Row],[Column79]]</f>
        <v>169</v>
      </c>
      <c r="CB27" s="4">
        <f>SOFR3mo_PX[[#This Row],[Column80]]</f>
        <v>170</v>
      </c>
      <c r="CC27" s="4">
        <f>SOFR3mo_PX[[#This Row],[Column81]]</f>
        <v>169</v>
      </c>
      <c r="CD27" s="4">
        <f>SOFR3mo_PX[[#This Row],[Column82]]</f>
        <v>173</v>
      </c>
      <c r="CE27" s="4">
        <f>SOFR3mo_PX[[#This Row],[Column83]]</f>
        <v>1914</v>
      </c>
      <c r="CF27" s="4">
        <f>SOFR3mo_PX[[#This Row],[Column84]]</f>
        <v>1900</v>
      </c>
      <c r="CG27" s="4">
        <f>SOFR3mo_PX[[#This Row],[Column85]]</f>
        <v>1880</v>
      </c>
      <c r="CH27" s="4">
        <f>SOFR3mo_PX[[#This Row],[Column86]]</f>
        <v>1700</v>
      </c>
      <c r="CI27" s="4">
        <f>SOFR3mo_PX[[#This Row],[Column87]]</f>
        <v>1590</v>
      </c>
      <c r="CJ27" s="4">
        <f>SOFR3mo_PX[[#This Row],[Column88]]</f>
        <v>1590</v>
      </c>
      <c r="CK27" s="4">
        <f>SOFR3mo_PX[[#This Row],[Column89]]</f>
        <v>1582</v>
      </c>
      <c r="CL27" s="4">
        <f>SOFR3mo_PX[[#This Row],[Column90]]</f>
        <v>1582</v>
      </c>
      <c r="CM27" s="4">
        <f>SOFR3mo_PX[[#This Row],[Column91]]</f>
        <v>1576</v>
      </c>
    </row>
    <row r="28" spans="1:91" x14ac:dyDescent="0.25">
      <c r="A28" t="str">
        <f ca="1">'cont list_0'!I31</f>
        <v>Z32</v>
      </c>
      <c r="B28" s="4">
        <f>SOFR3mo_PX[[#This Row],[Column2]]</f>
        <v>167</v>
      </c>
      <c r="C28" s="4">
        <f>SOFR3mo_PX[[#This Row],[Column3]]</f>
        <v>167</v>
      </c>
      <c r="D28" s="4">
        <f>SOFR3mo_PX[[#This Row],[Column4]]</f>
        <v>167</v>
      </c>
      <c r="E28" s="4">
        <f>SOFR3mo_PX[[#This Row],[Column5]]</f>
        <v>167</v>
      </c>
      <c r="F28" s="4">
        <f>SOFR3mo_PX[[#This Row],[Column6]]</f>
        <v>167</v>
      </c>
      <c r="G28" s="4">
        <f>SOFR3mo_PX[[#This Row],[Column7]]</f>
        <v>100</v>
      </c>
      <c r="H28" s="4">
        <f>SOFR3mo_PX[[#This Row],[Column8]]</f>
        <v>100</v>
      </c>
      <c r="I28" s="4">
        <f>SOFR3mo_PX[[#This Row],[Column9]]</f>
        <v>100</v>
      </c>
      <c r="J28" s="4">
        <f>SOFR3mo_PX[[#This Row],[Column10]]</f>
        <v>100</v>
      </c>
      <c r="K28" s="4">
        <f>SOFR3mo_PX[[#This Row],[Column11]]</f>
        <v>100</v>
      </c>
      <c r="L28" s="4">
        <f>SOFR3mo_PX[[#This Row],[Column12]]</f>
        <v>100</v>
      </c>
      <c r="M28" s="4">
        <f>SOFR3mo_PX[[#This Row],[Column13]]</f>
        <v>99</v>
      </c>
      <c r="N28" s="4">
        <f>SOFR3mo_PX[[#This Row],[Column14]]</f>
        <v>99</v>
      </c>
      <c r="O28" s="4">
        <f>SOFR3mo_PX[[#This Row],[Column15]]</f>
        <v>99</v>
      </c>
      <c r="P28" s="4">
        <f>SOFR3mo_PX[[#This Row],[Column16]]</f>
        <v>99</v>
      </c>
      <c r="Q28" s="4">
        <f>SOFR3mo_PX[[#This Row],[Column17]]</f>
        <v>99</v>
      </c>
      <c r="R28" s="4">
        <f>SOFR3mo_PX[[#This Row],[Column18]]</f>
        <v>97</v>
      </c>
      <c r="S28" s="4">
        <f>SOFR3mo_PX[[#This Row],[Column19]]</f>
        <v>97</v>
      </c>
      <c r="T28" s="4">
        <f>SOFR3mo_PX[[#This Row],[Column20]]</f>
        <v>97</v>
      </c>
      <c r="U28" s="4">
        <f>SOFR3mo_PX[[#This Row],[Column21]]</f>
        <v>99</v>
      </c>
      <c r="V28" s="4">
        <f>SOFR3mo_PX[[#This Row],[Column22]]</f>
        <v>99</v>
      </c>
      <c r="W28" s="4">
        <f>SOFR3mo_PX[[#This Row],[Column23]]</f>
        <v>99</v>
      </c>
      <c r="X28" s="4">
        <f>SOFR3mo_PX[[#This Row],[Column24]]</f>
        <v>99</v>
      </c>
      <c r="Y28" s="4">
        <f>SOFR3mo_PX[[#This Row],[Column25]]</f>
        <v>99</v>
      </c>
      <c r="Z28" s="4">
        <f>SOFR3mo_PX[[#This Row],[Column26]]</f>
        <v>99</v>
      </c>
      <c r="AA28" s="4">
        <f>SOFR3mo_PX[[#This Row],[Column27]]</f>
        <v>90</v>
      </c>
      <c r="AB28" s="4">
        <f>SOFR3mo_PX[[#This Row],[Column28]]</f>
        <v>91</v>
      </c>
      <c r="AC28" s="4">
        <f>SOFR3mo_PX[[#This Row],[Column29]]</f>
        <v>91</v>
      </c>
      <c r="AD28" s="4">
        <f>SOFR3mo_PX[[#This Row],[Column30]]</f>
        <v>91</v>
      </c>
      <c r="AE28" s="4">
        <f>SOFR3mo_PX[[#This Row],[Column31]]</f>
        <v>91</v>
      </c>
      <c r="AF28" s="4">
        <f>SOFR3mo_PX[[#This Row],[Column32]]</f>
        <v>91</v>
      </c>
      <c r="AG28" s="4">
        <f>SOFR3mo_PX[[#This Row],[Column33]]</f>
        <v>91</v>
      </c>
      <c r="AH28" s="4">
        <f>SOFR3mo_PX[[#This Row],[Column34]]</f>
        <v>91</v>
      </c>
      <c r="AI28" s="4">
        <f>SOFR3mo_PX[[#This Row],[Column35]]</f>
        <v>104</v>
      </c>
      <c r="AJ28" s="4">
        <f>SOFR3mo_PX[[#This Row],[Column36]]</f>
        <v>104</v>
      </c>
      <c r="AK28" s="4">
        <f>SOFR3mo_PX[[#This Row],[Column37]]</f>
        <v>104</v>
      </c>
      <c r="AL28" s="4">
        <f>SOFR3mo_PX[[#This Row],[Column38]]</f>
        <v>86</v>
      </c>
      <c r="AM28" s="4">
        <f>SOFR3mo_PX[[#This Row],[Column39]]</f>
        <v>86</v>
      </c>
      <c r="AN28" s="4">
        <f>SOFR3mo_PX[[#This Row],[Column40]]</f>
        <v>86</v>
      </c>
      <c r="AO28" s="4">
        <f>SOFR3mo_PX[[#This Row],[Column41]]</f>
        <v>83</v>
      </c>
      <c r="AP28" s="4">
        <f>SOFR3mo_PX[[#This Row],[Column42]]</f>
        <v>83</v>
      </c>
      <c r="AQ28" s="4">
        <f>SOFR3mo_PX[[#This Row],[Column43]]</f>
        <v>83</v>
      </c>
      <c r="AR28" s="4">
        <f>SOFR3mo_PX[[#This Row],[Column44]]</f>
        <v>83</v>
      </c>
      <c r="AS28" s="4">
        <f>SOFR3mo_PX[[#This Row],[Column45]]</f>
        <v>79</v>
      </c>
      <c r="AT28" s="4">
        <f>SOFR3mo_PX[[#This Row],[Column46]]</f>
        <v>79</v>
      </c>
      <c r="AU28" s="4">
        <f>SOFR3mo_PX[[#This Row],[Column47]]</f>
        <v>79</v>
      </c>
      <c r="AV28" s="4">
        <f>SOFR3mo_PX[[#This Row],[Column48]]</f>
        <v>79</v>
      </c>
      <c r="AW28" s="4">
        <f>SOFR3mo_PX[[#This Row],[Column49]]</f>
        <v>78</v>
      </c>
      <c r="AX28" s="4">
        <f>SOFR3mo_PX[[#This Row],[Column50]]</f>
        <v>78</v>
      </c>
      <c r="AY28" s="4">
        <f>SOFR3mo_PX[[#This Row],[Column51]]</f>
        <v>77</v>
      </c>
      <c r="AZ28" s="4">
        <f>SOFR3mo_PX[[#This Row],[Column52]]</f>
        <v>64</v>
      </c>
      <c r="BA28" s="4">
        <f>SOFR3mo_PX[[#This Row],[Column53]]</f>
        <v>64</v>
      </c>
      <c r="BB28" s="4">
        <f>SOFR3mo_PX[[#This Row],[Column54]]</f>
        <v>54</v>
      </c>
      <c r="BC28" s="4">
        <f>SOFR3mo_PX[[#This Row],[Column55]]</f>
        <v>57</v>
      </c>
      <c r="BD28" s="4">
        <f>SOFR3mo_PX[[#This Row],[Column56]]</f>
        <v>57</v>
      </c>
      <c r="BE28" s="4">
        <f>SOFR3mo_PX[[#This Row],[Column57]]</f>
        <v>57</v>
      </c>
      <c r="BF28" s="4">
        <f>SOFR3mo_PX[[#This Row],[Column58]]</f>
        <v>57</v>
      </c>
      <c r="BG28" s="4">
        <f>SOFR3mo_PX[[#This Row],[Column59]]</f>
        <v>57</v>
      </c>
      <c r="BH28" s="4">
        <f>SOFR3mo_PX[[#This Row],[Column60]]</f>
        <v>57</v>
      </c>
      <c r="BI28" s="4">
        <f>SOFR3mo_PX[[#This Row],[Column61]]</f>
        <v>57</v>
      </c>
      <c r="BJ28" s="4">
        <f>SOFR3mo_PX[[#This Row],[Column62]]</f>
        <v>57</v>
      </c>
      <c r="BK28" s="4">
        <f>SOFR3mo_PX[[#This Row],[Column63]]</f>
        <v>57</v>
      </c>
      <c r="BL28" s="4">
        <f>SOFR3mo_PX[[#This Row],[Column64]]</f>
        <v>58</v>
      </c>
      <c r="BM28" s="4">
        <f>SOFR3mo_PX[[#This Row],[Column65]]</f>
        <v>58</v>
      </c>
      <c r="BN28" s="4">
        <f>SOFR3mo_PX[[#This Row],[Column66]]</f>
        <v>58</v>
      </c>
      <c r="BO28" s="4">
        <f>SOFR3mo_PX[[#This Row],[Column67]]</f>
        <v>58</v>
      </c>
      <c r="BP28" s="4">
        <f>SOFR3mo_PX[[#This Row],[Column68]]</f>
        <v>58</v>
      </c>
      <c r="BQ28" s="4">
        <f>SOFR3mo_PX[[#This Row],[Column69]]</f>
        <v>58</v>
      </c>
      <c r="BR28" s="4">
        <f>SOFR3mo_PX[[#This Row],[Column70]]</f>
        <v>58</v>
      </c>
      <c r="BS28" s="4">
        <f>SOFR3mo_PX[[#This Row],[Column71]]</f>
        <v>58</v>
      </c>
      <c r="BT28" s="4">
        <f>SOFR3mo_PX[[#This Row],[Column72]]</f>
        <v>58</v>
      </c>
      <c r="BU28" s="4">
        <f>SOFR3mo_PX[[#This Row],[Column73]]</f>
        <v>62</v>
      </c>
      <c r="BV28" s="4">
        <f>SOFR3mo_PX[[#This Row],[Column74]]</f>
        <v>59</v>
      </c>
      <c r="BW28" s="4">
        <f>SOFR3mo_PX[[#This Row],[Column75]]</f>
        <v>59</v>
      </c>
      <c r="BX28" s="4">
        <f>SOFR3mo_PX[[#This Row],[Column76]]</f>
        <v>60</v>
      </c>
      <c r="BY28" s="4">
        <f>SOFR3mo_PX[[#This Row],[Column77]]</f>
        <v>60</v>
      </c>
      <c r="BZ28" s="4">
        <f>SOFR3mo_PX[[#This Row],[Column78]]</f>
        <v>60</v>
      </c>
      <c r="CA28" s="4">
        <f>SOFR3mo_PX[[#This Row],[Column79]]</f>
        <v>60</v>
      </c>
      <c r="CB28" s="4">
        <f>SOFR3mo_PX[[#This Row],[Column80]]</f>
        <v>60</v>
      </c>
      <c r="CC28" s="4">
        <f>SOFR3mo_PX[[#This Row],[Column81]]</f>
        <v>60</v>
      </c>
      <c r="CD28" s="4">
        <f>SOFR3mo_PX[[#This Row],[Column82]]</f>
        <v>60</v>
      </c>
      <c r="CE28" s="4">
        <f>SOFR3mo_PX[[#This Row],[Column83]]</f>
        <v>172</v>
      </c>
      <c r="CF28" s="4">
        <f>SOFR3mo_PX[[#This Row],[Column84]]</f>
        <v>154</v>
      </c>
      <c r="CG28" s="4">
        <f>SOFR3mo_PX[[#This Row],[Column85]]</f>
        <v>154</v>
      </c>
      <c r="CH28" s="4">
        <f>SOFR3mo_PX[[#This Row],[Column86]]</f>
        <v>145</v>
      </c>
      <c r="CI28" s="4">
        <f>SOFR3mo_PX[[#This Row],[Column87]]</f>
        <v>145</v>
      </c>
      <c r="CJ28" s="4">
        <f>SOFR3mo_PX[[#This Row],[Column88]]</f>
        <v>145</v>
      </c>
      <c r="CK28" s="4">
        <f>SOFR3mo_PX[[#This Row],[Column89]]</f>
        <v>145</v>
      </c>
      <c r="CL28" s="4">
        <f>SOFR3mo_PX[[#This Row],[Column90]]</f>
        <v>145</v>
      </c>
      <c r="CM28" s="4">
        <f>SOFR3mo_PX[[#This Row],[Column91]]</f>
        <v>145</v>
      </c>
    </row>
    <row r="29" spans="1:91" x14ac:dyDescent="0.25">
      <c r="A29" t="str">
        <f ca="1">'cont list_0'!I32</f>
        <v>H33</v>
      </c>
      <c r="B29" s="4">
        <f>SOFR3mo_PX[[#This Row],[Column2]]</f>
        <v>35</v>
      </c>
      <c r="C29" s="4">
        <f>SOFR3mo_PX[[#This Row],[Column3]]</f>
        <v>35</v>
      </c>
      <c r="D29" s="4">
        <f>SOFR3mo_PX[[#This Row],[Column4]]</f>
        <v>35</v>
      </c>
      <c r="E29" s="4">
        <f>SOFR3mo_PX[[#This Row],[Column5]]</f>
        <v>35</v>
      </c>
      <c r="F29" s="4">
        <f>SOFR3mo_PX[[#This Row],[Column6]]</f>
        <v>35</v>
      </c>
      <c r="G29" s="4">
        <f>SOFR3mo_PX[[#This Row],[Column7]]</f>
        <v>6</v>
      </c>
      <c r="H29" s="4">
        <f>SOFR3mo_PX[[#This Row],[Column8]]</f>
        <v>6</v>
      </c>
      <c r="I29" s="4">
        <f>SOFR3mo_PX[[#This Row],[Column9]]</f>
        <v>6</v>
      </c>
      <c r="J29" s="4">
        <f>SOFR3mo_PX[[#This Row],[Column10]]</f>
        <v>6</v>
      </c>
      <c r="K29" s="4">
        <f>SOFR3mo_PX[[#This Row],[Column11]]</f>
        <v>6</v>
      </c>
      <c r="L29" s="4">
        <f>SOFR3mo_PX[[#This Row],[Column12]]</f>
        <v>6</v>
      </c>
      <c r="M29" s="4">
        <f>SOFR3mo_PX[[#This Row],[Column13]]</f>
        <v>6</v>
      </c>
      <c r="N29" s="4">
        <f>SOFR3mo_PX[[#This Row],[Column14]]</f>
        <v>6</v>
      </c>
      <c r="O29" s="4">
        <f>SOFR3mo_PX[[#This Row],[Column15]]</f>
        <v>6</v>
      </c>
      <c r="P29" s="4">
        <f>SOFR3mo_PX[[#This Row],[Column16]]</f>
        <v>6</v>
      </c>
      <c r="Q29" s="4">
        <f>SOFR3mo_PX[[#This Row],[Column17]]</f>
        <v>6</v>
      </c>
      <c r="R29" s="4">
        <f>SOFR3mo_PX[[#This Row],[Column18]]</f>
        <v>99</v>
      </c>
      <c r="S29" s="4">
        <f>SOFR3mo_PX[[#This Row],[Column19]]</f>
        <v>99</v>
      </c>
      <c r="T29" s="4">
        <f>SOFR3mo_PX[[#This Row],[Column20]]</f>
        <v>99</v>
      </c>
      <c r="U29" s="4">
        <f>SOFR3mo_PX[[#This Row],[Column21]]</f>
        <v>99</v>
      </c>
      <c r="V29" s="4">
        <f>SOFR3mo_PX[[#This Row],[Column22]]</f>
        <v>99</v>
      </c>
      <c r="W29" s="4">
        <f>SOFR3mo_PX[[#This Row],[Column23]]</f>
        <v>99</v>
      </c>
      <c r="X29" s="4">
        <f>SOFR3mo_PX[[#This Row],[Column24]]</f>
        <v>99</v>
      </c>
      <c r="Y29" s="4">
        <f>SOFR3mo_PX[[#This Row],[Column25]]</f>
        <v>99</v>
      </c>
      <c r="Z29" s="4">
        <f>SOFR3mo_PX[[#This Row],[Column26]]</f>
        <v>99</v>
      </c>
      <c r="AA29" s="4">
        <f>SOFR3mo_PX[[#This Row],[Column27]]</f>
        <v>99</v>
      </c>
      <c r="AB29" s="4">
        <f>SOFR3mo_PX[[#This Row],[Column28]]</f>
        <v>99</v>
      </c>
      <c r="AC29" s="4">
        <f>SOFR3mo_PX[[#This Row],[Column29]]</f>
        <v>99</v>
      </c>
      <c r="AD29" s="4">
        <f>SOFR3mo_PX[[#This Row],[Column30]]</f>
        <v>99</v>
      </c>
      <c r="AE29" s="4">
        <f>SOFR3mo_PX[[#This Row],[Column31]]</f>
        <v>99</v>
      </c>
      <c r="AF29" s="4">
        <f>SOFR3mo_PX[[#This Row],[Column32]]</f>
        <v>99</v>
      </c>
      <c r="AG29" s="4">
        <f>SOFR3mo_PX[[#This Row],[Column33]]</f>
        <v>99</v>
      </c>
      <c r="AH29" s="4">
        <f>SOFR3mo_PX[[#This Row],[Column34]]</f>
        <v>99</v>
      </c>
      <c r="AI29" s="4">
        <f>SOFR3mo_PX[[#This Row],[Column35]]</f>
        <v>96</v>
      </c>
      <c r="AJ29" s="4">
        <f>SOFR3mo_PX[[#This Row],[Column36]]</f>
        <v>96</v>
      </c>
      <c r="AK29" s="4">
        <f>SOFR3mo_PX[[#This Row],[Column37]]</f>
        <v>96</v>
      </c>
      <c r="AL29" s="4">
        <f>SOFR3mo_PX[[#This Row],[Column38]]</f>
        <v>78</v>
      </c>
      <c r="AM29" s="4">
        <f>SOFR3mo_PX[[#This Row],[Column39]]</f>
        <v>78</v>
      </c>
      <c r="AN29" s="4">
        <f>SOFR3mo_PX[[#This Row],[Column40]]</f>
        <v>78</v>
      </c>
      <c r="AO29" s="4">
        <f>SOFR3mo_PX[[#This Row],[Column41]]</f>
        <v>51</v>
      </c>
      <c r="AP29" s="4">
        <f>SOFR3mo_PX[[#This Row],[Column42]]</f>
        <v>51</v>
      </c>
      <c r="AQ29" s="4">
        <f>SOFR3mo_PX[[#This Row],[Column43]]</f>
        <v>51</v>
      </c>
      <c r="AR29" s="4">
        <f>SOFR3mo_PX[[#This Row],[Column44]]</f>
        <v>51</v>
      </c>
      <c r="AS29" s="4">
        <f>SOFR3mo_PX[[#This Row],[Column45]]</f>
        <v>51</v>
      </c>
      <c r="AT29" s="4">
        <f>SOFR3mo_PX[[#This Row],[Column46]]</f>
        <v>51</v>
      </c>
      <c r="AU29" s="4">
        <f>SOFR3mo_PX[[#This Row],[Column47]]</f>
        <v>51</v>
      </c>
      <c r="AV29" s="4">
        <f>SOFR3mo_PX[[#This Row],[Column48]]</f>
        <v>51</v>
      </c>
      <c r="AW29" s="4">
        <f>SOFR3mo_PX[[#This Row],[Column49]]</f>
        <v>51</v>
      </c>
      <c r="AX29" s="4">
        <f>SOFR3mo_PX[[#This Row],[Column50]]</f>
        <v>52</v>
      </c>
      <c r="AY29" s="4">
        <f>SOFR3mo_PX[[#This Row],[Column51]]</f>
        <v>49</v>
      </c>
      <c r="AZ29" s="4">
        <f>SOFR3mo_PX[[#This Row],[Column52]]</f>
        <v>43</v>
      </c>
      <c r="BA29" s="4">
        <f>SOFR3mo_PX[[#This Row],[Column53]]</f>
        <v>26</v>
      </c>
      <c r="BB29" s="4">
        <f>SOFR3mo_PX[[#This Row],[Column54]]</f>
        <v>17</v>
      </c>
      <c r="BC29" s="4">
        <f>SOFR3mo_PX[[#This Row],[Column55]]</f>
        <v>16</v>
      </c>
      <c r="BD29" s="4">
        <f>SOFR3mo_PX[[#This Row],[Column56]]</f>
        <v>16</v>
      </c>
      <c r="BE29" s="4">
        <f>SOFR3mo_PX[[#This Row],[Column57]]</f>
        <v>16</v>
      </c>
      <c r="BF29" s="4">
        <f>SOFR3mo_PX[[#This Row],[Column58]]</f>
        <v>16</v>
      </c>
      <c r="BG29" s="4">
        <f>SOFR3mo_PX[[#This Row],[Column59]]</f>
        <v>15</v>
      </c>
      <c r="BH29" s="4">
        <f>SOFR3mo_PX[[#This Row],[Column60]]</f>
        <v>15</v>
      </c>
      <c r="BI29" s="4">
        <f>SOFR3mo_PX[[#This Row],[Column61]]</f>
        <v>15</v>
      </c>
      <c r="BJ29" s="4">
        <f>SOFR3mo_PX[[#This Row],[Column62]]</f>
        <v>15</v>
      </c>
      <c r="BK29" s="4">
        <f>SOFR3mo_PX[[#This Row],[Column63]]</f>
        <v>15</v>
      </c>
      <c r="BL29" s="4">
        <f>SOFR3mo_PX[[#This Row],[Column64]]</f>
        <v>15</v>
      </c>
      <c r="BM29" s="4">
        <f>SOFR3mo_PX[[#This Row],[Column65]]</f>
        <v>15</v>
      </c>
      <c r="BN29" s="4">
        <f>SOFR3mo_PX[[#This Row],[Column66]]</f>
        <v>15</v>
      </c>
      <c r="BO29" s="4">
        <f>SOFR3mo_PX[[#This Row],[Column67]]</f>
        <v>15</v>
      </c>
      <c r="BP29" s="4">
        <f>SOFR3mo_PX[[#This Row],[Column68]]</f>
        <v>15</v>
      </c>
      <c r="BQ29" s="4">
        <f>SOFR3mo_PX[[#This Row],[Column69]]</f>
        <v>15</v>
      </c>
      <c r="BR29" s="4">
        <f>SOFR3mo_PX[[#This Row],[Column70]]</f>
        <v>15</v>
      </c>
      <c r="BS29" s="4">
        <f>SOFR3mo_PX[[#This Row],[Column71]]</f>
        <v>15</v>
      </c>
      <c r="BT29" s="4">
        <f>SOFR3mo_PX[[#This Row],[Column72]]</f>
        <v>15</v>
      </c>
      <c r="BU29" s="4">
        <f>SOFR3mo_PX[[#This Row],[Column73]]</f>
        <v>15</v>
      </c>
      <c r="BV29" s="4">
        <f>SOFR3mo_PX[[#This Row],[Column74]]</f>
        <v>15</v>
      </c>
      <c r="BW29" s="4">
        <f>SOFR3mo_PX[[#This Row],[Column75]]</f>
        <v>15</v>
      </c>
      <c r="BX29" s="4">
        <f>SOFR3mo_PX[[#This Row],[Column76]]</f>
        <v>15</v>
      </c>
      <c r="BY29" s="4">
        <f>SOFR3mo_PX[[#This Row],[Column77]]</f>
        <v>16</v>
      </c>
      <c r="BZ29" s="4">
        <f>SOFR3mo_PX[[#This Row],[Column78]]</f>
        <v>16</v>
      </c>
      <c r="CA29" s="4">
        <f>SOFR3mo_PX[[#This Row],[Column79]]</f>
        <v>16</v>
      </c>
      <c r="CB29" s="4">
        <f>SOFR3mo_PX[[#This Row],[Column80]]</f>
        <v>16</v>
      </c>
      <c r="CC29" s="4">
        <f>SOFR3mo_PX[[#This Row],[Column81]]</f>
        <v>16</v>
      </c>
      <c r="CD29" s="4">
        <f>SOFR3mo_PX[[#This Row],[Column82]]</f>
        <v>16</v>
      </c>
      <c r="CE29" s="4">
        <f>SOFR3mo_PX[[#This Row],[Column83]]</f>
        <v>60</v>
      </c>
      <c r="CF29" s="4">
        <f>SOFR3mo_PX[[#This Row],[Column84]]</f>
        <v>60</v>
      </c>
      <c r="CG29" s="4">
        <f>SOFR3mo_PX[[#This Row],[Column85]]</f>
        <v>60</v>
      </c>
      <c r="CH29" s="4">
        <f>SOFR3mo_PX[[#This Row],[Column86]]</f>
        <v>67</v>
      </c>
      <c r="CI29" s="4">
        <f>SOFR3mo_PX[[#This Row],[Column87]]</f>
        <v>67</v>
      </c>
      <c r="CJ29" s="4">
        <f>SOFR3mo_PX[[#This Row],[Column88]]</f>
        <v>67</v>
      </c>
      <c r="CK29" s="4">
        <f>SOFR3mo_PX[[#This Row],[Column89]]</f>
        <v>71</v>
      </c>
      <c r="CL29" s="4">
        <f>SOFR3mo_PX[[#This Row],[Column90]]</f>
        <v>71</v>
      </c>
      <c r="CM29" s="4">
        <f>SOFR3mo_PX[[#This Row],[Column91]]</f>
        <v>71</v>
      </c>
    </row>
    <row r="30" spans="1:91" x14ac:dyDescent="0.25">
      <c r="A30" t="str">
        <f ca="1">'cont list_0'!I33</f>
        <v>M33</v>
      </c>
      <c r="B30" s="4">
        <f>SOFR3mo_PX[[#This Row],[Column2]]</f>
        <v>1</v>
      </c>
      <c r="C30" s="4">
        <f>SOFR3mo_PX[[#This Row],[Column3]]</f>
        <v>1</v>
      </c>
      <c r="D30" s="4">
        <f>SOFR3mo_PX[[#This Row],[Column4]]</f>
        <v>1</v>
      </c>
      <c r="E30" s="4">
        <f>SOFR3mo_PX[[#This Row],[Column5]]</f>
        <v>1</v>
      </c>
      <c r="F30" s="4">
        <f>SOFR3mo_PX[[#This Row],[Column6]]</f>
        <v>1</v>
      </c>
      <c r="G30" s="4">
        <f>SOFR3mo_PX[[#This Row],[Column7]]</f>
        <v>1</v>
      </c>
      <c r="H30" s="4">
        <f>SOFR3mo_PX[[#This Row],[Column8]]</f>
        <v>1</v>
      </c>
      <c r="I30" s="4">
        <f>SOFR3mo_PX[[#This Row],[Column9]]</f>
        <v>1</v>
      </c>
      <c r="J30" s="4">
        <f>SOFR3mo_PX[[#This Row],[Column10]]</f>
        <v>1</v>
      </c>
      <c r="K30" s="4">
        <f>SOFR3mo_PX[[#This Row],[Column11]]</f>
        <v>1</v>
      </c>
      <c r="L30" s="4">
        <f>SOFR3mo_PX[[#This Row],[Column12]]</f>
        <v>1</v>
      </c>
      <c r="M30" s="4">
        <f>SOFR3mo_PX[[#This Row],[Column13]]</f>
        <v>1</v>
      </c>
      <c r="N30" s="4">
        <f>SOFR3mo_PX[[#This Row],[Column14]]</f>
        <v>1</v>
      </c>
      <c r="O30" s="4">
        <f>SOFR3mo_PX[[#This Row],[Column15]]</f>
        <v>1</v>
      </c>
      <c r="P30" s="4">
        <f>SOFR3mo_PX[[#This Row],[Column16]]</f>
        <v>1</v>
      </c>
      <c r="Q30" s="4">
        <f>SOFR3mo_PX[[#This Row],[Column17]]</f>
        <v>1</v>
      </c>
      <c r="R30" s="4">
        <f>SOFR3mo_PX[[#This Row],[Column18]]</f>
        <v>6</v>
      </c>
      <c r="S30" s="4">
        <f>SOFR3mo_PX[[#This Row],[Column19]]</f>
        <v>6</v>
      </c>
      <c r="T30" s="4">
        <f>SOFR3mo_PX[[#This Row],[Column20]]</f>
        <v>6</v>
      </c>
      <c r="U30" s="4">
        <f>SOFR3mo_PX[[#This Row],[Column21]]</f>
        <v>6</v>
      </c>
      <c r="V30" s="4">
        <f>SOFR3mo_PX[[#This Row],[Column22]]</f>
        <v>6</v>
      </c>
      <c r="W30" s="4">
        <f>SOFR3mo_PX[[#This Row],[Column23]]</f>
        <v>6</v>
      </c>
      <c r="X30" s="4">
        <f>SOFR3mo_PX[[#This Row],[Column24]]</f>
        <v>6</v>
      </c>
      <c r="Y30" s="4">
        <f>SOFR3mo_PX[[#This Row],[Column25]]</f>
        <v>6</v>
      </c>
      <c r="Z30" s="4">
        <f>SOFR3mo_PX[[#This Row],[Column26]]</f>
        <v>6</v>
      </c>
      <c r="AA30" s="4">
        <f>SOFR3mo_PX[[#This Row],[Column27]]</f>
        <v>6</v>
      </c>
      <c r="AB30" s="4">
        <f>SOFR3mo_PX[[#This Row],[Column28]]</f>
        <v>6</v>
      </c>
      <c r="AC30" s="4">
        <f>SOFR3mo_PX[[#This Row],[Column29]]</f>
        <v>6</v>
      </c>
      <c r="AD30" s="4">
        <f>SOFR3mo_PX[[#This Row],[Column30]]</f>
        <v>6</v>
      </c>
      <c r="AE30" s="4">
        <f>SOFR3mo_PX[[#This Row],[Column31]]</f>
        <v>6</v>
      </c>
      <c r="AF30" s="4">
        <f>SOFR3mo_PX[[#This Row],[Column32]]</f>
        <v>6</v>
      </c>
      <c r="AG30" s="4">
        <f>SOFR3mo_PX[[#This Row],[Column33]]</f>
        <v>6</v>
      </c>
      <c r="AH30" s="4">
        <f>SOFR3mo_PX[[#This Row],[Column34]]</f>
        <v>6</v>
      </c>
      <c r="AI30" s="4">
        <f>SOFR3mo_PX[[#This Row],[Column35]]</f>
        <v>6</v>
      </c>
      <c r="AJ30" s="4">
        <f>SOFR3mo_PX[[#This Row],[Column36]]</f>
        <v>6</v>
      </c>
      <c r="AK30" s="4">
        <f>SOFR3mo_PX[[#This Row],[Column37]]</f>
        <v>6</v>
      </c>
      <c r="AL30" s="4">
        <f>SOFR3mo_PX[[#This Row],[Column38]]</f>
        <v>6</v>
      </c>
      <c r="AM30" s="4">
        <f>SOFR3mo_PX[[#This Row],[Column39]]</f>
        <v>6</v>
      </c>
      <c r="AN30" s="4">
        <f>SOFR3mo_PX[[#This Row],[Column40]]</f>
        <v>6</v>
      </c>
      <c r="AO30" s="4">
        <f>SOFR3mo_PX[[#This Row],[Column41]]</f>
        <v>6</v>
      </c>
      <c r="AP30" s="4">
        <f>SOFR3mo_PX[[#This Row],[Column42]]</f>
        <v>6</v>
      </c>
      <c r="AQ30" s="4">
        <f>SOFR3mo_PX[[#This Row],[Column43]]</f>
        <v>6</v>
      </c>
      <c r="AR30" s="4">
        <f>SOFR3mo_PX[[#This Row],[Column44]]</f>
        <v>6</v>
      </c>
      <c r="AS30" s="4">
        <f>SOFR3mo_PX[[#This Row],[Column45]]</f>
        <v>6</v>
      </c>
      <c r="AT30" s="4">
        <f>SOFR3mo_PX[[#This Row],[Column46]]</f>
        <v>6</v>
      </c>
      <c r="AU30" s="4">
        <f>SOFR3mo_PX[[#This Row],[Column47]]</f>
        <v>6</v>
      </c>
      <c r="AV30" s="4">
        <f>SOFR3mo_PX[[#This Row],[Column48]]</f>
        <v>6</v>
      </c>
      <c r="AW30" s="4">
        <f>SOFR3mo_PX[[#This Row],[Column49]]</f>
        <v>6</v>
      </c>
      <c r="AX30" s="4">
        <f>SOFR3mo_PX[[#This Row],[Column50]]</f>
        <v>6</v>
      </c>
      <c r="AY30" s="4">
        <f>SOFR3mo_PX[[#This Row],[Column51]]</f>
        <v>6</v>
      </c>
      <c r="AZ30" s="4">
        <f>SOFR3mo_PX[[#This Row],[Column52]]</f>
        <v>6</v>
      </c>
      <c r="BA30" s="4">
        <f>SOFR3mo_PX[[#This Row],[Column53]]</f>
        <v>6</v>
      </c>
      <c r="BB30" s="4">
        <f>SOFR3mo_PX[[#This Row],[Column54]]</f>
        <v>6</v>
      </c>
      <c r="BC30" s="4">
        <f>SOFR3mo_PX[[#This Row],[Column55]]</f>
        <v>6</v>
      </c>
      <c r="BD30" s="4">
        <f>SOFR3mo_PX[[#This Row],[Column56]]</f>
        <v>6</v>
      </c>
      <c r="BE30" s="4">
        <f>SOFR3mo_PX[[#This Row],[Column57]]</f>
        <v>6</v>
      </c>
      <c r="BF30" s="4">
        <f>SOFR3mo_PX[[#This Row],[Column58]]</f>
        <v>6</v>
      </c>
      <c r="BG30" s="4">
        <f>SOFR3mo_PX[[#This Row],[Column59]]</f>
        <v>6</v>
      </c>
      <c r="BH30" s="4">
        <f>SOFR3mo_PX[[#This Row],[Column60]]</f>
        <v>6</v>
      </c>
      <c r="BI30" s="4">
        <f>SOFR3mo_PX[[#This Row],[Column61]]</f>
        <v>6</v>
      </c>
      <c r="BJ30" s="4">
        <f>SOFR3mo_PX[[#This Row],[Column62]]</f>
        <v>6</v>
      </c>
      <c r="BK30" s="4">
        <f>SOFR3mo_PX[[#This Row],[Column63]]</f>
        <v>6</v>
      </c>
      <c r="BL30" s="4">
        <f>SOFR3mo_PX[[#This Row],[Column64]]</f>
        <v>6</v>
      </c>
      <c r="BM30" s="4">
        <f>SOFR3mo_PX[[#This Row],[Column65]]</f>
        <v>6</v>
      </c>
      <c r="BN30" s="4">
        <f>SOFR3mo_PX[[#This Row],[Column66]]</f>
        <v>6</v>
      </c>
      <c r="BO30" s="4">
        <f>SOFR3mo_PX[[#This Row],[Column67]]</f>
        <v>6</v>
      </c>
      <c r="BP30" s="4">
        <f>SOFR3mo_PX[[#This Row],[Column68]]</f>
        <v>6</v>
      </c>
      <c r="BQ30" s="4">
        <f>SOFR3mo_PX[[#This Row],[Column69]]</f>
        <v>6</v>
      </c>
      <c r="BR30" s="4">
        <f>SOFR3mo_PX[[#This Row],[Column70]]</f>
        <v>6</v>
      </c>
      <c r="BS30" s="4">
        <f>SOFR3mo_PX[[#This Row],[Column71]]</f>
        <v>6</v>
      </c>
      <c r="BT30" s="4">
        <f>SOFR3mo_PX[[#This Row],[Column72]]</f>
        <v>6</v>
      </c>
      <c r="BU30" s="4">
        <f>SOFR3mo_PX[[#This Row],[Column73]]</f>
        <v>6</v>
      </c>
      <c r="BV30" s="4">
        <f>SOFR3mo_PX[[#This Row],[Column74]]</f>
        <v>6</v>
      </c>
      <c r="BW30" s="4">
        <f>SOFR3mo_PX[[#This Row],[Column75]]</f>
        <v>6</v>
      </c>
      <c r="BX30" s="4">
        <f>SOFR3mo_PX[[#This Row],[Column76]]</f>
        <v>6</v>
      </c>
      <c r="BY30" s="4">
        <f>SOFR3mo_PX[[#This Row],[Column77]]</f>
        <v>6</v>
      </c>
      <c r="BZ30" s="4">
        <f>SOFR3mo_PX[[#This Row],[Column78]]</f>
        <v>6</v>
      </c>
      <c r="CA30" s="4">
        <f>SOFR3mo_PX[[#This Row],[Column79]]</f>
        <v>6</v>
      </c>
      <c r="CB30" s="4">
        <f>SOFR3mo_PX[[#This Row],[Column80]]</f>
        <v>6</v>
      </c>
      <c r="CC30" s="4">
        <f>SOFR3mo_PX[[#This Row],[Column81]]</f>
        <v>6</v>
      </c>
      <c r="CD30" s="4">
        <f>SOFR3mo_PX[[#This Row],[Column82]]</f>
        <v>6</v>
      </c>
      <c r="CE30" s="4">
        <f>SOFR3mo_PX[[#This Row],[Column83]]</f>
        <v>16</v>
      </c>
      <c r="CF30" s="4">
        <f>SOFR3mo_PX[[#This Row],[Column84]]</f>
        <v>16</v>
      </c>
      <c r="CG30" s="4">
        <f>SOFR3mo_PX[[#This Row],[Column85]]</f>
        <v>16</v>
      </c>
      <c r="CH30" s="4">
        <f>SOFR3mo_PX[[#This Row],[Column86]]</f>
        <v>16</v>
      </c>
      <c r="CI30" s="4">
        <f>SOFR3mo_PX[[#This Row],[Column87]]</f>
        <v>16</v>
      </c>
      <c r="CJ30" s="4">
        <f>SOFR3mo_PX[[#This Row],[Column88]]</f>
        <v>16</v>
      </c>
      <c r="CK30" s="4">
        <f>SOFR3mo_PX[[#This Row],[Column89]]</f>
        <v>16</v>
      </c>
      <c r="CL30" s="4">
        <f>SOFR3mo_PX[[#This Row],[Column90]]</f>
        <v>16</v>
      </c>
      <c r="CM30" s="4">
        <f>SOFR3mo_PX[[#This Row],[Column91]]</f>
        <v>16</v>
      </c>
    </row>
    <row r="31" spans="1:91" x14ac:dyDescent="0.25">
      <c r="A31" t="str">
        <f ca="1">'cont list_0'!I34</f>
        <v>U33</v>
      </c>
      <c r="B31" s="4">
        <f>SOFR3mo_PX[[#This Row],[Column2]]</f>
        <v>1</v>
      </c>
      <c r="C31" s="4">
        <f>SOFR3mo_PX[[#This Row],[Column3]]</f>
        <v>1</v>
      </c>
      <c r="D31" s="4">
        <f>SOFR3mo_PX[[#This Row],[Column4]]</f>
        <v>1</v>
      </c>
      <c r="E31" s="4">
        <f>SOFR3mo_PX[[#This Row],[Column5]]</f>
        <v>1</v>
      </c>
      <c r="F31" s="4">
        <f>SOFR3mo_PX[[#This Row],[Column6]]</f>
        <v>1</v>
      </c>
      <c r="G31" s="4">
        <f>SOFR3mo_PX[[#This Row],[Column7]]</f>
        <v>1</v>
      </c>
      <c r="H31" s="4">
        <f>SOFR3mo_PX[[#This Row],[Column8]]</f>
        <v>1</v>
      </c>
      <c r="I31" s="4">
        <f>SOFR3mo_PX[[#This Row],[Column9]]</f>
        <v>1</v>
      </c>
      <c r="J31" s="4">
        <f>SOFR3mo_PX[[#This Row],[Column10]]</f>
        <v>1</v>
      </c>
      <c r="K31" s="4">
        <f>SOFR3mo_PX[[#This Row],[Column11]]</f>
        <v>1</v>
      </c>
      <c r="L31" s="4">
        <f>SOFR3mo_PX[[#This Row],[Column12]]</f>
        <v>1</v>
      </c>
      <c r="M31" s="4">
        <f>SOFR3mo_PX[[#This Row],[Column13]]</f>
        <v>1</v>
      </c>
      <c r="N31" s="4">
        <f>SOFR3mo_PX[[#This Row],[Column14]]</f>
        <v>1</v>
      </c>
      <c r="O31" s="4">
        <f>SOFR3mo_PX[[#This Row],[Column15]]</f>
        <v>1</v>
      </c>
      <c r="P31" s="4">
        <f>SOFR3mo_PX[[#This Row],[Column16]]</f>
        <v>1</v>
      </c>
      <c r="Q31" s="4">
        <f>SOFR3mo_PX[[#This Row],[Column17]]</f>
        <v>1</v>
      </c>
      <c r="R31" s="4">
        <f>SOFR3mo_PX[[#This Row],[Column18]]</f>
        <v>1</v>
      </c>
      <c r="S31" s="4">
        <f>SOFR3mo_PX[[#This Row],[Column19]]</f>
        <v>1</v>
      </c>
      <c r="T31" s="4">
        <f>SOFR3mo_PX[[#This Row],[Column20]]</f>
        <v>6</v>
      </c>
      <c r="U31" s="4">
        <f>SOFR3mo_PX[[#This Row],[Column21]]</f>
        <v>6</v>
      </c>
      <c r="V31" s="4">
        <f>SOFR3mo_PX[[#This Row],[Column22]]</f>
        <v>6</v>
      </c>
      <c r="W31" s="4">
        <f>SOFR3mo_PX[[#This Row],[Column23]]</f>
        <v>6</v>
      </c>
      <c r="X31" s="4">
        <f>SOFR3mo_PX[[#This Row],[Column24]]</f>
        <v>6</v>
      </c>
      <c r="Y31" s="4">
        <f>SOFR3mo_PX[[#This Row],[Column25]]</f>
        <v>6</v>
      </c>
      <c r="Z31" s="4">
        <f>SOFR3mo_PX[[#This Row],[Column26]]</f>
        <v>6</v>
      </c>
      <c r="AA31" s="4">
        <f>SOFR3mo_PX[[#This Row],[Column27]]</f>
        <v>6</v>
      </c>
      <c r="AB31" s="4">
        <f>SOFR3mo_PX[[#This Row],[Column28]]</f>
        <v>6</v>
      </c>
      <c r="AC31" s="4">
        <f>SOFR3mo_PX[[#This Row],[Column29]]</f>
        <v>6</v>
      </c>
      <c r="AD31" s="4">
        <f>SOFR3mo_PX[[#This Row],[Column30]]</f>
        <v>6</v>
      </c>
      <c r="AE31" s="4">
        <f>SOFR3mo_PX[[#This Row],[Column31]]</f>
        <v>6</v>
      </c>
      <c r="AF31" s="4">
        <f>SOFR3mo_PX[[#This Row],[Column32]]</f>
        <v>6</v>
      </c>
      <c r="AG31" s="4">
        <f>SOFR3mo_PX[[#This Row],[Column33]]</f>
        <v>6</v>
      </c>
      <c r="AH31" s="4">
        <f>SOFR3mo_PX[[#This Row],[Column34]]</f>
        <v>6</v>
      </c>
      <c r="AI31" s="4">
        <f>SOFR3mo_PX[[#This Row],[Column35]]</f>
        <v>6</v>
      </c>
      <c r="AJ31" s="4">
        <f>SOFR3mo_PX[[#This Row],[Column36]]</f>
        <v>6</v>
      </c>
      <c r="AK31" s="4">
        <f>SOFR3mo_PX[[#This Row],[Column37]]</f>
        <v>6</v>
      </c>
      <c r="AL31" s="4">
        <f>SOFR3mo_PX[[#This Row],[Column38]]</f>
        <v>6</v>
      </c>
      <c r="AM31" s="4">
        <f>SOFR3mo_PX[[#This Row],[Column39]]</f>
        <v>6</v>
      </c>
      <c r="AN31" s="4">
        <f>SOFR3mo_PX[[#This Row],[Column40]]</f>
        <v>6</v>
      </c>
      <c r="AO31" s="4">
        <f>SOFR3mo_PX[[#This Row],[Column41]]</f>
        <v>6</v>
      </c>
      <c r="AP31" s="4">
        <f>SOFR3mo_PX[[#This Row],[Column42]]</f>
        <v>6</v>
      </c>
      <c r="AQ31" s="4">
        <f>SOFR3mo_PX[[#This Row],[Column43]]</f>
        <v>6</v>
      </c>
      <c r="AR31" s="4">
        <f>SOFR3mo_PX[[#This Row],[Column44]]</f>
        <v>6</v>
      </c>
      <c r="AS31" s="4">
        <f>SOFR3mo_PX[[#This Row],[Column45]]</f>
        <v>6</v>
      </c>
      <c r="AT31" s="4">
        <f>SOFR3mo_PX[[#This Row],[Column46]]</f>
        <v>6</v>
      </c>
      <c r="AU31" s="4">
        <f>SOFR3mo_PX[[#This Row],[Column47]]</f>
        <v>6</v>
      </c>
      <c r="AV31" s="4">
        <f>SOFR3mo_PX[[#This Row],[Column48]]</f>
        <v>6</v>
      </c>
      <c r="AW31" s="4">
        <f>SOFR3mo_PX[[#This Row],[Column49]]</f>
        <v>6</v>
      </c>
      <c r="AX31" s="4">
        <f>SOFR3mo_PX[[#This Row],[Column50]]</f>
        <v>6</v>
      </c>
      <c r="AY31" s="4">
        <f>SOFR3mo_PX[[#This Row],[Column51]]</f>
        <v>6</v>
      </c>
      <c r="AZ31" s="4">
        <f>SOFR3mo_PX[[#This Row],[Column52]]</f>
        <v>6</v>
      </c>
      <c r="BA31" s="4">
        <f>SOFR3mo_PX[[#This Row],[Column53]]</f>
        <v>6</v>
      </c>
      <c r="BB31" s="4">
        <f>SOFR3mo_PX[[#This Row],[Column54]]</f>
        <v>6</v>
      </c>
      <c r="BC31" s="4">
        <f>SOFR3mo_PX[[#This Row],[Column55]]</f>
        <v>6</v>
      </c>
      <c r="BD31" s="4">
        <f>SOFR3mo_PX[[#This Row],[Column56]]</f>
        <v>6</v>
      </c>
      <c r="BE31" s="4">
        <f>SOFR3mo_PX[[#This Row],[Column57]]</f>
        <v>6</v>
      </c>
      <c r="BF31" s="4">
        <f>SOFR3mo_PX[[#This Row],[Column58]]</f>
        <v>6</v>
      </c>
      <c r="BG31" s="4">
        <f>SOFR3mo_PX[[#This Row],[Column59]]</f>
        <v>6</v>
      </c>
      <c r="BH31" s="4">
        <f>SOFR3mo_PX[[#This Row],[Column60]]</f>
        <v>6</v>
      </c>
      <c r="BI31" s="4">
        <f>SOFR3mo_PX[[#This Row],[Column61]]</f>
        <v>6</v>
      </c>
      <c r="BJ31" s="4">
        <f>SOFR3mo_PX[[#This Row],[Column62]]</f>
        <v>6</v>
      </c>
      <c r="BK31" s="4">
        <f>SOFR3mo_PX[[#This Row],[Column63]]</f>
        <v>6</v>
      </c>
      <c r="BL31" s="4">
        <f>SOFR3mo_PX[[#This Row],[Column64]]</f>
        <v>6</v>
      </c>
      <c r="BM31" s="4">
        <f>SOFR3mo_PX[[#This Row],[Column65]]</f>
        <v>6</v>
      </c>
      <c r="BN31" s="4">
        <f>SOFR3mo_PX[[#This Row],[Column66]]</f>
        <v>6</v>
      </c>
      <c r="BO31" s="4">
        <f>SOFR3mo_PX[[#This Row],[Column67]]</f>
        <v>6</v>
      </c>
      <c r="BP31" s="4">
        <f>SOFR3mo_PX[[#This Row],[Column68]]</f>
        <v>6</v>
      </c>
      <c r="BQ31" s="4">
        <f>SOFR3mo_PX[[#This Row],[Column69]]</f>
        <v>6</v>
      </c>
      <c r="BR31" s="4">
        <f>SOFR3mo_PX[[#This Row],[Column70]]</f>
        <v>6</v>
      </c>
      <c r="BS31" s="4">
        <f>SOFR3mo_PX[[#This Row],[Column71]]</f>
        <v>6</v>
      </c>
      <c r="BT31" s="4">
        <f>SOFR3mo_PX[[#This Row],[Column72]]</f>
        <v>6</v>
      </c>
      <c r="BU31" s="4">
        <f>SOFR3mo_PX[[#This Row],[Column73]]</f>
        <v>6</v>
      </c>
      <c r="BV31" s="4">
        <f>SOFR3mo_PX[[#This Row],[Column74]]</f>
        <v>6</v>
      </c>
      <c r="BW31" s="4">
        <f>SOFR3mo_PX[[#This Row],[Column75]]</f>
        <v>6</v>
      </c>
      <c r="BX31" s="4">
        <f>SOFR3mo_PX[[#This Row],[Column76]]</f>
        <v>6</v>
      </c>
      <c r="BY31" s="4">
        <f>SOFR3mo_PX[[#This Row],[Column77]]</f>
        <v>6</v>
      </c>
      <c r="BZ31" s="4">
        <f>SOFR3mo_PX[[#This Row],[Column78]]</f>
        <v>6</v>
      </c>
      <c r="CA31" s="4">
        <f>SOFR3mo_PX[[#This Row],[Column79]]</f>
        <v>6</v>
      </c>
      <c r="CB31" s="4">
        <f>SOFR3mo_PX[[#This Row],[Column80]]</f>
        <v>6</v>
      </c>
      <c r="CC31" s="4">
        <f>SOFR3mo_PX[[#This Row],[Column81]]</f>
        <v>6</v>
      </c>
      <c r="CD31" s="4">
        <f>SOFR3mo_PX[[#This Row],[Column82]]</f>
        <v>6</v>
      </c>
      <c r="CE31" s="4">
        <f>SOFR3mo_PX[[#This Row],[Column83]]</f>
        <v>6</v>
      </c>
      <c r="CF31" s="4">
        <f>SOFR3mo_PX[[#This Row],[Column84]]</f>
        <v>6</v>
      </c>
      <c r="CG31" s="4">
        <f>SOFR3mo_PX[[#This Row],[Column85]]</f>
        <v>6</v>
      </c>
      <c r="CH31" s="4">
        <f>SOFR3mo_PX[[#This Row],[Column86]]</f>
        <v>6</v>
      </c>
      <c r="CI31" s="4">
        <f>SOFR3mo_PX[[#This Row],[Column87]]</f>
        <v>6</v>
      </c>
      <c r="CJ31" s="4">
        <f>SOFR3mo_PX[[#This Row],[Column88]]</f>
        <v>6</v>
      </c>
      <c r="CK31" s="4">
        <f>SOFR3mo_PX[[#This Row],[Column89]]</f>
        <v>6</v>
      </c>
      <c r="CL31" s="4">
        <f>SOFR3mo_PX[[#This Row],[Column90]]</f>
        <v>6</v>
      </c>
      <c r="CM31" s="4">
        <f>SOFR3mo_PX[[#This Row],[Column91]]</f>
        <v>6</v>
      </c>
    </row>
    <row r="32" spans="1:91" x14ac:dyDescent="0.25">
      <c r="A32" t="str">
        <f ca="1">'cont list_0'!I35</f>
        <v>Z33</v>
      </c>
      <c r="B32" s="4">
        <f>SOFR3mo_PX[[#This Row],[Column2]]</f>
        <v>11</v>
      </c>
      <c r="C32" s="4">
        <f>SOFR3mo_PX[[#This Row],[Column3]]</f>
        <v>11</v>
      </c>
      <c r="D32" s="4">
        <f>SOFR3mo_PX[[#This Row],[Column4]]</f>
        <v>11</v>
      </c>
      <c r="E32" s="4">
        <f>SOFR3mo_PX[[#This Row],[Column5]]</f>
        <v>11</v>
      </c>
      <c r="F32" s="4">
        <f>SOFR3mo_PX[[#This Row],[Column6]]</f>
        <v>11</v>
      </c>
      <c r="G32" s="4">
        <f>SOFR3mo_PX[[#This Row],[Column7]]</f>
        <v>11</v>
      </c>
      <c r="H32" s="4">
        <f>SOFR3mo_PX[[#This Row],[Column8]]</f>
        <v>11</v>
      </c>
      <c r="I32" s="4">
        <f>SOFR3mo_PX[[#This Row],[Column9]]</f>
        <v>11</v>
      </c>
      <c r="J32" s="4">
        <f>SOFR3mo_PX[[#This Row],[Column10]]</f>
        <v>11</v>
      </c>
      <c r="K32" s="4">
        <f>SOFR3mo_PX[[#This Row],[Column11]]</f>
        <v>11</v>
      </c>
      <c r="L32" s="4">
        <f>SOFR3mo_PX[[#This Row],[Column12]]</f>
        <v>11</v>
      </c>
      <c r="M32" s="4">
        <f>SOFR3mo_PX[[#This Row],[Column13]]</f>
        <v>11</v>
      </c>
      <c r="N32" s="4">
        <f>SOFR3mo_PX[[#This Row],[Column14]]</f>
        <v>11</v>
      </c>
      <c r="O32" s="4">
        <f>SOFR3mo_PX[[#This Row],[Column15]]</f>
        <v>11</v>
      </c>
      <c r="P32" s="4">
        <f>SOFR3mo_PX[[#This Row],[Column16]]</f>
        <v>11</v>
      </c>
      <c r="Q32" s="4">
        <f>SOFR3mo_PX[[#This Row],[Column17]]</f>
        <v>11</v>
      </c>
      <c r="R32" s="4">
        <f>SOFR3mo_PX[[#This Row],[Column18]]</f>
        <v>6</v>
      </c>
      <c r="S32" s="4">
        <f>SOFR3mo_PX[[#This Row],[Column19]]</f>
        <v>6</v>
      </c>
      <c r="T32" s="4">
        <f>SOFR3mo_PX[[#This Row],[Column20]]</f>
        <v>6</v>
      </c>
      <c r="U32" s="4">
        <f>SOFR3mo_PX[[#This Row],[Column21]]</f>
        <v>6</v>
      </c>
      <c r="V32" s="4">
        <f>SOFR3mo_PX[[#This Row],[Column22]]</f>
        <v>6</v>
      </c>
      <c r="W32" s="4">
        <f>SOFR3mo_PX[[#This Row],[Column23]]</f>
        <v>6</v>
      </c>
      <c r="X32" s="4">
        <f>SOFR3mo_PX[[#This Row],[Column24]]</f>
        <v>6</v>
      </c>
      <c r="Y32" s="4">
        <f>SOFR3mo_PX[[#This Row],[Column25]]</f>
        <v>6</v>
      </c>
      <c r="Z32" s="4">
        <f>SOFR3mo_PX[[#This Row],[Column26]]</f>
        <v>6</v>
      </c>
      <c r="AA32" s="4">
        <f>SOFR3mo_PX[[#This Row],[Column27]]</f>
        <v>6</v>
      </c>
      <c r="AB32" s="4">
        <f>SOFR3mo_PX[[#This Row],[Column28]]</f>
        <v>6</v>
      </c>
      <c r="AC32" s="4">
        <f>SOFR3mo_PX[[#This Row],[Column29]]</f>
        <v>6</v>
      </c>
      <c r="AD32" s="4">
        <f>SOFR3mo_PX[[#This Row],[Column30]]</f>
        <v>6</v>
      </c>
      <c r="AE32" s="4">
        <f>SOFR3mo_PX[[#This Row],[Column31]]</f>
        <v>6</v>
      </c>
      <c r="AF32" s="4">
        <f>SOFR3mo_PX[[#This Row],[Column32]]</f>
        <v>6</v>
      </c>
      <c r="AG32" s="4">
        <f>SOFR3mo_PX[[#This Row],[Column33]]</f>
        <v>6</v>
      </c>
      <c r="AH32" s="4">
        <f>SOFR3mo_PX[[#This Row],[Column34]]</f>
        <v>6</v>
      </c>
      <c r="AI32" s="4">
        <f>SOFR3mo_PX[[#This Row],[Column35]]</f>
        <v>6</v>
      </c>
      <c r="AJ32" s="4">
        <f>SOFR3mo_PX[[#This Row],[Column36]]</f>
        <v>6</v>
      </c>
      <c r="AK32" s="4">
        <f>SOFR3mo_PX[[#This Row],[Column37]]</f>
        <v>6</v>
      </c>
      <c r="AL32" s="4">
        <f>SOFR3mo_PX[[#This Row],[Column38]]</f>
        <v>6</v>
      </c>
      <c r="AM32" s="4">
        <f>SOFR3mo_PX[[#This Row],[Column39]]</f>
        <v>6</v>
      </c>
      <c r="AN32" s="4">
        <f>SOFR3mo_PX[[#This Row],[Column40]]</f>
        <v>6</v>
      </c>
      <c r="AO32" s="4">
        <f>SOFR3mo_PX[[#This Row],[Column41]]</f>
        <v>6</v>
      </c>
      <c r="AP32" s="4">
        <f>SOFR3mo_PX[[#This Row],[Column42]]</f>
        <v>6</v>
      </c>
      <c r="AQ32" s="4">
        <f>SOFR3mo_PX[[#This Row],[Column43]]</f>
        <v>6</v>
      </c>
      <c r="AR32" s="4">
        <f>SOFR3mo_PX[[#This Row],[Column44]]</f>
        <v>6</v>
      </c>
      <c r="AS32" s="4">
        <f>SOFR3mo_PX[[#This Row],[Column45]]</f>
        <v>6</v>
      </c>
      <c r="AT32" s="4">
        <f>SOFR3mo_PX[[#This Row],[Column46]]</f>
        <v>6</v>
      </c>
      <c r="AU32" s="4">
        <f>SOFR3mo_PX[[#This Row],[Column47]]</f>
        <v>6</v>
      </c>
      <c r="AV32" s="4">
        <f>SOFR3mo_PX[[#This Row],[Column48]]</f>
        <v>6</v>
      </c>
      <c r="AW32" s="4">
        <f>SOFR3mo_PX[[#This Row],[Column49]]</f>
        <v>6</v>
      </c>
      <c r="AX32" s="4">
        <f>SOFR3mo_PX[[#This Row],[Column50]]</f>
        <v>6</v>
      </c>
      <c r="AY32" s="4">
        <f>SOFR3mo_PX[[#This Row],[Column51]]</f>
        <v>6</v>
      </c>
      <c r="AZ32" s="4">
        <f>SOFR3mo_PX[[#This Row],[Column52]]</f>
        <v>6</v>
      </c>
      <c r="BA32" s="4">
        <f>SOFR3mo_PX[[#This Row],[Column53]]</f>
        <v>6</v>
      </c>
      <c r="BB32" s="4">
        <f>SOFR3mo_PX[[#This Row],[Column54]]</f>
        <v>6</v>
      </c>
      <c r="BC32" s="4">
        <f>SOFR3mo_PX[[#This Row],[Column55]]</f>
        <v>6</v>
      </c>
      <c r="BD32" s="4">
        <f>SOFR3mo_PX[[#This Row],[Column56]]</f>
        <v>6</v>
      </c>
      <c r="BE32" s="4">
        <f>SOFR3mo_PX[[#This Row],[Column57]]</f>
        <v>6</v>
      </c>
      <c r="BF32" s="4">
        <f>SOFR3mo_PX[[#This Row],[Column58]]</f>
        <v>6</v>
      </c>
      <c r="BG32" s="4">
        <f>SOFR3mo_PX[[#This Row],[Column59]]</f>
        <v>6</v>
      </c>
      <c r="BH32" s="4">
        <f>SOFR3mo_PX[[#This Row],[Column60]]</f>
        <v>6</v>
      </c>
      <c r="BI32" s="4">
        <f>SOFR3mo_PX[[#This Row],[Column61]]</f>
        <v>6</v>
      </c>
      <c r="BJ32" s="4">
        <f>SOFR3mo_PX[[#This Row],[Column62]]</f>
        <v>6</v>
      </c>
      <c r="BK32" s="4">
        <f>SOFR3mo_PX[[#This Row],[Column63]]</f>
        <v>6</v>
      </c>
      <c r="BL32" s="4">
        <f>SOFR3mo_PX[[#This Row],[Column64]]</f>
        <v>6</v>
      </c>
      <c r="BM32" s="4">
        <f>SOFR3mo_PX[[#This Row],[Column65]]</f>
        <v>6</v>
      </c>
      <c r="BN32" s="4">
        <f>SOFR3mo_PX[[#This Row],[Column66]]</f>
        <v>6</v>
      </c>
      <c r="BO32" s="4">
        <f>SOFR3mo_PX[[#This Row],[Column67]]</f>
        <v>6</v>
      </c>
      <c r="BP32" s="4">
        <f>SOFR3mo_PX[[#This Row],[Column68]]</f>
        <v>6</v>
      </c>
      <c r="BQ32" s="4">
        <f>SOFR3mo_PX[[#This Row],[Column69]]</f>
        <v>6</v>
      </c>
      <c r="BR32" s="4">
        <f>SOFR3mo_PX[[#This Row],[Column70]]</f>
        <v>6</v>
      </c>
      <c r="BS32" s="4">
        <f>SOFR3mo_PX[[#This Row],[Column71]]</f>
        <v>6</v>
      </c>
      <c r="BT32" s="4">
        <f>SOFR3mo_PX[[#This Row],[Column72]]</f>
        <v>6</v>
      </c>
      <c r="BU32" s="4">
        <f>SOFR3mo_PX[[#This Row],[Column73]]</f>
        <v>6</v>
      </c>
      <c r="BV32" s="4">
        <f>SOFR3mo_PX[[#This Row],[Column74]]</f>
        <v>6</v>
      </c>
      <c r="BW32" s="4">
        <f>SOFR3mo_PX[[#This Row],[Column75]]</f>
        <v>6</v>
      </c>
      <c r="BX32" s="4">
        <f>SOFR3mo_PX[[#This Row],[Column76]]</f>
        <v>6</v>
      </c>
      <c r="BY32" s="4">
        <f>SOFR3mo_PX[[#This Row],[Column77]]</f>
        <v>6</v>
      </c>
      <c r="BZ32" s="4">
        <f>SOFR3mo_PX[[#This Row],[Column78]]</f>
        <v>6</v>
      </c>
      <c r="CA32" s="4">
        <f>SOFR3mo_PX[[#This Row],[Column79]]</f>
        <v>6</v>
      </c>
      <c r="CB32" s="4">
        <f>SOFR3mo_PX[[#This Row],[Column80]]</f>
        <v>6</v>
      </c>
      <c r="CC32" s="4">
        <f>SOFR3mo_PX[[#This Row],[Column81]]</f>
        <v>6</v>
      </c>
      <c r="CD32" s="4">
        <f>SOFR3mo_PX[[#This Row],[Column82]]</f>
        <v>6</v>
      </c>
      <c r="CE32" s="4">
        <f>SOFR3mo_PX[[#This Row],[Column83]]</f>
        <v>6</v>
      </c>
      <c r="CF32" s="4">
        <f>SOFR3mo_PX[[#This Row],[Column84]]</f>
        <v>6</v>
      </c>
      <c r="CG32" s="4">
        <f>SOFR3mo_PX[[#This Row],[Column85]]</f>
        <v>6</v>
      </c>
      <c r="CH32" s="4">
        <f>SOFR3mo_PX[[#This Row],[Column86]]</f>
        <v>6</v>
      </c>
      <c r="CI32" s="4">
        <f>SOFR3mo_PX[[#This Row],[Column87]]</f>
        <v>6</v>
      </c>
      <c r="CJ32" s="4">
        <f>SOFR3mo_PX[[#This Row],[Column88]]</f>
        <v>6</v>
      </c>
      <c r="CK32" s="4">
        <f>SOFR3mo_PX[[#This Row],[Column89]]</f>
        <v>6</v>
      </c>
      <c r="CL32" s="4">
        <f>SOFR3mo_PX[[#This Row],[Column90]]</f>
        <v>6</v>
      </c>
      <c r="CM32" s="4">
        <f>SOFR3mo_PX[[#This Row],[Column91]]</f>
        <v>6</v>
      </c>
    </row>
    <row r="33" spans="1:91" x14ac:dyDescent="0.25">
      <c r="A33" t="str">
        <f ca="1">'cont list_0'!I36</f>
        <v>H34</v>
      </c>
      <c r="B33" s="4">
        <f>SOFR3mo_PX[[#This Row],[Column2]]</f>
        <v>11</v>
      </c>
      <c r="C33" s="4">
        <f>SOFR3mo_PX[[#This Row],[Column3]]</f>
        <v>11</v>
      </c>
      <c r="D33" s="4">
        <f>SOFR3mo_PX[[#This Row],[Column4]]</f>
        <v>11</v>
      </c>
      <c r="E33" s="4">
        <f>SOFR3mo_PX[[#This Row],[Column5]]</f>
        <v>11</v>
      </c>
      <c r="F33" s="4">
        <f>SOFR3mo_PX[[#This Row],[Column6]]</f>
        <v>11</v>
      </c>
      <c r="G33" s="4">
        <f>SOFR3mo_PX[[#This Row],[Column7]]</f>
        <v>11</v>
      </c>
      <c r="H33" s="4">
        <f>SOFR3mo_PX[[#This Row],[Column8]]</f>
        <v>11</v>
      </c>
      <c r="I33" s="4">
        <f>SOFR3mo_PX[[#This Row],[Column9]]</f>
        <v>11</v>
      </c>
      <c r="J33" s="4">
        <f>SOFR3mo_PX[[#This Row],[Column10]]</f>
        <v>11</v>
      </c>
      <c r="K33" s="4">
        <f>SOFR3mo_PX[[#This Row],[Column11]]</f>
        <v>11</v>
      </c>
      <c r="L33" s="4">
        <f>SOFR3mo_PX[[#This Row],[Column12]]</f>
        <v>11</v>
      </c>
      <c r="M33" s="4">
        <f>SOFR3mo_PX[[#This Row],[Column13]]</f>
        <v>11</v>
      </c>
      <c r="N33" s="4">
        <f>SOFR3mo_PX[[#This Row],[Column14]]</f>
        <v>11</v>
      </c>
      <c r="O33" s="4">
        <f>SOFR3mo_PX[[#This Row],[Column15]]</f>
        <v>11</v>
      </c>
      <c r="P33" s="4">
        <f>SOFR3mo_PX[[#This Row],[Column16]]</f>
        <v>11</v>
      </c>
      <c r="Q33" s="4">
        <f>SOFR3mo_PX[[#This Row],[Column17]]</f>
        <v>11</v>
      </c>
      <c r="R33" s="4">
        <f>SOFR3mo_PX[[#This Row],[Column18]]</f>
        <v>11</v>
      </c>
      <c r="S33" s="4">
        <f>SOFR3mo_PX[[#This Row],[Column19]]</f>
        <v>11</v>
      </c>
      <c r="T33" s="4">
        <f>SOFR3mo_PX[[#This Row],[Column20]]</f>
        <v>11</v>
      </c>
      <c r="U33" s="4">
        <f>SOFR3mo_PX[[#This Row],[Column21]]</f>
        <v>11</v>
      </c>
      <c r="V33" s="4">
        <f>SOFR3mo_PX[[#This Row],[Column22]]</f>
        <v>11</v>
      </c>
      <c r="W33" s="4">
        <f>SOFR3mo_PX[[#This Row],[Column23]]</f>
        <v>11</v>
      </c>
      <c r="X33" s="4">
        <f>SOFR3mo_PX[[#This Row],[Column24]]</f>
        <v>11</v>
      </c>
      <c r="Y33" s="4">
        <f>SOFR3mo_PX[[#This Row],[Column25]]</f>
        <v>11</v>
      </c>
      <c r="Z33" s="4">
        <f>SOFR3mo_PX[[#This Row],[Column26]]</f>
        <v>11</v>
      </c>
      <c r="AA33" s="4">
        <f>SOFR3mo_PX[[#This Row],[Column27]]</f>
        <v>11</v>
      </c>
      <c r="AB33" s="4">
        <f>SOFR3mo_PX[[#This Row],[Column28]]</f>
        <v>11</v>
      </c>
      <c r="AC33" s="4">
        <f>SOFR3mo_PX[[#This Row],[Column29]]</f>
        <v>11</v>
      </c>
      <c r="AD33" s="4">
        <f>SOFR3mo_PX[[#This Row],[Column30]]</f>
        <v>11</v>
      </c>
      <c r="AE33" s="4">
        <f>SOFR3mo_PX[[#This Row],[Column31]]</f>
        <v>11</v>
      </c>
      <c r="AF33" s="4">
        <f>SOFR3mo_PX[[#This Row],[Column32]]</f>
        <v>11</v>
      </c>
      <c r="AG33" s="4">
        <f>SOFR3mo_PX[[#This Row],[Column33]]</f>
        <v>11</v>
      </c>
      <c r="AH33" s="4">
        <f>SOFR3mo_PX[[#This Row],[Column34]]</f>
        <v>11</v>
      </c>
      <c r="AI33" s="4">
        <f>SOFR3mo_PX[[#This Row],[Column35]]</f>
        <v>11</v>
      </c>
      <c r="AJ33" s="4">
        <f>SOFR3mo_PX[[#This Row],[Column36]]</f>
        <v>11</v>
      </c>
      <c r="AK33" s="4">
        <f>SOFR3mo_PX[[#This Row],[Column37]]</f>
        <v>11</v>
      </c>
      <c r="AL33" s="4">
        <f>SOFR3mo_PX[[#This Row],[Column38]]</f>
        <v>5</v>
      </c>
      <c r="AM33" s="4">
        <f>SOFR3mo_PX[[#This Row],[Column39]]</f>
        <v>5</v>
      </c>
      <c r="AN33" s="4">
        <f>SOFR3mo_PX[[#This Row],[Column40]]</f>
        <v>5</v>
      </c>
      <c r="AO33" s="4">
        <f>SOFR3mo_PX[[#This Row],[Column41]]</f>
        <v>2</v>
      </c>
      <c r="AP33" s="4">
        <f>SOFR3mo_PX[[#This Row],[Column42]]</f>
        <v>2</v>
      </c>
      <c r="AQ33" s="4">
        <f>SOFR3mo_PX[[#This Row],[Column43]]</f>
        <v>2</v>
      </c>
      <c r="AR33" s="4">
        <f>SOFR3mo_PX[[#This Row],[Column44]]</f>
        <v>2</v>
      </c>
      <c r="AS33" s="4">
        <f>SOFR3mo_PX[[#This Row],[Column45]]</f>
        <v>2</v>
      </c>
      <c r="AT33" s="4">
        <f>SOFR3mo_PX[[#This Row],[Column46]]</f>
        <v>2</v>
      </c>
      <c r="AU33" s="4">
        <f>SOFR3mo_PX[[#This Row],[Column47]]</f>
        <v>2</v>
      </c>
      <c r="AV33" s="4">
        <f>SOFR3mo_PX[[#This Row],[Column48]]</f>
        <v>2</v>
      </c>
      <c r="AW33" s="4">
        <f>SOFR3mo_PX[[#This Row],[Column49]]</f>
        <v>2</v>
      </c>
      <c r="AX33" s="4">
        <f>SOFR3mo_PX[[#This Row],[Column50]]</f>
        <v>2</v>
      </c>
      <c r="AY33" s="4">
        <f>SOFR3mo_PX[[#This Row],[Column51]]</f>
        <v>2</v>
      </c>
      <c r="AZ33" s="4">
        <f>SOFR3mo_PX[[#This Row],[Column52]]</f>
        <v>3</v>
      </c>
      <c r="BA33" s="4">
        <f>SOFR3mo_PX[[#This Row],[Column53]]</f>
        <v>3</v>
      </c>
      <c r="BB33" s="4">
        <f>SOFR3mo_PX[[#This Row],[Column54]]</f>
        <v>3</v>
      </c>
      <c r="BC33" s="4">
        <f>SOFR3mo_PX[[#This Row],[Column55]]</f>
        <v>3</v>
      </c>
      <c r="BD33" s="4">
        <f>SOFR3mo_PX[[#This Row],[Column56]]</f>
        <v>3</v>
      </c>
      <c r="BE33" s="4">
        <f>SOFR3mo_PX[[#This Row],[Column57]]</f>
        <v>3</v>
      </c>
      <c r="BF33" s="4">
        <f>SOFR3mo_PX[[#This Row],[Column58]]</f>
        <v>3</v>
      </c>
      <c r="BG33" s="4">
        <f>SOFR3mo_PX[[#This Row],[Column59]]</f>
        <v>3</v>
      </c>
      <c r="BH33" s="4">
        <f>SOFR3mo_PX[[#This Row],[Column60]]</f>
        <v>3</v>
      </c>
      <c r="BI33" s="4">
        <f>SOFR3mo_PX[[#This Row],[Column61]]</f>
        <v>3</v>
      </c>
      <c r="BJ33" s="4">
        <f>SOFR3mo_PX[[#This Row],[Column62]]</f>
        <v>3</v>
      </c>
      <c r="BK33" s="4">
        <f>SOFR3mo_PX[[#This Row],[Column63]]</f>
        <v>3</v>
      </c>
      <c r="BL33" s="4">
        <f>SOFR3mo_PX[[#This Row],[Column64]]</f>
        <v>3</v>
      </c>
      <c r="BM33" s="4">
        <f>SOFR3mo_PX[[#This Row],[Column65]]</f>
        <v>3</v>
      </c>
      <c r="BN33" s="4">
        <f>SOFR3mo_PX[[#This Row],[Column66]]</f>
        <v>3</v>
      </c>
      <c r="BO33" s="4">
        <f>SOFR3mo_PX[[#This Row],[Column67]]</f>
        <v>3</v>
      </c>
      <c r="BP33" s="4">
        <f>SOFR3mo_PX[[#This Row],[Column68]]</f>
        <v>3</v>
      </c>
      <c r="BQ33" s="4">
        <f>SOFR3mo_PX[[#This Row],[Column69]]</f>
        <v>3</v>
      </c>
      <c r="BR33" s="4">
        <f>SOFR3mo_PX[[#This Row],[Column70]]</f>
        <v>3</v>
      </c>
      <c r="BS33" s="4">
        <f>SOFR3mo_PX[[#This Row],[Column71]]</f>
        <v>3</v>
      </c>
      <c r="BT33" s="4">
        <f>SOFR3mo_PX[[#This Row],[Column72]]</f>
        <v>3</v>
      </c>
      <c r="BU33" s="4">
        <f>SOFR3mo_PX[[#This Row],[Column73]]</f>
        <v>3</v>
      </c>
      <c r="BV33" s="4">
        <f>SOFR3mo_PX[[#This Row],[Column74]]</f>
        <v>3</v>
      </c>
      <c r="BW33" s="4">
        <f>SOFR3mo_PX[[#This Row],[Column75]]</f>
        <v>3</v>
      </c>
      <c r="BX33" s="4">
        <f>SOFR3mo_PX[[#This Row],[Column76]]</f>
        <v>3</v>
      </c>
      <c r="BY33" s="4">
        <f>SOFR3mo_PX[[#This Row],[Column77]]</f>
        <v>3</v>
      </c>
      <c r="BZ33" s="4">
        <f>SOFR3mo_PX[[#This Row],[Column78]]</f>
        <v>3</v>
      </c>
      <c r="CA33" s="4">
        <f>SOFR3mo_PX[[#This Row],[Column79]]</f>
        <v>3</v>
      </c>
      <c r="CB33" s="4">
        <f>SOFR3mo_PX[[#This Row],[Column80]]</f>
        <v>3</v>
      </c>
      <c r="CC33" s="4">
        <f>SOFR3mo_PX[[#This Row],[Column81]]</f>
        <v>3</v>
      </c>
      <c r="CD33" s="4">
        <f>SOFR3mo_PX[[#This Row],[Column82]]</f>
        <v>3</v>
      </c>
      <c r="CE33" s="4">
        <f>SOFR3mo_PX[[#This Row],[Column83]]</f>
        <v>3</v>
      </c>
      <c r="CF33" s="4">
        <f>SOFR3mo_PX[[#This Row],[Column84]]</f>
        <v>3</v>
      </c>
      <c r="CG33" s="4">
        <f>SOFR3mo_PX[[#This Row],[Column85]]</f>
        <v>3</v>
      </c>
      <c r="CH33" s="4">
        <f>SOFR3mo_PX[[#This Row],[Column86]]</f>
        <v>3</v>
      </c>
      <c r="CI33" s="4">
        <f>SOFR3mo_PX[[#This Row],[Column87]]</f>
        <v>3</v>
      </c>
      <c r="CJ33" s="4">
        <f>SOFR3mo_PX[[#This Row],[Column88]]</f>
        <v>3</v>
      </c>
      <c r="CK33" s="4">
        <f>SOFR3mo_PX[[#This Row],[Column89]]</f>
        <v>3</v>
      </c>
      <c r="CL33" s="4">
        <f>SOFR3mo_PX[[#This Row],[Column90]]</f>
        <v>3</v>
      </c>
      <c r="CM33" s="4">
        <f>SOFR3mo_PX[[#This Row],[Column91]]</f>
        <v>3</v>
      </c>
    </row>
    <row r="34" spans="1:91" x14ac:dyDescent="0.25">
      <c r="A34" t="str">
        <f ca="1">'cont list_0'!I37</f>
        <v>M34</v>
      </c>
      <c r="B34" s="4">
        <f>SOFR3mo_PX[[#This Row],[Column2]]</f>
        <v>3</v>
      </c>
      <c r="C34" s="4">
        <f>SOFR3mo_PX[[#This Row],[Column3]]</f>
        <v>3</v>
      </c>
      <c r="D34" s="4">
        <f>SOFR3mo_PX[[#This Row],[Column4]]</f>
        <v>3</v>
      </c>
      <c r="E34" s="4">
        <f>SOFR3mo_PX[[#This Row],[Column5]]</f>
        <v>3</v>
      </c>
      <c r="F34" s="4">
        <f>SOFR3mo_PX[[#This Row],[Column6]]</f>
        <v>3</v>
      </c>
      <c r="G34" s="4">
        <f>SOFR3mo_PX[[#This Row],[Column7]]</f>
        <v>3</v>
      </c>
      <c r="H34" s="4">
        <f>SOFR3mo_PX[[#This Row],[Column8]]</f>
        <v>3</v>
      </c>
      <c r="I34" s="4">
        <f>SOFR3mo_PX[[#This Row],[Column9]]</f>
        <v>3</v>
      </c>
      <c r="J34" s="4">
        <f>SOFR3mo_PX[[#This Row],[Column10]]</f>
        <v>3</v>
      </c>
      <c r="K34" s="4">
        <f>SOFR3mo_PX[[#This Row],[Column11]]</f>
        <v>3</v>
      </c>
      <c r="L34" s="4">
        <f>SOFR3mo_PX[[#This Row],[Column12]]</f>
        <v>3</v>
      </c>
      <c r="M34" s="4">
        <f>SOFR3mo_PX[[#This Row],[Column13]]</f>
        <v>3</v>
      </c>
      <c r="N34" s="4">
        <f>SOFR3mo_PX[[#This Row],[Column14]]</f>
        <v>3</v>
      </c>
      <c r="O34" s="4">
        <f>SOFR3mo_PX[[#This Row],[Column15]]</f>
        <v>3</v>
      </c>
      <c r="P34" s="4">
        <f>SOFR3mo_PX[[#This Row],[Column16]]</f>
        <v>3</v>
      </c>
      <c r="Q34" s="4">
        <f>SOFR3mo_PX[[#This Row],[Column17]]</f>
        <v>3</v>
      </c>
      <c r="R34" s="4">
        <f>SOFR3mo_PX[[#This Row],[Column18]]</f>
        <v>3</v>
      </c>
      <c r="S34" s="4">
        <f>SOFR3mo_PX[[#This Row],[Column19]]</f>
        <v>3</v>
      </c>
      <c r="T34" s="4">
        <f>SOFR3mo_PX[[#This Row],[Column20]]</f>
        <v>3</v>
      </c>
      <c r="U34" s="4">
        <f>SOFR3mo_PX[[#This Row],[Column21]]</f>
        <v>3</v>
      </c>
      <c r="V34" s="4">
        <f>SOFR3mo_PX[[#This Row],[Column22]]</f>
        <v>3</v>
      </c>
      <c r="W34" s="4">
        <f>SOFR3mo_PX[[#This Row],[Column23]]</f>
        <v>3</v>
      </c>
      <c r="X34" s="4">
        <f>SOFR3mo_PX[[#This Row],[Column24]]</f>
        <v>3</v>
      </c>
      <c r="Y34" s="4">
        <f>SOFR3mo_PX[[#This Row],[Column25]]</f>
        <v>3</v>
      </c>
      <c r="Z34" s="4">
        <f>SOFR3mo_PX[[#This Row],[Column26]]</f>
        <v>3</v>
      </c>
      <c r="AA34" s="4">
        <f>SOFR3mo_PX[[#This Row],[Column27]]</f>
        <v>3</v>
      </c>
      <c r="AB34" s="4">
        <f>SOFR3mo_PX[[#This Row],[Column28]]</f>
        <v>3</v>
      </c>
      <c r="AC34" s="4">
        <f>SOFR3mo_PX[[#This Row],[Column29]]</f>
        <v>3</v>
      </c>
      <c r="AD34" s="4">
        <f>SOFR3mo_PX[[#This Row],[Column30]]</f>
        <v>3</v>
      </c>
      <c r="AE34" s="4">
        <f>SOFR3mo_PX[[#This Row],[Column31]]</f>
        <v>3</v>
      </c>
      <c r="AF34" s="4">
        <f>SOFR3mo_PX[[#This Row],[Column32]]</f>
        <v>3</v>
      </c>
      <c r="AG34" s="4">
        <f>SOFR3mo_PX[[#This Row],[Column33]]</f>
        <v>3</v>
      </c>
      <c r="AH34" s="4">
        <f>SOFR3mo_PX[[#This Row],[Column34]]</f>
        <v>3</v>
      </c>
      <c r="AI34" s="4">
        <f>SOFR3mo_PX[[#This Row],[Column35]]</f>
        <v>3</v>
      </c>
      <c r="AJ34" s="4">
        <f>SOFR3mo_PX[[#This Row],[Column36]]</f>
        <v>3</v>
      </c>
      <c r="AK34" s="4">
        <f>SOFR3mo_PX[[#This Row],[Column37]]</f>
        <v>3</v>
      </c>
      <c r="AL34" s="4">
        <f>SOFR3mo_PX[[#This Row],[Column38]]</f>
        <v>3</v>
      </c>
      <c r="AM34" s="4">
        <f>SOFR3mo_PX[[#This Row],[Column39]]</f>
        <v>3</v>
      </c>
      <c r="AN34" s="4">
        <f>SOFR3mo_PX[[#This Row],[Column40]]</f>
        <v>3</v>
      </c>
      <c r="AO34" s="4">
        <f>SOFR3mo_PX[[#This Row],[Column41]]</f>
        <v>3</v>
      </c>
      <c r="AP34" s="4">
        <f>SOFR3mo_PX[[#This Row],[Column42]]</f>
        <v>3</v>
      </c>
      <c r="AQ34" s="4">
        <f>SOFR3mo_PX[[#This Row],[Column43]]</f>
        <v>3</v>
      </c>
      <c r="AR34" s="4">
        <f>SOFR3mo_PX[[#This Row],[Column44]]</f>
        <v>3</v>
      </c>
      <c r="AS34" s="4">
        <f>SOFR3mo_PX[[#This Row],[Column45]]</f>
        <v>3</v>
      </c>
      <c r="AT34" s="4">
        <f>SOFR3mo_PX[[#This Row],[Column46]]</f>
        <v>3</v>
      </c>
      <c r="AU34" s="4">
        <f>SOFR3mo_PX[[#This Row],[Column47]]</f>
        <v>3</v>
      </c>
      <c r="AV34" s="4">
        <f>SOFR3mo_PX[[#This Row],[Column48]]</f>
        <v>3</v>
      </c>
      <c r="AW34" s="4">
        <f>SOFR3mo_PX[[#This Row],[Column49]]</f>
        <v>3</v>
      </c>
      <c r="AX34" s="4">
        <f>SOFR3mo_PX[[#This Row],[Column50]]</f>
        <v>3</v>
      </c>
      <c r="AY34" s="4">
        <f>SOFR3mo_PX[[#This Row],[Column51]]</f>
        <v>3</v>
      </c>
      <c r="AZ34" s="4">
        <f>SOFR3mo_PX[[#This Row],[Column52]]</f>
        <v>3</v>
      </c>
      <c r="BA34" s="4">
        <f>SOFR3mo_PX[[#This Row],[Column53]]</f>
        <v>3</v>
      </c>
      <c r="BB34" s="4">
        <f>SOFR3mo_PX[[#This Row],[Column54]]</f>
        <v>3</v>
      </c>
      <c r="BC34" s="4">
        <f>SOFR3mo_PX[[#This Row],[Column55]]</f>
        <v>3</v>
      </c>
      <c r="BD34" s="4">
        <f>SOFR3mo_PX[[#This Row],[Column56]]</f>
        <v>3</v>
      </c>
      <c r="BE34" s="4">
        <f>SOFR3mo_PX[[#This Row],[Column57]]</f>
        <v>3</v>
      </c>
      <c r="BF34" s="4">
        <f>SOFR3mo_PX[[#This Row],[Column58]]</f>
        <v>3</v>
      </c>
      <c r="BG34" s="4">
        <f>SOFR3mo_PX[[#This Row],[Column59]]</f>
        <v>3</v>
      </c>
      <c r="BH34" s="4">
        <f>SOFR3mo_PX[[#This Row],[Column60]]</f>
        <v>3</v>
      </c>
      <c r="BI34" s="4">
        <f>SOFR3mo_PX[[#This Row],[Column61]]</f>
        <v>3</v>
      </c>
      <c r="BJ34" s="4">
        <f>SOFR3mo_PX[[#This Row],[Column62]]</f>
        <v>3</v>
      </c>
      <c r="BK34" s="4">
        <f>SOFR3mo_PX[[#This Row],[Column63]]</f>
        <v>3</v>
      </c>
      <c r="BL34" s="4">
        <f>SOFR3mo_PX[[#This Row],[Column64]]</f>
        <v>3</v>
      </c>
      <c r="BM34" s="4">
        <f>SOFR3mo_PX[[#This Row],[Column65]]</f>
        <v>3</v>
      </c>
      <c r="BN34" s="4">
        <f>SOFR3mo_PX[[#This Row],[Column66]]</f>
        <v>3</v>
      </c>
      <c r="BO34" s="4">
        <f>SOFR3mo_PX[[#This Row],[Column67]]</f>
        <v>3</v>
      </c>
      <c r="BP34" s="4">
        <f>SOFR3mo_PX[[#This Row],[Column68]]</f>
        <v>3</v>
      </c>
      <c r="BQ34" s="4">
        <f>SOFR3mo_PX[[#This Row],[Column69]]</f>
        <v>3</v>
      </c>
      <c r="BR34" s="4">
        <f>SOFR3mo_PX[[#This Row],[Column70]]</f>
        <v>3</v>
      </c>
      <c r="BS34" s="4">
        <f>SOFR3mo_PX[[#This Row],[Column71]]</f>
        <v>3</v>
      </c>
      <c r="BT34" s="4">
        <f>SOFR3mo_PX[[#This Row],[Column72]]</f>
        <v>3</v>
      </c>
      <c r="BU34" s="4">
        <f>SOFR3mo_PX[[#This Row],[Column73]]</f>
        <v>3</v>
      </c>
      <c r="BV34" s="4">
        <f>SOFR3mo_PX[[#This Row],[Column74]]</f>
        <v>3</v>
      </c>
      <c r="BW34" s="4">
        <f>SOFR3mo_PX[[#This Row],[Column75]]</f>
        <v>3</v>
      </c>
      <c r="BX34" s="4">
        <f>SOFR3mo_PX[[#This Row],[Column76]]</f>
        <v>3</v>
      </c>
      <c r="BY34" s="4">
        <f>SOFR3mo_PX[[#This Row],[Column77]]</f>
        <v>3</v>
      </c>
      <c r="BZ34" s="4">
        <f>SOFR3mo_PX[[#This Row],[Column78]]</f>
        <v>3</v>
      </c>
      <c r="CA34" s="4">
        <f>SOFR3mo_PX[[#This Row],[Column79]]</f>
        <v>3</v>
      </c>
      <c r="CB34" s="4">
        <f>SOFR3mo_PX[[#This Row],[Column80]]</f>
        <v>3</v>
      </c>
      <c r="CC34" s="4">
        <f>SOFR3mo_PX[[#This Row],[Column81]]</f>
        <v>3</v>
      </c>
      <c r="CD34" s="4">
        <f>SOFR3mo_PX[[#This Row],[Column82]]</f>
        <v>3</v>
      </c>
      <c r="CE34" s="4">
        <f>SOFR3mo_PX[[#This Row],[Column83]]</f>
        <v>3</v>
      </c>
      <c r="CF34" s="4">
        <f>SOFR3mo_PX[[#This Row],[Column84]]</f>
        <v>3</v>
      </c>
      <c r="CG34" s="4">
        <f>SOFR3mo_PX[[#This Row],[Column85]]</f>
        <v>3</v>
      </c>
      <c r="CH34" s="4">
        <f>SOFR3mo_PX[[#This Row],[Column86]]</f>
        <v>3</v>
      </c>
      <c r="CI34" s="4">
        <f>SOFR3mo_PX[[#This Row],[Column87]]</f>
        <v>3</v>
      </c>
      <c r="CJ34" s="4">
        <f>SOFR3mo_PX[[#This Row],[Column88]]</f>
        <v>3</v>
      </c>
      <c r="CK34" s="4">
        <f>SOFR3mo_PX[[#This Row],[Column89]]</f>
        <v>3</v>
      </c>
      <c r="CL34" s="4">
        <f>SOFR3mo_PX[[#This Row],[Column90]]</f>
        <v>3</v>
      </c>
      <c r="CM34" s="4">
        <f>SOFR3mo_PX[[#This Row],[Column91]]</f>
        <v>3</v>
      </c>
    </row>
    <row r="35" spans="1:91" x14ac:dyDescent="0.25">
      <c r="B35" s="1"/>
    </row>
    <row r="36" spans="1:91" x14ac:dyDescent="0.25">
      <c r="B36" s="1"/>
    </row>
    <row r="37" spans="1:91" x14ac:dyDescent="0.25">
      <c r="B37" s="1">
        <f>B2</f>
        <v>46302</v>
      </c>
    </row>
    <row r="38" spans="1:91" x14ac:dyDescent="0.25">
      <c r="B38" s="4">
        <f>$B$3-C3</f>
        <v>0</v>
      </c>
      <c r="C38" s="4">
        <f t="shared" ref="C38:F38" si="0">$B$3-D3</f>
        <v>-9567</v>
      </c>
      <c r="D38" s="4">
        <f t="shared" si="0"/>
        <v>-23036</v>
      </c>
      <c r="E38" s="4">
        <f t="shared" si="0"/>
        <v>-24207</v>
      </c>
      <c r="F38" s="4">
        <f t="shared" si="0"/>
        <v>-56870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91" x14ac:dyDescent="0.25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91" x14ac:dyDescent="0.25">
      <c r="C40" s="4">
        <f>C4-D5</f>
        <v>362066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5BE9-C6F2-4886-A675-52CDA35CFC9B}">
  <dimension ref="A2:DA42"/>
  <sheetViews>
    <sheetView workbookViewId="0">
      <selection activeCell="DA2" sqref="DA2:DA3"/>
    </sheetView>
  </sheetViews>
  <sheetFormatPr defaultRowHeight="15" x14ac:dyDescent="0.25"/>
  <cols>
    <col min="2" max="2" width="10.42578125" bestFit="1" customWidth="1"/>
  </cols>
  <sheetData>
    <row r="2" spans="1:105" s="4" customFormat="1" x14ac:dyDescent="0.25">
      <c r="A2" s="4" t="str">
        <f>FF_PX[[#This Row],[Column1]]</f>
        <v>Dates</v>
      </c>
      <c r="B2" s="4">
        <f>FF_PX[[#This Row],[Column2]]</f>
        <v>46302</v>
      </c>
      <c r="C2" s="4">
        <f>FF_PX[[#This Row],[Column3]]</f>
        <v>46301</v>
      </c>
      <c r="D2" s="4">
        <f>FF_PX[[#This Row],[Column4]]</f>
        <v>46300</v>
      </c>
      <c r="E2" s="4">
        <f>FF_PX[[#This Row],[Column5]]</f>
        <v>46297</v>
      </c>
      <c r="F2" s="4">
        <f>FF_PX[[#This Row],[Column6]]</f>
        <v>46296</v>
      </c>
      <c r="G2" s="4">
        <f>FF_PX[[#This Row],[Column7]]</f>
        <v>46295</v>
      </c>
      <c r="H2" s="4">
        <f>FF_PX[[#This Row],[Column8]]</f>
        <v>46294</v>
      </c>
      <c r="I2" s="4">
        <f>FF_PX[[#This Row],[Column9]]</f>
        <v>46293</v>
      </c>
      <c r="J2" s="4">
        <f>FF_PX[[#This Row],[Column10]]</f>
        <v>46290</v>
      </c>
      <c r="K2" s="4">
        <f>FF_PX[[#This Row],[Column11]]</f>
        <v>46289</v>
      </c>
      <c r="L2" s="4">
        <f>FF_PX[[#This Row],[Column12]]</f>
        <v>46288</v>
      </c>
      <c r="M2" s="4">
        <f>FF_PX[[#This Row],[Column13]]</f>
        <v>46287</v>
      </c>
      <c r="N2" s="4">
        <f>FF_PX[[#This Row],[Column14]]</f>
        <v>46286</v>
      </c>
      <c r="O2" s="4">
        <f>FF_PX[[#This Row],[Column15]]</f>
        <v>46283</v>
      </c>
      <c r="P2" s="4">
        <f>FF_PX[[#This Row],[Column16]]</f>
        <v>46282</v>
      </c>
      <c r="Q2" s="4">
        <f>FF_PX[[#This Row],[Column17]]</f>
        <v>46281</v>
      </c>
      <c r="R2" s="4">
        <f>FF_PX[[#This Row],[Column18]]</f>
        <v>46280</v>
      </c>
      <c r="S2" s="4">
        <f>FF_PX[[#This Row],[Column19]]</f>
        <v>46279</v>
      </c>
      <c r="T2" s="4">
        <f>FF_PX[[#This Row],[Column20]]</f>
        <v>46276</v>
      </c>
      <c r="U2" s="4">
        <f>FF_PX[[#This Row],[Column21]]</f>
        <v>46275</v>
      </c>
      <c r="V2" s="4">
        <f>FF_PX[[#This Row],[Column22]]</f>
        <v>46274</v>
      </c>
      <c r="W2" s="4">
        <f>FF_PX[[#This Row],[Column23]]</f>
        <v>46273</v>
      </c>
      <c r="X2" s="4">
        <f>FF_PX[[#This Row],[Column24]]</f>
        <v>46272</v>
      </c>
      <c r="Y2" s="4">
        <f>FF_PX[[#This Row],[Column25]]</f>
        <v>46269</v>
      </c>
      <c r="Z2" s="4">
        <f>FF_PX[[#This Row],[Column26]]</f>
        <v>46268</v>
      </c>
      <c r="AA2" s="4">
        <f>FF_PX[[#This Row],[Column27]]</f>
        <v>46267</v>
      </c>
      <c r="AB2" s="4">
        <f>FF_PX[[#This Row],[Column28]]</f>
        <v>46266</v>
      </c>
      <c r="AC2" s="4">
        <f>FF_PX[[#This Row],[Column29]]</f>
        <v>46265</v>
      </c>
      <c r="AD2" s="4">
        <f>FF_PX[[#This Row],[Column30]]</f>
        <v>46262</v>
      </c>
      <c r="AE2" s="4">
        <f>FF_PX[[#This Row],[Column31]]</f>
        <v>46261</v>
      </c>
      <c r="AF2" s="4">
        <f>FF_PX[[#This Row],[Column32]]</f>
        <v>46260</v>
      </c>
      <c r="AG2" s="4">
        <f>FF_PX[[#This Row],[Column33]]</f>
        <v>46259</v>
      </c>
      <c r="AH2" s="4">
        <f>FF_PX[[#This Row],[Column34]]</f>
        <v>46258</v>
      </c>
      <c r="AI2" s="4">
        <f>FF_PX[[#This Row],[Column35]]</f>
        <v>46255</v>
      </c>
      <c r="AJ2" s="4">
        <f>FF_PX[[#This Row],[Column36]]</f>
        <v>46254</v>
      </c>
      <c r="AK2" s="4">
        <f>FF_PX[[#This Row],[Column37]]</f>
        <v>46253</v>
      </c>
      <c r="AL2" s="4">
        <f>FF_PX[[#This Row],[Column38]]</f>
        <v>46252</v>
      </c>
      <c r="AM2" s="4">
        <f>FF_PX[[#This Row],[Column39]]</f>
        <v>46251</v>
      </c>
      <c r="AN2" s="4">
        <f>FF_PX[[#This Row],[Column40]]</f>
        <v>46248</v>
      </c>
      <c r="AO2" s="4">
        <f>FF_PX[[#This Row],[Column41]]</f>
        <v>46247</v>
      </c>
      <c r="AP2" s="4">
        <f>FF_PX[[#This Row],[Column42]]</f>
        <v>46246</v>
      </c>
      <c r="AQ2" s="4">
        <f>FF_PX[[#This Row],[Column43]]</f>
        <v>46245</v>
      </c>
      <c r="AR2" s="4">
        <f>FF_PX[[#This Row],[Column44]]</f>
        <v>46244</v>
      </c>
      <c r="AS2" s="4">
        <f>FF_PX[[#This Row],[Column45]]</f>
        <v>46241</v>
      </c>
      <c r="AT2" s="4">
        <f>FF_PX[[#This Row],[Column46]]</f>
        <v>46240</v>
      </c>
      <c r="AU2" s="4">
        <f>FF_PX[[#This Row],[Column47]]</f>
        <v>46239</v>
      </c>
      <c r="AV2" s="4">
        <f>FF_PX[[#This Row],[Column48]]</f>
        <v>46238</v>
      </c>
      <c r="AW2" s="4">
        <f>FF_PX[[#This Row],[Column49]]</f>
        <v>46237</v>
      </c>
      <c r="AX2" s="4">
        <f>FF_PX[[#This Row],[Column50]]</f>
        <v>46234</v>
      </c>
      <c r="AY2" s="4">
        <f>FF_PX[[#This Row],[Column51]]</f>
        <v>46233</v>
      </c>
      <c r="AZ2" s="4">
        <f>FF_PX[[#This Row],[Column52]]</f>
        <v>46232</v>
      </c>
      <c r="BA2" s="4">
        <f>FF_PX[[#This Row],[Column53]]</f>
        <v>46231</v>
      </c>
      <c r="BB2" s="4">
        <f>FF_PX[[#This Row],[Column54]]</f>
        <v>46230</v>
      </c>
      <c r="BC2" s="4">
        <f>FF_PX[[#This Row],[Column55]]</f>
        <v>46227</v>
      </c>
      <c r="BD2" s="4">
        <f>FF_PX[[#This Row],[Column56]]</f>
        <v>46226</v>
      </c>
      <c r="BE2" s="4">
        <f>FF_PX[[#This Row],[Column57]]</f>
        <v>46225</v>
      </c>
      <c r="BF2" s="4">
        <f>FF_PX[[#This Row],[Column58]]</f>
        <v>46224</v>
      </c>
      <c r="BG2" s="4">
        <f>FF_PX[[#This Row],[Column59]]</f>
        <v>46223</v>
      </c>
      <c r="BH2" s="4">
        <f>FF_PX[[#This Row],[Column60]]</f>
        <v>46220</v>
      </c>
      <c r="BI2" s="4">
        <f>FF_PX[[#This Row],[Column61]]</f>
        <v>46219</v>
      </c>
      <c r="BJ2" s="4">
        <f>FF_PX[[#This Row],[Column62]]</f>
        <v>46218</v>
      </c>
      <c r="BK2" s="4">
        <f>FF_PX[[#This Row],[Column63]]</f>
        <v>46217</v>
      </c>
      <c r="BL2" s="4">
        <f>FF_PX[[#This Row],[Column64]]</f>
        <v>46216</v>
      </c>
      <c r="BM2" s="4">
        <f>FF_PX[[#This Row],[Column65]]</f>
        <v>46213</v>
      </c>
      <c r="BN2" s="4">
        <f>FF_PX[[#This Row],[Column66]]</f>
        <v>46212</v>
      </c>
      <c r="BO2" s="4">
        <f>FF_PX[[#This Row],[Column67]]</f>
        <v>46211</v>
      </c>
      <c r="BP2" s="4">
        <f>FF_PX[[#This Row],[Column68]]</f>
        <v>46210</v>
      </c>
      <c r="BQ2" s="4">
        <f>FF_PX[[#This Row],[Column69]]</f>
        <v>46209</v>
      </c>
      <c r="BR2" s="4">
        <f>FF_PX[[#This Row],[Column70]]</f>
        <v>46206</v>
      </c>
      <c r="BS2" s="4">
        <f>FF_PX[[#This Row],[Column71]]</f>
        <v>46205</v>
      </c>
      <c r="BT2" s="4">
        <f>FF_PX[[#This Row],[Column72]]</f>
        <v>46204</v>
      </c>
      <c r="BU2" s="4">
        <f>FF_PX[[#This Row],[Column73]]</f>
        <v>46203</v>
      </c>
      <c r="BV2" s="4">
        <f>FF_PX[[#This Row],[Column74]]</f>
        <v>46202</v>
      </c>
      <c r="BW2" s="4">
        <f>FF_PX[[#This Row],[Column75]]</f>
        <v>46199</v>
      </c>
      <c r="BX2" s="4">
        <f>FF_PX[[#This Row],[Column76]]</f>
        <v>46198</v>
      </c>
      <c r="BY2" s="4">
        <f>FF_PX[[#This Row],[Column77]]</f>
        <v>46197</v>
      </c>
      <c r="BZ2" s="4">
        <f>FF_PX[[#This Row],[Column78]]</f>
        <v>46196</v>
      </c>
      <c r="CA2" s="4">
        <f>FF_PX[[#This Row],[Column79]]</f>
        <v>46195</v>
      </c>
      <c r="CB2" s="4">
        <f>FF_PX[[#This Row],[Column80]]</f>
        <v>46192</v>
      </c>
      <c r="CC2" s="4">
        <f>FF_PX[[#This Row],[Column81]]</f>
        <v>46191</v>
      </c>
      <c r="CD2" s="4">
        <f>FF_PX[[#This Row],[Column82]]</f>
        <v>46190</v>
      </c>
      <c r="CE2" s="4">
        <f>FF_PX[[#This Row],[Column83]]</f>
        <v>46189</v>
      </c>
      <c r="CF2" s="4">
        <f>FF_PX[[#This Row],[Column84]]</f>
        <v>46188</v>
      </c>
      <c r="CG2" s="4">
        <f>FF_PX[[#This Row],[Column85]]</f>
        <v>46185</v>
      </c>
      <c r="CH2" s="4">
        <f>FF_PX[[#This Row],[Column86]]</f>
        <v>46184</v>
      </c>
      <c r="CI2" s="4">
        <f>FF_PX[[#This Row],[Column87]]</f>
        <v>46183</v>
      </c>
      <c r="CJ2" s="4">
        <f>FF_PX[[#This Row],[Column88]]</f>
        <v>46182</v>
      </c>
      <c r="CK2" s="4">
        <f>FF_PX[[#This Row],[Column89]]</f>
        <v>46181</v>
      </c>
      <c r="CL2" s="4">
        <f>FF_PX[[#This Row],[Column90]]</f>
        <v>46178</v>
      </c>
      <c r="CM2" s="4">
        <f>FF_PX[[#This Row],[Column91]]</f>
        <v>46177</v>
      </c>
      <c r="CN2" s="4">
        <f>FF_PX[[#This Row],[Column92]]</f>
        <v>46176</v>
      </c>
      <c r="CO2" s="4">
        <f>FF_PX[[#This Row],[Column93]]</f>
        <v>46175</v>
      </c>
      <c r="CP2" s="4">
        <f>FF_PX[[#This Row],[Column94]]</f>
        <v>46174</v>
      </c>
      <c r="CQ2" s="4">
        <f>FF_PX[[#This Row],[Column95]]</f>
        <v>46171</v>
      </c>
      <c r="CR2" s="4">
        <f>FF_PX[[#This Row],[Column96]]</f>
        <v>46170</v>
      </c>
      <c r="CS2" s="4">
        <f>FF_PX[[#This Row],[Column97]]</f>
        <v>46169</v>
      </c>
      <c r="CT2" s="4">
        <f>FF_PX[[#This Row],[Column98]]</f>
        <v>46168</v>
      </c>
      <c r="CU2" s="4">
        <f>FF_PX[[#This Row],[Column99]]</f>
        <v>46167</v>
      </c>
      <c r="CV2" s="4">
        <f>FF_PX[[#This Row],[Column100]]</f>
        <v>46164</v>
      </c>
      <c r="CW2" s="4">
        <f>FF_PX[[#This Row],[Column101]]</f>
        <v>46163</v>
      </c>
      <c r="CX2" s="4">
        <f>FF_PX[[#This Row],[Column102]]</f>
        <v>46162</v>
      </c>
      <c r="CY2" s="4">
        <f>FF_PX[[#This Row],[Column103]]</f>
        <v>46161</v>
      </c>
      <c r="CZ2" s="4">
        <f>FF_PX[[#This Row],[Column104]]</f>
        <v>46160</v>
      </c>
      <c r="DA2" s="4">
        <f>FF_PX[[#This Row],[Column105]]</f>
        <v>46157</v>
      </c>
    </row>
    <row r="3" spans="1:105" x14ac:dyDescent="0.25">
      <c r="A3" t="str">
        <f ca="1">'cont list_0'!M6</f>
        <v>V26</v>
      </c>
      <c r="B3" s="4">
        <f>FF_PX[[#This Row],[Column2]]</f>
        <v>684000</v>
      </c>
      <c r="C3" s="4">
        <f>FF_PX[[#This Row],[Column3]]</f>
        <v>684000</v>
      </c>
      <c r="D3" s="4">
        <f>FF_PX[[#This Row],[Column4]]</f>
        <v>678779</v>
      </c>
      <c r="E3" s="4">
        <f>FF_PX[[#This Row],[Column5]]</f>
        <v>682185</v>
      </c>
      <c r="F3" s="4">
        <f>FF_PX[[#This Row],[Column6]]</f>
        <v>700599</v>
      </c>
      <c r="G3" s="4">
        <f>FF_PX[[#This Row],[Column7]]</f>
        <v>334008</v>
      </c>
      <c r="H3" s="4">
        <f>FF_PX[[#This Row],[Column8]]</f>
        <v>325760</v>
      </c>
      <c r="I3" s="4">
        <f>FF_PX[[#This Row],[Column9]]</f>
        <v>322622</v>
      </c>
      <c r="J3" s="4">
        <f>FF_PX[[#This Row],[Column10]]</f>
        <v>322845</v>
      </c>
      <c r="K3" s="4">
        <f>FF_PX[[#This Row],[Column11]]</f>
        <v>320697</v>
      </c>
      <c r="L3" s="4">
        <f>FF_PX[[#This Row],[Column12]]</f>
        <v>316415</v>
      </c>
      <c r="M3" s="4">
        <f>FF_PX[[#This Row],[Column13]]</f>
        <v>343079</v>
      </c>
      <c r="N3" s="4">
        <f>FF_PX[[#This Row],[Column14]]</f>
        <v>314718</v>
      </c>
      <c r="O3" s="4">
        <f>FF_PX[[#This Row],[Column15]]</f>
        <v>314265</v>
      </c>
      <c r="P3" s="4">
        <f>FF_PX[[#This Row],[Column16]]</f>
        <v>322852</v>
      </c>
      <c r="Q3" s="4">
        <f>FF_PX[[#This Row],[Column17]]</f>
        <v>303768</v>
      </c>
      <c r="R3" s="4">
        <f>FF_PX[[#This Row],[Column18]]</f>
        <v>277429</v>
      </c>
      <c r="S3" s="4">
        <f>FF_PX[[#This Row],[Column19]]</f>
        <v>265462</v>
      </c>
      <c r="T3" s="4">
        <f>FF_PX[[#This Row],[Column20]]</f>
        <v>248780</v>
      </c>
      <c r="U3" s="4">
        <f>FF_PX[[#This Row],[Column21]]</f>
        <v>258168</v>
      </c>
      <c r="V3" s="4">
        <f>FF_PX[[#This Row],[Column22]]</f>
        <v>245648</v>
      </c>
      <c r="W3" s="4">
        <f>FF_PX[[#This Row],[Column23]]</f>
        <v>246918</v>
      </c>
      <c r="X3" s="4">
        <f>FF_PX[[#This Row],[Column24]]</f>
        <v>241034</v>
      </c>
      <c r="Y3" s="4">
        <f>FF_PX[[#This Row],[Column25]]</f>
        <v>241034</v>
      </c>
      <c r="Z3" s="4">
        <f>FF_PX[[#This Row],[Column26]]</f>
        <v>242374</v>
      </c>
      <c r="AA3" s="4">
        <f>FF_PX[[#This Row],[Column27]]</f>
        <v>234140</v>
      </c>
      <c r="AB3" s="4">
        <f>FF_PX[[#This Row],[Column28]]</f>
        <v>240961</v>
      </c>
      <c r="AC3" s="4">
        <f>FF_PX[[#This Row],[Column29]]</f>
        <v>799981</v>
      </c>
      <c r="AD3" s="4">
        <f>FF_PX[[#This Row],[Column30]]</f>
        <v>801514</v>
      </c>
      <c r="AE3" s="4">
        <f>FF_PX[[#This Row],[Column31]]</f>
        <v>800716</v>
      </c>
      <c r="AF3" s="4">
        <f>FF_PX[[#This Row],[Column32]]</f>
        <v>799294</v>
      </c>
      <c r="AG3" s="4">
        <f>FF_PX[[#This Row],[Column33]]</f>
        <v>804421</v>
      </c>
      <c r="AH3" s="4">
        <f>FF_PX[[#This Row],[Column34]]</f>
        <v>805745</v>
      </c>
      <c r="AI3" s="4">
        <f>FF_PX[[#This Row],[Column35]]</f>
        <v>802871</v>
      </c>
      <c r="AJ3" s="4">
        <f>FF_PX[[#This Row],[Column36]]</f>
        <v>804197</v>
      </c>
      <c r="AK3" s="4">
        <f>FF_PX[[#This Row],[Column37]]</f>
        <v>801457</v>
      </c>
      <c r="AL3" s="4">
        <f>FF_PX[[#This Row],[Column38]]</f>
        <v>807848</v>
      </c>
      <c r="AM3" s="4">
        <f>FF_PX[[#This Row],[Column39]]</f>
        <v>800864</v>
      </c>
      <c r="AN3" s="4">
        <f>FF_PX[[#This Row],[Column40]]</f>
        <v>801298</v>
      </c>
      <c r="AO3" s="4">
        <f>FF_PX[[#This Row],[Column41]]</f>
        <v>818464</v>
      </c>
      <c r="AP3" s="4">
        <f>FF_PX[[#This Row],[Column42]]</f>
        <v>806737</v>
      </c>
      <c r="AQ3" s="4">
        <f>FF_PX[[#This Row],[Column43]]</f>
        <v>809336</v>
      </c>
      <c r="AR3" s="4">
        <f>FF_PX[[#This Row],[Column44]]</f>
        <v>814662</v>
      </c>
      <c r="AS3" s="4">
        <f>FF_PX[[#This Row],[Column45]]</f>
        <v>815717</v>
      </c>
      <c r="AT3" s="4">
        <f>FF_PX[[#This Row],[Column46]]</f>
        <v>840045</v>
      </c>
      <c r="AU3" s="4">
        <f>FF_PX[[#This Row],[Column47]]</f>
        <v>838467</v>
      </c>
      <c r="AV3" s="4">
        <f>FF_PX[[#This Row],[Column48]]</f>
        <v>846154</v>
      </c>
      <c r="AW3" s="4">
        <f>FF_PX[[#This Row],[Column49]]</f>
        <v>864598</v>
      </c>
      <c r="AX3" s="4">
        <f>FF_PX[[#This Row],[Column50]]</f>
        <v>310924</v>
      </c>
      <c r="AY3" s="4">
        <f>FF_PX[[#This Row],[Column51]]</f>
        <v>306130</v>
      </c>
      <c r="AZ3" s="4">
        <f>FF_PX[[#This Row],[Column52]]</f>
        <v>306015</v>
      </c>
      <c r="BA3" s="4">
        <f>FF_PX[[#This Row],[Column53]]</f>
        <v>311486</v>
      </c>
      <c r="BB3" s="4">
        <f>FF_PX[[#This Row],[Column54]]</f>
        <v>319961</v>
      </c>
      <c r="BC3" s="4">
        <f>FF_PX[[#This Row],[Column55]]</f>
        <v>321369</v>
      </c>
      <c r="BD3" s="4">
        <f>FF_PX[[#This Row],[Column56]]</f>
        <v>318878</v>
      </c>
      <c r="BE3" s="4">
        <f>FF_PX[[#This Row],[Column57]]</f>
        <v>321022</v>
      </c>
      <c r="BF3" s="4">
        <f>FF_PX[[#This Row],[Column58]]</f>
        <v>320938</v>
      </c>
      <c r="BG3" s="4">
        <f>FF_PX[[#This Row],[Column59]]</f>
        <v>312553</v>
      </c>
      <c r="BH3" s="4">
        <f>FF_PX[[#This Row],[Column60]]</f>
        <v>321644</v>
      </c>
      <c r="BI3" s="4">
        <f>FF_PX[[#This Row],[Column61]]</f>
        <v>342535</v>
      </c>
      <c r="BJ3" s="4">
        <f>FF_PX[[#This Row],[Column62]]</f>
        <v>351959</v>
      </c>
      <c r="BK3" s="4">
        <f>FF_PX[[#This Row],[Column63]]</f>
        <v>355016</v>
      </c>
      <c r="BL3" s="4">
        <f>FF_PX[[#This Row],[Column64]]</f>
        <v>348078</v>
      </c>
      <c r="BM3" s="4">
        <f>FF_PX[[#This Row],[Column65]]</f>
        <v>338243</v>
      </c>
      <c r="BN3" s="4">
        <f>FF_PX[[#This Row],[Column66]]</f>
        <v>357507</v>
      </c>
      <c r="BO3" s="4">
        <f>FF_PX[[#This Row],[Column67]]</f>
        <v>381688</v>
      </c>
      <c r="BP3" s="4">
        <f>FF_PX[[#This Row],[Column68]]</f>
        <v>394259</v>
      </c>
      <c r="BQ3" s="4">
        <f>FF_PX[[#This Row],[Column69]]</f>
        <v>383379</v>
      </c>
      <c r="BR3" s="4">
        <f>FF_PX[[#This Row],[Column70]]</f>
        <v>383247</v>
      </c>
      <c r="BS3" s="4">
        <f>FF_PX[[#This Row],[Column71]]</f>
        <v>376967</v>
      </c>
      <c r="BT3" s="4">
        <f>FF_PX[[#This Row],[Column72]]</f>
        <v>410700</v>
      </c>
      <c r="BU3" s="4">
        <f>FF_PX[[#This Row],[Column73]]</f>
        <v>271846</v>
      </c>
      <c r="BV3" s="4">
        <f>FF_PX[[#This Row],[Column74]]</f>
        <v>271410</v>
      </c>
      <c r="BW3" s="4">
        <f>FF_PX[[#This Row],[Column75]]</f>
        <v>271460</v>
      </c>
      <c r="BX3" s="4">
        <f>FF_PX[[#This Row],[Column76]]</f>
        <v>275717</v>
      </c>
      <c r="BY3" s="4">
        <f>FF_PX[[#This Row],[Column77]]</f>
        <v>273710</v>
      </c>
      <c r="BZ3" s="4">
        <f>FF_PX[[#This Row],[Column78]]</f>
        <v>277320</v>
      </c>
      <c r="CA3" s="4">
        <f>FF_PX[[#This Row],[Column79]]</f>
        <v>277269</v>
      </c>
      <c r="CB3" s="4">
        <f>FF_PX[[#This Row],[Column80]]</f>
        <v>283303</v>
      </c>
      <c r="CC3" s="4">
        <f>FF_PX[[#This Row],[Column81]]</f>
        <v>272927</v>
      </c>
      <c r="CD3" s="4">
        <f>FF_PX[[#This Row],[Column82]]</f>
        <v>288184</v>
      </c>
      <c r="CE3" s="4">
        <f>FF_PX[[#This Row],[Column83]]</f>
        <v>291192</v>
      </c>
      <c r="CF3" s="4">
        <f>FF_PX[[#This Row],[Column84]]</f>
        <v>279563</v>
      </c>
      <c r="CG3" s="4">
        <f>FF_PX[[#This Row],[Column85]]</f>
        <v>268149</v>
      </c>
      <c r="CH3" s="4">
        <f>FF_PX[[#This Row],[Column86]]</f>
        <v>272459</v>
      </c>
      <c r="CI3" s="4">
        <f>FF_PX[[#This Row],[Column87]]</f>
        <v>262505</v>
      </c>
      <c r="CJ3" s="4">
        <f>FF_PX[[#This Row],[Column88]]</f>
        <v>248571</v>
      </c>
      <c r="CK3" s="4">
        <f>FF_PX[[#This Row],[Column89]]</f>
        <v>250542</v>
      </c>
      <c r="CL3" s="4">
        <f>FF_PX[[#This Row],[Column90]]</f>
        <v>245671</v>
      </c>
      <c r="CM3" s="4">
        <f>FF_PX[[#This Row],[Column91]]</f>
        <v>258671</v>
      </c>
      <c r="CN3" s="4">
        <f>FF_PX[[#This Row],[Column92]]</f>
        <v>254288</v>
      </c>
      <c r="CO3" s="4">
        <f>FF_PX[[#This Row],[Column93]]</f>
        <v>254651</v>
      </c>
      <c r="CP3" s="4">
        <f>FF_PX[[#This Row],[Column94]]</f>
        <v>248521</v>
      </c>
      <c r="CQ3" s="4">
        <f>FF_PX[[#This Row],[Column95]]</f>
        <v>323246</v>
      </c>
      <c r="CR3" s="4">
        <f>FF_PX[[#This Row],[Column96]]</f>
        <v>324391</v>
      </c>
      <c r="CS3" s="4">
        <f>FF_PX[[#This Row],[Column97]]</f>
        <v>324416</v>
      </c>
      <c r="CT3" s="4">
        <f>FF_PX[[#This Row],[Column98]]</f>
        <v>320965</v>
      </c>
      <c r="CU3" s="4">
        <f>FF_PX[[#This Row],[Column99]]</f>
        <v>325473</v>
      </c>
      <c r="CV3" s="4">
        <f>FF_PX[[#This Row],[Column100]]</f>
        <v>325473</v>
      </c>
      <c r="CW3" s="4">
        <f>FF_PX[[#This Row],[Column101]]</f>
        <v>314232</v>
      </c>
      <c r="CX3" s="4">
        <f>FF_PX[[#This Row],[Column102]]</f>
        <v>321563</v>
      </c>
      <c r="CY3" s="4">
        <f>FF_PX[[#This Row],[Column103]]</f>
        <v>339047</v>
      </c>
      <c r="CZ3" s="4">
        <f>FF_PX[[#This Row],[Column104]]</f>
        <v>331499</v>
      </c>
      <c r="DA3" s="4">
        <f>FF_PX[[#This Row],[Column105]]</f>
        <v>325600</v>
      </c>
    </row>
    <row r="4" spans="1:105" x14ac:dyDescent="0.25">
      <c r="A4" t="str">
        <f ca="1">'cont list_0'!M7</f>
        <v>X26</v>
      </c>
      <c r="B4" s="4">
        <f>FF_PX[[#This Row],[Column2]]</f>
        <v>539585</v>
      </c>
      <c r="C4" s="4">
        <f>FF_PX[[#This Row],[Column3]]</f>
        <v>539585</v>
      </c>
      <c r="D4" s="4">
        <f>FF_PX[[#This Row],[Column4]]</f>
        <v>528363</v>
      </c>
      <c r="E4" s="4">
        <f>FF_PX[[#This Row],[Column5]]</f>
        <v>524225</v>
      </c>
      <c r="F4" s="4">
        <f>FF_PX[[#This Row],[Column6]]</f>
        <v>481657</v>
      </c>
      <c r="G4" s="4">
        <f>FF_PX[[#This Row],[Column7]]</f>
        <v>714879</v>
      </c>
      <c r="H4" s="4">
        <f>FF_PX[[#This Row],[Column8]]</f>
        <v>711796</v>
      </c>
      <c r="I4" s="4">
        <f>FF_PX[[#This Row],[Column9]]</f>
        <v>710758</v>
      </c>
      <c r="J4" s="4">
        <f>FF_PX[[#This Row],[Column10]]</f>
        <v>705210</v>
      </c>
      <c r="K4" s="4">
        <f>FF_PX[[#This Row],[Column11]]</f>
        <v>720037</v>
      </c>
      <c r="L4" s="4">
        <f>FF_PX[[#This Row],[Column12]]</f>
        <v>711777</v>
      </c>
      <c r="M4" s="4">
        <f>FF_PX[[#This Row],[Column13]]</f>
        <v>720216</v>
      </c>
      <c r="N4" s="4">
        <f>FF_PX[[#This Row],[Column14]]</f>
        <v>721361</v>
      </c>
      <c r="O4" s="4">
        <f>FF_PX[[#This Row],[Column15]]</f>
        <v>728008</v>
      </c>
      <c r="P4" s="4">
        <f>FF_PX[[#This Row],[Column16]]</f>
        <v>727149</v>
      </c>
      <c r="Q4" s="4">
        <f>FF_PX[[#This Row],[Column17]]</f>
        <v>791103</v>
      </c>
      <c r="R4" s="4">
        <f>FF_PX[[#This Row],[Column18]]</f>
        <v>778072</v>
      </c>
      <c r="S4" s="4">
        <f>FF_PX[[#This Row],[Column19]]</f>
        <v>756536</v>
      </c>
      <c r="T4" s="4">
        <f>FF_PX[[#This Row],[Column20]]</f>
        <v>762890</v>
      </c>
      <c r="U4" s="4">
        <f>FF_PX[[#This Row],[Column21]]</f>
        <v>705040</v>
      </c>
      <c r="V4" s="4">
        <f>FF_PX[[#This Row],[Column22]]</f>
        <v>662160</v>
      </c>
      <c r="W4" s="4">
        <f>FF_PX[[#This Row],[Column23]]</f>
        <v>652162</v>
      </c>
      <c r="X4" s="4">
        <f>FF_PX[[#This Row],[Column24]]</f>
        <v>649719</v>
      </c>
      <c r="Y4" s="4">
        <f>FF_PX[[#This Row],[Column25]]</f>
        <v>649719</v>
      </c>
      <c r="Z4" s="4">
        <f>FF_PX[[#This Row],[Column26]]</f>
        <v>660747</v>
      </c>
      <c r="AA4" s="4">
        <f>FF_PX[[#This Row],[Column27]]</f>
        <v>625513</v>
      </c>
      <c r="AB4" s="4">
        <f>FF_PX[[#This Row],[Column28]]</f>
        <v>614628</v>
      </c>
      <c r="AC4" s="4">
        <f>FF_PX[[#This Row],[Column29]]</f>
        <v>242670</v>
      </c>
      <c r="AD4" s="4">
        <f>FF_PX[[#This Row],[Column30]]</f>
        <v>237290</v>
      </c>
      <c r="AE4" s="4">
        <f>FF_PX[[#This Row],[Column31]]</f>
        <v>228468</v>
      </c>
      <c r="AF4" s="4">
        <f>FF_PX[[#This Row],[Column32]]</f>
        <v>237197</v>
      </c>
      <c r="AG4" s="4">
        <f>FF_PX[[#This Row],[Column33]]</f>
        <v>253218</v>
      </c>
      <c r="AH4" s="4">
        <f>FF_PX[[#This Row],[Column34]]</f>
        <v>248131</v>
      </c>
      <c r="AI4" s="4">
        <f>FF_PX[[#This Row],[Column35]]</f>
        <v>255706</v>
      </c>
      <c r="AJ4" s="4">
        <f>FF_PX[[#This Row],[Column36]]</f>
        <v>249354</v>
      </c>
      <c r="AK4" s="4">
        <f>FF_PX[[#This Row],[Column37]]</f>
        <v>244349</v>
      </c>
      <c r="AL4" s="4">
        <f>FF_PX[[#This Row],[Column38]]</f>
        <v>241416</v>
      </c>
      <c r="AM4" s="4">
        <f>FF_PX[[#This Row],[Column39]]</f>
        <v>243136</v>
      </c>
      <c r="AN4" s="4">
        <f>FF_PX[[#This Row],[Column40]]</f>
        <v>232477</v>
      </c>
      <c r="AO4" s="4">
        <f>FF_PX[[#This Row],[Column41]]</f>
        <v>233385</v>
      </c>
      <c r="AP4" s="4">
        <f>FF_PX[[#This Row],[Column42]]</f>
        <v>239884</v>
      </c>
      <c r="AQ4" s="4">
        <f>FF_PX[[#This Row],[Column43]]</f>
        <v>233859</v>
      </c>
      <c r="AR4" s="4">
        <f>FF_PX[[#This Row],[Column44]]</f>
        <v>256475</v>
      </c>
      <c r="AS4" s="4">
        <f>FF_PX[[#This Row],[Column45]]</f>
        <v>236789</v>
      </c>
      <c r="AT4" s="4">
        <f>FF_PX[[#This Row],[Column46]]</f>
        <v>235297</v>
      </c>
      <c r="AU4" s="4">
        <f>FF_PX[[#This Row],[Column47]]</f>
        <v>232897</v>
      </c>
      <c r="AV4" s="4">
        <f>FF_PX[[#This Row],[Column48]]</f>
        <v>232684</v>
      </c>
      <c r="AW4" s="4">
        <f>FF_PX[[#This Row],[Column49]]</f>
        <v>222469</v>
      </c>
      <c r="AX4" s="4">
        <f>FF_PX[[#This Row],[Column50]]</f>
        <v>863367</v>
      </c>
      <c r="AY4" s="4">
        <f>FF_PX[[#This Row],[Column51]]</f>
        <v>880650</v>
      </c>
      <c r="AZ4" s="4">
        <f>FF_PX[[#This Row],[Column52]]</f>
        <v>867816</v>
      </c>
      <c r="BA4" s="4">
        <f>FF_PX[[#This Row],[Column53]]</f>
        <v>1007099</v>
      </c>
      <c r="BB4" s="4">
        <f>FF_PX[[#This Row],[Column54]]</f>
        <v>967136</v>
      </c>
      <c r="BC4" s="4">
        <f>FF_PX[[#This Row],[Column55]]</f>
        <v>909714</v>
      </c>
      <c r="BD4" s="4">
        <f>FF_PX[[#This Row],[Column56]]</f>
        <v>871990</v>
      </c>
      <c r="BE4" s="4">
        <f>FF_PX[[#This Row],[Column57]]</f>
        <v>891064</v>
      </c>
      <c r="BF4" s="4">
        <f>FF_PX[[#This Row],[Column58]]</f>
        <v>841268</v>
      </c>
      <c r="BG4" s="4">
        <f>FF_PX[[#This Row],[Column59]]</f>
        <v>790484</v>
      </c>
      <c r="BH4" s="4">
        <f>FF_PX[[#This Row],[Column60]]</f>
        <v>787297</v>
      </c>
      <c r="BI4" s="4">
        <f>FF_PX[[#This Row],[Column61]]</f>
        <v>775488</v>
      </c>
      <c r="BJ4" s="4">
        <f>FF_PX[[#This Row],[Column62]]</f>
        <v>758920</v>
      </c>
      <c r="BK4" s="4">
        <f>FF_PX[[#This Row],[Column63]]</f>
        <v>735699</v>
      </c>
      <c r="BL4" s="4">
        <f>FF_PX[[#This Row],[Column64]]</f>
        <v>740621</v>
      </c>
      <c r="BM4" s="4">
        <f>FF_PX[[#This Row],[Column65]]</f>
        <v>721508</v>
      </c>
      <c r="BN4" s="4">
        <f>FF_PX[[#This Row],[Column66]]</f>
        <v>721711</v>
      </c>
      <c r="BO4" s="4">
        <f>FF_PX[[#This Row],[Column67]]</f>
        <v>718410</v>
      </c>
      <c r="BP4" s="4">
        <f>FF_PX[[#This Row],[Column68]]</f>
        <v>712849</v>
      </c>
      <c r="BQ4" s="4">
        <f>FF_PX[[#This Row],[Column69]]</f>
        <v>710124</v>
      </c>
      <c r="BR4" s="4">
        <f>FF_PX[[#This Row],[Column70]]</f>
        <v>650369</v>
      </c>
      <c r="BS4" s="4">
        <f>FF_PX[[#This Row],[Column71]]</f>
        <v>650369</v>
      </c>
      <c r="BT4" s="4">
        <f>FF_PX[[#This Row],[Column72]]</f>
        <v>607336</v>
      </c>
      <c r="BU4" s="4">
        <f>FF_PX[[#This Row],[Column73]]</f>
        <v>392153</v>
      </c>
      <c r="BV4" s="4">
        <f>FF_PX[[#This Row],[Column74]]</f>
        <v>365476</v>
      </c>
      <c r="BW4" s="4">
        <f>FF_PX[[#This Row],[Column75]]</f>
        <v>349693</v>
      </c>
      <c r="BX4" s="4">
        <f>FF_PX[[#This Row],[Column76]]</f>
        <v>347112</v>
      </c>
      <c r="BY4" s="4">
        <f>FF_PX[[#This Row],[Column77]]</f>
        <v>325028</v>
      </c>
      <c r="BZ4" s="4">
        <f>FF_PX[[#This Row],[Column78]]</f>
        <v>320644</v>
      </c>
      <c r="CA4" s="4">
        <f>FF_PX[[#This Row],[Column79]]</f>
        <v>318746</v>
      </c>
      <c r="CB4" s="4">
        <f>FF_PX[[#This Row],[Column80]]</f>
        <v>341995</v>
      </c>
      <c r="CC4" s="4">
        <f>FF_PX[[#This Row],[Column81]]</f>
        <v>325844</v>
      </c>
      <c r="CD4" s="4">
        <f>FF_PX[[#This Row],[Column82]]</f>
        <v>321774</v>
      </c>
      <c r="CE4" s="4">
        <f>FF_PX[[#This Row],[Column83]]</f>
        <v>324548</v>
      </c>
      <c r="CF4" s="4">
        <f>FF_PX[[#This Row],[Column84]]</f>
        <v>323658</v>
      </c>
      <c r="CG4" s="4">
        <f>FF_PX[[#This Row],[Column85]]</f>
        <v>314618</v>
      </c>
      <c r="CH4" s="4">
        <f>FF_PX[[#This Row],[Column86]]</f>
        <v>313708</v>
      </c>
      <c r="CI4" s="4">
        <f>FF_PX[[#This Row],[Column87]]</f>
        <v>295342</v>
      </c>
      <c r="CJ4" s="4">
        <f>FF_PX[[#This Row],[Column88]]</f>
        <v>297068</v>
      </c>
      <c r="CK4" s="4">
        <f>FF_PX[[#This Row],[Column89]]</f>
        <v>296535</v>
      </c>
      <c r="CL4" s="4">
        <f>FF_PX[[#This Row],[Column90]]</f>
        <v>307310</v>
      </c>
      <c r="CM4" s="4">
        <f>FF_PX[[#This Row],[Column91]]</f>
        <v>317858</v>
      </c>
      <c r="CN4" s="4">
        <f>FF_PX[[#This Row],[Column92]]</f>
        <v>298794</v>
      </c>
      <c r="CO4" s="4">
        <f>FF_PX[[#This Row],[Column93]]</f>
        <v>303432</v>
      </c>
      <c r="CP4" s="4">
        <f>FF_PX[[#This Row],[Column94]]</f>
        <v>311629</v>
      </c>
      <c r="CQ4" s="4">
        <f>FF_PX[[#This Row],[Column95]]</f>
        <v>249167</v>
      </c>
      <c r="CR4" s="4">
        <f>FF_PX[[#This Row],[Column96]]</f>
        <v>243531</v>
      </c>
      <c r="CS4" s="4">
        <f>FF_PX[[#This Row],[Column97]]</f>
        <v>243171</v>
      </c>
      <c r="CT4" s="4">
        <f>FF_PX[[#This Row],[Column98]]</f>
        <v>242292</v>
      </c>
      <c r="CU4" s="4">
        <f>FF_PX[[#This Row],[Column99]]</f>
        <v>250240</v>
      </c>
      <c r="CV4" s="4">
        <f>FF_PX[[#This Row],[Column100]]</f>
        <v>250240</v>
      </c>
      <c r="CW4" s="4">
        <f>FF_PX[[#This Row],[Column101]]</f>
        <v>235593</v>
      </c>
      <c r="CX4" s="4">
        <f>FF_PX[[#This Row],[Column102]]</f>
        <v>231524</v>
      </c>
      <c r="CY4" s="4">
        <f>FF_PX[[#This Row],[Column103]]</f>
        <v>232215</v>
      </c>
      <c r="CZ4" s="4">
        <f>FF_PX[[#This Row],[Column104]]</f>
        <v>251709</v>
      </c>
      <c r="DA4" s="4">
        <f>FF_PX[[#This Row],[Column105]]</f>
        <v>243400</v>
      </c>
    </row>
    <row r="5" spans="1:105" x14ac:dyDescent="0.25">
      <c r="A5" t="str">
        <f ca="1">'cont list_0'!M8</f>
        <v>Z26</v>
      </c>
      <c r="B5" s="4">
        <f>FF_PX[[#This Row],[Column2]]</f>
        <v>226756</v>
      </c>
      <c r="C5" s="4">
        <f>FF_PX[[#This Row],[Column3]]</f>
        <v>226756</v>
      </c>
      <c r="D5" s="4">
        <f>FF_PX[[#This Row],[Column4]]</f>
        <v>222313</v>
      </c>
      <c r="E5" s="4">
        <f>FF_PX[[#This Row],[Column5]]</f>
        <v>224172</v>
      </c>
      <c r="F5" s="4">
        <f>FF_PX[[#This Row],[Column6]]</f>
        <v>233980</v>
      </c>
      <c r="G5" s="4">
        <f>FF_PX[[#This Row],[Column7]]</f>
        <v>475821</v>
      </c>
      <c r="H5" s="4">
        <f>FF_PX[[#This Row],[Column8]]</f>
        <v>437430</v>
      </c>
      <c r="I5" s="4">
        <f>FF_PX[[#This Row],[Column9]]</f>
        <v>419680</v>
      </c>
      <c r="J5" s="4">
        <f>FF_PX[[#This Row],[Column10]]</f>
        <v>405736</v>
      </c>
      <c r="K5" s="4">
        <f>FF_PX[[#This Row],[Column11]]</f>
        <v>407559</v>
      </c>
      <c r="L5" s="4">
        <f>FF_PX[[#This Row],[Column12]]</f>
        <v>400084</v>
      </c>
      <c r="M5" s="4">
        <f>FF_PX[[#This Row],[Column13]]</f>
        <v>423986</v>
      </c>
      <c r="N5" s="4">
        <f>FF_PX[[#This Row],[Column14]]</f>
        <v>399821</v>
      </c>
      <c r="O5" s="4">
        <f>FF_PX[[#This Row],[Column15]]</f>
        <v>391786</v>
      </c>
      <c r="P5" s="4">
        <f>FF_PX[[#This Row],[Column16]]</f>
        <v>380046</v>
      </c>
      <c r="Q5" s="4">
        <f>FF_PX[[#This Row],[Column17]]</f>
        <v>395799</v>
      </c>
      <c r="R5" s="4">
        <f>FF_PX[[#This Row],[Column18]]</f>
        <v>391010</v>
      </c>
      <c r="S5" s="4">
        <f>FF_PX[[#This Row],[Column19]]</f>
        <v>402926</v>
      </c>
      <c r="T5" s="4">
        <f>FF_PX[[#This Row],[Column20]]</f>
        <v>369945</v>
      </c>
      <c r="U5" s="4">
        <f>FF_PX[[#This Row],[Column21]]</f>
        <v>329878</v>
      </c>
      <c r="V5" s="4">
        <f>FF_PX[[#This Row],[Column22]]</f>
        <v>345498</v>
      </c>
      <c r="W5" s="4">
        <f>FF_PX[[#This Row],[Column23]]</f>
        <v>346069</v>
      </c>
      <c r="X5" s="4">
        <f>FF_PX[[#This Row],[Column24]]</f>
        <v>338719</v>
      </c>
      <c r="Y5" s="4">
        <f>FF_PX[[#This Row],[Column25]]</f>
        <v>338719</v>
      </c>
      <c r="Z5" s="4">
        <f>FF_PX[[#This Row],[Column26]]</f>
        <v>342540</v>
      </c>
      <c r="AA5" s="4">
        <f>FF_PX[[#This Row],[Column27]]</f>
        <v>337038</v>
      </c>
      <c r="AB5" s="4">
        <f>FF_PX[[#This Row],[Column28]]</f>
        <v>339252</v>
      </c>
      <c r="AC5" s="4">
        <f>FF_PX[[#This Row],[Column29]]</f>
        <v>616610</v>
      </c>
      <c r="AD5" s="4">
        <f>FF_PX[[#This Row],[Column30]]</f>
        <v>638254</v>
      </c>
      <c r="AE5" s="4">
        <f>FF_PX[[#This Row],[Column31]]</f>
        <v>578593</v>
      </c>
      <c r="AF5" s="4">
        <f>FF_PX[[#This Row],[Column32]]</f>
        <v>610668</v>
      </c>
      <c r="AG5" s="4">
        <f>FF_PX[[#This Row],[Column33]]</f>
        <v>583385</v>
      </c>
      <c r="AH5" s="4">
        <f>FF_PX[[#This Row],[Column34]]</f>
        <v>577111</v>
      </c>
      <c r="AI5" s="4">
        <f>FF_PX[[#This Row],[Column35]]</f>
        <v>569132</v>
      </c>
      <c r="AJ5" s="4">
        <f>FF_PX[[#This Row],[Column36]]</f>
        <v>558386</v>
      </c>
      <c r="AK5" s="4">
        <f>FF_PX[[#This Row],[Column37]]</f>
        <v>546430</v>
      </c>
      <c r="AL5" s="4">
        <f>FF_PX[[#This Row],[Column38]]</f>
        <v>544043</v>
      </c>
      <c r="AM5" s="4">
        <f>FF_PX[[#This Row],[Column39]]</f>
        <v>540420</v>
      </c>
      <c r="AN5" s="4">
        <f>FF_PX[[#This Row],[Column40]]</f>
        <v>521841</v>
      </c>
      <c r="AO5" s="4">
        <f>FF_PX[[#This Row],[Column41]]</f>
        <v>526638</v>
      </c>
      <c r="AP5" s="4">
        <f>FF_PX[[#This Row],[Column42]]</f>
        <v>530739</v>
      </c>
      <c r="AQ5" s="4">
        <f>FF_PX[[#This Row],[Column43]]</f>
        <v>494847</v>
      </c>
      <c r="AR5" s="4">
        <f>FF_PX[[#This Row],[Column44]]</f>
        <v>505097</v>
      </c>
      <c r="AS5" s="4">
        <f>FF_PX[[#This Row],[Column45]]</f>
        <v>490816</v>
      </c>
      <c r="AT5" s="4">
        <f>FF_PX[[#This Row],[Column46]]</f>
        <v>505068</v>
      </c>
      <c r="AU5" s="4">
        <f>FF_PX[[#This Row],[Column47]]</f>
        <v>457315</v>
      </c>
      <c r="AV5" s="4">
        <f>FF_PX[[#This Row],[Column48]]</f>
        <v>458802</v>
      </c>
      <c r="AW5" s="4">
        <f>FF_PX[[#This Row],[Column49]]</f>
        <v>452516</v>
      </c>
      <c r="AX5" s="4">
        <f>FF_PX[[#This Row],[Column50]]</f>
        <v>221602</v>
      </c>
      <c r="AY5" s="4">
        <f>FF_PX[[#This Row],[Column51]]</f>
        <v>212586</v>
      </c>
      <c r="AZ5" s="4">
        <f>FF_PX[[#This Row],[Column52]]</f>
        <v>213116</v>
      </c>
      <c r="BA5" s="4">
        <f>FF_PX[[#This Row],[Column53]]</f>
        <v>214024</v>
      </c>
      <c r="BB5" s="4">
        <f>FF_PX[[#This Row],[Column54]]</f>
        <v>193577</v>
      </c>
      <c r="BC5" s="4">
        <f>FF_PX[[#This Row],[Column55]]</f>
        <v>195410</v>
      </c>
      <c r="BD5" s="4">
        <f>FF_PX[[#This Row],[Column56]]</f>
        <v>206202</v>
      </c>
      <c r="BE5" s="4">
        <f>FF_PX[[#This Row],[Column57]]</f>
        <v>201838</v>
      </c>
      <c r="BF5" s="4">
        <f>FF_PX[[#This Row],[Column58]]</f>
        <v>202334</v>
      </c>
      <c r="BG5" s="4">
        <f>FF_PX[[#This Row],[Column59]]</f>
        <v>194983</v>
      </c>
      <c r="BH5" s="4">
        <f>FF_PX[[#This Row],[Column60]]</f>
        <v>193039</v>
      </c>
      <c r="BI5" s="4">
        <f>FF_PX[[#This Row],[Column61]]</f>
        <v>189453</v>
      </c>
      <c r="BJ5" s="4">
        <f>FF_PX[[#This Row],[Column62]]</f>
        <v>182143</v>
      </c>
      <c r="BK5" s="4">
        <f>FF_PX[[#This Row],[Column63]]</f>
        <v>178728</v>
      </c>
      <c r="BL5" s="4">
        <f>FF_PX[[#This Row],[Column64]]</f>
        <v>176136</v>
      </c>
      <c r="BM5" s="4">
        <f>FF_PX[[#This Row],[Column65]]</f>
        <v>167375</v>
      </c>
      <c r="BN5" s="4">
        <f>FF_PX[[#This Row],[Column66]]</f>
        <v>168160</v>
      </c>
      <c r="BO5" s="4">
        <f>FF_PX[[#This Row],[Column67]]</f>
        <v>166545</v>
      </c>
      <c r="BP5" s="4">
        <f>FF_PX[[#This Row],[Column68]]</f>
        <v>175321</v>
      </c>
      <c r="BQ5" s="4">
        <f>FF_PX[[#This Row],[Column69]]</f>
        <v>173256</v>
      </c>
      <c r="BR5" s="4">
        <f>FF_PX[[#This Row],[Column70]]</f>
        <v>169833</v>
      </c>
      <c r="BS5" s="4">
        <f>FF_PX[[#This Row],[Column71]]</f>
        <v>169833</v>
      </c>
      <c r="BT5" s="4">
        <f>FF_PX[[#This Row],[Column72]]</f>
        <v>167056</v>
      </c>
      <c r="BU5" s="4">
        <f>FF_PX[[#This Row],[Column73]]</f>
        <v>585343</v>
      </c>
      <c r="BV5" s="4">
        <f>FF_PX[[#This Row],[Column74]]</f>
        <v>587884</v>
      </c>
      <c r="BW5" s="4">
        <f>FF_PX[[#This Row],[Column75]]</f>
        <v>588110</v>
      </c>
      <c r="BX5" s="4">
        <f>FF_PX[[#This Row],[Column76]]</f>
        <v>557379</v>
      </c>
      <c r="BY5" s="4">
        <f>FF_PX[[#This Row],[Column77]]</f>
        <v>551380</v>
      </c>
      <c r="BZ5" s="4">
        <f>FF_PX[[#This Row],[Column78]]</f>
        <v>519242</v>
      </c>
      <c r="CA5" s="4">
        <f>FF_PX[[#This Row],[Column79]]</f>
        <v>491100</v>
      </c>
      <c r="CB5" s="4">
        <f>FF_PX[[#This Row],[Column80]]</f>
        <v>542815</v>
      </c>
      <c r="CC5" s="4">
        <f>FF_PX[[#This Row],[Column81]]</f>
        <v>531307</v>
      </c>
      <c r="CD5" s="4">
        <f>FF_PX[[#This Row],[Column82]]</f>
        <v>520656</v>
      </c>
      <c r="CE5" s="4">
        <f>FF_PX[[#This Row],[Column83]]</f>
        <v>453680</v>
      </c>
      <c r="CF5" s="4">
        <f>FF_PX[[#This Row],[Column84]]</f>
        <v>402934</v>
      </c>
      <c r="CG5" s="4">
        <f>FF_PX[[#This Row],[Column85]]</f>
        <v>383736</v>
      </c>
      <c r="CH5" s="4">
        <f>FF_PX[[#This Row],[Column86]]</f>
        <v>378572</v>
      </c>
      <c r="CI5" s="4">
        <f>FF_PX[[#This Row],[Column87]]</f>
        <v>368734</v>
      </c>
      <c r="CJ5" s="4">
        <f>FF_PX[[#This Row],[Column88]]</f>
        <v>364268</v>
      </c>
      <c r="CK5" s="4">
        <f>FF_PX[[#This Row],[Column89]]</f>
        <v>355303</v>
      </c>
      <c r="CL5" s="4">
        <f>FF_PX[[#This Row],[Column90]]</f>
        <v>336250</v>
      </c>
      <c r="CM5" s="4">
        <f>FF_PX[[#This Row],[Column91]]</f>
        <v>314998</v>
      </c>
      <c r="CN5" s="4">
        <f>FF_PX[[#This Row],[Column92]]</f>
        <v>306486</v>
      </c>
      <c r="CO5" s="4">
        <f>FF_PX[[#This Row],[Column93]]</f>
        <v>316663</v>
      </c>
      <c r="CP5" s="4">
        <f>FF_PX[[#This Row],[Column94]]</f>
        <v>321053</v>
      </c>
      <c r="CQ5" s="4">
        <f>FF_PX[[#This Row],[Column95]]</f>
        <v>300654</v>
      </c>
      <c r="CR5" s="4">
        <f>FF_PX[[#This Row],[Column96]]</f>
        <v>304948</v>
      </c>
      <c r="CS5" s="4">
        <f>FF_PX[[#This Row],[Column97]]</f>
        <v>295703</v>
      </c>
      <c r="CT5" s="4">
        <f>FF_PX[[#This Row],[Column98]]</f>
        <v>296314</v>
      </c>
      <c r="CU5" s="4">
        <f>FF_PX[[#This Row],[Column99]]</f>
        <v>297152</v>
      </c>
      <c r="CV5" s="4">
        <f>FF_PX[[#This Row],[Column100]]</f>
        <v>297152</v>
      </c>
      <c r="CW5" s="4">
        <f>FF_PX[[#This Row],[Column101]]</f>
        <v>289312</v>
      </c>
      <c r="CX5" s="4">
        <f>FF_PX[[#This Row],[Column102]]</f>
        <v>289148</v>
      </c>
      <c r="CY5" s="4">
        <f>FF_PX[[#This Row],[Column103]]</f>
        <v>291788</v>
      </c>
      <c r="CZ5" s="4">
        <f>FF_PX[[#This Row],[Column104]]</f>
        <v>274982</v>
      </c>
      <c r="DA5" s="4">
        <f>FF_PX[[#This Row],[Column105]]</f>
        <v>254664</v>
      </c>
    </row>
    <row r="6" spans="1:105" x14ac:dyDescent="0.25">
      <c r="A6" t="str">
        <f ca="1">'cont list_0'!M9</f>
        <v>F27</v>
      </c>
      <c r="B6" s="4">
        <f>FF_PX[[#This Row],[Column2]]</f>
        <v>382095</v>
      </c>
      <c r="C6" s="4">
        <f>FF_PX[[#This Row],[Column3]]</f>
        <v>382095</v>
      </c>
      <c r="D6" s="4">
        <f>FF_PX[[#This Row],[Column4]]</f>
        <v>389477</v>
      </c>
      <c r="E6" s="4">
        <f>FF_PX[[#This Row],[Column5]]</f>
        <v>388196</v>
      </c>
      <c r="F6" s="4">
        <f>FF_PX[[#This Row],[Column6]]</f>
        <v>388620</v>
      </c>
      <c r="G6" s="4">
        <f>FF_PX[[#This Row],[Column7]]</f>
        <v>233757</v>
      </c>
      <c r="H6" s="4">
        <f>FF_PX[[#This Row],[Column8]]</f>
        <v>233053</v>
      </c>
      <c r="I6" s="4">
        <f>FF_PX[[#This Row],[Column9]]</f>
        <v>232324</v>
      </c>
      <c r="J6" s="4">
        <f>FF_PX[[#This Row],[Column10]]</f>
        <v>228856</v>
      </c>
      <c r="K6" s="4">
        <f>FF_PX[[#This Row],[Column11]]</f>
        <v>220175</v>
      </c>
      <c r="L6" s="4">
        <f>FF_PX[[#This Row],[Column12]]</f>
        <v>222801</v>
      </c>
      <c r="M6" s="4">
        <f>FF_PX[[#This Row],[Column13]]</f>
        <v>226406</v>
      </c>
      <c r="N6" s="4">
        <f>FF_PX[[#This Row],[Column14]]</f>
        <v>227434</v>
      </c>
      <c r="O6" s="4">
        <f>FF_PX[[#This Row],[Column15]]</f>
        <v>226703</v>
      </c>
      <c r="P6" s="4">
        <f>FF_PX[[#This Row],[Column16]]</f>
        <v>225745</v>
      </c>
      <c r="Q6" s="4">
        <f>FF_PX[[#This Row],[Column17]]</f>
        <v>218948</v>
      </c>
      <c r="R6" s="4">
        <f>FF_PX[[#This Row],[Column18]]</f>
        <v>216163</v>
      </c>
      <c r="S6" s="4">
        <f>FF_PX[[#This Row],[Column19]]</f>
        <v>217387</v>
      </c>
      <c r="T6" s="4">
        <f>FF_PX[[#This Row],[Column20]]</f>
        <v>216469</v>
      </c>
      <c r="U6" s="4">
        <f>FF_PX[[#This Row],[Column21]]</f>
        <v>219906</v>
      </c>
      <c r="V6" s="4">
        <f>FF_PX[[#This Row],[Column22]]</f>
        <v>221652</v>
      </c>
      <c r="W6" s="4">
        <f>FF_PX[[#This Row],[Column23]]</f>
        <v>219855</v>
      </c>
      <c r="X6" s="4">
        <f>FF_PX[[#This Row],[Column24]]</f>
        <v>219617</v>
      </c>
      <c r="Y6" s="4">
        <f>FF_PX[[#This Row],[Column25]]</f>
        <v>219603</v>
      </c>
      <c r="Z6" s="4">
        <f>FF_PX[[#This Row],[Column26]]</f>
        <v>214382</v>
      </c>
      <c r="AA6" s="4">
        <f>FF_PX[[#This Row],[Column27]]</f>
        <v>209464</v>
      </c>
      <c r="AB6" s="4">
        <f>FF_PX[[#This Row],[Column28]]</f>
        <v>213527</v>
      </c>
      <c r="AC6" s="4">
        <f>FF_PX[[#This Row],[Column29]]</f>
        <v>348857</v>
      </c>
      <c r="AD6" s="4">
        <f>FF_PX[[#This Row],[Column30]]</f>
        <v>362138</v>
      </c>
      <c r="AE6" s="4">
        <f>FF_PX[[#This Row],[Column31]]</f>
        <v>318656</v>
      </c>
      <c r="AF6" s="4">
        <f>FF_PX[[#This Row],[Column32]]</f>
        <v>322416</v>
      </c>
      <c r="AG6" s="4">
        <f>FF_PX[[#This Row],[Column33]]</f>
        <v>326839</v>
      </c>
      <c r="AH6" s="4">
        <f>FF_PX[[#This Row],[Column34]]</f>
        <v>302933</v>
      </c>
      <c r="AI6" s="4">
        <f>FF_PX[[#This Row],[Column35]]</f>
        <v>302928</v>
      </c>
      <c r="AJ6" s="4">
        <f>FF_PX[[#This Row],[Column36]]</f>
        <v>297692</v>
      </c>
      <c r="AK6" s="4">
        <f>FF_PX[[#This Row],[Column37]]</f>
        <v>276659</v>
      </c>
      <c r="AL6" s="4">
        <f>FF_PX[[#This Row],[Column38]]</f>
        <v>270874</v>
      </c>
      <c r="AM6" s="4">
        <f>FF_PX[[#This Row],[Column39]]</f>
        <v>262258</v>
      </c>
      <c r="AN6" s="4">
        <f>FF_PX[[#This Row],[Column40]]</f>
        <v>252144</v>
      </c>
      <c r="AO6" s="4">
        <f>FF_PX[[#This Row],[Column41]]</f>
        <v>249463</v>
      </c>
      <c r="AP6" s="4">
        <f>FF_PX[[#This Row],[Column42]]</f>
        <v>250497</v>
      </c>
      <c r="AQ6" s="4">
        <f>FF_PX[[#This Row],[Column43]]</f>
        <v>245671</v>
      </c>
      <c r="AR6" s="4">
        <f>FF_PX[[#This Row],[Column44]]</f>
        <v>244341</v>
      </c>
      <c r="AS6" s="4">
        <f>FF_PX[[#This Row],[Column45]]</f>
        <v>241270</v>
      </c>
      <c r="AT6" s="4">
        <f>FF_PX[[#This Row],[Column46]]</f>
        <v>240588</v>
      </c>
      <c r="AU6" s="4">
        <f>FF_PX[[#This Row],[Column47]]</f>
        <v>235069</v>
      </c>
      <c r="AV6" s="4">
        <f>FF_PX[[#This Row],[Column48]]</f>
        <v>241578</v>
      </c>
      <c r="AW6" s="4">
        <f>FF_PX[[#This Row],[Column49]]</f>
        <v>231882</v>
      </c>
      <c r="AX6" s="4">
        <f>FF_PX[[#This Row],[Column50]]</f>
        <v>452236</v>
      </c>
      <c r="AY6" s="4">
        <f>FF_PX[[#This Row],[Column51]]</f>
        <v>428149</v>
      </c>
      <c r="AZ6" s="4">
        <f>FF_PX[[#This Row],[Column52]]</f>
        <v>394994</v>
      </c>
      <c r="BA6" s="4">
        <f>FF_PX[[#This Row],[Column53]]</f>
        <v>378490</v>
      </c>
      <c r="BB6" s="4">
        <f>FF_PX[[#This Row],[Column54]]</f>
        <v>368001</v>
      </c>
      <c r="BC6" s="4">
        <f>FF_PX[[#This Row],[Column55]]</f>
        <v>358222</v>
      </c>
      <c r="BD6" s="4">
        <f>FF_PX[[#This Row],[Column56]]</f>
        <v>351069</v>
      </c>
      <c r="BE6" s="4">
        <f>FF_PX[[#This Row],[Column57]]</f>
        <v>330196</v>
      </c>
      <c r="BF6" s="4">
        <f>FF_PX[[#This Row],[Column58]]</f>
        <v>312717</v>
      </c>
      <c r="BG6" s="4">
        <f>FF_PX[[#This Row],[Column59]]</f>
        <v>310645</v>
      </c>
      <c r="BH6" s="4">
        <f>FF_PX[[#This Row],[Column60]]</f>
        <v>305840</v>
      </c>
      <c r="BI6" s="4">
        <f>FF_PX[[#This Row],[Column61]]</f>
        <v>312529</v>
      </c>
      <c r="BJ6" s="4">
        <f>FF_PX[[#This Row],[Column62]]</f>
        <v>296657</v>
      </c>
      <c r="BK6" s="4">
        <f>FF_PX[[#This Row],[Column63]]</f>
        <v>289718</v>
      </c>
      <c r="BL6" s="4">
        <f>FF_PX[[#This Row],[Column64]]</f>
        <v>292918</v>
      </c>
      <c r="BM6" s="4">
        <f>FF_PX[[#This Row],[Column65]]</f>
        <v>307558</v>
      </c>
      <c r="BN6" s="4">
        <f>FF_PX[[#This Row],[Column66]]</f>
        <v>305699</v>
      </c>
      <c r="BO6" s="4">
        <f>FF_PX[[#This Row],[Column67]]</f>
        <v>284577</v>
      </c>
      <c r="BP6" s="4">
        <f>FF_PX[[#This Row],[Column68]]</f>
        <v>284800</v>
      </c>
      <c r="BQ6" s="4">
        <f>FF_PX[[#This Row],[Column69]]</f>
        <v>282667</v>
      </c>
      <c r="BR6" s="4">
        <f>FF_PX[[#This Row],[Column70]]</f>
        <v>281875</v>
      </c>
      <c r="BS6" s="4">
        <f>FF_PX[[#This Row],[Column71]]</f>
        <v>281875</v>
      </c>
      <c r="BT6" s="4">
        <f>FF_PX[[#This Row],[Column72]]</f>
        <v>282340</v>
      </c>
      <c r="BU6" s="4">
        <f>FF_PX[[#This Row],[Column73]]</f>
        <v>164313</v>
      </c>
      <c r="BV6" s="4">
        <f>FF_PX[[#This Row],[Column74]]</f>
        <v>161018</v>
      </c>
      <c r="BW6" s="4">
        <f>FF_PX[[#This Row],[Column75]]</f>
        <v>156145</v>
      </c>
      <c r="BX6" s="4">
        <f>FF_PX[[#This Row],[Column76]]</f>
        <v>154398</v>
      </c>
      <c r="BY6" s="4">
        <f>FF_PX[[#This Row],[Column77]]</f>
        <v>159931</v>
      </c>
      <c r="BZ6" s="4">
        <f>FF_PX[[#This Row],[Column78]]</f>
        <v>159673</v>
      </c>
      <c r="CA6" s="4">
        <f>FF_PX[[#This Row],[Column79]]</f>
        <v>157897</v>
      </c>
      <c r="CB6" s="4">
        <f>FF_PX[[#This Row],[Column80]]</f>
        <v>154583</v>
      </c>
      <c r="CC6" s="4">
        <f>FF_PX[[#This Row],[Column81]]</f>
        <v>153023</v>
      </c>
      <c r="CD6" s="4">
        <f>FF_PX[[#This Row],[Column82]]</f>
        <v>151395</v>
      </c>
      <c r="CE6" s="4">
        <f>FF_PX[[#This Row],[Column83]]</f>
        <v>147941</v>
      </c>
      <c r="CF6" s="4">
        <f>FF_PX[[#This Row],[Column84]]</f>
        <v>143677</v>
      </c>
      <c r="CG6" s="4">
        <f>FF_PX[[#This Row],[Column85]]</f>
        <v>140373</v>
      </c>
      <c r="CH6" s="4">
        <f>FF_PX[[#This Row],[Column86]]</f>
        <v>141381</v>
      </c>
      <c r="CI6" s="4">
        <f>FF_PX[[#This Row],[Column87]]</f>
        <v>142454</v>
      </c>
      <c r="CJ6" s="4">
        <f>FF_PX[[#This Row],[Column88]]</f>
        <v>140808</v>
      </c>
      <c r="CK6" s="4">
        <f>FF_PX[[#This Row],[Column89]]</f>
        <v>142770</v>
      </c>
      <c r="CL6" s="4">
        <f>FF_PX[[#This Row],[Column90]]</f>
        <v>141638</v>
      </c>
      <c r="CM6" s="4">
        <f>FF_PX[[#This Row],[Column91]]</f>
        <v>140300</v>
      </c>
      <c r="CN6" s="4">
        <f>FF_PX[[#This Row],[Column92]]</f>
        <v>139991</v>
      </c>
      <c r="CO6" s="4">
        <f>FF_PX[[#This Row],[Column93]]</f>
        <v>140783</v>
      </c>
      <c r="CP6" s="4">
        <f>FF_PX[[#This Row],[Column94]]</f>
        <v>138656</v>
      </c>
      <c r="CQ6" s="4">
        <f>FF_PX[[#This Row],[Column95]]</f>
        <v>316788</v>
      </c>
      <c r="CR6" s="4">
        <f>FF_PX[[#This Row],[Column96]]</f>
        <v>308047</v>
      </c>
      <c r="CS6" s="4">
        <f>FF_PX[[#This Row],[Column97]]</f>
        <v>301101</v>
      </c>
      <c r="CT6" s="4">
        <f>FF_PX[[#This Row],[Column98]]</f>
        <v>303811</v>
      </c>
      <c r="CU6" s="4">
        <f>FF_PX[[#This Row],[Column99]]</f>
        <v>308189</v>
      </c>
      <c r="CV6" s="4">
        <f>FF_PX[[#This Row],[Column100]]</f>
        <v>308189</v>
      </c>
      <c r="CW6" s="4">
        <f>FF_PX[[#This Row],[Column101]]</f>
        <v>289112</v>
      </c>
      <c r="CX6" s="4">
        <f>FF_PX[[#This Row],[Column102]]</f>
        <v>300027</v>
      </c>
      <c r="CY6" s="4">
        <f>FF_PX[[#This Row],[Column103]]</f>
        <v>288909</v>
      </c>
      <c r="CZ6" s="4">
        <f>FF_PX[[#This Row],[Column104]]</f>
        <v>271887</v>
      </c>
      <c r="DA6" s="4">
        <f>FF_PX[[#This Row],[Column105]]</f>
        <v>267664</v>
      </c>
    </row>
    <row r="7" spans="1:105" x14ac:dyDescent="0.25">
      <c r="A7" t="str">
        <f ca="1">'cont list_0'!M10</f>
        <v>G27</v>
      </c>
      <c r="B7" s="4">
        <f>FF_PX[[#This Row],[Column2]]</f>
        <v>182238</v>
      </c>
      <c r="C7" s="4">
        <f>FF_PX[[#This Row],[Column3]]</f>
        <v>182238</v>
      </c>
      <c r="D7" s="4">
        <f>FF_PX[[#This Row],[Column4]]</f>
        <v>184840</v>
      </c>
      <c r="E7" s="4">
        <f>FF_PX[[#This Row],[Column5]]</f>
        <v>182744</v>
      </c>
      <c r="F7" s="4">
        <f>FF_PX[[#This Row],[Column6]]</f>
        <v>185593</v>
      </c>
      <c r="G7" s="4">
        <f>FF_PX[[#This Row],[Column7]]</f>
        <v>393209</v>
      </c>
      <c r="H7" s="4">
        <f>FF_PX[[#This Row],[Column8]]</f>
        <v>385959</v>
      </c>
      <c r="I7" s="4">
        <f>FF_PX[[#This Row],[Column9]]</f>
        <v>383795</v>
      </c>
      <c r="J7" s="4">
        <f>FF_PX[[#This Row],[Column10]]</f>
        <v>377509</v>
      </c>
      <c r="K7" s="4">
        <f>FF_PX[[#This Row],[Column11]]</f>
        <v>378183</v>
      </c>
      <c r="L7" s="4">
        <f>FF_PX[[#This Row],[Column12]]</f>
        <v>371003</v>
      </c>
      <c r="M7" s="4">
        <f>FF_PX[[#This Row],[Column13]]</f>
        <v>366291</v>
      </c>
      <c r="N7" s="4">
        <f>FF_PX[[#This Row],[Column14]]</f>
        <v>370038</v>
      </c>
      <c r="O7" s="4">
        <f>FF_PX[[#This Row],[Column15]]</f>
        <v>355776</v>
      </c>
      <c r="P7" s="4">
        <f>FF_PX[[#This Row],[Column16]]</f>
        <v>341918</v>
      </c>
      <c r="Q7" s="4">
        <f>FF_PX[[#This Row],[Column17]]</f>
        <v>347680</v>
      </c>
      <c r="R7" s="4">
        <f>FF_PX[[#This Row],[Column18]]</f>
        <v>338304</v>
      </c>
      <c r="S7" s="4">
        <f>FF_PX[[#This Row],[Column19]]</f>
        <v>322931</v>
      </c>
      <c r="T7" s="4">
        <f>FF_PX[[#This Row],[Column20]]</f>
        <v>311580</v>
      </c>
      <c r="U7" s="4">
        <f>FF_PX[[#This Row],[Column21]]</f>
        <v>315209</v>
      </c>
      <c r="V7" s="4">
        <f>FF_PX[[#This Row],[Column22]]</f>
        <v>318393</v>
      </c>
      <c r="W7" s="4">
        <f>FF_PX[[#This Row],[Column23]]</f>
        <v>317987</v>
      </c>
      <c r="X7" s="4">
        <f>FF_PX[[#This Row],[Column24]]</f>
        <v>318158</v>
      </c>
      <c r="Y7" s="4">
        <f>FF_PX[[#This Row],[Column25]]</f>
        <v>318158</v>
      </c>
      <c r="Z7" s="4">
        <f>FF_PX[[#This Row],[Column26]]</f>
        <v>315840</v>
      </c>
      <c r="AA7" s="4">
        <f>FF_PX[[#This Row],[Column27]]</f>
        <v>318567</v>
      </c>
      <c r="AB7" s="4">
        <f>FF_PX[[#This Row],[Column28]]</f>
        <v>323432</v>
      </c>
      <c r="AC7" s="4">
        <f>FF_PX[[#This Row],[Column29]]</f>
        <v>217187</v>
      </c>
      <c r="AD7" s="4">
        <f>FF_PX[[#This Row],[Column30]]</f>
        <v>202995</v>
      </c>
      <c r="AE7" s="4">
        <f>FF_PX[[#This Row],[Column31]]</f>
        <v>197866</v>
      </c>
      <c r="AF7" s="4">
        <f>FF_PX[[#This Row],[Column32]]</f>
        <v>199126</v>
      </c>
      <c r="AG7" s="4">
        <f>FF_PX[[#This Row],[Column33]]</f>
        <v>206921</v>
      </c>
      <c r="AH7" s="4">
        <f>FF_PX[[#This Row],[Column34]]</f>
        <v>192270</v>
      </c>
      <c r="AI7" s="4">
        <f>FF_PX[[#This Row],[Column35]]</f>
        <v>185196</v>
      </c>
      <c r="AJ7" s="4">
        <f>FF_PX[[#This Row],[Column36]]</f>
        <v>181622</v>
      </c>
      <c r="AK7" s="4">
        <f>FF_PX[[#This Row],[Column37]]</f>
        <v>178102</v>
      </c>
      <c r="AL7" s="4">
        <f>FF_PX[[#This Row],[Column38]]</f>
        <v>176785</v>
      </c>
      <c r="AM7" s="4">
        <f>FF_PX[[#This Row],[Column39]]</f>
        <v>173212</v>
      </c>
      <c r="AN7" s="4">
        <f>FF_PX[[#This Row],[Column40]]</f>
        <v>165570</v>
      </c>
      <c r="AO7" s="4">
        <f>FF_PX[[#This Row],[Column41]]</f>
        <v>163382</v>
      </c>
      <c r="AP7" s="4">
        <f>FF_PX[[#This Row],[Column42]]</f>
        <v>159985</v>
      </c>
      <c r="AQ7" s="4">
        <f>FF_PX[[#This Row],[Column43]]</f>
        <v>155824</v>
      </c>
      <c r="AR7" s="4">
        <f>FF_PX[[#This Row],[Column44]]</f>
        <v>156914</v>
      </c>
      <c r="AS7" s="4">
        <f>FF_PX[[#This Row],[Column45]]</f>
        <v>156570</v>
      </c>
      <c r="AT7" s="4">
        <f>FF_PX[[#This Row],[Column46]]</f>
        <v>155864</v>
      </c>
      <c r="AU7" s="4">
        <f>FF_PX[[#This Row],[Column47]]</f>
        <v>154113</v>
      </c>
      <c r="AV7" s="4">
        <f>FF_PX[[#This Row],[Column48]]</f>
        <v>150334</v>
      </c>
      <c r="AW7" s="4">
        <f>FF_PX[[#This Row],[Column49]]</f>
        <v>150302</v>
      </c>
      <c r="AX7" s="4">
        <f>FF_PX[[#This Row],[Column50]]</f>
        <v>231813</v>
      </c>
      <c r="AY7" s="4">
        <f>FF_PX[[#This Row],[Column51]]</f>
        <v>237927</v>
      </c>
      <c r="AZ7" s="4">
        <f>FF_PX[[#This Row],[Column52]]</f>
        <v>235945</v>
      </c>
      <c r="BA7" s="4">
        <f>FF_PX[[#This Row],[Column53]]</f>
        <v>248911</v>
      </c>
      <c r="BB7" s="4">
        <f>FF_PX[[#This Row],[Column54]]</f>
        <v>235817</v>
      </c>
      <c r="BC7" s="4">
        <f>FF_PX[[#This Row],[Column55]]</f>
        <v>213093</v>
      </c>
      <c r="BD7" s="4">
        <f>FF_PX[[#This Row],[Column56]]</f>
        <v>212970</v>
      </c>
      <c r="BE7" s="4">
        <f>FF_PX[[#This Row],[Column57]]</f>
        <v>208333</v>
      </c>
      <c r="BF7" s="4">
        <f>FF_PX[[#This Row],[Column58]]</f>
        <v>218200</v>
      </c>
      <c r="BG7" s="4">
        <f>FF_PX[[#This Row],[Column59]]</f>
        <v>214179</v>
      </c>
      <c r="BH7" s="4">
        <f>FF_PX[[#This Row],[Column60]]</f>
        <v>215576</v>
      </c>
      <c r="BI7" s="4">
        <f>FF_PX[[#This Row],[Column61]]</f>
        <v>215110</v>
      </c>
      <c r="BJ7" s="4">
        <f>FF_PX[[#This Row],[Column62]]</f>
        <v>212612</v>
      </c>
      <c r="BK7" s="4">
        <f>FF_PX[[#This Row],[Column63]]</f>
        <v>212627</v>
      </c>
      <c r="BL7" s="4">
        <f>FF_PX[[#This Row],[Column64]]</f>
        <v>223379</v>
      </c>
      <c r="BM7" s="4">
        <f>FF_PX[[#This Row],[Column65]]</f>
        <v>236134</v>
      </c>
      <c r="BN7" s="4">
        <f>FF_PX[[#This Row],[Column66]]</f>
        <v>239947</v>
      </c>
      <c r="BO7" s="4">
        <f>FF_PX[[#This Row],[Column67]]</f>
        <v>238779</v>
      </c>
      <c r="BP7" s="4">
        <f>FF_PX[[#This Row],[Column68]]</f>
        <v>240660</v>
      </c>
      <c r="BQ7" s="4">
        <f>FF_PX[[#This Row],[Column69]]</f>
        <v>241076</v>
      </c>
      <c r="BR7" s="4">
        <f>FF_PX[[#This Row],[Column70]]</f>
        <v>246037</v>
      </c>
      <c r="BS7" s="4">
        <f>FF_PX[[#This Row],[Column71]]</f>
        <v>242066</v>
      </c>
      <c r="BT7" s="4">
        <f>FF_PX[[#This Row],[Column72]]</f>
        <v>239128</v>
      </c>
      <c r="BU7" s="4">
        <f>FF_PX[[#This Row],[Column73]]</f>
        <v>270503</v>
      </c>
      <c r="BV7" s="4">
        <f>FF_PX[[#This Row],[Column74]]</f>
        <v>260230</v>
      </c>
      <c r="BW7" s="4">
        <f>FF_PX[[#This Row],[Column75]]</f>
        <v>254039</v>
      </c>
      <c r="BX7" s="4">
        <f>FF_PX[[#This Row],[Column76]]</f>
        <v>246138</v>
      </c>
      <c r="BY7" s="4">
        <f>FF_PX[[#This Row],[Column77]]</f>
        <v>256852</v>
      </c>
      <c r="BZ7" s="4">
        <f>FF_PX[[#This Row],[Column78]]</f>
        <v>245928</v>
      </c>
      <c r="CA7" s="4">
        <f>FF_PX[[#This Row],[Column79]]</f>
        <v>238147</v>
      </c>
      <c r="CB7" s="4">
        <f>FF_PX[[#This Row],[Column80]]</f>
        <v>244828</v>
      </c>
      <c r="CC7" s="4">
        <f>FF_PX[[#This Row],[Column81]]</f>
        <v>237840</v>
      </c>
      <c r="CD7" s="4">
        <f>FF_PX[[#This Row],[Column82]]</f>
        <v>243519</v>
      </c>
      <c r="CE7" s="4">
        <f>FF_PX[[#This Row],[Column83]]</f>
        <v>261663</v>
      </c>
      <c r="CF7" s="4">
        <f>FF_PX[[#This Row],[Column84]]</f>
        <v>249598</v>
      </c>
      <c r="CG7" s="4">
        <f>FF_PX[[#This Row],[Column85]]</f>
        <v>240955</v>
      </c>
      <c r="CH7" s="4">
        <f>FF_PX[[#This Row],[Column86]]</f>
        <v>239167</v>
      </c>
      <c r="CI7" s="4">
        <f>FF_PX[[#This Row],[Column87]]</f>
        <v>229168</v>
      </c>
      <c r="CJ7" s="4">
        <f>FF_PX[[#This Row],[Column88]]</f>
        <v>223150</v>
      </c>
      <c r="CK7" s="4">
        <f>FF_PX[[#This Row],[Column89]]</f>
        <v>218585</v>
      </c>
      <c r="CL7" s="4">
        <f>FF_PX[[#This Row],[Column90]]</f>
        <v>215155</v>
      </c>
      <c r="CM7" s="4">
        <f>FF_PX[[#This Row],[Column91]]</f>
        <v>198558</v>
      </c>
      <c r="CN7" s="4">
        <f>FF_PX[[#This Row],[Column92]]</f>
        <v>185475</v>
      </c>
      <c r="CO7" s="4">
        <f>FF_PX[[#This Row],[Column93]]</f>
        <v>181879</v>
      </c>
      <c r="CP7" s="4">
        <f>FF_PX[[#This Row],[Column94]]</f>
        <v>176233</v>
      </c>
      <c r="CQ7" s="4">
        <f>FF_PX[[#This Row],[Column95]]</f>
        <v>133815</v>
      </c>
      <c r="CR7" s="4">
        <f>FF_PX[[#This Row],[Column96]]</f>
        <v>123850</v>
      </c>
      <c r="CS7" s="4">
        <f>FF_PX[[#This Row],[Column97]]</f>
        <v>124938</v>
      </c>
      <c r="CT7" s="4">
        <f>FF_PX[[#This Row],[Column98]]</f>
        <v>123462</v>
      </c>
      <c r="CU7" s="4">
        <f>FF_PX[[#This Row],[Column99]]</f>
        <v>123874</v>
      </c>
      <c r="CV7" s="4">
        <f>FF_PX[[#This Row],[Column100]]</f>
        <v>123874</v>
      </c>
      <c r="CW7" s="4">
        <f>FF_PX[[#This Row],[Column101]]</f>
        <v>122342</v>
      </c>
      <c r="CX7" s="4">
        <f>FF_PX[[#This Row],[Column102]]</f>
        <v>110704</v>
      </c>
      <c r="CY7" s="4">
        <f>FF_PX[[#This Row],[Column103]]</f>
        <v>107057</v>
      </c>
      <c r="CZ7" s="4">
        <f>FF_PX[[#This Row],[Column104]]</f>
        <v>100520</v>
      </c>
      <c r="DA7" s="4">
        <f>FF_PX[[#This Row],[Column105]]</f>
        <v>100891</v>
      </c>
    </row>
    <row r="8" spans="1:105" x14ac:dyDescent="0.25">
      <c r="A8" t="str">
        <f ca="1">'cont list_0'!M11</f>
        <v>H27</v>
      </c>
      <c r="B8" s="4">
        <f>FF_PX[[#This Row],[Column2]]</f>
        <v>47938</v>
      </c>
      <c r="C8" s="4">
        <f>FF_PX[[#This Row],[Column3]]</f>
        <v>47938</v>
      </c>
      <c r="D8" s="4">
        <f>FF_PX[[#This Row],[Column4]]</f>
        <v>48326</v>
      </c>
      <c r="E8" s="4">
        <f>FF_PX[[#This Row],[Column5]]</f>
        <v>48434</v>
      </c>
      <c r="F8" s="4">
        <f>FF_PX[[#This Row],[Column6]]</f>
        <v>48844</v>
      </c>
      <c r="G8" s="4">
        <f>FF_PX[[#This Row],[Column7]]</f>
        <v>187240</v>
      </c>
      <c r="H8" s="4">
        <f>FF_PX[[#This Row],[Column8]]</f>
        <v>178273</v>
      </c>
      <c r="I8" s="4">
        <f>FF_PX[[#This Row],[Column9]]</f>
        <v>178563</v>
      </c>
      <c r="J8" s="4">
        <f>FF_PX[[#This Row],[Column10]]</f>
        <v>180114</v>
      </c>
      <c r="K8" s="4">
        <f>FF_PX[[#This Row],[Column11]]</f>
        <v>173885</v>
      </c>
      <c r="L8" s="4">
        <f>FF_PX[[#This Row],[Column12]]</f>
        <v>172117</v>
      </c>
      <c r="M8" s="4">
        <f>FF_PX[[#This Row],[Column13]]</f>
        <v>170107</v>
      </c>
      <c r="N8" s="4">
        <f>FF_PX[[#This Row],[Column14]]</f>
        <v>170386</v>
      </c>
      <c r="O8" s="4">
        <f>FF_PX[[#This Row],[Column15]]</f>
        <v>169567</v>
      </c>
      <c r="P8" s="4">
        <f>FF_PX[[#This Row],[Column16]]</f>
        <v>168972</v>
      </c>
      <c r="Q8" s="4">
        <f>FF_PX[[#This Row],[Column17]]</f>
        <v>178381</v>
      </c>
      <c r="R8" s="4">
        <f>FF_PX[[#This Row],[Column18]]</f>
        <v>178411</v>
      </c>
      <c r="S8" s="4">
        <f>FF_PX[[#This Row],[Column19]]</f>
        <v>172962</v>
      </c>
      <c r="T8" s="4">
        <f>FF_PX[[#This Row],[Column20]]</f>
        <v>171203</v>
      </c>
      <c r="U8" s="4">
        <f>FF_PX[[#This Row],[Column21]]</f>
        <v>173314</v>
      </c>
      <c r="V8" s="4">
        <f>FF_PX[[#This Row],[Column22]]</f>
        <v>165589</v>
      </c>
      <c r="W8" s="4">
        <f>FF_PX[[#This Row],[Column23]]</f>
        <v>161969</v>
      </c>
      <c r="X8" s="4">
        <f>FF_PX[[#This Row],[Column24]]</f>
        <v>163126</v>
      </c>
      <c r="Y8" s="4">
        <f>FF_PX[[#This Row],[Column25]]</f>
        <v>163126</v>
      </c>
      <c r="Z8" s="4">
        <f>FF_PX[[#This Row],[Column26]]</f>
        <v>159209</v>
      </c>
      <c r="AA8" s="4">
        <f>FF_PX[[#This Row],[Column27]]</f>
        <v>157931</v>
      </c>
      <c r="AB8" s="4">
        <f>FF_PX[[#This Row],[Column28]]</f>
        <v>158714</v>
      </c>
      <c r="AC8" s="4">
        <f>FF_PX[[#This Row],[Column29]]</f>
        <v>331952</v>
      </c>
      <c r="AD8" s="4">
        <f>FF_PX[[#This Row],[Column30]]</f>
        <v>324092</v>
      </c>
      <c r="AE8" s="4">
        <f>FF_PX[[#This Row],[Column31]]</f>
        <v>312299</v>
      </c>
      <c r="AF8" s="4">
        <f>FF_PX[[#This Row],[Column32]]</f>
        <v>299568</v>
      </c>
      <c r="AG8" s="4">
        <f>FF_PX[[#This Row],[Column33]]</f>
        <v>293665</v>
      </c>
      <c r="AH8" s="4">
        <f>FF_PX[[#This Row],[Column34]]</f>
        <v>294064</v>
      </c>
      <c r="AI8" s="4">
        <f>FF_PX[[#This Row],[Column35]]</f>
        <v>291256</v>
      </c>
      <c r="AJ8" s="4">
        <f>FF_PX[[#This Row],[Column36]]</f>
        <v>288304</v>
      </c>
      <c r="AK8" s="4">
        <f>FF_PX[[#This Row],[Column37]]</f>
        <v>277176</v>
      </c>
      <c r="AL8" s="4">
        <f>FF_PX[[#This Row],[Column38]]</f>
        <v>271196</v>
      </c>
      <c r="AM8" s="4">
        <f>FF_PX[[#This Row],[Column39]]</f>
        <v>263830</v>
      </c>
      <c r="AN8" s="4">
        <f>FF_PX[[#This Row],[Column40]]</f>
        <v>260185</v>
      </c>
      <c r="AO8" s="4">
        <f>FF_PX[[#This Row],[Column41]]</f>
        <v>264185</v>
      </c>
      <c r="AP8" s="4">
        <f>FF_PX[[#This Row],[Column42]]</f>
        <v>255858</v>
      </c>
      <c r="AQ8" s="4">
        <f>FF_PX[[#This Row],[Column43]]</f>
        <v>247432</v>
      </c>
      <c r="AR8" s="4">
        <f>FF_PX[[#This Row],[Column44]]</f>
        <v>244762</v>
      </c>
      <c r="AS8" s="4">
        <f>FF_PX[[#This Row],[Column45]]</f>
        <v>240674</v>
      </c>
      <c r="AT8" s="4">
        <f>FF_PX[[#This Row],[Column46]]</f>
        <v>238236</v>
      </c>
      <c r="AU8" s="4">
        <f>FF_PX[[#This Row],[Column47]]</f>
        <v>228691</v>
      </c>
      <c r="AV8" s="4">
        <f>FF_PX[[#This Row],[Column48]]</f>
        <v>218021</v>
      </c>
      <c r="AW8" s="4">
        <f>FF_PX[[#This Row],[Column49]]</f>
        <v>206740</v>
      </c>
      <c r="AX8" s="4">
        <f>FF_PX[[#This Row],[Column50]]</f>
        <v>150937</v>
      </c>
      <c r="AY8" s="4">
        <f>FF_PX[[#This Row],[Column51]]</f>
        <v>152062</v>
      </c>
      <c r="AZ8" s="4">
        <f>FF_PX[[#This Row],[Column52]]</f>
        <v>154951</v>
      </c>
      <c r="BA8" s="4">
        <f>FF_PX[[#This Row],[Column53]]</f>
        <v>148888</v>
      </c>
      <c r="BB8" s="4">
        <f>FF_PX[[#This Row],[Column54]]</f>
        <v>148316</v>
      </c>
      <c r="BC8" s="4">
        <f>FF_PX[[#This Row],[Column55]]</f>
        <v>147898</v>
      </c>
      <c r="BD8" s="4">
        <f>FF_PX[[#This Row],[Column56]]</f>
        <v>146421</v>
      </c>
      <c r="BE8" s="4">
        <f>FF_PX[[#This Row],[Column57]]</f>
        <v>147903</v>
      </c>
      <c r="BF8" s="4">
        <f>FF_PX[[#This Row],[Column58]]</f>
        <v>146498</v>
      </c>
      <c r="BG8" s="4">
        <f>FF_PX[[#This Row],[Column59]]</f>
        <v>144609</v>
      </c>
      <c r="BH8" s="4">
        <f>FF_PX[[#This Row],[Column60]]</f>
        <v>144287</v>
      </c>
      <c r="BI8" s="4">
        <f>FF_PX[[#This Row],[Column61]]</f>
        <v>143881</v>
      </c>
      <c r="BJ8" s="4">
        <f>FF_PX[[#This Row],[Column62]]</f>
        <v>144152</v>
      </c>
      <c r="BK8" s="4">
        <f>FF_PX[[#This Row],[Column63]]</f>
        <v>143854</v>
      </c>
      <c r="BL8" s="4">
        <f>FF_PX[[#This Row],[Column64]]</f>
        <v>143443</v>
      </c>
      <c r="BM8" s="4">
        <f>FF_PX[[#This Row],[Column65]]</f>
        <v>143918</v>
      </c>
      <c r="BN8" s="4">
        <f>FF_PX[[#This Row],[Column66]]</f>
        <v>143597</v>
      </c>
      <c r="BO8" s="4">
        <f>FF_PX[[#This Row],[Column67]]</f>
        <v>141161</v>
      </c>
      <c r="BP8" s="4">
        <f>FF_PX[[#This Row],[Column68]]</f>
        <v>141998</v>
      </c>
      <c r="BQ8" s="4">
        <f>FF_PX[[#This Row],[Column69]]</f>
        <v>140541</v>
      </c>
      <c r="BR8" s="4">
        <f>FF_PX[[#This Row],[Column70]]</f>
        <v>140277</v>
      </c>
      <c r="BS8" s="4">
        <f>FF_PX[[#This Row],[Column71]]</f>
        <v>140277</v>
      </c>
      <c r="BT8" s="4">
        <f>FF_PX[[#This Row],[Column72]]</f>
        <v>140364</v>
      </c>
      <c r="BU8" s="4">
        <f>FF_PX[[#This Row],[Column73]]</f>
        <v>235303</v>
      </c>
      <c r="BV8" s="4">
        <f>FF_PX[[#This Row],[Column74]]</f>
        <v>222107</v>
      </c>
      <c r="BW8" s="4">
        <f>FF_PX[[#This Row],[Column75]]</f>
        <v>206824</v>
      </c>
      <c r="BX8" s="4">
        <f>FF_PX[[#This Row],[Column76]]</f>
        <v>207798</v>
      </c>
      <c r="BY8" s="4">
        <f>FF_PX[[#This Row],[Column77]]</f>
        <v>208289</v>
      </c>
      <c r="BZ8" s="4">
        <f>FF_PX[[#This Row],[Column78]]</f>
        <v>204548</v>
      </c>
      <c r="CA8" s="4">
        <f>FF_PX[[#This Row],[Column79]]</f>
        <v>193017</v>
      </c>
      <c r="CB8" s="4">
        <f>FF_PX[[#This Row],[Column80]]</f>
        <v>209769</v>
      </c>
      <c r="CC8" s="4">
        <f>FF_PX[[#This Row],[Column81]]</f>
        <v>193614</v>
      </c>
      <c r="CD8" s="4">
        <f>FF_PX[[#This Row],[Column82]]</f>
        <v>190460</v>
      </c>
      <c r="CE8" s="4">
        <f>FF_PX[[#This Row],[Column83]]</f>
        <v>196394</v>
      </c>
      <c r="CF8" s="4">
        <f>FF_PX[[#This Row],[Column84]]</f>
        <v>195921</v>
      </c>
      <c r="CG8" s="4">
        <f>FF_PX[[#This Row],[Column85]]</f>
        <v>181829</v>
      </c>
      <c r="CH8" s="4">
        <f>FF_PX[[#This Row],[Column86]]</f>
        <v>170649</v>
      </c>
      <c r="CI8" s="4">
        <f>FF_PX[[#This Row],[Column87]]</f>
        <v>160901</v>
      </c>
      <c r="CJ8" s="4">
        <f>FF_PX[[#This Row],[Column88]]</f>
        <v>159776</v>
      </c>
      <c r="CK8" s="4">
        <f>FF_PX[[#This Row],[Column89]]</f>
        <v>157410</v>
      </c>
      <c r="CL8" s="4">
        <f>FF_PX[[#This Row],[Column90]]</f>
        <v>161260</v>
      </c>
      <c r="CM8" s="4">
        <f>FF_PX[[#This Row],[Column91]]</f>
        <v>159169</v>
      </c>
      <c r="CN8" s="4">
        <f>FF_PX[[#This Row],[Column92]]</f>
        <v>152617</v>
      </c>
      <c r="CO8" s="4">
        <f>FF_PX[[#This Row],[Column93]]</f>
        <v>154406</v>
      </c>
      <c r="CP8" s="4">
        <f>FF_PX[[#This Row],[Column94]]</f>
        <v>152315</v>
      </c>
      <c r="CQ8" s="4">
        <f>FF_PX[[#This Row],[Column95]]</f>
        <v>170145</v>
      </c>
      <c r="CR8" s="4">
        <f>FF_PX[[#This Row],[Column96]]</f>
        <v>172845</v>
      </c>
      <c r="CS8" s="4">
        <f>FF_PX[[#This Row],[Column97]]</f>
        <v>171938</v>
      </c>
      <c r="CT8" s="4">
        <f>FF_PX[[#This Row],[Column98]]</f>
        <v>169195</v>
      </c>
      <c r="CU8" s="4">
        <f>FF_PX[[#This Row],[Column99]]</f>
        <v>167596</v>
      </c>
      <c r="CV8" s="4">
        <f>FF_PX[[#This Row],[Column100]]</f>
        <v>167596</v>
      </c>
      <c r="CW8" s="4">
        <f>FF_PX[[#This Row],[Column101]]</f>
        <v>175352</v>
      </c>
      <c r="CX8" s="4">
        <f>FF_PX[[#This Row],[Column102]]</f>
        <v>191763</v>
      </c>
      <c r="CY8" s="4">
        <f>FF_PX[[#This Row],[Column103]]</f>
        <v>177629</v>
      </c>
      <c r="CZ8" s="4">
        <f>FF_PX[[#This Row],[Column104]]</f>
        <v>168271</v>
      </c>
      <c r="DA8" s="4">
        <f>FF_PX[[#This Row],[Column105]]</f>
        <v>160794</v>
      </c>
    </row>
    <row r="9" spans="1:105" x14ac:dyDescent="0.25">
      <c r="A9" t="str">
        <f ca="1">'cont list_0'!M12</f>
        <v>J27</v>
      </c>
      <c r="B9" s="4">
        <f>FF_PX[[#This Row],[Column2]]</f>
        <v>99886</v>
      </c>
      <c r="C9" s="4">
        <f>FF_PX[[#This Row],[Column3]]</f>
        <v>99886</v>
      </c>
      <c r="D9" s="4">
        <f>FF_PX[[#This Row],[Column4]]</f>
        <v>99657</v>
      </c>
      <c r="E9" s="4">
        <f>FF_PX[[#This Row],[Column5]]</f>
        <v>99554</v>
      </c>
      <c r="F9" s="4">
        <f>FF_PX[[#This Row],[Column6]]</f>
        <v>100150</v>
      </c>
      <c r="G9" s="4">
        <f>FF_PX[[#This Row],[Column7]]</f>
        <v>50376</v>
      </c>
      <c r="H9" s="4">
        <f>FF_PX[[#This Row],[Column8]]</f>
        <v>52102</v>
      </c>
      <c r="I9" s="4">
        <f>FF_PX[[#This Row],[Column9]]</f>
        <v>52309</v>
      </c>
      <c r="J9" s="4">
        <f>FF_PX[[#This Row],[Column10]]</f>
        <v>53019</v>
      </c>
      <c r="K9" s="4">
        <f>FF_PX[[#This Row],[Column11]]</f>
        <v>52790</v>
      </c>
      <c r="L9" s="4">
        <f>FF_PX[[#This Row],[Column12]]</f>
        <v>51546</v>
      </c>
      <c r="M9" s="4">
        <f>FF_PX[[#This Row],[Column13]]</f>
        <v>52192</v>
      </c>
      <c r="N9" s="4">
        <f>FF_PX[[#This Row],[Column14]]</f>
        <v>52908</v>
      </c>
      <c r="O9" s="4">
        <f>FF_PX[[#This Row],[Column15]]</f>
        <v>53239</v>
      </c>
      <c r="P9" s="4">
        <f>FF_PX[[#This Row],[Column16]]</f>
        <v>53298</v>
      </c>
      <c r="Q9" s="4">
        <f>FF_PX[[#This Row],[Column17]]</f>
        <v>54318</v>
      </c>
      <c r="R9" s="4">
        <f>FF_PX[[#This Row],[Column18]]</f>
        <v>47507</v>
      </c>
      <c r="S9" s="4">
        <f>FF_PX[[#This Row],[Column19]]</f>
        <v>47245</v>
      </c>
      <c r="T9" s="4">
        <f>FF_PX[[#This Row],[Column20]]</f>
        <v>47030</v>
      </c>
      <c r="U9" s="4">
        <f>FF_PX[[#This Row],[Column21]]</f>
        <v>46745</v>
      </c>
      <c r="V9" s="4">
        <f>FF_PX[[#This Row],[Column22]]</f>
        <v>47333</v>
      </c>
      <c r="W9" s="4">
        <f>FF_PX[[#This Row],[Column23]]</f>
        <v>46963</v>
      </c>
      <c r="X9" s="4">
        <f>FF_PX[[#This Row],[Column24]]</f>
        <v>42708</v>
      </c>
      <c r="Y9" s="4">
        <f>FF_PX[[#This Row],[Column25]]</f>
        <v>42708</v>
      </c>
      <c r="Z9" s="4">
        <f>FF_PX[[#This Row],[Column26]]</f>
        <v>40775</v>
      </c>
      <c r="AA9" s="4">
        <f>FF_PX[[#This Row],[Column27]]</f>
        <v>40262</v>
      </c>
      <c r="AB9" s="4">
        <f>FF_PX[[#This Row],[Column28]]</f>
        <v>39718</v>
      </c>
      <c r="AC9" s="4">
        <f>FF_PX[[#This Row],[Column29]]</f>
        <v>154820</v>
      </c>
      <c r="AD9" s="4">
        <f>FF_PX[[#This Row],[Column30]]</f>
        <v>154517</v>
      </c>
      <c r="AE9" s="4">
        <f>FF_PX[[#This Row],[Column31]]</f>
        <v>149664</v>
      </c>
      <c r="AF9" s="4">
        <f>FF_PX[[#This Row],[Column32]]</f>
        <v>131524</v>
      </c>
      <c r="AG9" s="4">
        <f>FF_PX[[#This Row],[Column33]]</f>
        <v>129020</v>
      </c>
      <c r="AH9" s="4">
        <f>FF_PX[[#This Row],[Column34]]</f>
        <v>123886</v>
      </c>
      <c r="AI9" s="4">
        <f>FF_PX[[#This Row],[Column35]]</f>
        <v>131908</v>
      </c>
      <c r="AJ9" s="4">
        <f>FF_PX[[#This Row],[Column36]]</f>
        <v>119792</v>
      </c>
      <c r="AK9" s="4">
        <f>FF_PX[[#This Row],[Column37]]</f>
        <v>107758</v>
      </c>
      <c r="AL9" s="4">
        <f>FF_PX[[#This Row],[Column38]]</f>
        <v>105636</v>
      </c>
      <c r="AM9" s="4">
        <f>FF_PX[[#This Row],[Column39]]</f>
        <v>87488</v>
      </c>
      <c r="AN9" s="4">
        <f>FF_PX[[#This Row],[Column40]]</f>
        <v>89373</v>
      </c>
      <c r="AO9" s="4">
        <f>FF_PX[[#This Row],[Column41]]</f>
        <v>88918</v>
      </c>
      <c r="AP9" s="4">
        <f>FF_PX[[#This Row],[Column42]]</f>
        <v>77457</v>
      </c>
      <c r="AQ9" s="4">
        <f>FF_PX[[#This Row],[Column43]]</f>
        <v>76061</v>
      </c>
      <c r="AR9" s="4">
        <f>FF_PX[[#This Row],[Column44]]</f>
        <v>76232</v>
      </c>
      <c r="AS9" s="4">
        <f>FF_PX[[#This Row],[Column45]]</f>
        <v>76635</v>
      </c>
      <c r="AT9" s="4">
        <f>FF_PX[[#This Row],[Column46]]</f>
        <v>74442</v>
      </c>
      <c r="AU9" s="4">
        <f>FF_PX[[#This Row],[Column47]]</f>
        <v>74334</v>
      </c>
      <c r="AV9" s="4">
        <f>FF_PX[[#This Row],[Column48]]</f>
        <v>80233</v>
      </c>
      <c r="AW9" s="4">
        <f>FF_PX[[#This Row],[Column49]]</f>
        <v>79251</v>
      </c>
      <c r="AX9" s="4">
        <f>FF_PX[[#This Row],[Column50]]</f>
        <v>203285</v>
      </c>
      <c r="AY9" s="4">
        <f>FF_PX[[#This Row],[Column51]]</f>
        <v>203285</v>
      </c>
      <c r="AZ9" s="4">
        <f>FF_PX[[#This Row],[Column52]]</f>
        <v>198992</v>
      </c>
      <c r="BA9" s="4">
        <f>FF_PX[[#This Row],[Column53]]</f>
        <v>200087</v>
      </c>
      <c r="BB9" s="4">
        <f>FF_PX[[#This Row],[Column54]]</f>
        <v>196055</v>
      </c>
      <c r="BC9" s="4">
        <f>FF_PX[[#This Row],[Column55]]</f>
        <v>197140</v>
      </c>
      <c r="BD9" s="4">
        <f>FF_PX[[#This Row],[Column56]]</f>
        <v>196406</v>
      </c>
      <c r="BE9" s="4">
        <f>FF_PX[[#This Row],[Column57]]</f>
        <v>191462</v>
      </c>
      <c r="BF9" s="4">
        <f>FF_PX[[#This Row],[Column58]]</f>
        <v>189813</v>
      </c>
      <c r="BG9" s="4">
        <f>FF_PX[[#This Row],[Column59]]</f>
        <v>190100</v>
      </c>
      <c r="BH9" s="4">
        <f>FF_PX[[#This Row],[Column60]]</f>
        <v>192354</v>
      </c>
      <c r="BI9" s="4">
        <f>FF_PX[[#This Row],[Column61]]</f>
        <v>190222</v>
      </c>
      <c r="BJ9" s="4">
        <f>FF_PX[[#This Row],[Column62]]</f>
        <v>189410</v>
      </c>
      <c r="BK9" s="4">
        <f>FF_PX[[#This Row],[Column63]]</f>
        <v>188106</v>
      </c>
      <c r="BL9" s="4">
        <f>FF_PX[[#This Row],[Column64]]</f>
        <v>188292</v>
      </c>
      <c r="BM9" s="4">
        <f>FF_PX[[#This Row],[Column65]]</f>
        <v>190338</v>
      </c>
      <c r="BN9" s="4">
        <f>FF_PX[[#This Row],[Column66]]</f>
        <v>197603</v>
      </c>
      <c r="BO9" s="4">
        <f>FF_PX[[#This Row],[Column67]]</f>
        <v>201016</v>
      </c>
      <c r="BP9" s="4">
        <f>FF_PX[[#This Row],[Column68]]</f>
        <v>200511</v>
      </c>
      <c r="BQ9" s="4">
        <f>FF_PX[[#This Row],[Column69]]</f>
        <v>199762</v>
      </c>
      <c r="BR9" s="4">
        <f>FF_PX[[#This Row],[Column70]]</f>
        <v>207218</v>
      </c>
      <c r="BS9" s="4">
        <f>FF_PX[[#This Row],[Column71]]</f>
        <v>204446</v>
      </c>
      <c r="BT9" s="4">
        <f>FF_PX[[#This Row],[Column72]]</f>
        <v>204632</v>
      </c>
      <c r="BU9" s="4">
        <f>FF_PX[[#This Row],[Column73]]</f>
        <v>137868</v>
      </c>
      <c r="BV9" s="4">
        <f>FF_PX[[#This Row],[Column74]]</f>
        <v>137946</v>
      </c>
      <c r="BW9" s="4">
        <f>FF_PX[[#This Row],[Column75]]</f>
        <v>134677</v>
      </c>
      <c r="BX9" s="4">
        <f>FF_PX[[#This Row],[Column76]]</f>
        <v>134433</v>
      </c>
      <c r="BY9" s="4">
        <f>FF_PX[[#This Row],[Column77]]</f>
        <v>134239</v>
      </c>
      <c r="BZ9" s="4">
        <f>FF_PX[[#This Row],[Column78]]</f>
        <v>133488</v>
      </c>
      <c r="CA9" s="4">
        <f>FF_PX[[#This Row],[Column79]]</f>
        <v>132919</v>
      </c>
      <c r="CB9" s="4">
        <f>FF_PX[[#This Row],[Column80]]</f>
        <v>133246</v>
      </c>
      <c r="CC9" s="4">
        <f>FF_PX[[#This Row],[Column81]]</f>
        <v>132380</v>
      </c>
      <c r="CD9" s="4">
        <f>FF_PX[[#This Row],[Column82]]</f>
        <v>131495</v>
      </c>
      <c r="CE9" s="4">
        <f>FF_PX[[#This Row],[Column83]]</f>
        <v>130977</v>
      </c>
      <c r="CF9" s="4">
        <f>FF_PX[[#This Row],[Column84]]</f>
        <v>128645</v>
      </c>
      <c r="CG9" s="4">
        <f>FF_PX[[#This Row],[Column85]]</f>
        <v>128494</v>
      </c>
      <c r="CH9" s="4">
        <f>FF_PX[[#This Row],[Column86]]</f>
        <v>125063</v>
      </c>
      <c r="CI9" s="4">
        <f>FF_PX[[#This Row],[Column87]]</f>
        <v>125028</v>
      </c>
      <c r="CJ9" s="4">
        <f>FF_PX[[#This Row],[Column88]]</f>
        <v>126107</v>
      </c>
      <c r="CK9" s="4">
        <f>FF_PX[[#This Row],[Column89]]</f>
        <v>128329</v>
      </c>
      <c r="CL9" s="4">
        <f>FF_PX[[#This Row],[Column90]]</f>
        <v>128433</v>
      </c>
      <c r="CM9" s="4">
        <f>FF_PX[[#This Row],[Column91]]</f>
        <v>129744</v>
      </c>
      <c r="CN9" s="4">
        <f>FF_PX[[#This Row],[Column92]]</f>
        <v>130827</v>
      </c>
      <c r="CO9" s="4">
        <f>FF_PX[[#This Row],[Column93]]</f>
        <v>131674</v>
      </c>
      <c r="CP9" s="4">
        <f>FF_PX[[#This Row],[Column94]]</f>
        <v>128540</v>
      </c>
      <c r="CQ9" s="4">
        <f>FF_PX[[#This Row],[Column95]]</f>
        <v>143315</v>
      </c>
      <c r="CR9" s="4">
        <f>FF_PX[[#This Row],[Column96]]</f>
        <v>142044</v>
      </c>
      <c r="CS9" s="4">
        <f>FF_PX[[#This Row],[Column97]]</f>
        <v>135730</v>
      </c>
      <c r="CT9" s="4">
        <f>FF_PX[[#This Row],[Column98]]</f>
        <v>133544</v>
      </c>
      <c r="CU9" s="4">
        <f>FF_PX[[#This Row],[Column99]]</f>
        <v>129232</v>
      </c>
      <c r="CV9" s="4">
        <f>FF_PX[[#This Row],[Column100]]</f>
        <v>129232</v>
      </c>
      <c r="CW9" s="4">
        <f>FF_PX[[#This Row],[Column101]]</f>
        <v>130429</v>
      </c>
      <c r="CX9" s="4">
        <f>FF_PX[[#This Row],[Column102]]</f>
        <v>124764</v>
      </c>
      <c r="CY9" s="4">
        <f>FF_PX[[#This Row],[Column103]]</f>
        <v>120916</v>
      </c>
      <c r="CZ9" s="4">
        <f>FF_PX[[#This Row],[Column104]]</f>
        <v>119218</v>
      </c>
      <c r="DA9" s="4">
        <f>FF_PX[[#This Row],[Column105]]</f>
        <v>114047</v>
      </c>
    </row>
    <row r="10" spans="1:105" x14ac:dyDescent="0.25">
      <c r="A10" t="str">
        <f ca="1">'cont list_0'!M13</f>
        <v>K27</v>
      </c>
      <c r="B10" s="4">
        <f>FF_PX[[#This Row],[Column2]]</f>
        <v>87474</v>
      </c>
      <c r="C10" s="4">
        <f>FF_PX[[#This Row],[Column3]]</f>
        <v>87474</v>
      </c>
      <c r="D10" s="4">
        <f>FF_PX[[#This Row],[Column4]]</f>
        <v>82981</v>
      </c>
      <c r="E10" s="4">
        <f>FF_PX[[#This Row],[Column5]]</f>
        <v>82147</v>
      </c>
      <c r="F10" s="4">
        <f>FF_PX[[#This Row],[Column6]]</f>
        <v>76684</v>
      </c>
      <c r="G10" s="4">
        <f>FF_PX[[#This Row],[Column7]]</f>
        <v>97677</v>
      </c>
      <c r="H10" s="4">
        <f>FF_PX[[#This Row],[Column8]]</f>
        <v>98354</v>
      </c>
      <c r="I10" s="4">
        <f>FF_PX[[#This Row],[Column9]]</f>
        <v>95169</v>
      </c>
      <c r="J10" s="4">
        <f>FF_PX[[#This Row],[Column10]]</f>
        <v>86876</v>
      </c>
      <c r="K10" s="4">
        <f>FF_PX[[#This Row],[Column11]]</f>
        <v>85755</v>
      </c>
      <c r="L10" s="4">
        <f>FF_PX[[#This Row],[Column12]]</f>
        <v>85354</v>
      </c>
      <c r="M10" s="4">
        <f>FF_PX[[#This Row],[Column13]]</f>
        <v>84016</v>
      </c>
      <c r="N10" s="4">
        <f>FF_PX[[#This Row],[Column14]]</f>
        <v>85772</v>
      </c>
      <c r="O10" s="4">
        <f>FF_PX[[#This Row],[Column15]]</f>
        <v>82863</v>
      </c>
      <c r="P10" s="4">
        <f>FF_PX[[#This Row],[Column16]]</f>
        <v>74131</v>
      </c>
      <c r="Q10" s="4">
        <f>FF_PX[[#This Row],[Column17]]</f>
        <v>75566</v>
      </c>
      <c r="R10" s="4">
        <f>FF_PX[[#This Row],[Column18]]</f>
        <v>68508</v>
      </c>
      <c r="S10" s="4">
        <f>FF_PX[[#This Row],[Column19]]</f>
        <v>69055</v>
      </c>
      <c r="T10" s="4">
        <f>FF_PX[[#This Row],[Column20]]</f>
        <v>69278</v>
      </c>
      <c r="U10" s="4">
        <f>FF_PX[[#This Row],[Column21]]</f>
        <v>62714</v>
      </c>
      <c r="V10" s="4">
        <f>FF_PX[[#This Row],[Column22]]</f>
        <v>57873</v>
      </c>
      <c r="W10" s="4">
        <f>FF_PX[[#This Row],[Column23]]</f>
        <v>58472</v>
      </c>
      <c r="X10" s="4">
        <f>FF_PX[[#This Row],[Column24]]</f>
        <v>57179</v>
      </c>
      <c r="Y10" s="4">
        <f>FF_PX[[#This Row],[Column25]]</f>
        <v>57179</v>
      </c>
      <c r="Z10" s="4">
        <f>FF_PX[[#This Row],[Column26]]</f>
        <v>60556</v>
      </c>
      <c r="AA10" s="4">
        <f>FF_PX[[#This Row],[Column27]]</f>
        <v>57591</v>
      </c>
      <c r="AB10" s="4">
        <f>FF_PX[[#This Row],[Column28]]</f>
        <v>57489</v>
      </c>
      <c r="AC10" s="4">
        <f>FF_PX[[#This Row],[Column29]]</f>
        <v>39259</v>
      </c>
      <c r="AD10" s="4">
        <f>FF_PX[[#This Row],[Column30]]</f>
        <v>38338</v>
      </c>
      <c r="AE10" s="4">
        <f>FF_PX[[#This Row],[Column31]]</f>
        <v>36350</v>
      </c>
      <c r="AF10" s="4">
        <f>FF_PX[[#This Row],[Column32]]</f>
        <v>36381</v>
      </c>
      <c r="AG10" s="4">
        <f>FF_PX[[#This Row],[Column33]]</f>
        <v>36826</v>
      </c>
      <c r="AH10" s="4">
        <f>FF_PX[[#This Row],[Column34]]</f>
        <v>36392</v>
      </c>
      <c r="AI10" s="4">
        <f>FF_PX[[#This Row],[Column35]]</f>
        <v>38620</v>
      </c>
      <c r="AJ10" s="4">
        <f>FF_PX[[#This Row],[Column36]]</f>
        <v>37147</v>
      </c>
      <c r="AK10" s="4">
        <f>FF_PX[[#This Row],[Column37]]</f>
        <v>34789</v>
      </c>
      <c r="AL10" s="4">
        <f>FF_PX[[#This Row],[Column38]]</f>
        <v>24537</v>
      </c>
      <c r="AM10" s="4">
        <f>FF_PX[[#This Row],[Column39]]</f>
        <v>23353</v>
      </c>
      <c r="AN10" s="4">
        <f>FF_PX[[#This Row],[Column40]]</f>
        <v>24064</v>
      </c>
      <c r="AO10" s="4">
        <f>FF_PX[[#This Row],[Column41]]</f>
        <v>24034</v>
      </c>
      <c r="AP10" s="4">
        <f>FF_PX[[#This Row],[Column42]]</f>
        <v>21422</v>
      </c>
      <c r="AQ10" s="4">
        <f>FF_PX[[#This Row],[Column43]]</f>
        <v>20641</v>
      </c>
      <c r="AR10" s="4">
        <f>FF_PX[[#This Row],[Column44]]</f>
        <v>20641</v>
      </c>
      <c r="AS10" s="4">
        <f>FF_PX[[#This Row],[Column45]]</f>
        <v>20520</v>
      </c>
      <c r="AT10" s="4">
        <f>FF_PX[[#This Row],[Column46]]</f>
        <v>19646</v>
      </c>
      <c r="AU10" s="4">
        <f>FF_PX[[#This Row],[Column47]]</f>
        <v>19664</v>
      </c>
      <c r="AV10" s="4">
        <f>FF_PX[[#This Row],[Column48]]</f>
        <v>19826</v>
      </c>
      <c r="AW10" s="4">
        <f>FF_PX[[#This Row],[Column49]]</f>
        <v>19315</v>
      </c>
      <c r="AX10" s="4">
        <f>FF_PX[[#This Row],[Column50]]</f>
        <v>79002</v>
      </c>
      <c r="AY10" s="4">
        <f>FF_PX[[#This Row],[Column51]]</f>
        <v>77604</v>
      </c>
      <c r="AZ10" s="4">
        <f>FF_PX[[#This Row],[Column52]]</f>
        <v>73502</v>
      </c>
      <c r="BA10" s="4">
        <f>FF_PX[[#This Row],[Column53]]</f>
        <v>69877</v>
      </c>
      <c r="BB10" s="4">
        <f>FF_PX[[#This Row],[Column54]]</f>
        <v>69509</v>
      </c>
      <c r="BC10" s="4">
        <f>FF_PX[[#This Row],[Column55]]</f>
        <v>70968</v>
      </c>
      <c r="BD10" s="4">
        <f>FF_PX[[#This Row],[Column56]]</f>
        <v>69154</v>
      </c>
      <c r="BE10" s="4">
        <f>FF_PX[[#This Row],[Column57]]</f>
        <v>67628</v>
      </c>
      <c r="BF10" s="4">
        <f>FF_PX[[#This Row],[Column58]]</f>
        <v>66256</v>
      </c>
      <c r="BG10" s="4">
        <f>FF_PX[[#This Row],[Column59]]</f>
        <v>65614</v>
      </c>
      <c r="BH10" s="4">
        <f>FF_PX[[#This Row],[Column60]]</f>
        <v>65468</v>
      </c>
      <c r="BI10" s="4">
        <f>FF_PX[[#This Row],[Column61]]</f>
        <v>64289</v>
      </c>
      <c r="BJ10" s="4">
        <f>FF_PX[[#This Row],[Column62]]</f>
        <v>64653</v>
      </c>
      <c r="BK10" s="4">
        <f>FF_PX[[#This Row],[Column63]]</f>
        <v>65639</v>
      </c>
      <c r="BL10" s="4">
        <f>FF_PX[[#This Row],[Column64]]</f>
        <v>66921</v>
      </c>
      <c r="BM10" s="4">
        <f>FF_PX[[#This Row],[Column65]]</f>
        <v>66638</v>
      </c>
      <c r="BN10" s="4">
        <f>FF_PX[[#This Row],[Column66]]</f>
        <v>66600</v>
      </c>
      <c r="BO10" s="4">
        <f>FF_PX[[#This Row],[Column67]]</f>
        <v>67130</v>
      </c>
      <c r="BP10" s="4">
        <f>FF_PX[[#This Row],[Column68]]</f>
        <v>67383</v>
      </c>
      <c r="BQ10" s="4">
        <f>FF_PX[[#This Row],[Column69]]</f>
        <v>70701</v>
      </c>
      <c r="BR10" s="4">
        <f>FF_PX[[#This Row],[Column70]]</f>
        <v>70738</v>
      </c>
      <c r="BS10" s="4">
        <f>FF_PX[[#This Row],[Column71]]</f>
        <v>70738</v>
      </c>
      <c r="BT10" s="4">
        <f>FF_PX[[#This Row],[Column72]]</f>
        <v>72368</v>
      </c>
      <c r="BU10" s="4">
        <f>FF_PX[[#This Row],[Column73]]</f>
        <v>196297</v>
      </c>
      <c r="BV10" s="4">
        <f>FF_PX[[#This Row],[Column74]]</f>
        <v>187289</v>
      </c>
      <c r="BW10" s="4">
        <f>FF_PX[[#This Row],[Column75]]</f>
        <v>176221</v>
      </c>
      <c r="BX10" s="4">
        <f>FF_PX[[#This Row],[Column76]]</f>
        <v>177700</v>
      </c>
      <c r="BY10" s="4">
        <f>FF_PX[[#This Row],[Column77]]</f>
        <v>176449</v>
      </c>
      <c r="BZ10" s="4">
        <f>FF_PX[[#This Row],[Column78]]</f>
        <v>173536</v>
      </c>
      <c r="CA10" s="4">
        <f>FF_PX[[#This Row],[Column79]]</f>
        <v>166331</v>
      </c>
      <c r="CB10" s="4">
        <f>FF_PX[[#This Row],[Column80]]</f>
        <v>170423</v>
      </c>
      <c r="CC10" s="4">
        <f>FF_PX[[#This Row],[Column81]]</f>
        <v>165433</v>
      </c>
      <c r="CD10" s="4">
        <f>FF_PX[[#This Row],[Column82]]</f>
        <v>164802</v>
      </c>
      <c r="CE10" s="4">
        <f>FF_PX[[#This Row],[Column83]]</f>
        <v>154169</v>
      </c>
      <c r="CF10" s="4">
        <f>FF_PX[[#This Row],[Column84]]</f>
        <v>148085</v>
      </c>
      <c r="CG10" s="4">
        <f>FF_PX[[#This Row],[Column85]]</f>
        <v>133843</v>
      </c>
      <c r="CH10" s="4">
        <f>FF_PX[[#This Row],[Column86]]</f>
        <v>132152</v>
      </c>
      <c r="CI10" s="4">
        <f>FF_PX[[#This Row],[Column87]]</f>
        <v>126471</v>
      </c>
      <c r="CJ10" s="4">
        <f>FF_PX[[#This Row],[Column88]]</f>
        <v>126433</v>
      </c>
      <c r="CK10" s="4">
        <f>FF_PX[[#This Row],[Column89]]</f>
        <v>126301</v>
      </c>
      <c r="CL10" s="4">
        <f>FF_PX[[#This Row],[Column90]]</f>
        <v>127250</v>
      </c>
      <c r="CM10" s="4">
        <f>FF_PX[[#This Row],[Column91]]</f>
        <v>119434</v>
      </c>
      <c r="CN10" s="4">
        <f>FF_PX[[#This Row],[Column92]]</f>
        <v>118615</v>
      </c>
      <c r="CO10" s="4">
        <f>FF_PX[[#This Row],[Column93]]</f>
        <v>115643</v>
      </c>
      <c r="CP10" s="4">
        <f>FF_PX[[#This Row],[Column94]]</f>
        <v>114116</v>
      </c>
      <c r="CQ10" s="4">
        <f>FF_PX[[#This Row],[Column95]]</f>
        <v>128648</v>
      </c>
      <c r="CR10" s="4">
        <f>FF_PX[[#This Row],[Column96]]</f>
        <v>128420</v>
      </c>
      <c r="CS10" s="4">
        <f>FF_PX[[#This Row],[Column97]]</f>
        <v>129224</v>
      </c>
      <c r="CT10" s="4">
        <f>FF_PX[[#This Row],[Column98]]</f>
        <v>129690</v>
      </c>
      <c r="CU10" s="4">
        <f>FF_PX[[#This Row],[Column99]]</f>
        <v>131328</v>
      </c>
      <c r="CV10" s="4">
        <f>FF_PX[[#This Row],[Column100]]</f>
        <v>131328</v>
      </c>
      <c r="CW10" s="4">
        <f>FF_PX[[#This Row],[Column101]]</f>
        <v>131471</v>
      </c>
      <c r="CX10" s="4">
        <f>FF_PX[[#This Row],[Column102]]</f>
        <v>131861</v>
      </c>
      <c r="CY10" s="4">
        <f>FF_PX[[#This Row],[Column103]]</f>
        <v>133267</v>
      </c>
      <c r="CZ10" s="4">
        <f>FF_PX[[#This Row],[Column104]]</f>
        <v>133131</v>
      </c>
      <c r="DA10" s="4">
        <f>FF_PX[[#This Row],[Column105]]</f>
        <v>132887</v>
      </c>
    </row>
    <row r="11" spans="1:105" x14ac:dyDescent="0.25">
      <c r="A11" t="str">
        <f ca="1">'cont list_0'!M14</f>
        <v>M27</v>
      </c>
      <c r="B11" s="4">
        <f>FF_PX[[#This Row],[Column2]]</f>
        <v>21055</v>
      </c>
      <c r="C11" s="4">
        <f>FF_PX[[#This Row],[Column3]]</f>
        <v>21055</v>
      </c>
      <c r="D11" s="4">
        <f>FF_PX[[#This Row],[Column4]]</f>
        <v>21329</v>
      </c>
      <c r="E11" s="4">
        <f>FF_PX[[#This Row],[Column5]]</f>
        <v>20884</v>
      </c>
      <c r="F11" s="4">
        <f>FF_PX[[#This Row],[Column6]]</f>
        <v>21721</v>
      </c>
      <c r="G11" s="4">
        <f>FF_PX[[#This Row],[Column7]]</f>
        <v>71212</v>
      </c>
      <c r="H11" s="4">
        <f>FF_PX[[#This Row],[Column8]]</f>
        <v>71177</v>
      </c>
      <c r="I11" s="4">
        <f>FF_PX[[#This Row],[Column9]]</f>
        <v>69659</v>
      </c>
      <c r="J11" s="4">
        <f>FF_PX[[#This Row],[Column10]]</f>
        <v>68062</v>
      </c>
      <c r="K11" s="4">
        <f>FF_PX[[#This Row],[Column11]]</f>
        <v>61937</v>
      </c>
      <c r="L11" s="4">
        <f>FF_PX[[#This Row],[Column12]]</f>
        <v>63112</v>
      </c>
      <c r="M11" s="4">
        <f>FF_PX[[#This Row],[Column13]]</f>
        <v>61337</v>
      </c>
      <c r="N11" s="4">
        <f>FF_PX[[#This Row],[Column14]]</f>
        <v>62153</v>
      </c>
      <c r="O11" s="4">
        <f>FF_PX[[#This Row],[Column15]]</f>
        <v>61242</v>
      </c>
      <c r="P11" s="4">
        <f>FF_PX[[#This Row],[Column16]]</f>
        <v>60303</v>
      </c>
      <c r="Q11" s="4">
        <f>FF_PX[[#This Row],[Column17]]</f>
        <v>55935</v>
      </c>
      <c r="R11" s="4">
        <f>FF_PX[[#This Row],[Column18]]</f>
        <v>50760</v>
      </c>
      <c r="S11" s="4">
        <f>FF_PX[[#This Row],[Column19]]</f>
        <v>49717</v>
      </c>
      <c r="T11" s="4">
        <f>FF_PX[[#This Row],[Column20]]</f>
        <v>48711</v>
      </c>
      <c r="U11" s="4">
        <f>FF_PX[[#This Row],[Column21]]</f>
        <v>49668</v>
      </c>
      <c r="V11" s="4">
        <f>FF_PX[[#This Row],[Column22]]</f>
        <v>46533</v>
      </c>
      <c r="W11" s="4">
        <f>FF_PX[[#This Row],[Column23]]</f>
        <v>45670</v>
      </c>
      <c r="X11" s="4">
        <f>FF_PX[[#This Row],[Column24]]</f>
        <v>43384</v>
      </c>
      <c r="Y11" s="4">
        <f>FF_PX[[#This Row],[Column25]]</f>
        <v>43384</v>
      </c>
      <c r="Z11" s="4">
        <f>FF_PX[[#This Row],[Column26]]</f>
        <v>42000</v>
      </c>
      <c r="AA11" s="4">
        <f>FF_PX[[#This Row],[Column27]]</f>
        <v>42815</v>
      </c>
      <c r="AB11" s="4">
        <f>FF_PX[[#This Row],[Column28]]</f>
        <v>42593</v>
      </c>
      <c r="AC11" s="4">
        <f>FF_PX[[#This Row],[Column29]]</f>
        <v>56813</v>
      </c>
      <c r="AD11" s="4">
        <f>FF_PX[[#This Row],[Column30]]</f>
        <v>55941</v>
      </c>
      <c r="AE11" s="4">
        <f>FF_PX[[#This Row],[Column31]]</f>
        <v>54789</v>
      </c>
      <c r="AF11" s="4">
        <f>FF_PX[[#This Row],[Column32]]</f>
        <v>52405</v>
      </c>
      <c r="AG11" s="4">
        <f>FF_PX[[#This Row],[Column33]]</f>
        <v>64587</v>
      </c>
      <c r="AH11" s="4">
        <f>FF_PX[[#This Row],[Column34]]</f>
        <v>65175</v>
      </c>
      <c r="AI11" s="4">
        <f>FF_PX[[#This Row],[Column35]]</f>
        <v>59399</v>
      </c>
      <c r="AJ11" s="4">
        <f>FF_PX[[#This Row],[Column36]]</f>
        <v>53675</v>
      </c>
      <c r="AK11" s="4">
        <f>FF_PX[[#This Row],[Column37]]</f>
        <v>52704</v>
      </c>
      <c r="AL11" s="4">
        <f>FF_PX[[#This Row],[Column38]]</f>
        <v>51300</v>
      </c>
      <c r="AM11" s="4">
        <f>FF_PX[[#This Row],[Column39]]</f>
        <v>49991</v>
      </c>
      <c r="AN11" s="4">
        <f>FF_PX[[#This Row],[Column40]]</f>
        <v>46626</v>
      </c>
      <c r="AO11" s="4">
        <f>FF_PX[[#This Row],[Column41]]</f>
        <v>47698</v>
      </c>
      <c r="AP11" s="4">
        <f>FF_PX[[#This Row],[Column42]]</f>
        <v>45806</v>
      </c>
      <c r="AQ11" s="4">
        <f>FF_PX[[#This Row],[Column43]]</f>
        <v>46543</v>
      </c>
      <c r="AR11" s="4">
        <f>FF_PX[[#This Row],[Column44]]</f>
        <v>46595</v>
      </c>
      <c r="AS11" s="4">
        <f>FF_PX[[#This Row],[Column45]]</f>
        <v>46370</v>
      </c>
      <c r="AT11" s="4">
        <f>FF_PX[[#This Row],[Column46]]</f>
        <v>47025</v>
      </c>
      <c r="AU11" s="4">
        <f>FF_PX[[#This Row],[Column47]]</f>
        <v>48190</v>
      </c>
      <c r="AV11" s="4">
        <f>FF_PX[[#This Row],[Column48]]</f>
        <v>45718</v>
      </c>
      <c r="AW11" s="4">
        <f>FF_PX[[#This Row],[Column49]]</f>
        <v>44535</v>
      </c>
      <c r="AX11" s="4">
        <f>FF_PX[[#This Row],[Column50]]</f>
        <v>19117</v>
      </c>
      <c r="AY11" s="4">
        <f>FF_PX[[#This Row],[Column51]]</f>
        <v>19430</v>
      </c>
      <c r="AZ11" s="4">
        <f>FF_PX[[#This Row],[Column52]]</f>
        <v>18554</v>
      </c>
      <c r="BA11" s="4">
        <f>FF_PX[[#This Row],[Column53]]</f>
        <v>17730</v>
      </c>
      <c r="BB11" s="4">
        <f>FF_PX[[#This Row],[Column54]]</f>
        <v>17784</v>
      </c>
      <c r="BC11" s="4">
        <f>FF_PX[[#This Row],[Column55]]</f>
        <v>18118</v>
      </c>
      <c r="BD11" s="4">
        <f>FF_PX[[#This Row],[Column56]]</f>
        <v>18006</v>
      </c>
      <c r="BE11" s="4">
        <f>FF_PX[[#This Row],[Column57]]</f>
        <v>18591</v>
      </c>
      <c r="BF11" s="4">
        <f>FF_PX[[#This Row],[Column58]]</f>
        <v>17307</v>
      </c>
      <c r="BG11" s="4">
        <f>FF_PX[[#This Row],[Column59]]</f>
        <v>16929</v>
      </c>
      <c r="BH11" s="4">
        <f>FF_PX[[#This Row],[Column60]]</f>
        <v>16850</v>
      </c>
      <c r="BI11" s="4">
        <f>FF_PX[[#This Row],[Column61]]</f>
        <v>16448</v>
      </c>
      <c r="BJ11" s="4">
        <f>FF_PX[[#This Row],[Column62]]</f>
        <v>16701</v>
      </c>
      <c r="BK11" s="4">
        <f>FF_PX[[#This Row],[Column63]]</f>
        <v>16749</v>
      </c>
      <c r="BL11" s="4">
        <f>FF_PX[[#This Row],[Column64]]</f>
        <v>16430</v>
      </c>
      <c r="BM11" s="4">
        <f>FF_PX[[#This Row],[Column65]]</f>
        <v>16086</v>
      </c>
      <c r="BN11" s="4">
        <f>FF_PX[[#This Row],[Column66]]</f>
        <v>15818</v>
      </c>
      <c r="BO11" s="4">
        <f>FF_PX[[#This Row],[Column67]]</f>
        <v>17904</v>
      </c>
      <c r="BP11" s="4">
        <f>FF_PX[[#This Row],[Column68]]</f>
        <v>16296</v>
      </c>
      <c r="BQ11" s="4">
        <f>FF_PX[[#This Row],[Column69]]</f>
        <v>16361</v>
      </c>
      <c r="BR11" s="4">
        <f>FF_PX[[#This Row],[Column70]]</f>
        <v>16284</v>
      </c>
      <c r="BS11" s="4">
        <f>FF_PX[[#This Row],[Column71]]</f>
        <v>16284</v>
      </c>
      <c r="BT11" s="4">
        <f>FF_PX[[#This Row],[Column72]]</f>
        <v>16834</v>
      </c>
      <c r="BU11" s="4">
        <f>FF_PX[[#This Row],[Column73]]</f>
        <v>69198</v>
      </c>
      <c r="BV11" s="4">
        <f>FF_PX[[#This Row],[Column74]]</f>
        <v>65582</v>
      </c>
      <c r="BW11" s="4">
        <f>FF_PX[[#This Row],[Column75]]</f>
        <v>62228</v>
      </c>
      <c r="BX11" s="4">
        <f>FF_PX[[#This Row],[Column76]]</f>
        <v>60769</v>
      </c>
      <c r="BY11" s="4">
        <f>FF_PX[[#This Row],[Column77]]</f>
        <v>59930</v>
      </c>
      <c r="BZ11" s="4">
        <f>FF_PX[[#This Row],[Column78]]</f>
        <v>60236</v>
      </c>
      <c r="CA11" s="4">
        <f>FF_PX[[#This Row],[Column79]]</f>
        <v>61252</v>
      </c>
      <c r="CB11" s="4">
        <f>FF_PX[[#This Row],[Column80]]</f>
        <v>65411</v>
      </c>
      <c r="CC11" s="4">
        <f>FF_PX[[#This Row],[Column81]]</f>
        <v>60950</v>
      </c>
      <c r="CD11" s="4">
        <f>FF_PX[[#This Row],[Column82]]</f>
        <v>59274</v>
      </c>
      <c r="CE11" s="4">
        <f>FF_PX[[#This Row],[Column83]]</f>
        <v>52828</v>
      </c>
      <c r="CF11" s="4">
        <f>FF_PX[[#This Row],[Column84]]</f>
        <v>48884</v>
      </c>
      <c r="CG11" s="4">
        <f>FF_PX[[#This Row],[Column85]]</f>
        <v>47904</v>
      </c>
      <c r="CH11" s="4">
        <f>FF_PX[[#This Row],[Column86]]</f>
        <v>47165</v>
      </c>
      <c r="CI11" s="4">
        <f>FF_PX[[#This Row],[Column87]]</f>
        <v>43951</v>
      </c>
      <c r="CJ11" s="4">
        <f>FF_PX[[#This Row],[Column88]]</f>
        <v>43154</v>
      </c>
      <c r="CK11" s="4">
        <f>FF_PX[[#This Row],[Column89]]</f>
        <v>40109</v>
      </c>
      <c r="CL11" s="4">
        <f>FF_PX[[#This Row],[Column90]]</f>
        <v>41600</v>
      </c>
      <c r="CM11" s="4">
        <f>FF_PX[[#This Row],[Column91]]</f>
        <v>42257</v>
      </c>
      <c r="CN11" s="4">
        <f>FF_PX[[#This Row],[Column92]]</f>
        <v>42957</v>
      </c>
      <c r="CO11" s="4">
        <f>FF_PX[[#This Row],[Column93]]</f>
        <v>42066</v>
      </c>
      <c r="CP11" s="4">
        <f>FF_PX[[#This Row],[Column94]]</f>
        <v>42850</v>
      </c>
      <c r="CQ11" s="4">
        <f>FF_PX[[#This Row],[Column95]]</f>
        <v>115812</v>
      </c>
      <c r="CR11" s="4">
        <f>FF_PX[[#This Row],[Column96]]</f>
        <v>113199</v>
      </c>
      <c r="CS11" s="4">
        <f>FF_PX[[#This Row],[Column97]]</f>
        <v>113708</v>
      </c>
      <c r="CT11" s="4">
        <f>FF_PX[[#This Row],[Column98]]</f>
        <v>114752</v>
      </c>
      <c r="CU11" s="4">
        <f>FF_PX[[#This Row],[Column99]]</f>
        <v>112456</v>
      </c>
      <c r="CV11" s="4">
        <f>FF_PX[[#This Row],[Column100]]</f>
        <v>112456</v>
      </c>
      <c r="CW11" s="4">
        <f>FF_PX[[#This Row],[Column101]]</f>
        <v>115761</v>
      </c>
      <c r="CX11" s="4">
        <f>FF_PX[[#This Row],[Column102]]</f>
        <v>115815</v>
      </c>
      <c r="CY11" s="4">
        <f>FF_PX[[#This Row],[Column103]]</f>
        <v>116226</v>
      </c>
      <c r="CZ11" s="4">
        <f>FF_PX[[#This Row],[Column104]]</f>
        <v>108410</v>
      </c>
      <c r="DA11" s="4">
        <f>FF_PX[[#This Row],[Column105]]</f>
        <v>107752</v>
      </c>
    </row>
    <row r="12" spans="1:105" x14ac:dyDescent="0.25">
      <c r="A12" t="str">
        <f ca="1">'cont list_0'!M15</f>
        <v>N27</v>
      </c>
      <c r="B12" s="4">
        <f>FF_PX[[#This Row],[Column2]]</f>
        <v>34960</v>
      </c>
      <c r="C12" s="4">
        <f>FF_PX[[#This Row],[Column3]]</f>
        <v>34960</v>
      </c>
      <c r="D12" s="4">
        <f>FF_PX[[#This Row],[Column4]]</f>
        <v>33319</v>
      </c>
      <c r="E12" s="4">
        <f>FF_PX[[#This Row],[Column5]]</f>
        <v>32993</v>
      </c>
      <c r="F12" s="4">
        <f>FF_PX[[#This Row],[Column6]]</f>
        <v>32829</v>
      </c>
      <c r="G12" s="4">
        <f>FF_PX[[#This Row],[Column7]]</f>
        <v>22125</v>
      </c>
      <c r="H12" s="4">
        <f>FF_PX[[#This Row],[Column8]]</f>
        <v>21531</v>
      </c>
      <c r="I12" s="4">
        <f>FF_PX[[#This Row],[Column9]]</f>
        <v>21850</v>
      </c>
      <c r="J12" s="4">
        <f>FF_PX[[#This Row],[Column10]]</f>
        <v>21425</v>
      </c>
      <c r="K12" s="4">
        <f>FF_PX[[#This Row],[Column11]]</f>
        <v>18002</v>
      </c>
      <c r="L12" s="4">
        <f>FF_PX[[#This Row],[Column12]]</f>
        <v>18067</v>
      </c>
      <c r="M12" s="4">
        <f>FF_PX[[#This Row],[Column13]]</f>
        <v>17872</v>
      </c>
      <c r="N12" s="4">
        <f>FF_PX[[#This Row],[Column14]]</f>
        <v>18145</v>
      </c>
      <c r="O12" s="4">
        <f>FF_PX[[#This Row],[Column15]]</f>
        <v>17787</v>
      </c>
      <c r="P12" s="4">
        <f>FF_PX[[#This Row],[Column16]]</f>
        <v>17554</v>
      </c>
      <c r="Q12" s="4">
        <f>FF_PX[[#This Row],[Column17]]</f>
        <v>17101</v>
      </c>
      <c r="R12" s="4">
        <f>FF_PX[[#This Row],[Column18]]</f>
        <v>16004</v>
      </c>
      <c r="S12" s="4">
        <f>FF_PX[[#This Row],[Column19]]</f>
        <v>15178</v>
      </c>
      <c r="T12" s="4">
        <f>FF_PX[[#This Row],[Column20]]</f>
        <v>14829</v>
      </c>
      <c r="U12" s="4">
        <f>FF_PX[[#This Row],[Column21]]</f>
        <v>15255</v>
      </c>
      <c r="V12" s="4">
        <f>FF_PX[[#This Row],[Column22]]</f>
        <v>9412</v>
      </c>
      <c r="W12" s="4">
        <f>FF_PX[[#This Row],[Column23]]</f>
        <v>9164</v>
      </c>
      <c r="X12" s="4">
        <f>FF_PX[[#This Row],[Column24]]</f>
        <v>8008</v>
      </c>
      <c r="Y12" s="4">
        <f>FF_PX[[#This Row],[Column25]]</f>
        <v>8008</v>
      </c>
      <c r="Z12" s="4">
        <f>FF_PX[[#This Row],[Column26]]</f>
        <v>8094</v>
      </c>
      <c r="AA12" s="4">
        <f>FF_PX[[#This Row],[Column27]]</f>
        <v>8459</v>
      </c>
      <c r="AB12" s="4">
        <f>FF_PX[[#This Row],[Column28]]</f>
        <v>9032</v>
      </c>
      <c r="AC12" s="4">
        <f>FF_PX[[#This Row],[Column29]]</f>
        <v>42307</v>
      </c>
      <c r="AD12" s="4">
        <f>FF_PX[[#This Row],[Column30]]</f>
        <v>43233</v>
      </c>
      <c r="AE12" s="4">
        <f>FF_PX[[#This Row],[Column31]]</f>
        <v>41673</v>
      </c>
      <c r="AF12" s="4">
        <f>FF_PX[[#This Row],[Column32]]</f>
        <v>41491</v>
      </c>
      <c r="AG12" s="4">
        <f>FF_PX[[#This Row],[Column33]]</f>
        <v>41235</v>
      </c>
      <c r="AH12" s="4">
        <f>FF_PX[[#This Row],[Column34]]</f>
        <v>42022</v>
      </c>
      <c r="AI12" s="4">
        <f>FF_PX[[#This Row],[Column35]]</f>
        <v>43663</v>
      </c>
      <c r="AJ12" s="4">
        <f>FF_PX[[#This Row],[Column36]]</f>
        <v>40593</v>
      </c>
      <c r="AK12" s="4">
        <f>FF_PX[[#This Row],[Column37]]</f>
        <v>40099</v>
      </c>
      <c r="AL12" s="4">
        <f>FF_PX[[#This Row],[Column38]]</f>
        <v>42359</v>
      </c>
      <c r="AM12" s="4">
        <f>FF_PX[[#This Row],[Column39]]</f>
        <v>41165</v>
      </c>
      <c r="AN12" s="4">
        <f>FF_PX[[#This Row],[Column40]]</f>
        <v>40202</v>
      </c>
      <c r="AO12" s="4">
        <f>FF_PX[[#This Row],[Column41]]</f>
        <v>40661</v>
      </c>
      <c r="AP12" s="4">
        <f>FF_PX[[#This Row],[Column42]]</f>
        <v>38195</v>
      </c>
      <c r="AQ12" s="4">
        <f>FF_PX[[#This Row],[Column43]]</f>
        <v>38647</v>
      </c>
      <c r="AR12" s="4">
        <f>FF_PX[[#This Row],[Column44]]</f>
        <v>38786</v>
      </c>
      <c r="AS12" s="4">
        <f>FF_PX[[#This Row],[Column45]]</f>
        <v>38703</v>
      </c>
      <c r="AT12" s="4">
        <f>FF_PX[[#This Row],[Column46]]</f>
        <v>40055</v>
      </c>
      <c r="AU12" s="4">
        <f>FF_PX[[#This Row],[Column47]]</f>
        <v>40755</v>
      </c>
      <c r="AV12" s="4">
        <f>FF_PX[[#This Row],[Column48]]</f>
        <v>38464</v>
      </c>
      <c r="AW12" s="4">
        <f>FF_PX[[#This Row],[Column49]]</f>
        <v>38705</v>
      </c>
      <c r="AX12" s="4">
        <f>FF_PX[[#This Row],[Column50]]</f>
        <v>46513</v>
      </c>
      <c r="AY12" s="4">
        <f>FF_PX[[#This Row],[Column51]]</f>
        <v>41274</v>
      </c>
      <c r="AZ12" s="4">
        <f>FF_PX[[#This Row],[Column52]]</f>
        <v>40165</v>
      </c>
      <c r="BA12" s="4">
        <f>FF_PX[[#This Row],[Column53]]</f>
        <v>39081</v>
      </c>
      <c r="BB12" s="4">
        <f>FF_PX[[#This Row],[Column54]]</f>
        <v>39397</v>
      </c>
      <c r="BC12" s="4">
        <f>FF_PX[[#This Row],[Column55]]</f>
        <v>38696</v>
      </c>
      <c r="BD12" s="4">
        <f>FF_PX[[#This Row],[Column56]]</f>
        <v>38589</v>
      </c>
      <c r="BE12" s="4">
        <f>FF_PX[[#This Row],[Column57]]</f>
        <v>38715</v>
      </c>
      <c r="BF12" s="4">
        <f>FF_PX[[#This Row],[Column58]]</f>
        <v>39318</v>
      </c>
      <c r="BG12" s="4">
        <f>FF_PX[[#This Row],[Column59]]</f>
        <v>39874</v>
      </c>
      <c r="BH12" s="4">
        <f>FF_PX[[#This Row],[Column60]]</f>
        <v>39707</v>
      </c>
      <c r="BI12" s="4">
        <f>FF_PX[[#This Row],[Column61]]</f>
        <v>39956</v>
      </c>
      <c r="BJ12" s="4">
        <f>FF_PX[[#This Row],[Column62]]</f>
        <v>41286</v>
      </c>
      <c r="BK12" s="4">
        <f>FF_PX[[#This Row],[Column63]]</f>
        <v>40513</v>
      </c>
      <c r="BL12" s="4">
        <f>FF_PX[[#This Row],[Column64]]</f>
        <v>40943</v>
      </c>
      <c r="BM12" s="4">
        <f>FF_PX[[#This Row],[Column65]]</f>
        <v>40976</v>
      </c>
      <c r="BN12" s="4">
        <f>FF_PX[[#This Row],[Column66]]</f>
        <v>40481</v>
      </c>
      <c r="BO12" s="4">
        <f>FF_PX[[#This Row],[Column67]]</f>
        <v>39751</v>
      </c>
      <c r="BP12" s="4">
        <f>FF_PX[[#This Row],[Column68]]</f>
        <v>40085</v>
      </c>
      <c r="BQ12" s="4">
        <f>FF_PX[[#This Row],[Column69]]</f>
        <v>40573</v>
      </c>
      <c r="BR12" s="4">
        <f>FF_PX[[#This Row],[Column70]]</f>
        <v>40516</v>
      </c>
      <c r="BS12" s="4">
        <f>FF_PX[[#This Row],[Column71]]</f>
        <v>40516</v>
      </c>
      <c r="BT12" s="4">
        <f>FF_PX[[#This Row],[Column72]]</f>
        <v>40634</v>
      </c>
      <c r="BU12" s="4">
        <f>FF_PX[[#This Row],[Column73]]</f>
        <v>16145</v>
      </c>
      <c r="BV12" s="4">
        <f>FF_PX[[#This Row],[Column74]]</f>
        <v>15529</v>
      </c>
      <c r="BW12" s="4">
        <f>FF_PX[[#This Row],[Column75]]</f>
        <v>15689</v>
      </c>
      <c r="BX12" s="4">
        <f>FF_PX[[#This Row],[Column76]]</f>
        <v>15724</v>
      </c>
      <c r="BY12" s="4">
        <f>FF_PX[[#This Row],[Column77]]</f>
        <v>15317</v>
      </c>
      <c r="BZ12" s="4">
        <f>FF_PX[[#This Row],[Column78]]</f>
        <v>14755</v>
      </c>
      <c r="CA12" s="4">
        <f>FF_PX[[#This Row],[Column79]]</f>
        <v>14692</v>
      </c>
      <c r="CB12" s="4">
        <f>FF_PX[[#This Row],[Column80]]</f>
        <v>15414</v>
      </c>
      <c r="CC12" s="4">
        <f>FF_PX[[#This Row],[Column81]]</f>
        <v>14988</v>
      </c>
      <c r="CD12" s="4">
        <f>FF_PX[[#This Row],[Column82]]</f>
        <v>14700</v>
      </c>
      <c r="CE12" s="4">
        <f>FF_PX[[#This Row],[Column83]]</f>
        <v>14080</v>
      </c>
      <c r="CF12" s="4">
        <f>FF_PX[[#This Row],[Column84]]</f>
        <v>14986</v>
      </c>
      <c r="CG12" s="4">
        <f>FF_PX[[#This Row],[Column85]]</f>
        <v>14079</v>
      </c>
      <c r="CH12" s="4">
        <f>FF_PX[[#This Row],[Column86]]</f>
        <v>14572</v>
      </c>
      <c r="CI12" s="4">
        <f>FF_PX[[#This Row],[Column87]]</f>
        <v>13820</v>
      </c>
      <c r="CJ12" s="4">
        <f>FF_PX[[#This Row],[Column88]]</f>
        <v>13958</v>
      </c>
      <c r="CK12" s="4">
        <f>FF_PX[[#This Row],[Column89]]</f>
        <v>13882</v>
      </c>
      <c r="CL12" s="4">
        <f>FF_PX[[#This Row],[Column90]]</f>
        <v>13950</v>
      </c>
      <c r="CM12" s="4">
        <f>FF_PX[[#This Row],[Column91]]</f>
        <v>12224</v>
      </c>
      <c r="CN12" s="4">
        <f>FF_PX[[#This Row],[Column92]]</f>
        <v>11829</v>
      </c>
      <c r="CO12" s="4">
        <f>FF_PX[[#This Row],[Column93]]</f>
        <v>11688</v>
      </c>
      <c r="CP12" s="4">
        <f>FF_PX[[#This Row],[Column94]]</f>
        <v>11678</v>
      </c>
      <c r="CQ12" s="4">
        <f>FF_PX[[#This Row],[Column95]]</f>
        <v>42736</v>
      </c>
      <c r="CR12" s="4">
        <f>FF_PX[[#This Row],[Column96]]</f>
        <v>45647</v>
      </c>
      <c r="CS12" s="4">
        <f>FF_PX[[#This Row],[Column97]]</f>
        <v>45397</v>
      </c>
      <c r="CT12" s="4">
        <f>FF_PX[[#This Row],[Column98]]</f>
        <v>45468</v>
      </c>
      <c r="CU12" s="4">
        <f>FF_PX[[#This Row],[Column99]]</f>
        <v>45504</v>
      </c>
      <c r="CV12" s="4">
        <f>FF_PX[[#This Row],[Column100]]</f>
        <v>45504</v>
      </c>
      <c r="CW12" s="4">
        <f>FF_PX[[#This Row],[Column101]]</f>
        <v>45903</v>
      </c>
      <c r="CX12" s="4">
        <f>FF_PX[[#This Row],[Column102]]</f>
        <v>45620</v>
      </c>
      <c r="CY12" s="4">
        <f>FF_PX[[#This Row],[Column103]]</f>
        <v>45532</v>
      </c>
      <c r="CZ12" s="4">
        <f>FF_PX[[#This Row],[Column104]]</f>
        <v>43148</v>
      </c>
      <c r="DA12" s="4">
        <f>FF_PX[[#This Row],[Column105]]</f>
        <v>43173</v>
      </c>
    </row>
    <row r="13" spans="1:105" x14ac:dyDescent="0.25">
      <c r="A13" t="str">
        <f ca="1">'cont list_0'!M16</f>
        <v>Q27</v>
      </c>
      <c r="B13" s="4">
        <f>FF_PX[[#This Row],[Column2]]</f>
        <v>20698</v>
      </c>
      <c r="C13" s="4">
        <f>FF_PX[[#This Row],[Column3]]</f>
        <v>20698</v>
      </c>
      <c r="D13" s="4">
        <f>FF_PX[[#This Row],[Column4]]</f>
        <v>20134</v>
      </c>
      <c r="E13" s="4">
        <f>FF_PX[[#This Row],[Column5]]</f>
        <v>19680</v>
      </c>
      <c r="F13" s="4">
        <f>FF_PX[[#This Row],[Column6]]</f>
        <v>19702</v>
      </c>
      <c r="G13" s="4">
        <f>FF_PX[[#This Row],[Column7]]</f>
        <v>31598</v>
      </c>
      <c r="H13" s="4">
        <f>FF_PX[[#This Row],[Column8]]</f>
        <v>30347</v>
      </c>
      <c r="I13" s="4">
        <f>FF_PX[[#This Row],[Column9]]</f>
        <v>29101</v>
      </c>
      <c r="J13" s="4">
        <f>FF_PX[[#This Row],[Column10]]</f>
        <v>28761</v>
      </c>
      <c r="K13" s="4">
        <f>FF_PX[[#This Row],[Column11]]</f>
        <v>28121</v>
      </c>
      <c r="L13" s="4">
        <f>FF_PX[[#This Row],[Column12]]</f>
        <v>28029</v>
      </c>
      <c r="M13" s="4">
        <f>FF_PX[[#This Row],[Column13]]</f>
        <v>27852</v>
      </c>
      <c r="N13" s="4">
        <f>FF_PX[[#This Row],[Column14]]</f>
        <v>28051</v>
      </c>
      <c r="O13" s="4">
        <f>FF_PX[[#This Row],[Column15]]</f>
        <v>27996</v>
      </c>
      <c r="P13" s="4">
        <f>FF_PX[[#This Row],[Column16]]</f>
        <v>27416</v>
      </c>
      <c r="Q13" s="4">
        <f>FF_PX[[#This Row],[Column17]]</f>
        <v>25301</v>
      </c>
      <c r="R13" s="4">
        <f>FF_PX[[#This Row],[Column18]]</f>
        <v>18044</v>
      </c>
      <c r="S13" s="4">
        <f>FF_PX[[#This Row],[Column19]]</f>
        <v>17463</v>
      </c>
      <c r="T13" s="4">
        <f>FF_PX[[#This Row],[Column20]]</f>
        <v>17432</v>
      </c>
      <c r="U13" s="4">
        <f>FF_PX[[#This Row],[Column21]]</f>
        <v>16562</v>
      </c>
      <c r="V13" s="4">
        <f>FF_PX[[#This Row],[Column22]]</f>
        <v>16267</v>
      </c>
      <c r="W13" s="4">
        <f>FF_PX[[#This Row],[Column23]]</f>
        <v>16828</v>
      </c>
      <c r="X13" s="4">
        <f>FF_PX[[#This Row],[Column24]]</f>
        <v>11841</v>
      </c>
      <c r="Y13" s="4">
        <f>FF_PX[[#This Row],[Column25]]</f>
        <v>11841</v>
      </c>
      <c r="Z13" s="4">
        <f>FF_PX[[#This Row],[Column26]]</f>
        <v>9122</v>
      </c>
      <c r="AA13" s="4">
        <f>FF_PX[[#This Row],[Column27]]</f>
        <v>8856</v>
      </c>
      <c r="AB13" s="4">
        <f>FF_PX[[#This Row],[Column28]]</f>
        <v>8568</v>
      </c>
      <c r="AC13" s="4">
        <f>FF_PX[[#This Row],[Column29]]</f>
        <v>7477</v>
      </c>
      <c r="AD13" s="4">
        <f>FF_PX[[#This Row],[Column30]]</f>
        <v>7484</v>
      </c>
      <c r="AE13" s="4">
        <f>FF_PX[[#This Row],[Column31]]</f>
        <v>7502</v>
      </c>
      <c r="AF13" s="4">
        <f>FF_PX[[#This Row],[Column32]]</f>
        <v>7839</v>
      </c>
      <c r="AG13" s="4">
        <f>FF_PX[[#This Row],[Column33]]</f>
        <v>6231</v>
      </c>
      <c r="AH13" s="4">
        <f>FF_PX[[#This Row],[Column34]]</f>
        <v>5994</v>
      </c>
      <c r="AI13" s="4">
        <f>FF_PX[[#This Row],[Column35]]</f>
        <v>6040</v>
      </c>
      <c r="AJ13" s="4">
        <f>FF_PX[[#This Row],[Column36]]</f>
        <v>5678</v>
      </c>
      <c r="AK13" s="4">
        <f>FF_PX[[#This Row],[Column37]]</f>
        <v>5492</v>
      </c>
      <c r="AL13" s="4">
        <f>FF_PX[[#This Row],[Column38]]</f>
        <v>5529</v>
      </c>
      <c r="AM13" s="4">
        <f>FF_PX[[#This Row],[Column39]]</f>
        <v>5515</v>
      </c>
      <c r="AN13" s="4">
        <f>FF_PX[[#This Row],[Column40]]</f>
        <v>5483</v>
      </c>
      <c r="AO13" s="4">
        <f>FF_PX[[#This Row],[Column41]]</f>
        <v>5549</v>
      </c>
      <c r="AP13" s="4">
        <f>FF_PX[[#This Row],[Column42]]</f>
        <v>5505</v>
      </c>
      <c r="AQ13" s="4">
        <f>FF_PX[[#This Row],[Column43]]</f>
        <v>5558</v>
      </c>
      <c r="AR13" s="4">
        <f>FF_PX[[#This Row],[Column44]]</f>
        <v>5594</v>
      </c>
      <c r="AS13" s="4">
        <f>FF_PX[[#This Row],[Column45]]</f>
        <v>5604</v>
      </c>
      <c r="AT13" s="4">
        <f>FF_PX[[#This Row],[Column46]]</f>
        <v>6329</v>
      </c>
      <c r="AU13" s="4">
        <f>FF_PX[[#This Row],[Column47]]</f>
        <v>6822</v>
      </c>
      <c r="AV13" s="4">
        <f>FF_PX[[#This Row],[Column48]]</f>
        <v>7260</v>
      </c>
      <c r="AW13" s="4">
        <f>FF_PX[[#This Row],[Column49]]</f>
        <v>8206</v>
      </c>
      <c r="AX13" s="4">
        <f>FF_PX[[#This Row],[Column50]]</f>
        <v>38070</v>
      </c>
      <c r="AY13" s="4">
        <f>FF_PX[[#This Row],[Column51]]</f>
        <v>34310</v>
      </c>
      <c r="AZ13" s="4">
        <f>FF_PX[[#This Row],[Column52]]</f>
        <v>34405</v>
      </c>
      <c r="BA13" s="4">
        <f>FF_PX[[#This Row],[Column53]]</f>
        <v>33234</v>
      </c>
      <c r="BB13" s="4">
        <f>FF_PX[[#This Row],[Column54]]</f>
        <v>33277</v>
      </c>
      <c r="BC13" s="4">
        <f>FF_PX[[#This Row],[Column55]]</f>
        <v>33275</v>
      </c>
      <c r="BD13" s="4">
        <f>FF_PX[[#This Row],[Column56]]</f>
        <v>33078</v>
      </c>
      <c r="BE13" s="4">
        <f>FF_PX[[#This Row],[Column57]]</f>
        <v>33526</v>
      </c>
      <c r="BF13" s="4">
        <f>FF_PX[[#This Row],[Column58]]</f>
        <v>32891</v>
      </c>
      <c r="BG13" s="4">
        <f>FF_PX[[#This Row],[Column59]]</f>
        <v>32888</v>
      </c>
      <c r="BH13" s="4">
        <f>FF_PX[[#This Row],[Column60]]</f>
        <v>33238</v>
      </c>
      <c r="BI13" s="4">
        <f>FF_PX[[#This Row],[Column61]]</f>
        <v>33164</v>
      </c>
      <c r="BJ13" s="4">
        <f>FF_PX[[#This Row],[Column62]]</f>
        <v>32831</v>
      </c>
      <c r="BK13" s="4">
        <f>FF_PX[[#This Row],[Column63]]</f>
        <v>32273</v>
      </c>
      <c r="BL13" s="4">
        <f>FF_PX[[#This Row],[Column64]]</f>
        <v>33110</v>
      </c>
      <c r="BM13" s="4">
        <f>FF_PX[[#This Row],[Column65]]</f>
        <v>32596</v>
      </c>
      <c r="BN13" s="4">
        <f>FF_PX[[#This Row],[Column66]]</f>
        <v>32670</v>
      </c>
      <c r="BO13" s="4">
        <f>FF_PX[[#This Row],[Column67]]</f>
        <v>33163</v>
      </c>
      <c r="BP13" s="4">
        <f>FF_PX[[#This Row],[Column68]]</f>
        <v>33321</v>
      </c>
      <c r="BQ13" s="4">
        <f>FF_PX[[#This Row],[Column69]]</f>
        <v>33254</v>
      </c>
      <c r="BR13" s="4">
        <f>FF_PX[[#This Row],[Column70]]</f>
        <v>33148</v>
      </c>
      <c r="BS13" s="4">
        <f>FF_PX[[#This Row],[Column71]]</f>
        <v>33148</v>
      </c>
      <c r="BT13" s="4">
        <f>FF_PX[[#This Row],[Column72]]</f>
        <v>32133</v>
      </c>
      <c r="BU13" s="4">
        <f>FF_PX[[#This Row],[Column73]]</f>
        <v>41773</v>
      </c>
      <c r="BV13" s="4">
        <f>FF_PX[[#This Row],[Column74]]</f>
        <v>41809</v>
      </c>
      <c r="BW13" s="4">
        <f>FF_PX[[#This Row],[Column75]]</f>
        <v>42313</v>
      </c>
      <c r="BX13" s="4">
        <f>FF_PX[[#This Row],[Column76]]</f>
        <v>37501</v>
      </c>
      <c r="BY13" s="4">
        <f>FF_PX[[#This Row],[Column77]]</f>
        <v>37592</v>
      </c>
      <c r="BZ13" s="4">
        <f>FF_PX[[#This Row],[Column78]]</f>
        <v>33433</v>
      </c>
      <c r="CA13" s="4">
        <f>FF_PX[[#This Row],[Column79]]</f>
        <v>34742</v>
      </c>
      <c r="CB13" s="4">
        <f>FF_PX[[#This Row],[Column80]]</f>
        <v>36775</v>
      </c>
      <c r="CC13" s="4">
        <f>FF_PX[[#This Row],[Column81]]</f>
        <v>34795</v>
      </c>
      <c r="CD13" s="4">
        <f>FF_PX[[#This Row],[Column82]]</f>
        <v>32735</v>
      </c>
      <c r="CE13" s="4">
        <f>FF_PX[[#This Row],[Column83]]</f>
        <v>27056</v>
      </c>
      <c r="CF13" s="4">
        <f>FF_PX[[#This Row],[Column84]]</f>
        <v>25792</v>
      </c>
      <c r="CG13" s="4">
        <f>FF_PX[[#This Row],[Column85]]</f>
        <v>24213</v>
      </c>
      <c r="CH13" s="4">
        <f>FF_PX[[#This Row],[Column86]]</f>
        <v>23974</v>
      </c>
      <c r="CI13" s="4">
        <f>FF_PX[[#This Row],[Column87]]</f>
        <v>23627</v>
      </c>
      <c r="CJ13" s="4">
        <f>FF_PX[[#This Row],[Column88]]</f>
        <v>22338</v>
      </c>
      <c r="CK13" s="4">
        <f>FF_PX[[#This Row],[Column89]]</f>
        <v>21471</v>
      </c>
      <c r="CL13" s="4">
        <f>FF_PX[[#This Row],[Column90]]</f>
        <v>20899</v>
      </c>
      <c r="CM13" s="4">
        <f>FF_PX[[#This Row],[Column91]]</f>
        <v>18952</v>
      </c>
      <c r="CN13" s="4">
        <f>FF_PX[[#This Row],[Column92]]</f>
        <v>19201</v>
      </c>
      <c r="CO13" s="4">
        <f>FF_PX[[#This Row],[Column93]]</f>
        <v>19732</v>
      </c>
      <c r="CP13" s="4">
        <f>FF_PX[[#This Row],[Column94]]</f>
        <v>20110</v>
      </c>
      <c r="CQ13" s="4">
        <f>FF_PX[[#This Row],[Column95]]</f>
        <v>11572</v>
      </c>
      <c r="CR13" s="4">
        <f>FF_PX[[#This Row],[Column96]]</f>
        <v>11518</v>
      </c>
      <c r="CS13" s="4">
        <f>FF_PX[[#This Row],[Column97]]</f>
        <v>11319</v>
      </c>
      <c r="CT13" s="4">
        <f>FF_PX[[#This Row],[Column98]]</f>
        <v>11324</v>
      </c>
      <c r="CU13" s="4">
        <f>FF_PX[[#This Row],[Column99]]</f>
        <v>11125</v>
      </c>
      <c r="CV13" s="4">
        <f>FF_PX[[#This Row],[Column100]]</f>
        <v>11125</v>
      </c>
      <c r="CW13" s="4">
        <f>FF_PX[[#This Row],[Column101]]</f>
        <v>11037</v>
      </c>
      <c r="CX13" s="4">
        <f>FF_PX[[#This Row],[Column102]]</f>
        <v>9746</v>
      </c>
      <c r="CY13" s="4">
        <f>FF_PX[[#This Row],[Column103]]</f>
        <v>9767</v>
      </c>
      <c r="CZ13" s="4">
        <f>FF_PX[[#This Row],[Column104]]</f>
        <v>9446</v>
      </c>
      <c r="DA13" s="4">
        <f>FF_PX[[#This Row],[Column105]]</f>
        <v>9601</v>
      </c>
    </row>
    <row r="14" spans="1:105" x14ac:dyDescent="0.25">
      <c r="A14" t="str">
        <f ca="1">'cont list_0'!M17</f>
        <v>U27</v>
      </c>
      <c r="B14" s="4">
        <f>FF_PX[[#This Row],[Column2]]</f>
        <v>6635</v>
      </c>
      <c r="C14" s="4">
        <f>FF_PX[[#This Row],[Column3]]</f>
        <v>6635</v>
      </c>
      <c r="D14" s="4">
        <f>FF_PX[[#This Row],[Column4]]</f>
        <v>6612</v>
      </c>
      <c r="E14" s="4">
        <f>FF_PX[[#This Row],[Column5]]</f>
        <v>6539</v>
      </c>
      <c r="F14" s="4">
        <f>FF_PX[[#This Row],[Column6]]</f>
        <v>6476</v>
      </c>
      <c r="G14" s="4">
        <f>FF_PX[[#This Row],[Column7]]</f>
        <v>19269</v>
      </c>
      <c r="H14" s="4">
        <f>FF_PX[[#This Row],[Column8]]</f>
        <v>19316</v>
      </c>
      <c r="I14" s="4">
        <f>FF_PX[[#This Row],[Column9]]</f>
        <v>16068</v>
      </c>
      <c r="J14" s="4">
        <f>FF_PX[[#This Row],[Column10]]</f>
        <v>15507</v>
      </c>
      <c r="K14" s="4">
        <f>FF_PX[[#This Row],[Column11]]</f>
        <v>15429</v>
      </c>
      <c r="L14" s="4">
        <f>FF_PX[[#This Row],[Column12]]</f>
        <v>14606</v>
      </c>
      <c r="M14" s="4">
        <f>FF_PX[[#This Row],[Column13]]</f>
        <v>13975</v>
      </c>
      <c r="N14" s="4">
        <f>FF_PX[[#This Row],[Column14]]</f>
        <v>13790</v>
      </c>
      <c r="O14" s="4">
        <f>FF_PX[[#This Row],[Column15]]</f>
        <v>13565</v>
      </c>
      <c r="P14" s="4">
        <f>FF_PX[[#This Row],[Column16]]</f>
        <v>13798</v>
      </c>
      <c r="Q14" s="4">
        <f>FF_PX[[#This Row],[Column17]]</f>
        <v>12861</v>
      </c>
      <c r="R14" s="4">
        <f>FF_PX[[#This Row],[Column18]]</f>
        <v>11195</v>
      </c>
      <c r="S14" s="4">
        <f>FF_PX[[#This Row],[Column19]]</f>
        <v>11256</v>
      </c>
      <c r="T14" s="4">
        <f>FF_PX[[#This Row],[Column20]]</f>
        <v>11308</v>
      </c>
      <c r="U14" s="4">
        <f>FF_PX[[#This Row],[Column21]]</f>
        <v>10424</v>
      </c>
      <c r="V14" s="4">
        <f>FF_PX[[#This Row],[Column22]]</f>
        <v>9314</v>
      </c>
      <c r="W14" s="4">
        <f>FF_PX[[#This Row],[Column23]]</f>
        <v>8768</v>
      </c>
      <c r="X14" s="4">
        <f>FF_PX[[#This Row],[Column24]]</f>
        <v>8711</v>
      </c>
      <c r="Y14" s="4">
        <f>FF_PX[[#This Row],[Column25]]</f>
        <v>8711</v>
      </c>
      <c r="Z14" s="4">
        <f>FF_PX[[#This Row],[Column26]]</f>
        <v>5834</v>
      </c>
      <c r="AA14" s="4">
        <f>FF_PX[[#This Row],[Column27]]</f>
        <v>5609</v>
      </c>
      <c r="AB14" s="4">
        <f>FF_PX[[#This Row],[Column28]]</f>
        <v>5413</v>
      </c>
      <c r="AC14" s="4">
        <f>FF_PX[[#This Row],[Column29]]</f>
        <v>8373</v>
      </c>
      <c r="AD14" s="4">
        <f>FF_PX[[#This Row],[Column30]]</f>
        <v>7742</v>
      </c>
      <c r="AE14" s="4">
        <f>FF_PX[[#This Row],[Column31]]</f>
        <v>8023</v>
      </c>
      <c r="AF14" s="4">
        <f>FF_PX[[#This Row],[Column32]]</f>
        <v>8086</v>
      </c>
      <c r="AG14" s="4">
        <f>FF_PX[[#This Row],[Column33]]</f>
        <v>8974</v>
      </c>
      <c r="AH14" s="4">
        <f>FF_PX[[#This Row],[Column34]]</f>
        <v>9447</v>
      </c>
      <c r="AI14" s="4">
        <f>FF_PX[[#This Row],[Column35]]</f>
        <v>8128</v>
      </c>
      <c r="AJ14" s="4">
        <f>FF_PX[[#This Row],[Column36]]</f>
        <v>8310</v>
      </c>
      <c r="AK14" s="4">
        <f>FF_PX[[#This Row],[Column37]]</f>
        <v>8547</v>
      </c>
      <c r="AL14" s="4">
        <f>FF_PX[[#This Row],[Column38]]</f>
        <v>7761</v>
      </c>
      <c r="AM14" s="4">
        <f>FF_PX[[#This Row],[Column39]]</f>
        <v>8025</v>
      </c>
      <c r="AN14" s="4">
        <f>FF_PX[[#This Row],[Column40]]</f>
        <v>6799</v>
      </c>
      <c r="AO14" s="4">
        <f>FF_PX[[#This Row],[Column41]]</f>
        <v>6742</v>
      </c>
      <c r="AP14" s="4">
        <f>FF_PX[[#This Row],[Column42]]</f>
        <v>7075</v>
      </c>
      <c r="AQ14" s="4">
        <f>FF_PX[[#This Row],[Column43]]</f>
        <v>7029</v>
      </c>
      <c r="AR14" s="4">
        <f>FF_PX[[#This Row],[Column44]]</f>
        <v>7179</v>
      </c>
      <c r="AS14" s="4">
        <f>FF_PX[[#This Row],[Column45]]</f>
        <v>6920</v>
      </c>
      <c r="AT14" s="4">
        <f>FF_PX[[#This Row],[Column46]]</f>
        <v>7687</v>
      </c>
      <c r="AU14" s="4">
        <f>FF_PX[[#This Row],[Column47]]</f>
        <v>8323</v>
      </c>
      <c r="AV14" s="4">
        <f>FF_PX[[#This Row],[Column48]]</f>
        <v>8209</v>
      </c>
      <c r="AW14" s="4">
        <f>FF_PX[[#This Row],[Column49]]</f>
        <v>8332</v>
      </c>
      <c r="AX14" s="4">
        <f>FF_PX[[#This Row],[Column50]]</f>
        <v>8205</v>
      </c>
      <c r="AY14" s="4">
        <f>FF_PX[[#This Row],[Column51]]</f>
        <v>8537</v>
      </c>
      <c r="AZ14" s="4">
        <f>FF_PX[[#This Row],[Column52]]</f>
        <v>6841</v>
      </c>
      <c r="BA14" s="4">
        <f>FF_PX[[#This Row],[Column53]]</f>
        <v>6469</v>
      </c>
      <c r="BB14" s="4">
        <f>FF_PX[[#This Row],[Column54]]</f>
        <v>7838</v>
      </c>
      <c r="BC14" s="4">
        <f>FF_PX[[#This Row],[Column55]]</f>
        <v>8114</v>
      </c>
      <c r="BD14" s="4">
        <f>FF_PX[[#This Row],[Column56]]</f>
        <v>7336</v>
      </c>
      <c r="BE14" s="4">
        <f>FF_PX[[#This Row],[Column57]]</f>
        <v>7196</v>
      </c>
      <c r="BF14" s="4">
        <f>FF_PX[[#This Row],[Column58]]</f>
        <v>6168</v>
      </c>
      <c r="BG14" s="4">
        <f>FF_PX[[#This Row],[Column59]]</f>
        <v>6023</v>
      </c>
      <c r="BH14" s="4">
        <f>FF_PX[[#This Row],[Column60]]</f>
        <v>6012</v>
      </c>
      <c r="BI14" s="4">
        <f>FF_PX[[#This Row],[Column61]]</f>
        <v>6108</v>
      </c>
      <c r="BJ14" s="4">
        <f>FF_PX[[#This Row],[Column62]]</f>
        <v>6355</v>
      </c>
      <c r="BK14" s="4">
        <f>FF_PX[[#This Row],[Column63]]</f>
        <v>6186</v>
      </c>
      <c r="BL14" s="4">
        <f>FF_PX[[#This Row],[Column64]]</f>
        <v>6424</v>
      </c>
      <c r="BM14" s="4">
        <f>FF_PX[[#This Row],[Column65]]</f>
        <v>6300</v>
      </c>
      <c r="BN14" s="4">
        <f>FF_PX[[#This Row],[Column66]]</f>
        <v>6425</v>
      </c>
      <c r="BO14" s="4">
        <f>FF_PX[[#This Row],[Column67]]</f>
        <v>6832</v>
      </c>
      <c r="BP14" s="4">
        <f>FF_PX[[#This Row],[Column68]]</f>
        <v>6283</v>
      </c>
      <c r="BQ14" s="4">
        <f>FF_PX[[#This Row],[Column69]]</f>
        <v>6208</v>
      </c>
      <c r="BR14" s="4">
        <f>FF_PX[[#This Row],[Column70]]</f>
        <v>6222</v>
      </c>
      <c r="BS14" s="4">
        <f>FF_PX[[#This Row],[Column71]]</f>
        <v>6222</v>
      </c>
      <c r="BT14" s="4">
        <f>FF_PX[[#This Row],[Column72]]</f>
        <v>6334</v>
      </c>
      <c r="BU14" s="4">
        <f>FF_PX[[#This Row],[Column73]]</f>
        <v>32420</v>
      </c>
      <c r="BV14" s="4">
        <f>FF_PX[[#This Row],[Column74]]</f>
        <v>32321</v>
      </c>
      <c r="BW14" s="4">
        <f>FF_PX[[#This Row],[Column75]]</f>
        <v>31352</v>
      </c>
      <c r="BX14" s="4">
        <f>FF_PX[[#This Row],[Column76]]</f>
        <v>29360</v>
      </c>
      <c r="BY14" s="4">
        <f>FF_PX[[#This Row],[Column77]]</f>
        <v>28183</v>
      </c>
      <c r="BZ14" s="4">
        <f>FF_PX[[#This Row],[Column78]]</f>
        <v>28627</v>
      </c>
      <c r="CA14" s="4">
        <f>FF_PX[[#This Row],[Column79]]</f>
        <v>28296</v>
      </c>
      <c r="CB14" s="4">
        <f>FF_PX[[#This Row],[Column80]]</f>
        <v>28888</v>
      </c>
      <c r="CC14" s="4">
        <f>FF_PX[[#This Row],[Column81]]</f>
        <v>29005</v>
      </c>
      <c r="CD14" s="4">
        <f>FF_PX[[#This Row],[Column82]]</f>
        <v>26992</v>
      </c>
      <c r="CE14" s="4">
        <f>FF_PX[[#This Row],[Column83]]</f>
        <v>26400</v>
      </c>
      <c r="CF14" s="4">
        <f>FF_PX[[#This Row],[Column84]]</f>
        <v>23148</v>
      </c>
      <c r="CG14" s="4">
        <f>FF_PX[[#This Row],[Column85]]</f>
        <v>20612</v>
      </c>
      <c r="CH14" s="4">
        <f>FF_PX[[#This Row],[Column86]]</f>
        <v>20107</v>
      </c>
      <c r="CI14" s="4">
        <f>FF_PX[[#This Row],[Column87]]</f>
        <v>20249</v>
      </c>
      <c r="CJ14" s="4">
        <f>FF_PX[[#This Row],[Column88]]</f>
        <v>20408</v>
      </c>
      <c r="CK14" s="4">
        <f>FF_PX[[#This Row],[Column89]]</f>
        <v>19824</v>
      </c>
      <c r="CL14" s="4">
        <f>FF_PX[[#This Row],[Column90]]</f>
        <v>16671</v>
      </c>
      <c r="CM14" s="4">
        <f>FF_PX[[#This Row],[Column91]]</f>
        <v>17501</v>
      </c>
      <c r="CN14" s="4">
        <f>FF_PX[[#This Row],[Column92]]</f>
        <v>16586</v>
      </c>
      <c r="CO14" s="4">
        <f>FF_PX[[#This Row],[Column93]]</f>
        <v>16582</v>
      </c>
      <c r="CP14" s="4">
        <f>FF_PX[[#This Row],[Column94]]</f>
        <v>16505</v>
      </c>
      <c r="CQ14" s="4">
        <f>FF_PX[[#This Row],[Column95]]</f>
        <v>20589</v>
      </c>
      <c r="CR14" s="4">
        <f>FF_PX[[#This Row],[Column96]]</f>
        <v>20713</v>
      </c>
      <c r="CS14" s="4">
        <f>FF_PX[[#This Row],[Column97]]</f>
        <v>20193</v>
      </c>
      <c r="CT14" s="4">
        <f>FF_PX[[#This Row],[Column98]]</f>
        <v>20230</v>
      </c>
      <c r="CU14" s="4">
        <f>FF_PX[[#This Row],[Column99]]</f>
        <v>19977</v>
      </c>
      <c r="CV14" s="4">
        <f>FF_PX[[#This Row],[Column100]]</f>
        <v>19977</v>
      </c>
      <c r="CW14" s="4">
        <f>FF_PX[[#This Row],[Column101]]</f>
        <v>19642</v>
      </c>
      <c r="CX14" s="4">
        <f>FF_PX[[#This Row],[Column102]]</f>
        <v>18768</v>
      </c>
      <c r="CY14" s="4">
        <f>FF_PX[[#This Row],[Column103]]</f>
        <v>19170</v>
      </c>
      <c r="CZ14" s="4">
        <f>FF_PX[[#This Row],[Column104]]</f>
        <v>18819</v>
      </c>
      <c r="DA14" s="4">
        <f>FF_PX[[#This Row],[Column105]]</f>
        <v>18601</v>
      </c>
    </row>
    <row r="15" spans="1:105" x14ac:dyDescent="0.25">
      <c r="A15" t="str">
        <f ca="1">'cont list_0'!M18</f>
        <v>V27</v>
      </c>
      <c r="B15" s="4">
        <f>FF_PX[[#This Row],[Column2]]</f>
        <v>5482</v>
      </c>
      <c r="C15" s="4">
        <f>FF_PX[[#This Row],[Column3]]</f>
        <v>5482</v>
      </c>
      <c r="D15" s="4">
        <f>FF_PX[[#This Row],[Column4]]</f>
        <v>5450</v>
      </c>
      <c r="E15" s="4">
        <f>FF_PX[[#This Row],[Column5]]</f>
        <v>5394</v>
      </c>
      <c r="F15" s="4">
        <f>FF_PX[[#This Row],[Column6]]</f>
        <v>5388</v>
      </c>
      <c r="G15" s="4">
        <f>FF_PX[[#This Row],[Column7]]</f>
        <v>6117</v>
      </c>
      <c r="H15" s="4">
        <f>FF_PX[[#This Row],[Column8]]</f>
        <v>5727</v>
      </c>
      <c r="I15" s="4">
        <f>FF_PX[[#This Row],[Column9]]</f>
        <v>5609</v>
      </c>
      <c r="J15" s="4">
        <f>FF_PX[[#This Row],[Column10]]</f>
        <v>5554</v>
      </c>
      <c r="K15" s="4">
        <f>FF_PX[[#This Row],[Column11]]</f>
        <v>5373</v>
      </c>
      <c r="L15" s="4">
        <f>FF_PX[[#This Row],[Column12]]</f>
        <v>5384</v>
      </c>
      <c r="M15" s="4">
        <f>FF_PX[[#This Row],[Column13]]</f>
        <v>5516</v>
      </c>
      <c r="N15" s="4">
        <f>FF_PX[[#This Row],[Column14]]</f>
        <v>5896</v>
      </c>
      <c r="O15" s="4">
        <f>FF_PX[[#This Row],[Column15]]</f>
        <v>5584</v>
      </c>
      <c r="P15" s="4">
        <f>FF_PX[[#This Row],[Column16]]</f>
        <v>5569</v>
      </c>
      <c r="Q15" s="4">
        <f>FF_PX[[#This Row],[Column17]]</f>
        <v>5535</v>
      </c>
      <c r="R15" s="4">
        <f>FF_PX[[#This Row],[Column18]]</f>
        <v>5234</v>
      </c>
      <c r="S15" s="4">
        <f>FF_PX[[#This Row],[Column19]]</f>
        <v>5178</v>
      </c>
      <c r="T15" s="4">
        <f>FF_PX[[#This Row],[Column20]]</f>
        <v>3169</v>
      </c>
      <c r="U15" s="4">
        <f>FF_PX[[#This Row],[Column21]]</f>
        <v>3233</v>
      </c>
      <c r="V15" s="4">
        <f>FF_PX[[#This Row],[Column22]]</f>
        <v>2242</v>
      </c>
      <c r="W15" s="4">
        <f>FF_PX[[#This Row],[Column23]]</f>
        <v>2176</v>
      </c>
      <c r="X15" s="4">
        <f>FF_PX[[#This Row],[Column24]]</f>
        <v>2004</v>
      </c>
      <c r="Y15" s="4">
        <f>FF_PX[[#This Row],[Column25]]</f>
        <v>2004</v>
      </c>
      <c r="Z15" s="4">
        <f>FF_PX[[#This Row],[Column26]]</f>
        <v>1603</v>
      </c>
      <c r="AA15" s="4">
        <f>FF_PX[[#This Row],[Column27]]</f>
        <v>1613</v>
      </c>
      <c r="AB15" s="4">
        <f>FF_PX[[#This Row],[Column28]]</f>
        <v>1599</v>
      </c>
      <c r="AC15" s="4">
        <f>FF_PX[[#This Row],[Column29]]</f>
        <v>5441</v>
      </c>
      <c r="AD15" s="4">
        <f>FF_PX[[#This Row],[Column30]]</f>
        <v>5521</v>
      </c>
      <c r="AE15" s="4">
        <f>FF_PX[[#This Row],[Column31]]</f>
        <v>5309</v>
      </c>
      <c r="AF15" s="4">
        <f>FF_PX[[#This Row],[Column32]]</f>
        <v>5396</v>
      </c>
      <c r="AG15" s="4">
        <f>FF_PX[[#This Row],[Column33]]</f>
        <v>5359</v>
      </c>
      <c r="AH15" s="4">
        <f>FF_PX[[#This Row],[Column34]]</f>
        <v>4954</v>
      </c>
      <c r="AI15" s="4">
        <f>FF_PX[[#This Row],[Column35]]</f>
        <v>4948</v>
      </c>
      <c r="AJ15" s="4">
        <f>FF_PX[[#This Row],[Column36]]</f>
        <v>5468</v>
      </c>
      <c r="AK15" s="4">
        <f>FF_PX[[#This Row],[Column37]]</f>
        <v>5176</v>
      </c>
      <c r="AL15" s="4">
        <f>FF_PX[[#This Row],[Column38]]</f>
        <v>5781</v>
      </c>
      <c r="AM15" s="4">
        <f>FF_PX[[#This Row],[Column39]]</f>
        <v>4679</v>
      </c>
      <c r="AN15" s="4">
        <f>FF_PX[[#This Row],[Column40]]</f>
        <v>3595</v>
      </c>
      <c r="AO15" s="4">
        <f>FF_PX[[#This Row],[Column41]]</f>
        <v>3750</v>
      </c>
      <c r="AP15" s="4">
        <f>FF_PX[[#This Row],[Column42]]</f>
        <v>3946</v>
      </c>
      <c r="AQ15" s="4">
        <f>FF_PX[[#This Row],[Column43]]</f>
        <v>3680</v>
      </c>
      <c r="AR15" s="4">
        <f>FF_PX[[#This Row],[Column44]]</f>
        <v>3407</v>
      </c>
      <c r="AS15" s="4">
        <f>FF_PX[[#This Row],[Column45]]</f>
        <v>3715</v>
      </c>
      <c r="AT15" s="4">
        <f>FF_PX[[#This Row],[Column46]]</f>
        <v>3836</v>
      </c>
      <c r="AU15" s="4">
        <f>FF_PX[[#This Row],[Column47]]</f>
        <v>4054</v>
      </c>
      <c r="AV15" s="4">
        <f>FF_PX[[#This Row],[Column48]]</f>
        <v>4040</v>
      </c>
      <c r="AW15" s="4">
        <f>FF_PX[[#This Row],[Column49]]</f>
        <v>3732</v>
      </c>
      <c r="AX15" s="4">
        <f>FF_PX[[#This Row],[Column50]]</f>
        <v>8713</v>
      </c>
      <c r="AY15" s="4">
        <f>FF_PX[[#This Row],[Column51]]</f>
        <v>7670</v>
      </c>
      <c r="AZ15" s="4">
        <f>FF_PX[[#This Row],[Column52]]</f>
        <v>7661</v>
      </c>
      <c r="BA15" s="4">
        <f>FF_PX[[#This Row],[Column53]]</f>
        <v>7878</v>
      </c>
      <c r="BB15" s="4">
        <f>FF_PX[[#This Row],[Column54]]</f>
        <v>7810</v>
      </c>
      <c r="BC15" s="4">
        <f>FF_PX[[#This Row],[Column55]]</f>
        <v>8089</v>
      </c>
      <c r="BD15" s="4">
        <f>FF_PX[[#This Row],[Column56]]</f>
        <v>8116</v>
      </c>
      <c r="BE15" s="4">
        <f>FF_PX[[#This Row],[Column57]]</f>
        <v>8424</v>
      </c>
      <c r="BF15" s="4">
        <f>FF_PX[[#This Row],[Column58]]</f>
        <v>8546</v>
      </c>
      <c r="BG15" s="4">
        <f>FF_PX[[#This Row],[Column59]]</f>
        <v>8478</v>
      </c>
      <c r="BH15" s="4">
        <f>FF_PX[[#This Row],[Column60]]</f>
        <v>8229</v>
      </c>
      <c r="BI15" s="4">
        <f>FF_PX[[#This Row],[Column61]]</f>
        <v>8236</v>
      </c>
      <c r="BJ15" s="4">
        <f>FF_PX[[#This Row],[Column62]]</f>
        <v>7901</v>
      </c>
      <c r="BK15" s="4">
        <f>FF_PX[[#This Row],[Column63]]</f>
        <v>7806</v>
      </c>
      <c r="BL15" s="4">
        <f>FF_PX[[#This Row],[Column64]]</f>
        <v>8234</v>
      </c>
      <c r="BM15" s="4">
        <f>FF_PX[[#This Row],[Column65]]</f>
        <v>8323</v>
      </c>
      <c r="BN15" s="4">
        <f>FF_PX[[#This Row],[Column66]]</f>
        <v>8101</v>
      </c>
      <c r="BO15" s="4">
        <f>FF_PX[[#This Row],[Column67]]</f>
        <v>8487</v>
      </c>
      <c r="BP15" s="4">
        <f>FF_PX[[#This Row],[Column68]]</f>
        <v>8474</v>
      </c>
      <c r="BQ15" s="4">
        <f>FF_PX[[#This Row],[Column69]]</f>
        <v>8470</v>
      </c>
      <c r="BR15" s="4">
        <f>FF_PX[[#This Row],[Column70]]</f>
        <v>8625</v>
      </c>
      <c r="BS15" s="4">
        <f>FF_PX[[#This Row],[Column71]]</f>
        <v>8625</v>
      </c>
      <c r="BT15" s="4">
        <f>FF_PX[[#This Row],[Column72]]</f>
        <v>8729</v>
      </c>
      <c r="BU15" s="4">
        <f>FF_PX[[#This Row],[Column73]]</f>
        <v>6177</v>
      </c>
      <c r="BV15" s="4">
        <f>FF_PX[[#This Row],[Column74]]</f>
        <v>5863</v>
      </c>
      <c r="BW15" s="4">
        <f>FF_PX[[#This Row],[Column75]]</f>
        <v>5778</v>
      </c>
      <c r="BX15" s="4">
        <f>FF_PX[[#This Row],[Column76]]</f>
        <v>5684</v>
      </c>
      <c r="BY15" s="4">
        <f>FF_PX[[#This Row],[Column77]]</f>
        <v>5727</v>
      </c>
      <c r="BZ15" s="4">
        <f>FF_PX[[#This Row],[Column78]]</f>
        <v>5711</v>
      </c>
      <c r="CA15" s="4">
        <f>FF_PX[[#This Row],[Column79]]</f>
        <v>5946</v>
      </c>
      <c r="CB15" s="4">
        <f>FF_PX[[#This Row],[Column80]]</f>
        <v>5914</v>
      </c>
      <c r="CC15" s="4">
        <f>FF_PX[[#This Row],[Column81]]</f>
        <v>5914</v>
      </c>
      <c r="CD15" s="4">
        <f>FF_PX[[#This Row],[Column82]]</f>
        <v>5873</v>
      </c>
      <c r="CE15" s="4">
        <f>FF_PX[[#This Row],[Column83]]</f>
        <v>5711</v>
      </c>
      <c r="CF15" s="4">
        <f>FF_PX[[#This Row],[Column84]]</f>
        <v>5687</v>
      </c>
      <c r="CG15" s="4">
        <f>FF_PX[[#This Row],[Column85]]</f>
        <v>6057</v>
      </c>
      <c r="CH15" s="4">
        <f>FF_PX[[#This Row],[Column86]]</f>
        <v>5392</v>
      </c>
      <c r="CI15" s="4">
        <f>FF_PX[[#This Row],[Column87]]</f>
        <v>5381</v>
      </c>
      <c r="CJ15" s="4">
        <f>FF_PX[[#This Row],[Column88]]</f>
        <v>5867</v>
      </c>
      <c r="CK15" s="4">
        <f>FF_PX[[#This Row],[Column89]]</f>
        <v>5612</v>
      </c>
      <c r="CL15" s="4">
        <f>FF_PX[[#This Row],[Column90]]</f>
        <v>5572</v>
      </c>
      <c r="CM15" s="4">
        <f>FF_PX[[#This Row],[Column91]]</f>
        <v>8155</v>
      </c>
      <c r="CN15" s="4">
        <f>FF_PX[[#This Row],[Column92]]</f>
        <v>8225</v>
      </c>
      <c r="CO15" s="4">
        <f>FF_PX[[#This Row],[Column93]]</f>
        <v>7964</v>
      </c>
      <c r="CP15" s="4">
        <f>FF_PX[[#This Row],[Column94]]</f>
        <v>8070</v>
      </c>
      <c r="CQ15" s="4">
        <f>FF_PX[[#This Row],[Column95]]</f>
        <v>16499</v>
      </c>
      <c r="CR15" s="4">
        <f>FF_PX[[#This Row],[Column96]]</f>
        <v>16472</v>
      </c>
      <c r="CS15" s="4">
        <f>FF_PX[[#This Row],[Column97]]</f>
        <v>17053</v>
      </c>
      <c r="CT15" s="4">
        <f>FF_PX[[#This Row],[Column98]]</f>
        <v>17297</v>
      </c>
      <c r="CU15" s="4">
        <f>FF_PX[[#This Row],[Column99]]</f>
        <v>16926</v>
      </c>
      <c r="CV15" s="4">
        <f>FF_PX[[#This Row],[Column100]]</f>
        <v>16926</v>
      </c>
      <c r="CW15" s="4">
        <f>FF_PX[[#This Row],[Column101]]</f>
        <v>17082</v>
      </c>
      <c r="CX15" s="4">
        <f>FF_PX[[#This Row],[Column102]]</f>
        <v>15896</v>
      </c>
      <c r="CY15" s="4">
        <f>FF_PX[[#This Row],[Column103]]</f>
        <v>15213</v>
      </c>
      <c r="CZ15" s="4">
        <f>FF_PX[[#This Row],[Column104]]</f>
        <v>15022</v>
      </c>
      <c r="DA15" s="4">
        <f>FF_PX[[#This Row],[Column105]]</f>
        <v>15625</v>
      </c>
    </row>
    <row r="16" spans="1:105" x14ac:dyDescent="0.25">
      <c r="A16" t="str">
        <f ca="1">'cont list_0'!M19</f>
        <v>X27</v>
      </c>
      <c r="B16" s="4">
        <f>FF_PX[[#This Row],[Column2]]</f>
        <v>3412</v>
      </c>
      <c r="C16" s="4">
        <f>FF_PX[[#This Row],[Column3]]</f>
        <v>3412</v>
      </c>
      <c r="D16" s="4">
        <f>FF_PX[[#This Row],[Column4]]</f>
        <v>3337</v>
      </c>
      <c r="E16" s="4">
        <f>FF_PX[[#This Row],[Column5]]</f>
        <v>3387</v>
      </c>
      <c r="F16" s="4">
        <f>FF_PX[[#This Row],[Column6]]</f>
        <v>3081</v>
      </c>
      <c r="G16" s="4">
        <f>FF_PX[[#This Row],[Column7]]</f>
        <v>4780</v>
      </c>
      <c r="H16" s="4">
        <f>FF_PX[[#This Row],[Column8]]</f>
        <v>4258</v>
      </c>
      <c r="I16" s="4">
        <f>FF_PX[[#This Row],[Column9]]</f>
        <v>4155</v>
      </c>
      <c r="J16" s="4">
        <f>FF_PX[[#This Row],[Column10]]</f>
        <v>3919</v>
      </c>
      <c r="K16" s="4">
        <f>FF_PX[[#This Row],[Column11]]</f>
        <v>3555</v>
      </c>
      <c r="L16" s="4">
        <f>FF_PX[[#This Row],[Column12]]</f>
        <v>3576</v>
      </c>
      <c r="M16" s="4">
        <f>FF_PX[[#This Row],[Column13]]</f>
        <v>3181</v>
      </c>
      <c r="N16" s="4">
        <f>FF_PX[[#This Row],[Column14]]</f>
        <v>3087</v>
      </c>
      <c r="O16" s="4">
        <f>FF_PX[[#This Row],[Column15]]</f>
        <v>3182</v>
      </c>
      <c r="P16" s="4">
        <f>FF_PX[[#This Row],[Column16]]</f>
        <v>2952</v>
      </c>
      <c r="Q16" s="4">
        <f>FF_PX[[#This Row],[Column17]]</f>
        <v>3265</v>
      </c>
      <c r="R16" s="4">
        <f>FF_PX[[#This Row],[Column18]]</f>
        <v>3144</v>
      </c>
      <c r="S16" s="4">
        <f>FF_PX[[#This Row],[Column19]]</f>
        <v>2906</v>
      </c>
      <c r="T16" s="4">
        <f>FF_PX[[#This Row],[Column20]]</f>
        <v>2833</v>
      </c>
      <c r="U16" s="4">
        <f>FF_PX[[#This Row],[Column21]]</f>
        <v>2698</v>
      </c>
      <c r="V16" s="4">
        <f>FF_PX[[#This Row],[Column22]]</f>
        <v>2670</v>
      </c>
      <c r="W16" s="4">
        <f>FF_PX[[#This Row],[Column23]]</f>
        <v>2291</v>
      </c>
      <c r="X16" s="4">
        <f>FF_PX[[#This Row],[Column24]]</f>
        <v>2289</v>
      </c>
      <c r="Y16" s="4">
        <f>FF_PX[[#This Row],[Column25]]</f>
        <v>2289</v>
      </c>
      <c r="Z16" s="4">
        <f>FF_PX[[#This Row],[Column26]]</f>
        <v>1802</v>
      </c>
      <c r="AA16" s="4">
        <f>FF_PX[[#This Row],[Column27]]</f>
        <v>1745</v>
      </c>
      <c r="AB16" s="4">
        <f>FF_PX[[#This Row],[Column28]]</f>
        <v>1605</v>
      </c>
      <c r="AC16" s="4">
        <f>FF_PX[[#This Row],[Column29]]</f>
        <v>1538</v>
      </c>
      <c r="AD16" s="4">
        <f>FF_PX[[#This Row],[Column30]]</f>
        <v>1493</v>
      </c>
      <c r="AE16" s="4">
        <f>FF_PX[[#This Row],[Column31]]</f>
        <v>1297</v>
      </c>
      <c r="AF16" s="4">
        <f>FF_PX[[#This Row],[Column32]]</f>
        <v>1203</v>
      </c>
      <c r="AG16" s="4">
        <f>FF_PX[[#This Row],[Column33]]</f>
        <v>1159</v>
      </c>
      <c r="AH16" s="4">
        <f>FF_PX[[#This Row],[Column34]]</f>
        <v>1043</v>
      </c>
      <c r="AI16" s="4">
        <f>FF_PX[[#This Row],[Column35]]</f>
        <v>1039</v>
      </c>
      <c r="AJ16" s="4">
        <f>FF_PX[[#This Row],[Column36]]</f>
        <v>1149</v>
      </c>
      <c r="AK16" s="4">
        <f>FF_PX[[#This Row],[Column37]]</f>
        <v>1196</v>
      </c>
      <c r="AL16" s="4">
        <f>FF_PX[[#This Row],[Column38]]</f>
        <v>1169</v>
      </c>
      <c r="AM16" s="4">
        <f>FF_PX[[#This Row],[Column39]]</f>
        <v>1099</v>
      </c>
      <c r="AN16" s="4">
        <f>FF_PX[[#This Row],[Column40]]</f>
        <v>1054</v>
      </c>
      <c r="AO16" s="4">
        <f>FF_PX[[#This Row],[Column41]]</f>
        <v>939</v>
      </c>
      <c r="AP16" s="4">
        <f>FF_PX[[#This Row],[Column42]]</f>
        <v>888</v>
      </c>
      <c r="AQ16" s="4">
        <f>FF_PX[[#This Row],[Column43]]</f>
        <v>896</v>
      </c>
      <c r="AR16" s="4">
        <f>FF_PX[[#This Row],[Column44]]</f>
        <v>929</v>
      </c>
      <c r="AS16" s="4">
        <f>FF_PX[[#This Row],[Column45]]</f>
        <v>916</v>
      </c>
      <c r="AT16" s="4">
        <f>FF_PX[[#This Row],[Column46]]</f>
        <v>799</v>
      </c>
      <c r="AU16" s="4">
        <f>FF_PX[[#This Row],[Column47]]</f>
        <v>712</v>
      </c>
      <c r="AV16" s="4">
        <f>FF_PX[[#This Row],[Column48]]</f>
        <v>532</v>
      </c>
      <c r="AW16" s="4">
        <f>FF_PX[[#This Row],[Column49]]</f>
        <v>476</v>
      </c>
      <c r="AX16" s="4">
        <f>FF_PX[[#This Row],[Column50]]</f>
        <v>3588</v>
      </c>
      <c r="AY16" s="4">
        <f>FF_PX[[#This Row],[Column51]]</f>
        <v>3598</v>
      </c>
      <c r="AZ16" s="4">
        <f>FF_PX[[#This Row],[Column52]]</f>
        <v>3647</v>
      </c>
      <c r="BA16" s="4">
        <f>FF_PX[[#This Row],[Column53]]</f>
        <v>3619</v>
      </c>
      <c r="BB16" s="4">
        <f>FF_PX[[#This Row],[Column54]]</f>
        <v>3521</v>
      </c>
      <c r="BC16" s="4">
        <f>FF_PX[[#This Row],[Column55]]</f>
        <v>3580</v>
      </c>
      <c r="BD16" s="4">
        <f>FF_PX[[#This Row],[Column56]]</f>
        <v>3427</v>
      </c>
      <c r="BE16" s="4">
        <f>FF_PX[[#This Row],[Column57]]</f>
        <v>3387</v>
      </c>
      <c r="BF16" s="4">
        <f>FF_PX[[#This Row],[Column58]]</f>
        <v>3391</v>
      </c>
      <c r="BG16" s="4">
        <f>FF_PX[[#This Row],[Column59]]</f>
        <v>3458</v>
      </c>
      <c r="BH16" s="4">
        <f>FF_PX[[#This Row],[Column60]]</f>
        <v>3424</v>
      </c>
      <c r="BI16" s="4">
        <f>FF_PX[[#This Row],[Column61]]</f>
        <v>3636</v>
      </c>
      <c r="BJ16" s="4">
        <f>FF_PX[[#This Row],[Column62]]</f>
        <v>2884</v>
      </c>
      <c r="BK16" s="4">
        <f>FF_PX[[#This Row],[Column63]]</f>
        <v>2730</v>
      </c>
      <c r="BL16" s="4">
        <f>FF_PX[[#This Row],[Column64]]</f>
        <v>2777</v>
      </c>
      <c r="BM16" s="4">
        <f>FF_PX[[#This Row],[Column65]]</f>
        <v>2753</v>
      </c>
      <c r="BN16" s="4">
        <f>FF_PX[[#This Row],[Column66]]</f>
        <v>2793</v>
      </c>
      <c r="BO16" s="4">
        <f>FF_PX[[#This Row],[Column67]]</f>
        <v>2762</v>
      </c>
      <c r="BP16" s="4">
        <f>FF_PX[[#This Row],[Column68]]</f>
        <v>2746</v>
      </c>
      <c r="BQ16" s="4">
        <f>FF_PX[[#This Row],[Column69]]</f>
        <v>2372</v>
      </c>
      <c r="BR16" s="4">
        <f>FF_PX[[#This Row],[Column70]]</f>
        <v>2389</v>
      </c>
      <c r="BS16" s="4">
        <f>FF_PX[[#This Row],[Column71]]</f>
        <v>2389</v>
      </c>
      <c r="BT16" s="4">
        <f>FF_PX[[#This Row],[Column72]]</f>
        <v>2402</v>
      </c>
      <c r="BU16" s="4">
        <f>FF_PX[[#This Row],[Column73]]</f>
        <v>8214</v>
      </c>
      <c r="BV16" s="4">
        <f>FF_PX[[#This Row],[Column74]]</f>
        <v>8277</v>
      </c>
      <c r="BW16" s="4">
        <f>FF_PX[[#This Row],[Column75]]</f>
        <v>8244</v>
      </c>
      <c r="BX16" s="4">
        <f>FF_PX[[#This Row],[Column76]]</f>
        <v>8093</v>
      </c>
      <c r="BY16" s="4">
        <f>FF_PX[[#This Row],[Column77]]</f>
        <v>7977</v>
      </c>
      <c r="BZ16" s="4">
        <f>FF_PX[[#This Row],[Column78]]</f>
        <v>8112</v>
      </c>
      <c r="CA16" s="4">
        <f>FF_PX[[#This Row],[Column79]]</f>
        <v>7658</v>
      </c>
      <c r="CB16" s="4">
        <f>FF_PX[[#This Row],[Column80]]</f>
        <v>7262</v>
      </c>
      <c r="CC16" s="4">
        <f>FF_PX[[#This Row],[Column81]]</f>
        <v>7262</v>
      </c>
      <c r="CD16" s="4">
        <f>FF_PX[[#This Row],[Column82]]</f>
        <v>7234</v>
      </c>
      <c r="CE16" s="4">
        <f>FF_PX[[#This Row],[Column83]]</f>
        <v>6978</v>
      </c>
      <c r="CF16" s="4">
        <f>FF_PX[[#This Row],[Column84]]</f>
        <v>7015</v>
      </c>
      <c r="CG16" s="4">
        <f>FF_PX[[#This Row],[Column85]]</f>
        <v>6436</v>
      </c>
      <c r="CH16" s="4">
        <f>FF_PX[[#This Row],[Column86]]</f>
        <v>6428</v>
      </c>
      <c r="CI16" s="4">
        <f>FF_PX[[#This Row],[Column87]]</f>
        <v>5872</v>
      </c>
      <c r="CJ16" s="4">
        <f>FF_PX[[#This Row],[Column88]]</f>
        <v>6233</v>
      </c>
      <c r="CK16" s="4">
        <f>FF_PX[[#This Row],[Column89]]</f>
        <v>5409</v>
      </c>
      <c r="CL16" s="4">
        <f>FF_PX[[#This Row],[Column90]]</f>
        <v>5274</v>
      </c>
      <c r="CM16" s="4">
        <f>FF_PX[[#This Row],[Column91]]</f>
        <v>2595</v>
      </c>
      <c r="CN16" s="4">
        <f>FF_PX[[#This Row],[Column92]]</f>
        <v>2954</v>
      </c>
      <c r="CO16" s="4">
        <f>FF_PX[[#This Row],[Column93]]</f>
        <v>2741</v>
      </c>
      <c r="CP16" s="4">
        <f>FF_PX[[#This Row],[Column94]]</f>
        <v>2657</v>
      </c>
      <c r="CQ16" s="4">
        <f>FF_PX[[#This Row],[Column95]]</f>
        <v>7958</v>
      </c>
      <c r="CR16" s="4">
        <f>FF_PX[[#This Row],[Column96]]</f>
        <v>7937</v>
      </c>
      <c r="CS16" s="4">
        <f>FF_PX[[#This Row],[Column97]]</f>
        <v>7920</v>
      </c>
      <c r="CT16" s="4">
        <f>FF_PX[[#This Row],[Column98]]</f>
        <v>7915</v>
      </c>
      <c r="CU16" s="4">
        <f>FF_PX[[#This Row],[Column99]]</f>
        <v>7907</v>
      </c>
      <c r="CV16" s="4">
        <f>FF_PX[[#This Row],[Column100]]</f>
        <v>7907</v>
      </c>
      <c r="CW16" s="4">
        <f>FF_PX[[#This Row],[Column101]]</f>
        <v>7928</v>
      </c>
      <c r="CX16" s="4">
        <f>FF_PX[[#This Row],[Column102]]</f>
        <v>7920</v>
      </c>
      <c r="CY16" s="4">
        <f>FF_PX[[#This Row],[Column103]]</f>
        <v>7926</v>
      </c>
      <c r="CZ16" s="4">
        <f>FF_PX[[#This Row],[Column104]]</f>
        <v>6741</v>
      </c>
      <c r="DA16" s="4">
        <f>FF_PX[[#This Row],[Column105]]</f>
        <v>2334</v>
      </c>
    </row>
    <row r="17" spans="1:105" x14ac:dyDescent="0.25">
      <c r="A17" t="str">
        <f ca="1">'cont list_0'!M20</f>
        <v>Z27</v>
      </c>
      <c r="B17" s="4">
        <f>FF_PX[[#This Row],[Column2]]</f>
        <v>304</v>
      </c>
      <c r="C17" s="4">
        <f>FF_PX[[#This Row],[Column3]]</f>
        <v>304</v>
      </c>
      <c r="D17" s="4">
        <f>FF_PX[[#This Row],[Column4]]</f>
        <v>304</v>
      </c>
      <c r="E17" s="4">
        <f>FF_PX[[#This Row],[Column5]]</f>
        <v>276</v>
      </c>
      <c r="F17" s="4">
        <f>FF_PX[[#This Row],[Column6]]</f>
        <v>319</v>
      </c>
      <c r="G17" s="4">
        <f>FF_PX[[#This Row],[Column7]]</f>
        <v>2843</v>
      </c>
      <c r="H17" s="4">
        <f>FF_PX[[#This Row],[Column8]]</f>
        <v>2312</v>
      </c>
      <c r="I17" s="4">
        <f>FF_PX[[#This Row],[Column9]]</f>
        <v>2015</v>
      </c>
      <c r="J17" s="4">
        <f>FF_PX[[#This Row],[Column10]]</f>
        <v>2047</v>
      </c>
      <c r="K17" s="4">
        <f>FF_PX[[#This Row],[Column11]]</f>
        <v>2018</v>
      </c>
      <c r="L17" s="4">
        <f>FF_PX[[#This Row],[Column12]]</f>
        <v>2045</v>
      </c>
      <c r="M17" s="4">
        <f>FF_PX[[#This Row],[Column13]]</f>
        <v>2045</v>
      </c>
      <c r="N17" s="4">
        <f>FF_PX[[#This Row],[Column14]]</f>
        <v>2112</v>
      </c>
      <c r="O17" s="4">
        <f>FF_PX[[#This Row],[Column15]]</f>
        <v>2121</v>
      </c>
      <c r="P17" s="4">
        <f>FF_PX[[#This Row],[Column16]]</f>
        <v>1844</v>
      </c>
      <c r="Q17" s="4">
        <f>FF_PX[[#This Row],[Column17]]</f>
        <v>1630</v>
      </c>
      <c r="R17" s="4">
        <f>FF_PX[[#This Row],[Column18]]</f>
        <v>1526</v>
      </c>
      <c r="S17" s="4">
        <f>FF_PX[[#This Row],[Column19]]</f>
        <v>1508</v>
      </c>
      <c r="T17" s="4">
        <f>FF_PX[[#This Row],[Column20]]</f>
        <v>1503</v>
      </c>
      <c r="U17" s="4">
        <f>FF_PX[[#This Row],[Column21]]</f>
        <v>1551</v>
      </c>
      <c r="V17" s="4">
        <f>FF_PX[[#This Row],[Column22]]</f>
        <v>1575</v>
      </c>
      <c r="W17" s="4">
        <f>FF_PX[[#This Row],[Column23]]</f>
        <v>860</v>
      </c>
      <c r="X17" s="4">
        <f>FF_PX[[#This Row],[Column24]]</f>
        <v>865</v>
      </c>
      <c r="Y17" s="4">
        <f>FF_PX[[#This Row],[Column25]]</f>
        <v>865</v>
      </c>
      <c r="Z17" s="4">
        <f>FF_PX[[#This Row],[Column26]]</f>
        <v>812</v>
      </c>
      <c r="AA17" s="4">
        <f>FF_PX[[#This Row],[Column27]]</f>
        <v>804</v>
      </c>
      <c r="AB17" s="4">
        <f>FF_PX[[#This Row],[Column28]]</f>
        <v>799</v>
      </c>
      <c r="AC17" s="4">
        <f>FF_PX[[#This Row],[Column29]]</f>
        <v>1541</v>
      </c>
      <c r="AD17" s="4">
        <f>FF_PX[[#This Row],[Column30]]</f>
        <v>1551</v>
      </c>
      <c r="AE17" s="4">
        <f>FF_PX[[#This Row],[Column31]]</f>
        <v>1667</v>
      </c>
      <c r="AF17" s="4">
        <f>FF_PX[[#This Row],[Column32]]</f>
        <v>1606</v>
      </c>
      <c r="AG17" s="4">
        <f>FF_PX[[#This Row],[Column33]]</f>
        <v>1602</v>
      </c>
      <c r="AH17" s="4">
        <f>FF_PX[[#This Row],[Column34]]</f>
        <v>1556</v>
      </c>
      <c r="AI17" s="4">
        <f>FF_PX[[#This Row],[Column35]]</f>
        <v>1518</v>
      </c>
      <c r="AJ17" s="4">
        <f>FF_PX[[#This Row],[Column36]]</f>
        <v>1167</v>
      </c>
      <c r="AK17" s="4">
        <f>FF_PX[[#This Row],[Column37]]</f>
        <v>1151</v>
      </c>
      <c r="AL17" s="4">
        <f>FF_PX[[#This Row],[Column38]]</f>
        <v>809</v>
      </c>
      <c r="AM17" s="4">
        <f>FF_PX[[#This Row],[Column39]]</f>
        <v>915</v>
      </c>
      <c r="AN17" s="4">
        <f>FF_PX[[#This Row],[Column40]]</f>
        <v>998</v>
      </c>
      <c r="AO17" s="4">
        <f>FF_PX[[#This Row],[Column41]]</f>
        <v>888</v>
      </c>
      <c r="AP17" s="4">
        <f>FF_PX[[#This Row],[Column42]]</f>
        <v>680</v>
      </c>
      <c r="AQ17" s="4">
        <f>FF_PX[[#This Row],[Column43]]</f>
        <v>762</v>
      </c>
      <c r="AR17" s="4">
        <f>FF_PX[[#This Row],[Column44]]</f>
        <v>770</v>
      </c>
      <c r="AS17" s="4">
        <f>FF_PX[[#This Row],[Column45]]</f>
        <v>940</v>
      </c>
      <c r="AT17" s="4">
        <f>FF_PX[[#This Row],[Column46]]</f>
        <v>877</v>
      </c>
      <c r="AU17" s="4">
        <f>FF_PX[[#This Row],[Column47]]</f>
        <v>781</v>
      </c>
      <c r="AV17" s="4">
        <f>FF_PX[[#This Row],[Column48]]</f>
        <v>745</v>
      </c>
      <c r="AW17" s="4">
        <f>FF_PX[[#This Row],[Column49]]</f>
        <v>737</v>
      </c>
      <c r="AX17" s="4">
        <f>FF_PX[[#This Row],[Column50]]</f>
        <v>471</v>
      </c>
      <c r="AY17" s="4">
        <f>FF_PX[[#This Row],[Column51]]</f>
        <v>458</v>
      </c>
      <c r="AZ17" s="4">
        <f>FF_PX[[#This Row],[Column52]]</f>
        <v>602</v>
      </c>
      <c r="BA17" s="4">
        <f>FF_PX[[#This Row],[Column53]]</f>
        <v>302</v>
      </c>
      <c r="BB17" s="4">
        <f>FF_PX[[#This Row],[Column54]]</f>
        <v>301</v>
      </c>
      <c r="BC17" s="4">
        <f>FF_PX[[#This Row],[Column55]]</f>
        <v>301</v>
      </c>
      <c r="BD17" s="4">
        <f>FF_PX[[#This Row],[Column56]]</f>
        <v>301</v>
      </c>
      <c r="BE17" s="4">
        <f>FF_PX[[#This Row],[Column57]]</f>
        <v>301</v>
      </c>
      <c r="BF17" s="4">
        <f>FF_PX[[#This Row],[Column58]]</f>
        <v>301</v>
      </c>
      <c r="BG17" s="4">
        <f>FF_PX[[#This Row],[Column59]]</f>
        <v>297</v>
      </c>
      <c r="BH17" s="4">
        <f>FF_PX[[#This Row],[Column60]]</f>
        <v>292</v>
      </c>
      <c r="BI17" s="4">
        <f>FF_PX[[#This Row],[Column61]]</f>
        <v>409</v>
      </c>
      <c r="BJ17" s="4">
        <f>FF_PX[[#This Row],[Column62]]</f>
        <v>409</v>
      </c>
      <c r="BK17" s="4">
        <f>FF_PX[[#This Row],[Column63]]</f>
        <v>409</v>
      </c>
      <c r="BL17" s="4">
        <f>FF_PX[[#This Row],[Column64]]</f>
        <v>365</v>
      </c>
      <c r="BM17" s="4">
        <f>FF_PX[[#This Row],[Column65]]</f>
        <v>368</v>
      </c>
      <c r="BN17" s="4">
        <f>FF_PX[[#This Row],[Column66]]</f>
        <v>138</v>
      </c>
      <c r="BO17" s="4">
        <f>FF_PX[[#This Row],[Column67]]</f>
        <v>85</v>
      </c>
      <c r="BP17" s="4">
        <f>FF_PX[[#This Row],[Column68]]</f>
        <v>76</v>
      </c>
      <c r="BQ17" s="4">
        <f>FF_PX[[#This Row],[Column69]]</f>
        <v>81</v>
      </c>
      <c r="BR17" s="4">
        <f>FF_PX[[#This Row],[Column70]]</f>
        <v>62</v>
      </c>
      <c r="BS17" s="4">
        <f>FF_PX[[#This Row],[Column71]]</f>
        <v>62</v>
      </c>
      <c r="BT17" s="4">
        <f>FF_PX[[#This Row],[Column72]]</f>
        <v>29</v>
      </c>
      <c r="BU17" s="4">
        <f>FF_PX[[#This Row],[Column73]]</f>
        <v>2487</v>
      </c>
      <c r="BV17" s="4">
        <f>FF_PX[[#This Row],[Column74]]</f>
        <v>2360</v>
      </c>
      <c r="BW17" s="4">
        <f>FF_PX[[#This Row],[Column75]]</f>
        <v>2304</v>
      </c>
      <c r="BX17" s="4">
        <f>FF_PX[[#This Row],[Column76]]</f>
        <v>2317</v>
      </c>
      <c r="BY17" s="4">
        <f>FF_PX[[#This Row],[Column77]]</f>
        <v>1976</v>
      </c>
      <c r="BZ17" s="4">
        <f>FF_PX[[#This Row],[Column78]]</f>
        <v>1764</v>
      </c>
      <c r="CA17" s="4">
        <f>FF_PX[[#This Row],[Column79]]</f>
        <v>2091</v>
      </c>
      <c r="CB17" s="4">
        <f>FF_PX[[#This Row],[Column80]]</f>
        <v>1964</v>
      </c>
      <c r="CC17" s="4">
        <f>FF_PX[[#This Row],[Column81]]</f>
        <v>1964</v>
      </c>
      <c r="CD17" s="4">
        <f>FF_PX[[#This Row],[Column82]]</f>
        <v>1383</v>
      </c>
      <c r="CE17" s="4">
        <f>FF_PX[[#This Row],[Column83]]</f>
        <v>1701</v>
      </c>
      <c r="CF17" s="4">
        <f>FF_PX[[#This Row],[Column84]]</f>
        <v>1731</v>
      </c>
      <c r="CG17" s="4">
        <f>FF_PX[[#This Row],[Column85]]</f>
        <v>1466</v>
      </c>
      <c r="CH17" s="4">
        <f>FF_PX[[#This Row],[Column86]]</f>
        <v>1234</v>
      </c>
      <c r="CI17" s="4">
        <f>FF_PX[[#This Row],[Column87]]</f>
        <v>1262</v>
      </c>
      <c r="CJ17" s="4">
        <f>FF_PX[[#This Row],[Column88]]</f>
        <v>1311</v>
      </c>
      <c r="CK17" s="4">
        <f>FF_PX[[#This Row],[Column89]]</f>
        <v>1327</v>
      </c>
      <c r="CL17" s="4">
        <f>FF_PX[[#This Row],[Column90]]</f>
        <v>1061</v>
      </c>
      <c r="CM17" s="4">
        <f>FF_PX[[#This Row],[Column91]]</f>
        <v>1265</v>
      </c>
      <c r="CN17" s="4">
        <f>FF_PX[[#This Row],[Column92]]</f>
        <v>1218</v>
      </c>
      <c r="CO17" s="4">
        <f>FF_PX[[#This Row],[Column93]]</f>
        <v>1177</v>
      </c>
      <c r="CP17" s="4">
        <f>FF_PX[[#This Row],[Column94]]</f>
        <v>1168</v>
      </c>
      <c r="CQ17" s="4">
        <f>FF_PX[[#This Row],[Column95]]</f>
        <v>2351</v>
      </c>
      <c r="CR17" s="4">
        <f>FF_PX[[#This Row],[Column96]]</f>
        <v>2267</v>
      </c>
      <c r="CS17" s="4">
        <f>FF_PX[[#This Row],[Column97]]</f>
        <v>2388</v>
      </c>
      <c r="CT17" s="4">
        <f>FF_PX[[#This Row],[Column98]]</f>
        <v>2432</v>
      </c>
      <c r="CU17" s="4">
        <f>FF_PX[[#This Row],[Column99]]</f>
        <v>2437</v>
      </c>
      <c r="CV17" s="4">
        <f>FF_PX[[#This Row],[Column100]]</f>
        <v>2437</v>
      </c>
      <c r="CW17" s="4">
        <f>FF_PX[[#This Row],[Column101]]</f>
        <v>2347</v>
      </c>
      <c r="CX17" s="4">
        <f>FF_PX[[#This Row],[Column102]]</f>
        <v>2105</v>
      </c>
      <c r="CY17" s="4">
        <f>FF_PX[[#This Row],[Column103]]</f>
        <v>1997</v>
      </c>
      <c r="CZ17" s="4">
        <f>FF_PX[[#This Row],[Column104]]</f>
        <v>1994</v>
      </c>
      <c r="DA17" s="4">
        <f>FF_PX[[#This Row],[Column105]]</f>
        <v>2020</v>
      </c>
    </row>
    <row r="18" spans="1:105" x14ac:dyDescent="0.25">
      <c r="A18" t="str">
        <f ca="1">'cont list_0'!M21</f>
        <v>F28</v>
      </c>
      <c r="B18" s="4">
        <f>FF_PX[[#This Row],[Column2]]</f>
        <v>819</v>
      </c>
      <c r="C18" s="4">
        <f>FF_PX[[#This Row],[Column3]]</f>
        <v>819</v>
      </c>
      <c r="D18" s="4">
        <f>FF_PX[[#This Row],[Column4]]</f>
        <v>847</v>
      </c>
      <c r="E18" s="4">
        <f>FF_PX[[#This Row],[Column5]]</f>
        <v>709</v>
      </c>
      <c r="F18" s="4">
        <f>FF_PX[[#This Row],[Column6]]</f>
        <v>664</v>
      </c>
      <c r="G18" s="4">
        <f>FF_PX[[#This Row],[Column7]]</f>
        <v>250</v>
      </c>
      <c r="H18" s="4">
        <f>FF_PX[[#This Row],[Column8]]</f>
        <v>250</v>
      </c>
      <c r="I18" s="4">
        <f>FF_PX[[#This Row],[Column9]]</f>
        <v>250</v>
      </c>
      <c r="J18" s="4">
        <f>FF_PX[[#This Row],[Column10]]</f>
        <v>248</v>
      </c>
      <c r="K18" s="4">
        <f>FF_PX[[#This Row],[Column11]]</f>
        <v>248</v>
      </c>
      <c r="L18" s="4">
        <f>FF_PX[[#This Row],[Column12]]</f>
        <v>238</v>
      </c>
      <c r="M18" s="4">
        <f>FF_PX[[#This Row],[Column13]]</f>
        <v>211</v>
      </c>
      <c r="N18" s="4">
        <f>FF_PX[[#This Row],[Column14]]</f>
        <v>213</v>
      </c>
      <c r="O18" s="4">
        <f>FF_PX[[#This Row],[Column15]]</f>
        <v>301</v>
      </c>
      <c r="P18" s="4">
        <f>FF_PX[[#This Row],[Column16]]</f>
        <v>162</v>
      </c>
      <c r="Q18" s="4">
        <f>FF_PX[[#This Row],[Column17]]</f>
        <v>163</v>
      </c>
      <c r="R18" s="4">
        <f>FF_PX[[#This Row],[Column18]]</f>
        <v>140</v>
      </c>
      <c r="S18" s="4">
        <f>FF_PX[[#This Row],[Column19]]</f>
        <v>140</v>
      </c>
      <c r="T18" s="4">
        <f>FF_PX[[#This Row],[Column20]]</f>
        <v>140</v>
      </c>
      <c r="U18" s="4">
        <f>FF_PX[[#This Row],[Column21]]</f>
        <v>140</v>
      </c>
      <c r="V18" s="4">
        <f>FF_PX[[#This Row],[Column22]]</f>
        <v>140</v>
      </c>
      <c r="W18" s="4">
        <f>FF_PX[[#This Row],[Column23]]</f>
        <v>128</v>
      </c>
      <c r="X18" s="4">
        <f>FF_PX[[#This Row],[Column24]]</f>
        <v>128</v>
      </c>
      <c r="Y18" s="4">
        <f>FF_PX[[#This Row],[Column25]]</f>
        <v>128</v>
      </c>
      <c r="Z18" s="4">
        <f>FF_PX[[#This Row],[Column26]]</f>
        <v>128</v>
      </c>
      <c r="AA18" s="4">
        <f>FF_PX[[#This Row],[Column27]]</f>
        <v>133</v>
      </c>
      <c r="AB18" s="4">
        <f>FF_PX[[#This Row],[Column28]]</f>
        <v>121</v>
      </c>
      <c r="AC18" s="4">
        <f>FF_PX[[#This Row],[Column29]]</f>
        <v>833</v>
      </c>
      <c r="AD18" s="4">
        <f>FF_PX[[#This Row],[Column30]]</f>
        <v>833</v>
      </c>
      <c r="AE18" s="4">
        <f>FF_PX[[#This Row],[Column31]]</f>
        <v>868</v>
      </c>
      <c r="AF18" s="4">
        <f>FF_PX[[#This Row],[Column32]]</f>
        <v>882</v>
      </c>
      <c r="AG18" s="4">
        <f>FF_PX[[#This Row],[Column33]]</f>
        <v>881</v>
      </c>
      <c r="AH18" s="4">
        <f>FF_PX[[#This Row],[Column34]]</f>
        <v>900</v>
      </c>
      <c r="AI18" s="4">
        <f>FF_PX[[#This Row],[Column35]]</f>
        <v>881</v>
      </c>
      <c r="AJ18" s="4">
        <f>FF_PX[[#This Row],[Column36]]</f>
        <v>915</v>
      </c>
      <c r="AK18" s="4">
        <f>FF_PX[[#This Row],[Column37]]</f>
        <v>833</v>
      </c>
      <c r="AL18" s="4">
        <f>FF_PX[[#This Row],[Column38]]</f>
        <v>823</v>
      </c>
      <c r="AM18" s="4">
        <f>FF_PX[[#This Row],[Column39]]</f>
        <v>823</v>
      </c>
      <c r="AN18" s="4">
        <f>FF_PX[[#This Row],[Column40]]</f>
        <v>795</v>
      </c>
      <c r="AO18" s="4">
        <f>FF_PX[[#This Row],[Column41]]</f>
        <v>911</v>
      </c>
      <c r="AP18" s="4">
        <f>FF_PX[[#This Row],[Column42]]</f>
        <v>916</v>
      </c>
      <c r="AQ18" s="4">
        <f>FF_PX[[#This Row],[Column43]]</f>
        <v>768</v>
      </c>
      <c r="AR18" s="4">
        <f>FF_PX[[#This Row],[Column44]]</f>
        <v>770</v>
      </c>
      <c r="AS18" s="4">
        <f>FF_PX[[#This Row],[Column45]]</f>
        <v>755</v>
      </c>
      <c r="AT18" s="4">
        <f>FF_PX[[#This Row],[Column46]]</f>
        <v>777</v>
      </c>
      <c r="AU18" s="4">
        <f>FF_PX[[#This Row],[Column47]]</f>
        <v>722</v>
      </c>
      <c r="AV18" s="4">
        <f>FF_PX[[#This Row],[Column48]]</f>
        <v>523</v>
      </c>
      <c r="AW18" s="4">
        <f>FF_PX[[#This Row],[Column49]]</f>
        <v>523</v>
      </c>
      <c r="AX18" s="4">
        <f>FF_PX[[#This Row],[Column50]]</f>
        <v>724</v>
      </c>
      <c r="AY18" s="4">
        <f>FF_PX[[#This Row],[Column51]]</f>
        <v>697</v>
      </c>
      <c r="AZ18" s="4">
        <f>FF_PX[[#This Row],[Column52]]</f>
        <v>712</v>
      </c>
      <c r="BA18" s="4">
        <f>FF_PX[[#This Row],[Column53]]</f>
        <v>681</v>
      </c>
      <c r="BB18" s="4">
        <f>FF_PX[[#This Row],[Column54]]</f>
        <v>664</v>
      </c>
      <c r="BC18" s="4">
        <f>FF_PX[[#This Row],[Column55]]</f>
        <v>198</v>
      </c>
      <c r="BD18" s="4">
        <f>FF_PX[[#This Row],[Column56]]</f>
        <v>211</v>
      </c>
      <c r="BE18" s="4">
        <f>FF_PX[[#This Row],[Column57]]</f>
        <v>186</v>
      </c>
      <c r="BF18" s="4">
        <f>FF_PX[[#This Row],[Column58]]</f>
        <v>185</v>
      </c>
      <c r="BG18" s="4">
        <f>FF_PX[[#This Row],[Column59]]</f>
        <v>274</v>
      </c>
      <c r="BH18" s="4">
        <f>FF_PX[[#This Row],[Column60]]</f>
        <v>194</v>
      </c>
      <c r="BI18" s="4">
        <f>FF_PX[[#This Row],[Column61]]</f>
        <v>233</v>
      </c>
      <c r="BJ18" s="4">
        <f>FF_PX[[#This Row],[Column62]]</f>
        <v>202</v>
      </c>
      <c r="BK18" s="4">
        <f>FF_PX[[#This Row],[Column63]]</f>
        <v>196</v>
      </c>
      <c r="BL18" s="4">
        <f>FF_PX[[#This Row],[Column64]]</f>
        <v>195</v>
      </c>
      <c r="BM18" s="4">
        <f>FF_PX[[#This Row],[Column65]]</f>
        <v>196</v>
      </c>
      <c r="BN18" s="4">
        <f>FF_PX[[#This Row],[Column66]]</f>
        <v>134</v>
      </c>
      <c r="BO18" s="4">
        <f>FF_PX[[#This Row],[Column67]]</f>
        <v>321</v>
      </c>
      <c r="BP18" s="4">
        <f>FF_PX[[#This Row],[Column68]]</f>
        <v>81</v>
      </c>
      <c r="BQ18" s="4">
        <f>FF_PX[[#This Row],[Column69]]</f>
        <v>76</v>
      </c>
      <c r="BR18" s="4">
        <f>FF_PX[[#This Row],[Column70]]</f>
        <v>51</v>
      </c>
      <c r="BS18" s="4">
        <f>FF_PX[[#This Row],[Column71]]</f>
        <v>51</v>
      </c>
      <c r="BT18" s="4">
        <f>FF_PX[[#This Row],[Column72]]</f>
        <v>51</v>
      </c>
      <c r="BU18" s="4">
        <f>FF_PX[[#This Row],[Column73]]</f>
        <v>24</v>
      </c>
      <c r="BV18" s="4">
        <f>FF_PX[[#This Row],[Column74]]</f>
        <v>24</v>
      </c>
      <c r="BW18" s="4">
        <f>FF_PX[[#This Row],[Column75]]</f>
        <v>24</v>
      </c>
      <c r="BX18" s="4">
        <f>FF_PX[[#This Row],[Column76]]</f>
        <v>24</v>
      </c>
      <c r="BY18" s="4">
        <f>FF_PX[[#This Row],[Column77]]</f>
        <v>24</v>
      </c>
      <c r="BZ18" s="4">
        <f>FF_PX[[#This Row],[Column78]]</f>
        <v>7</v>
      </c>
      <c r="CA18" s="4">
        <f>FF_PX[[#This Row],[Column79]]</f>
        <v>7</v>
      </c>
      <c r="CB18" s="4">
        <f>FF_PX[[#This Row],[Column80]]</f>
        <v>7</v>
      </c>
      <c r="CC18" s="4">
        <f>FF_PX[[#This Row],[Column81]]</f>
        <v>7</v>
      </c>
      <c r="CD18" s="4">
        <f>FF_PX[[#This Row],[Column82]]</f>
        <v>7</v>
      </c>
      <c r="CE18" s="4">
        <f>FF_PX[[#This Row],[Column83]]</f>
        <v>8</v>
      </c>
      <c r="CF18" s="4">
        <f>FF_PX[[#This Row],[Column84]]</f>
        <v>8</v>
      </c>
      <c r="CG18" s="4">
        <f>FF_PX[[#This Row],[Column85]]</f>
        <v>8</v>
      </c>
      <c r="CH18" s="4">
        <f>FF_PX[[#This Row],[Column86]]</f>
        <v>7</v>
      </c>
      <c r="CI18" s="4">
        <f>FF_PX[[#This Row],[Column87]]</f>
        <v>7</v>
      </c>
      <c r="CJ18" s="4">
        <f>FF_PX[[#This Row],[Column88]]</f>
        <v>7</v>
      </c>
      <c r="CK18" s="4">
        <f>FF_PX[[#This Row],[Column89]]</f>
        <v>7</v>
      </c>
      <c r="CL18" s="4">
        <f>FF_PX[[#This Row],[Column90]]</f>
        <v>7</v>
      </c>
      <c r="CM18" s="4">
        <f>FF_PX[[#This Row],[Column91]]</f>
        <v>7</v>
      </c>
      <c r="CN18" s="4">
        <f>FF_PX[[#This Row],[Column92]]</f>
        <v>7</v>
      </c>
      <c r="CO18" s="4">
        <f>FF_PX[[#This Row],[Column93]]</f>
        <v>7</v>
      </c>
      <c r="CP18" s="4">
        <f>FF_PX[[#This Row],[Column94]]</f>
        <v>7</v>
      </c>
      <c r="CQ18" s="4">
        <f>FF_PX[[#This Row],[Column95]]</f>
        <v>1148</v>
      </c>
      <c r="CR18" s="4">
        <f>FF_PX[[#This Row],[Column96]]</f>
        <v>1116</v>
      </c>
      <c r="CS18" s="4">
        <f>FF_PX[[#This Row],[Column97]]</f>
        <v>1169</v>
      </c>
      <c r="CT18" s="4">
        <f>FF_PX[[#This Row],[Column98]]</f>
        <v>1171</v>
      </c>
      <c r="CU18" s="4">
        <f>FF_PX[[#This Row],[Column99]]</f>
        <v>1050</v>
      </c>
      <c r="CV18" s="4">
        <f>FF_PX[[#This Row],[Column100]]</f>
        <v>1050</v>
      </c>
      <c r="CW18" s="4">
        <f>FF_PX[[#This Row],[Column101]]</f>
        <v>1219</v>
      </c>
      <c r="CX18" s="4">
        <f>FF_PX[[#This Row],[Column102]]</f>
        <v>1320</v>
      </c>
      <c r="CY18" s="4">
        <f>FF_PX[[#This Row],[Column103]]</f>
        <v>1383</v>
      </c>
      <c r="CZ18" s="4">
        <f>FF_PX[[#This Row],[Column104]]</f>
        <v>1423</v>
      </c>
      <c r="DA18" s="4">
        <f>FF_PX[[#This Row],[Column105]]</f>
        <v>1395</v>
      </c>
    </row>
    <row r="19" spans="1:105" x14ac:dyDescent="0.25">
      <c r="A19" t="str">
        <f ca="1">'cont list_0'!M22</f>
        <v>G28</v>
      </c>
      <c r="B19" s="4">
        <f>FF_PX[[#This Row],[Column2]]</f>
        <v>40</v>
      </c>
      <c r="C19" s="4">
        <f>FF_PX[[#This Row],[Column3]]</f>
        <v>40</v>
      </c>
      <c r="D19" s="4">
        <f>FF_PX[[#This Row],[Column4]]</f>
        <v>40</v>
      </c>
      <c r="E19" s="4">
        <f>FF_PX[[#This Row],[Column5]]</f>
        <v>40</v>
      </c>
      <c r="F19" s="4">
        <f>FF_PX[[#This Row],[Column6]]</f>
        <v>40</v>
      </c>
      <c r="G19" s="4">
        <f>FF_PX[[#This Row],[Column7]]</f>
        <v>495</v>
      </c>
      <c r="H19" s="4">
        <f>FF_PX[[#This Row],[Column8]]</f>
        <v>362</v>
      </c>
      <c r="I19" s="4">
        <f>FF_PX[[#This Row],[Column9]]</f>
        <v>349</v>
      </c>
      <c r="J19" s="4">
        <f>FF_PX[[#This Row],[Column10]]</f>
        <v>205</v>
      </c>
      <c r="K19" s="4">
        <f>FF_PX[[#This Row],[Column11]]</f>
        <v>150</v>
      </c>
      <c r="L19" s="4">
        <f>FF_PX[[#This Row],[Column12]]</f>
        <v>142</v>
      </c>
      <c r="M19" s="4">
        <f>FF_PX[[#This Row],[Column13]]</f>
        <v>90</v>
      </c>
      <c r="N19" s="4">
        <f>FF_PX[[#This Row],[Column14]]</f>
        <v>55</v>
      </c>
      <c r="O19" s="4">
        <f>FF_PX[[#This Row],[Column15]]</f>
        <v>55</v>
      </c>
      <c r="P19" s="4">
        <f>FF_PX[[#This Row],[Column16]]</f>
        <v>55</v>
      </c>
      <c r="Q19" s="4">
        <f>FF_PX[[#This Row],[Column17]]</f>
        <v>54</v>
      </c>
      <c r="R19" s="4">
        <f>FF_PX[[#This Row],[Column18]]</f>
        <v>54</v>
      </c>
      <c r="S19" s="4">
        <f>FF_PX[[#This Row],[Column19]]</f>
        <v>53</v>
      </c>
      <c r="T19" s="4">
        <f>FF_PX[[#This Row],[Column20]]</f>
        <v>53</v>
      </c>
      <c r="U19" s="4">
        <f>FF_PX[[#This Row],[Column21]]</f>
        <v>53</v>
      </c>
      <c r="V19" s="4">
        <f>FF_PX[[#This Row],[Column22]]</f>
        <v>53</v>
      </c>
      <c r="W19" s="4">
        <f>FF_PX[[#This Row],[Column23]]</f>
        <v>53</v>
      </c>
      <c r="X19" s="4">
        <f>FF_PX[[#This Row],[Column24]]</f>
        <v>53</v>
      </c>
      <c r="Y19" s="4">
        <f>FF_PX[[#This Row],[Column25]]</f>
        <v>53</v>
      </c>
      <c r="Z19" s="4">
        <f>FF_PX[[#This Row],[Column26]]</f>
        <v>53</v>
      </c>
      <c r="AA19" s="4">
        <f>FF_PX[[#This Row],[Column27]]</f>
        <v>53</v>
      </c>
      <c r="AB19" s="4">
        <f>FF_PX[[#This Row],[Column28]]</f>
        <v>38</v>
      </c>
      <c r="AC19" s="4">
        <f>FF_PX[[#This Row],[Column29]]</f>
        <v>121</v>
      </c>
      <c r="AD19" s="4">
        <f>FF_PX[[#This Row],[Column30]]</f>
        <v>121</v>
      </c>
      <c r="AE19" s="4">
        <f>FF_PX[[#This Row],[Column31]]</f>
        <v>121</v>
      </c>
      <c r="AF19" s="4">
        <f>FF_PX[[#This Row],[Column32]]</f>
        <v>121</v>
      </c>
      <c r="AG19" s="4">
        <f>FF_PX[[#This Row],[Column33]]</f>
        <v>121</v>
      </c>
      <c r="AH19" s="4">
        <f>FF_PX[[#This Row],[Column34]]</f>
        <v>94</v>
      </c>
      <c r="AI19" s="4">
        <f>FF_PX[[#This Row],[Column35]]</f>
        <v>94</v>
      </c>
      <c r="AJ19" s="4">
        <f>FF_PX[[#This Row],[Column36]]</f>
        <v>94</v>
      </c>
      <c r="AK19" s="4">
        <f>FF_PX[[#This Row],[Column37]]</f>
        <v>94</v>
      </c>
      <c r="AL19" s="4">
        <f>FF_PX[[#This Row],[Column38]]</f>
        <v>94</v>
      </c>
      <c r="AM19" s="4">
        <f>FF_PX[[#This Row],[Column39]]</f>
        <v>94</v>
      </c>
      <c r="AN19" s="4">
        <f>FF_PX[[#This Row],[Column40]]</f>
        <v>94</v>
      </c>
      <c r="AO19" s="4">
        <f>FF_PX[[#This Row],[Column41]]</f>
        <v>94</v>
      </c>
      <c r="AP19" s="4">
        <f>FF_PX[[#This Row],[Column42]]</f>
        <v>94</v>
      </c>
      <c r="AQ19" s="4">
        <f>FF_PX[[#This Row],[Column43]]</f>
        <v>1</v>
      </c>
      <c r="AR19" s="4">
        <f>FF_PX[[#This Row],[Column44]]</f>
        <v>1</v>
      </c>
      <c r="AS19" s="4">
        <f>FF_PX[[#This Row],[Column45]]</f>
        <v>1</v>
      </c>
      <c r="AT19" s="4">
        <f>FF_PX[[#This Row],[Column46]]</f>
        <v>1</v>
      </c>
      <c r="AU19" s="4">
        <f>FF_PX[[#This Row],[Column47]]</f>
        <v>1</v>
      </c>
      <c r="AV19" s="4">
        <f>FF_PX[[#This Row],[Column48]]</f>
        <v>1</v>
      </c>
      <c r="AW19" s="4">
        <f>FF_PX[[#This Row],[Column49]]</f>
        <v>1</v>
      </c>
      <c r="AX19" s="4">
        <f>FF_PX[[#This Row],[Column50]]</f>
        <v>523</v>
      </c>
      <c r="AY19" s="4">
        <f>FF_PX[[#This Row],[Column51]]</f>
        <v>483</v>
      </c>
      <c r="AZ19" s="4">
        <f>FF_PX[[#This Row],[Column52]]</f>
        <v>483</v>
      </c>
      <c r="BA19" s="4">
        <f>FF_PX[[#This Row],[Column53]]</f>
        <v>465</v>
      </c>
      <c r="BB19" s="4">
        <f>FF_PX[[#This Row],[Column54]]</f>
        <v>431</v>
      </c>
      <c r="BC19" s="4">
        <f>FF_PX[[#This Row],[Column55]]</f>
        <v>8</v>
      </c>
      <c r="BD19" s="4">
        <f>FF_PX[[#This Row],[Column56]]</f>
        <v>8</v>
      </c>
      <c r="BE19" s="4">
        <f>FF_PX[[#This Row],[Column57]]</f>
        <v>6</v>
      </c>
      <c r="BF19" s="4">
        <f>FF_PX[[#This Row],[Column58]]</f>
        <v>6</v>
      </c>
      <c r="BG19" s="4">
        <f>FF_PX[[#This Row],[Column59]]</f>
        <v>5</v>
      </c>
      <c r="BH19" s="4">
        <f>FF_PX[[#This Row],[Column60]]</f>
        <v>5</v>
      </c>
      <c r="BI19" s="4">
        <f>FF_PX[[#This Row],[Column61]]</f>
        <v>5</v>
      </c>
      <c r="BJ19" s="4">
        <f>FF_PX[[#This Row],[Column62]]</f>
        <v>5</v>
      </c>
      <c r="BK19" s="4">
        <f>FF_PX[[#This Row],[Column63]]</f>
        <v>5</v>
      </c>
      <c r="BL19" s="4">
        <f>FF_PX[[#This Row],[Column64]]</f>
        <v>5</v>
      </c>
      <c r="BM19" s="4">
        <f>FF_PX[[#This Row],[Column65]]</f>
        <v>5</v>
      </c>
      <c r="BN19" s="4">
        <f>FF_PX[[#This Row],[Column66]]</f>
        <v>5</v>
      </c>
      <c r="BO19" s="4">
        <f>FF_PX[[#This Row],[Column67]]</f>
        <v>5</v>
      </c>
      <c r="BP19" s="4">
        <f>FF_PX[[#This Row],[Column68]]</f>
        <v>5</v>
      </c>
      <c r="BQ19" s="4">
        <f>FF_PX[[#This Row],[Column69]]</f>
        <v>5</v>
      </c>
      <c r="BR19" s="4">
        <f>FF_PX[[#This Row],[Column70]]</f>
        <v>5</v>
      </c>
      <c r="BS19" s="4">
        <f>FF_PX[[#This Row],[Column71]]</f>
        <v>5</v>
      </c>
      <c r="BT19" s="4">
        <f>FF_PX[[#This Row],[Column72]]</f>
        <v>5</v>
      </c>
      <c r="BU19" s="4">
        <f>FF_PX[[#This Row],[Column73]]</f>
        <v>51</v>
      </c>
      <c r="BV19" s="4">
        <f>FF_PX[[#This Row],[Column74]]</f>
        <v>51</v>
      </c>
      <c r="BW19" s="4">
        <f>FF_PX[[#This Row],[Column75]]</f>
        <v>51</v>
      </c>
      <c r="BX19" s="4">
        <f>FF_PX[[#This Row],[Column76]]</f>
        <v>51</v>
      </c>
      <c r="BY19" s="4">
        <f>FF_PX[[#This Row],[Column77]]</f>
        <v>51</v>
      </c>
      <c r="BZ19" s="4">
        <f>FF_PX[[#This Row],[Column78]]</f>
        <v>51</v>
      </c>
      <c r="CA19" s="4">
        <f>FF_PX[[#This Row],[Column79]]</f>
        <v>51</v>
      </c>
      <c r="CB19" s="4">
        <f>FF_PX[[#This Row],[Column80]]</f>
        <v>52</v>
      </c>
      <c r="CC19" s="4">
        <f>FF_PX[[#This Row],[Column81]]</f>
        <v>52</v>
      </c>
      <c r="CD19" s="4">
        <f>FF_PX[[#This Row],[Column82]]</f>
        <v>53</v>
      </c>
      <c r="CE19" s="4">
        <f>FF_PX[[#This Row],[Column83]]</f>
        <v>64</v>
      </c>
      <c r="CF19" s="4">
        <f>FF_PX[[#This Row],[Column84]]</f>
        <v>64</v>
      </c>
      <c r="CG19" s="4">
        <f>FF_PX[[#This Row],[Column85]]</f>
        <v>64</v>
      </c>
      <c r="CH19" s="4">
        <f>FF_PX[[#This Row],[Column86]]</f>
        <v>64</v>
      </c>
      <c r="CI19" s="4">
        <f>FF_PX[[#This Row],[Column87]]</f>
        <v>64</v>
      </c>
      <c r="CJ19" s="4">
        <f>FF_PX[[#This Row],[Column88]]</f>
        <v>64</v>
      </c>
      <c r="CK19" s="4">
        <f>FF_PX[[#This Row],[Column89]]</f>
        <v>64</v>
      </c>
      <c r="CL19" s="4">
        <f>FF_PX[[#This Row],[Column90]]</f>
        <v>64</v>
      </c>
      <c r="CM19" s="4">
        <f>FF_PX[[#This Row],[Column91]]</f>
        <v>78</v>
      </c>
      <c r="CN19" s="4">
        <f>FF_PX[[#This Row],[Column92]]</f>
        <v>78</v>
      </c>
      <c r="CO19" s="4">
        <f>FF_PX[[#This Row],[Column93]]</f>
        <v>78</v>
      </c>
      <c r="CP19" s="4">
        <f>FF_PX[[#This Row],[Column94]]</f>
        <v>78</v>
      </c>
      <c r="CQ19" s="4">
        <f>FF_PX[[#This Row],[Column95]]</f>
        <v>7</v>
      </c>
      <c r="CR19" s="4">
        <f>FF_PX[[#This Row],[Column96]]</f>
        <v>7</v>
      </c>
      <c r="CS19" s="4">
        <f>FF_PX[[#This Row],[Column97]]</f>
        <v>7</v>
      </c>
      <c r="CT19" s="4">
        <f>FF_PX[[#This Row],[Column98]]</f>
        <v>7</v>
      </c>
      <c r="CU19" s="4">
        <f>FF_PX[[#This Row],[Column99]]</f>
        <v>7</v>
      </c>
      <c r="CV19" s="4">
        <f>FF_PX[[#This Row],[Column100]]</f>
        <v>7</v>
      </c>
      <c r="CW19" s="4">
        <f>FF_PX[[#This Row],[Column101]]</f>
        <v>7</v>
      </c>
      <c r="CX19" s="4">
        <f>FF_PX[[#This Row],[Column102]]</f>
        <v>7</v>
      </c>
      <c r="CY19" s="4">
        <f>FF_PX[[#This Row],[Column103]]</f>
        <v>7</v>
      </c>
      <c r="CZ19" s="4">
        <f>FF_PX[[#This Row],[Column104]]</f>
        <v>7</v>
      </c>
      <c r="DA19" s="4">
        <f>FF_PX[[#This Row],[Column105]]</f>
        <v>7</v>
      </c>
    </row>
    <row r="20" spans="1:105" x14ac:dyDescent="0.25">
      <c r="A20" t="str">
        <f ca="1">'cont list_0'!M23</f>
        <v>H28</v>
      </c>
      <c r="B20" s="4">
        <f>FF_PX[[#This Row],[Column2]]</f>
        <v>40</v>
      </c>
      <c r="C20" s="4">
        <f>FF_PX[[#This Row],[Column3]]</f>
        <v>40</v>
      </c>
      <c r="D20" s="4">
        <f>FF_PX[[#This Row],[Column4]]</f>
        <v>40</v>
      </c>
      <c r="E20" s="4">
        <f>FF_PX[[#This Row],[Column5]]</f>
        <v>40</v>
      </c>
      <c r="F20" s="4">
        <f>FF_PX[[#This Row],[Column6]]</f>
        <v>40</v>
      </c>
      <c r="G20" s="4">
        <f>FF_PX[[#This Row],[Column7]]</f>
        <v>40</v>
      </c>
      <c r="H20" s="4">
        <f>FF_PX[[#This Row],[Column8]]</f>
        <v>40</v>
      </c>
      <c r="I20" s="4">
        <f>FF_PX[[#This Row],[Column9]]</f>
        <v>40</v>
      </c>
      <c r="J20" s="4">
        <f>FF_PX[[#This Row],[Column10]]</f>
        <v>40</v>
      </c>
      <c r="K20" s="4">
        <f>FF_PX[[#This Row],[Column11]]</f>
        <v>40</v>
      </c>
      <c r="L20" s="4">
        <f>FF_PX[[#This Row],[Column12]]</f>
        <v>40</v>
      </c>
      <c r="M20" s="4">
        <f>FF_PX[[#This Row],[Column13]]</f>
        <v>40</v>
      </c>
      <c r="N20" s="4">
        <f>FF_PX[[#This Row],[Column14]]</f>
        <v>40</v>
      </c>
      <c r="O20" s="4">
        <f>FF_PX[[#This Row],[Column15]]</f>
        <v>40</v>
      </c>
      <c r="P20" s="4">
        <f>FF_PX[[#This Row],[Column16]]</f>
        <v>40</v>
      </c>
      <c r="Q20" s="4">
        <f>FF_PX[[#This Row],[Column17]]</f>
        <v>40</v>
      </c>
      <c r="R20" s="4">
        <f>FF_PX[[#This Row],[Column18]]</f>
        <v>40</v>
      </c>
      <c r="S20" s="4">
        <f>FF_PX[[#This Row],[Column19]]</f>
        <v>40</v>
      </c>
      <c r="T20" s="4">
        <f>FF_PX[[#This Row],[Column20]]</f>
        <v>40</v>
      </c>
      <c r="U20" s="4">
        <f>FF_PX[[#This Row],[Column21]]</f>
        <v>40</v>
      </c>
      <c r="V20" s="4">
        <f>FF_PX[[#This Row],[Column22]]</f>
        <v>40</v>
      </c>
      <c r="W20" s="4">
        <f>FF_PX[[#This Row],[Column23]]</f>
        <v>40</v>
      </c>
      <c r="X20" s="4">
        <f>FF_PX[[#This Row],[Column24]]</f>
        <v>40</v>
      </c>
      <c r="Y20" s="4">
        <f>FF_PX[[#This Row],[Column25]]</f>
        <v>40</v>
      </c>
      <c r="Z20" s="4">
        <f>FF_PX[[#This Row],[Column26]]</f>
        <v>40</v>
      </c>
      <c r="AA20" s="4">
        <f>FF_PX[[#This Row],[Column27]]</f>
        <v>40</v>
      </c>
      <c r="AB20" s="4">
        <f>FF_PX[[#This Row],[Column28]]</f>
        <v>31</v>
      </c>
      <c r="AC20" s="4">
        <f>FF_PX[[#This Row],[Column29]]</f>
        <v>38</v>
      </c>
      <c r="AD20" s="4">
        <f>FF_PX[[#This Row],[Column30]]</f>
        <v>38</v>
      </c>
      <c r="AE20" s="4">
        <f>FF_PX[[#This Row],[Column31]]</f>
        <v>38</v>
      </c>
      <c r="AF20" s="4">
        <f>FF_PX[[#This Row],[Column32]]</f>
        <v>38</v>
      </c>
      <c r="AG20" s="4">
        <f>FF_PX[[#This Row],[Column33]]</f>
        <v>38</v>
      </c>
      <c r="AH20" s="4">
        <f>FF_PX[[#This Row],[Column34]]</f>
        <v>1</v>
      </c>
      <c r="AI20" s="4">
        <f>FF_PX[[#This Row],[Column35]]</f>
        <v>1</v>
      </c>
      <c r="AJ20" s="4">
        <f>FF_PX[[#This Row],[Column36]]</f>
        <v>1</v>
      </c>
      <c r="AK20" s="4">
        <f>FF_PX[[#This Row],[Column37]]</f>
        <v>1</v>
      </c>
      <c r="AL20" s="4">
        <f>FF_PX[[#This Row],[Column38]]</f>
        <v>1</v>
      </c>
      <c r="AM20" s="4">
        <f>FF_PX[[#This Row],[Column39]]</f>
        <v>1</v>
      </c>
      <c r="AN20" s="4">
        <f>FF_PX[[#This Row],[Column40]]</f>
        <v>1</v>
      </c>
      <c r="AO20" s="4">
        <f>FF_PX[[#This Row],[Column41]]</f>
        <v>1</v>
      </c>
      <c r="AP20" s="4">
        <f>FF_PX[[#This Row],[Column42]]</f>
        <v>1</v>
      </c>
      <c r="AQ20" s="4">
        <f>FF_PX[[#This Row],[Column43]]</f>
        <v>1</v>
      </c>
      <c r="AR20" s="4">
        <f>FF_PX[[#This Row],[Column44]]</f>
        <v>1</v>
      </c>
      <c r="AS20" s="4">
        <f>FF_PX[[#This Row],[Column45]]</f>
        <v>1</v>
      </c>
      <c r="AT20" s="4">
        <f>FF_PX[[#This Row],[Column46]]</f>
        <v>1</v>
      </c>
      <c r="AU20" s="4">
        <f>FF_PX[[#This Row],[Column47]]</f>
        <v>1</v>
      </c>
      <c r="AV20" s="4">
        <f>FF_PX[[#This Row],[Column48]]</f>
        <v>1</v>
      </c>
      <c r="AW20" s="4">
        <f>FF_PX[[#This Row],[Column49]]</f>
        <v>1</v>
      </c>
      <c r="AX20" s="4">
        <f>FF_PX[[#This Row],[Column50]]</f>
        <v>1</v>
      </c>
      <c r="AY20" s="4">
        <f>FF_PX[[#This Row],[Column51]]</f>
        <v>1</v>
      </c>
      <c r="AZ20" s="4">
        <f>FF_PX[[#This Row],[Column52]]</f>
        <v>1</v>
      </c>
      <c r="BA20" s="4">
        <f>FF_PX[[#This Row],[Column53]]</f>
        <v>1</v>
      </c>
      <c r="BB20" s="4">
        <f>FF_PX[[#This Row],[Column54]]</f>
        <v>1</v>
      </c>
      <c r="BC20" s="4">
        <f>FF_PX[[#This Row],[Column55]]</f>
        <v>1</v>
      </c>
      <c r="BD20" s="4">
        <f>FF_PX[[#This Row],[Column56]]</f>
        <v>1</v>
      </c>
      <c r="BE20" s="4">
        <f>FF_PX[[#This Row],[Column57]]</f>
        <v>5</v>
      </c>
      <c r="BF20" s="4">
        <f>FF_PX[[#This Row],[Column58]]</f>
        <v>5</v>
      </c>
      <c r="BG20" s="4">
        <f>FF_PX[[#This Row],[Column59]]</f>
        <v>5</v>
      </c>
      <c r="BH20" s="4">
        <f>FF_PX[[#This Row],[Column60]]</f>
        <v>5</v>
      </c>
      <c r="BI20" s="4">
        <f>FF_PX[[#This Row],[Column61]]</f>
        <v>5</v>
      </c>
      <c r="BJ20" s="4">
        <f>FF_PX[[#This Row],[Column62]]</f>
        <v>5</v>
      </c>
      <c r="BK20" s="4">
        <f>FF_PX[[#This Row],[Column63]]</f>
        <v>5</v>
      </c>
      <c r="BL20" s="4">
        <f>FF_PX[[#This Row],[Column64]]</f>
        <v>5</v>
      </c>
      <c r="BM20" s="4">
        <f>FF_PX[[#This Row],[Column65]]</f>
        <v>5</v>
      </c>
      <c r="BN20" s="4">
        <f>FF_PX[[#This Row],[Column66]]</f>
        <v>5</v>
      </c>
      <c r="BO20" s="4">
        <f>FF_PX[[#This Row],[Column67]]</f>
        <v>5</v>
      </c>
      <c r="BP20" s="4">
        <f>FF_PX[[#This Row],[Column68]]</f>
        <v>5</v>
      </c>
      <c r="BQ20" s="4">
        <f>FF_PX[[#This Row],[Column69]]</f>
        <v>5</v>
      </c>
      <c r="BR20" s="4">
        <f>FF_PX[[#This Row],[Column70]]</f>
        <v>5</v>
      </c>
      <c r="BS20" s="4">
        <f>FF_PX[[#This Row],[Column71]]</f>
        <v>5</v>
      </c>
      <c r="BT20" s="4">
        <f>FF_PX[[#This Row],[Column72]]</f>
        <v>5</v>
      </c>
      <c r="BU20" s="4">
        <f>FF_PX[[#This Row],[Column73]]</f>
        <v>5</v>
      </c>
      <c r="BV20" s="4">
        <f>FF_PX[[#This Row],[Column74]]</f>
        <v>5</v>
      </c>
      <c r="BW20" s="4">
        <f>FF_PX[[#This Row],[Column75]]</f>
        <v>5</v>
      </c>
      <c r="BX20" s="4">
        <f>FF_PX[[#This Row],[Column76]]</f>
        <v>5</v>
      </c>
      <c r="BY20" s="4">
        <f>FF_PX[[#This Row],[Column77]]</f>
        <v>5</v>
      </c>
      <c r="BZ20" s="4">
        <f>FF_PX[[#This Row],[Column78]]</f>
        <v>5</v>
      </c>
      <c r="CA20" s="4">
        <f>FF_PX[[#This Row],[Column79]]</f>
        <v>5</v>
      </c>
      <c r="CB20" s="4">
        <f>FF_PX[[#This Row],[Column80]]</f>
        <v>5</v>
      </c>
      <c r="CC20" s="4">
        <f>FF_PX[[#This Row],[Column81]]</f>
        <v>5</v>
      </c>
      <c r="CD20" s="4">
        <f>FF_PX[[#This Row],[Column82]]</f>
        <v>5</v>
      </c>
      <c r="CE20" s="4">
        <f>FF_PX[[#This Row],[Column83]]</f>
        <v>5</v>
      </c>
      <c r="CF20" s="4">
        <f>FF_PX[[#This Row],[Column84]]</f>
        <v>5</v>
      </c>
      <c r="CG20" s="4">
        <f>FF_PX[[#This Row],[Column85]]</f>
        <v>5</v>
      </c>
      <c r="CH20" s="4">
        <f>FF_PX[[#This Row],[Column86]]</f>
        <v>5</v>
      </c>
      <c r="CI20" s="4">
        <f>FF_PX[[#This Row],[Column87]]</f>
        <v>5</v>
      </c>
      <c r="CJ20" s="4">
        <f>FF_PX[[#This Row],[Column88]]</f>
        <v>5</v>
      </c>
      <c r="CK20" s="4">
        <f>FF_PX[[#This Row],[Column89]]</f>
        <v>5</v>
      </c>
      <c r="CL20" s="4">
        <f>FF_PX[[#This Row],[Column90]]</f>
        <v>5</v>
      </c>
      <c r="CM20" s="4">
        <f>FF_PX[[#This Row],[Column91]]</f>
        <v>5</v>
      </c>
      <c r="CN20" s="4">
        <f>FF_PX[[#This Row],[Column92]]</f>
        <v>5</v>
      </c>
      <c r="CO20" s="4">
        <f>FF_PX[[#This Row],[Column93]]</f>
        <v>5</v>
      </c>
      <c r="CP20" s="4">
        <f>FF_PX[[#This Row],[Column94]]</f>
        <v>5</v>
      </c>
      <c r="CQ20" s="4">
        <f>FF_PX[[#This Row],[Column95]]</f>
        <v>78</v>
      </c>
      <c r="CR20" s="4">
        <f>FF_PX[[#This Row],[Column96]]</f>
        <v>78</v>
      </c>
      <c r="CS20" s="4">
        <f>FF_PX[[#This Row],[Column97]]</f>
        <v>73</v>
      </c>
      <c r="CT20" s="4">
        <f>FF_PX[[#This Row],[Column98]]</f>
        <v>71</v>
      </c>
      <c r="CU20" s="4">
        <f>FF_PX[[#This Row],[Column99]]</f>
        <v>72</v>
      </c>
      <c r="CV20" s="4">
        <f>FF_PX[[#This Row],[Column100]]</f>
        <v>72</v>
      </c>
      <c r="CW20" s="4">
        <f>FF_PX[[#This Row],[Column101]]</f>
        <v>72</v>
      </c>
      <c r="CX20" s="4">
        <f>FF_PX[[#This Row],[Column102]]</f>
        <v>72</v>
      </c>
      <c r="CY20" s="4">
        <f>FF_PX[[#This Row],[Column103]]</f>
        <v>72</v>
      </c>
      <c r="CZ20" s="4">
        <f>FF_PX[[#This Row],[Column104]]</f>
        <v>73</v>
      </c>
      <c r="DA20" s="4">
        <f>FF_PX[[#This Row],[Column105]]</f>
        <v>73</v>
      </c>
    </row>
    <row r="21" spans="1:105" x14ac:dyDescent="0.25">
      <c r="A21" t="str">
        <f ca="1">'cont list_0'!M24</f>
        <v>J28</v>
      </c>
      <c r="B21" s="4">
        <f>FF_PX[[#This Row],[Column2]]</f>
        <v>31</v>
      </c>
      <c r="C21" s="4">
        <f>FF_PX[[#This Row],[Column3]]</f>
        <v>31</v>
      </c>
      <c r="D21" s="4">
        <f>FF_PX[[#This Row],[Column4]]</f>
        <v>31</v>
      </c>
      <c r="E21" s="4">
        <f>FF_PX[[#This Row],[Column5]]</f>
        <v>31</v>
      </c>
      <c r="F21" s="4">
        <f>FF_PX[[#This Row],[Column6]]</f>
        <v>31</v>
      </c>
      <c r="G21" s="4">
        <f>FF_PX[[#This Row],[Column7]]</f>
        <v>31</v>
      </c>
      <c r="H21" s="4">
        <f>FF_PX[[#This Row],[Column8]]</f>
        <v>31</v>
      </c>
      <c r="I21" s="4">
        <f>FF_PX[[#This Row],[Column9]]</f>
        <v>31</v>
      </c>
      <c r="J21" s="4">
        <f>FF_PX[[#This Row],[Column10]]</f>
        <v>31</v>
      </c>
      <c r="K21" s="4">
        <f>FF_PX[[#This Row],[Column11]]</f>
        <v>31</v>
      </c>
      <c r="L21" s="4">
        <f>FF_PX[[#This Row],[Column12]]</f>
        <v>31</v>
      </c>
      <c r="M21" s="4">
        <f>FF_PX[[#This Row],[Column13]]</f>
        <v>31</v>
      </c>
      <c r="N21" s="4">
        <f>FF_PX[[#This Row],[Column14]]</f>
        <v>31</v>
      </c>
      <c r="O21" s="4">
        <f>FF_PX[[#This Row],[Column15]]</f>
        <v>31</v>
      </c>
      <c r="P21" s="4">
        <f>FF_PX[[#This Row],[Column16]]</f>
        <v>31</v>
      </c>
      <c r="Q21" s="4">
        <f>FF_PX[[#This Row],[Column17]]</f>
        <v>31</v>
      </c>
      <c r="R21" s="4">
        <f>FF_PX[[#This Row],[Column18]]</f>
        <v>31</v>
      </c>
      <c r="S21" s="4">
        <f>FF_PX[[#This Row],[Column19]]</f>
        <v>31</v>
      </c>
      <c r="T21" s="4">
        <f>FF_PX[[#This Row],[Column20]]</f>
        <v>31</v>
      </c>
      <c r="U21" s="4">
        <f>FF_PX[[#This Row],[Column21]]</f>
        <v>31</v>
      </c>
      <c r="V21" s="4">
        <f>FF_PX[[#This Row],[Column22]]</f>
        <v>31</v>
      </c>
      <c r="W21" s="4">
        <f>FF_PX[[#This Row],[Column23]]</f>
        <v>31</v>
      </c>
      <c r="X21" s="4">
        <f>FF_PX[[#This Row],[Column24]]</f>
        <v>31</v>
      </c>
      <c r="Y21" s="4">
        <f>FF_PX[[#This Row],[Column25]]</f>
        <v>31</v>
      </c>
      <c r="Z21" s="4">
        <f>FF_PX[[#This Row],[Column26]]</f>
        <v>31</v>
      </c>
      <c r="AA21" s="4">
        <f>FF_PX[[#This Row],[Column27]]</f>
        <v>31</v>
      </c>
      <c r="AB21" s="4">
        <f>FF_PX[[#This Row],[Column28]]</f>
        <v>31</v>
      </c>
      <c r="AC21" s="4">
        <f>FF_PX[[#This Row],[Column29]]</f>
        <v>31</v>
      </c>
      <c r="AD21" s="4">
        <f>FF_PX[[#This Row],[Column30]]</f>
        <v>31</v>
      </c>
      <c r="AE21" s="4">
        <f>FF_PX[[#This Row],[Column31]]</f>
        <v>31</v>
      </c>
      <c r="AF21" s="4">
        <f>FF_PX[[#This Row],[Column32]]</f>
        <v>31</v>
      </c>
      <c r="AG21" s="4">
        <f>FF_PX[[#This Row],[Column33]]</f>
        <v>31</v>
      </c>
      <c r="AH21" s="4">
        <f>FF_PX[[#This Row],[Column34]]</f>
        <v>5</v>
      </c>
      <c r="AI21" s="4">
        <f>FF_PX[[#This Row],[Column35]]</f>
        <v>5</v>
      </c>
      <c r="AJ21" s="4">
        <f>FF_PX[[#This Row],[Column36]]</f>
        <v>5</v>
      </c>
      <c r="AK21" s="4">
        <f>FF_PX[[#This Row],[Column37]]</f>
        <v>5</v>
      </c>
      <c r="AL21" s="4">
        <f>FF_PX[[#This Row],[Column38]]</f>
        <v>5</v>
      </c>
      <c r="AM21" s="4">
        <f>FF_PX[[#This Row],[Column39]]</f>
        <v>5</v>
      </c>
      <c r="AN21" s="4">
        <f>FF_PX[[#This Row],[Column40]]</f>
        <v>5</v>
      </c>
      <c r="AO21" s="4">
        <f>FF_PX[[#This Row],[Column41]]</f>
        <v>5</v>
      </c>
      <c r="AP21" s="4">
        <f>FF_PX[[#This Row],[Column42]]</f>
        <v>5</v>
      </c>
      <c r="AQ21" s="4">
        <f>FF_PX[[#This Row],[Column43]]</f>
        <v>5</v>
      </c>
      <c r="AR21" s="4">
        <f>FF_PX[[#This Row],[Column44]]</f>
        <v>5</v>
      </c>
      <c r="AS21" s="4">
        <f>FF_PX[[#This Row],[Column45]]</f>
        <v>5</v>
      </c>
      <c r="AT21" s="4">
        <f>FF_PX[[#This Row],[Column46]]</f>
        <v>5</v>
      </c>
      <c r="AU21" s="4">
        <f>FF_PX[[#This Row],[Column47]]</f>
        <v>5</v>
      </c>
      <c r="AV21" s="4">
        <f>FF_PX[[#This Row],[Column48]]</f>
        <v>5</v>
      </c>
      <c r="AW21" s="4">
        <f>FF_PX[[#This Row],[Column49]]</f>
        <v>5</v>
      </c>
      <c r="AX21" s="4">
        <f>FF_PX[[#This Row],[Column50]]</f>
        <v>5</v>
      </c>
      <c r="AY21" s="4">
        <f>FF_PX[[#This Row],[Column51]]</f>
        <v>5</v>
      </c>
      <c r="AZ21" s="4">
        <f>FF_PX[[#This Row],[Column52]]</f>
        <v>5</v>
      </c>
      <c r="BA21" s="4">
        <f>FF_PX[[#This Row],[Column53]]</f>
        <v>5</v>
      </c>
      <c r="BB21" s="4">
        <f>FF_PX[[#This Row],[Column54]]</f>
        <v>5</v>
      </c>
      <c r="BC21" s="4">
        <f>FF_PX[[#This Row],[Column55]]</f>
        <v>5</v>
      </c>
      <c r="BD21" s="4">
        <f>FF_PX[[#This Row],[Column56]]</f>
        <v>5</v>
      </c>
      <c r="BE21" s="4">
        <f>FF_PX[[#This Row],[Column57]]</f>
        <v>5</v>
      </c>
      <c r="BF21" s="4">
        <f>FF_PX[[#This Row],[Column58]]</f>
        <v>5</v>
      </c>
      <c r="BG21" s="4">
        <f>FF_PX[[#This Row],[Column59]]</f>
        <v>5</v>
      </c>
      <c r="BH21" s="4">
        <f>FF_PX[[#This Row],[Column60]]</f>
        <v>5</v>
      </c>
      <c r="BI21" s="4">
        <f>FF_PX[[#This Row],[Column61]]</f>
        <v>5</v>
      </c>
      <c r="BJ21" s="4">
        <f>FF_PX[[#This Row],[Column62]]</f>
        <v>5</v>
      </c>
      <c r="BK21" s="4">
        <f>FF_PX[[#This Row],[Column63]]</f>
        <v>5</v>
      </c>
      <c r="BL21" s="4">
        <f>FF_PX[[#This Row],[Column64]]</f>
        <v>5</v>
      </c>
      <c r="BM21" s="4">
        <f>FF_PX[[#This Row],[Column65]]</f>
        <v>5</v>
      </c>
      <c r="BN21" s="4">
        <f>FF_PX[[#This Row],[Column66]]</f>
        <v>5</v>
      </c>
      <c r="BO21" s="4">
        <f>FF_PX[[#This Row],[Column67]]</f>
        <v>5</v>
      </c>
      <c r="BP21" s="4">
        <f>FF_PX[[#This Row],[Column68]]</f>
        <v>5</v>
      </c>
      <c r="BQ21" s="4">
        <f>FF_PX[[#This Row],[Column69]]</f>
        <v>5</v>
      </c>
      <c r="BR21" s="4">
        <f>FF_PX[[#This Row],[Column70]]</f>
        <v>5</v>
      </c>
      <c r="BS21" s="4">
        <f>FF_PX[[#This Row],[Column71]]</f>
        <v>5</v>
      </c>
      <c r="BT21" s="4">
        <f>FF_PX[[#This Row],[Column72]]</f>
        <v>5</v>
      </c>
      <c r="BU21" s="4">
        <f>FF_PX[[#This Row],[Column73]]</f>
        <v>5</v>
      </c>
      <c r="BV21" s="4">
        <f>FF_PX[[#This Row],[Column74]]</f>
        <v>5</v>
      </c>
      <c r="BW21" s="4">
        <f>FF_PX[[#This Row],[Column75]]</f>
        <v>5</v>
      </c>
      <c r="BX21" s="4">
        <f>FF_PX[[#This Row],[Column76]]</f>
        <v>5</v>
      </c>
      <c r="BY21" s="4">
        <f>FF_PX[[#This Row],[Column77]]</f>
        <v>5</v>
      </c>
      <c r="BZ21" s="4">
        <f>FF_PX[[#This Row],[Column78]]</f>
        <v>5</v>
      </c>
      <c r="CA21" s="4">
        <f>FF_PX[[#This Row],[Column79]]</f>
        <v>5</v>
      </c>
      <c r="CB21" s="4">
        <f>FF_PX[[#This Row],[Column80]]</f>
        <v>5</v>
      </c>
      <c r="CC21" s="4">
        <f>FF_PX[[#This Row],[Column81]]</f>
        <v>5</v>
      </c>
      <c r="CD21" s="4">
        <f>FF_PX[[#This Row],[Column82]]</f>
        <v>5</v>
      </c>
      <c r="CE21" s="4">
        <f>FF_PX[[#This Row],[Column83]]</f>
        <v>5</v>
      </c>
      <c r="CF21" s="4">
        <f>FF_PX[[#This Row],[Column84]]</f>
        <v>5</v>
      </c>
      <c r="CG21" s="4">
        <f>FF_PX[[#This Row],[Column85]]</f>
        <v>5</v>
      </c>
      <c r="CH21" s="4">
        <f>FF_PX[[#This Row],[Column86]]</f>
        <v>5</v>
      </c>
      <c r="CI21" s="4">
        <f>FF_PX[[#This Row],[Column87]]</f>
        <v>5</v>
      </c>
      <c r="CJ21" s="4">
        <f>FF_PX[[#This Row],[Column88]]</f>
        <v>5</v>
      </c>
      <c r="CK21" s="4">
        <f>FF_PX[[#This Row],[Column89]]</f>
        <v>5</v>
      </c>
      <c r="CL21" s="4">
        <f>FF_PX[[#This Row],[Column90]]</f>
        <v>5</v>
      </c>
      <c r="CM21" s="4">
        <f>FF_PX[[#This Row],[Column91]]</f>
        <v>5</v>
      </c>
      <c r="CN21" s="4">
        <f>FF_PX[[#This Row],[Column92]]</f>
        <v>5</v>
      </c>
      <c r="CO21" s="4">
        <f>FF_PX[[#This Row],[Column93]]</f>
        <v>5</v>
      </c>
      <c r="CP21" s="4">
        <f>FF_PX[[#This Row],[Column94]]</f>
        <v>5</v>
      </c>
      <c r="CQ21" s="4">
        <f>FF_PX[[#This Row],[Column95]]</f>
        <v>5</v>
      </c>
      <c r="CR21" s="4">
        <f>FF_PX[[#This Row],[Column96]]</f>
        <v>5</v>
      </c>
      <c r="CS21" s="4">
        <f>FF_PX[[#This Row],[Column97]]</f>
        <v>5</v>
      </c>
      <c r="CT21" s="4">
        <f>FF_PX[[#This Row],[Column98]]</f>
        <v>5</v>
      </c>
      <c r="CU21" s="4">
        <f>FF_PX[[#This Row],[Column99]]</f>
        <v>5</v>
      </c>
      <c r="CV21" s="4">
        <f>FF_PX[[#This Row],[Column100]]</f>
        <v>5</v>
      </c>
      <c r="CW21" s="4">
        <f>FF_PX[[#This Row],[Column101]]</f>
        <v>5</v>
      </c>
      <c r="CX21" s="4">
        <f>FF_PX[[#This Row],[Column102]]</f>
        <v>5</v>
      </c>
      <c r="CY21" s="4">
        <f>FF_PX[[#This Row],[Column103]]</f>
        <v>5</v>
      </c>
      <c r="CZ21" s="4">
        <f>FF_PX[[#This Row],[Column104]]</f>
        <v>5</v>
      </c>
      <c r="DA21" s="4">
        <f>FF_PX[[#This Row],[Column105]]</f>
        <v>6</v>
      </c>
    </row>
    <row r="22" spans="1:105" x14ac:dyDescent="0.25">
      <c r="A22" t="str">
        <f ca="1">'cont list_0'!M25</f>
        <v>K28</v>
      </c>
      <c r="B22" s="4">
        <f>FF_PX[[#This Row],[Column2]]</f>
        <v>0</v>
      </c>
      <c r="C22" s="4">
        <f>FF_PX[[#This Row],[Column3]]</f>
        <v>0</v>
      </c>
      <c r="D22" s="4">
        <f>FF_PX[[#This Row],[Column4]]</f>
        <v>0</v>
      </c>
      <c r="E22" s="4">
        <f>FF_PX[[#This Row],[Column5]]</f>
        <v>0</v>
      </c>
      <c r="F22" s="4">
        <f>FF_PX[[#This Row],[Column6]]</f>
        <v>0</v>
      </c>
      <c r="G22" s="4">
        <f>FF_PX[[#This Row],[Column7]]</f>
        <v>0</v>
      </c>
      <c r="H22" s="4">
        <f>FF_PX[[#This Row],[Column8]]</f>
        <v>0</v>
      </c>
      <c r="I22" s="4">
        <f>FF_PX[[#This Row],[Column9]]</f>
        <v>0</v>
      </c>
      <c r="J22" s="4">
        <f>FF_PX[[#This Row],[Column10]]</f>
        <v>0</v>
      </c>
      <c r="K22" s="4">
        <f>FF_PX[[#This Row],[Column11]]</f>
        <v>0</v>
      </c>
      <c r="L22" s="4">
        <f>FF_PX[[#This Row],[Column12]]</f>
        <v>0</v>
      </c>
      <c r="M22" s="4">
        <f>FF_PX[[#This Row],[Column13]]</f>
        <v>0</v>
      </c>
      <c r="N22" s="4">
        <f>FF_PX[[#This Row],[Column14]]</f>
        <v>0</v>
      </c>
      <c r="O22" s="4">
        <f>FF_PX[[#This Row],[Column15]]</f>
        <v>0</v>
      </c>
      <c r="P22" s="4">
        <f>FF_PX[[#This Row],[Column16]]</f>
        <v>0</v>
      </c>
      <c r="Q22" s="4">
        <f>FF_PX[[#This Row],[Column17]]</f>
        <v>0</v>
      </c>
      <c r="R22" s="4">
        <f>FF_PX[[#This Row],[Column18]]</f>
        <v>0</v>
      </c>
      <c r="S22" s="4">
        <f>FF_PX[[#This Row],[Column19]]</f>
        <v>0</v>
      </c>
      <c r="T22" s="4">
        <f>FF_PX[[#This Row],[Column20]]</f>
        <v>0</v>
      </c>
      <c r="U22" s="4">
        <f>FF_PX[[#This Row],[Column21]]</f>
        <v>0</v>
      </c>
      <c r="V22" s="4">
        <f>FF_PX[[#This Row],[Column22]]</f>
        <v>0</v>
      </c>
      <c r="W22" s="4">
        <f>FF_PX[[#This Row],[Column23]]</f>
        <v>0</v>
      </c>
      <c r="X22" s="4">
        <f>FF_PX[[#This Row],[Column24]]</f>
        <v>0</v>
      </c>
      <c r="Y22" s="4">
        <f>FF_PX[[#This Row],[Column25]]</f>
        <v>0</v>
      </c>
      <c r="Z22" s="4">
        <f>FF_PX[[#This Row],[Column26]]</f>
        <v>0</v>
      </c>
      <c r="AA22" s="4">
        <f>FF_PX[[#This Row],[Column27]]</f>
        <v>0</v>
      </c>
      <c r="AB22" s="4">
        <f>FF_PX[[#This Row],[Column28]]</f>
        <v>0</v>
      </c>
      <c r="AC22" s="4">
        <f>FF_PX[[#This Row],[Column29]]</f>
        <v>0</v>
      </c>
      <c r="AD22" s="4">
        <f>FF_PX[[#This Row],[Column30]]</f>
        <v>0</v>
      </c>
      <c r="AE22" s="4">
        <f>FF_PX[[#This Row],[Column31]]</f>
        <v>0</v>
      </c>
      <c r="AF22" s="4">
        <f>FF_PX[[#This Row],[Column32]]</f>
        <v>0</v>
      </c>
      <c r="AG22" s="4">
        <f>FF_PX[[#This Row],[Column33]]</f>
        <v>0</v>
      </c>
      <c r="AH22" s="4">
        <f>FF_PX[[#This Row],[Column34]]</f>
        <v>0</v>
      </c>
      <c r="AI22" s="4">
        <f>FF_PX[[#This Row],[Column35]]</f>
        <v>0</v>
      </c>
      <c r="AJ22" s="4">
        <f>FF_PX[[#This Row],[Column36]]</f>
        <v>0</v>
      </c>
      <c r="AK22" s="4">
        <f>FF_PX[[#This Row],[Column37]]</f>
        <v>0</v>
      </c>
      <c r="AL22" s="4">
        <f>FF_PX[[#This Row],[Column38]]</f>
        <v>0</v>
      </c>
      <c r="AM22" s="4">
        <f>FF_PX[[#This Row],[Column39]]</f>
        <v>0</v>
      </c>
      <c r="AN22" s="4">
        <f>FF_PX[[#This Row],[Column40]]</f>
        <v>0</v>
      </c>
      <c r="AO22" s="4">
        <f>FF_PX[[#This Row],[Column41]]</f>
        <v>0</v>
      </c>
      <c r="AP22" s="4">
        <f>FF_PX[[#This Row],[Column42]]</f>
        <v>0</v>
      </c>
      <c r="AQ22" s="4">
        <f>FF_PX[[#This Row],[Column43]]</f>
        <v>0</v>
      </c>
      <c r="AR22" s="4">
        <f>FF_PX[[#This Row],[Column44]]</f>
        <v>0</v>
      </c>
      <c r="AS22" s="4">
        <f>FF_PX[[#This Row],[Column45]]</f>
        <v>0</v>
      </c>
      <c r="AT22" s="4">
        <f>FF_PX[[#This Row],[Column46]]</f>
        <v>0</v>
      </c>
      <c r="AU22" s="4">
        <f>FF_PX[[#This Row],[Column47]]</f>
        <v>0</v>
      </c>
      <c r="AV22" s="4">
        <f>FF_PX[[#This Row],[Column48]]</f>
        <v>0</v>
      </c>
      <c r="AW22" s="4">
        <f>FF_PX[[#This Row],[Column49]]</f>
        <v>0</v>
      </c>
      <c r="AX22" s="4">
        <f>FF_PX[[#This Row],[Column50]]</f>
        <v>0</v>
      </c>
      <c r="AY22" s="4">
        <f>FF_PX[[#This Row],[Column51]]</f>
        <v>0</v>
      </c>
      <c r="AZ22" s="4">
        <f>FF_PX[[#This Row],[Column52]]</f>
        <v>0</v>
      </c>
      <c r="BA22" s="4">
        <f>FF_PX[[#This Row],[Column53]]</f>
        <v>0</v>
      </c>
      <c r="BB22" s="4">
        <f>FF_PX[[#This Row],[Column54]]</f>
        <v>0</v>
      </c>
      <c r="BC22" s="4">
        <f>FF_PX[[#This Row],[Column55]]</f>
        <v>0</v>
      </c>
      <c r="BD22" s="4">
        <f>FF_PX[[#This Row],[Column56]]</f>
        <v>0</v>
      </c>
      <c r="BE22" s="4">
        <f>FF_PX[[#This Row],[Column57]]</f>
        <v>0</v>
      </c>
      <c r="BF22" s="4">
        <f>FF_PX[[#This Row],[Column58]]</f>
        <v>0</v>
      </c>
      <c r="BG22" s="4">
        <f>FF_PX[[#This Row],[Column59]]</f>
        <v>0</v>
      </c>
      <c r="BH22" s="4">
        <f>FF_PX[[#This Row],[Column60]]</f>
        <v>0</v>
      </c>
      <c r="BI22" s="4">
        <f>FF_PX[[#This Row],[Column61]]</f>
        <v>0</v>
      </c>
      <c r="BJ22" s="4">
        <f>FF_PX[[#This Row],[Column62]]</f>
        <v>0</v>
      </c>
      <c r="BK22" s="4">
        <f>FF_PX[[#This Row],[Column63]]</f>
        <v>0</v>
      </c>
      <c r="BL22" s="4">
        <f>FF_PX[[#This Row],[Column64]]</f>
        <v>0</v>
      </c>
      <c r="BM22" s="4">
        <f>FF_PX[[#This Row],[Column65]]</f>
        <v>0</v>
      </c>
      <c r="BN22" s="4">
        <f>FF_PX[[#This Row],[Column66]]</f>
        <v>0</v>
      </c>
      <c r="BO22" s="4">
        <f>FF_PX[[#This Row],[Column67]]</f>
        <v>0</v>
      </c>
      <c r="BP22" s="4">
        <f>FF_PX[[#This Row],[Column68]]</f>
        <v>0</v>
      </c>
      <c r="BQ22" s="4">
        <f>FF_PX[[#This Row],[Column69]]</f>
        <v>0</v>
      </c>
      <c r="BR22" s="4">
        <f>FF_PX[[#This Row],[Column70]]</f>
        <v>0</v>
      </c>
      <c r="BS22" s="4">
        <f>FF_PX[[#This Row],[Column71]]</f>
        <v>0</v>
      </c>
      <c r="BT22" s="4">
        <f>FF_PX[[#This Row],[Column72]]</f>
        <v>0</v>
      </c>
      <c r="BU22" s="4">
        <f>FF_PX[[#This Row],[Column73]]</f>
        <v>0</v>
      </c>
      <c r="BV22" s="4">
        <f>FF_PX[[#This Row],[Column74]]</f>
        <v>0</v>
      </c>
      <c r="BW22" s="4">
        <f>FF_PX[[#This Row],[Column75]]</f>
        <v>0</v>
      </c>
      <c r="BX22" s="4">
        <f>FF_PX[[#This Row],[Column76]]</f>
        <v>0</v>
      </c>
      <c r="BY22" s="4">
        <f>FF_PX[[#This Row],[Column77]]</f>
        <v>0</v>
      </c>
      <c r="BZ22" s="4">
        <f>FF_PX[[#This Row],[Column78]]</f>
        <v>0</v>
      </c>
      <c r="CA22" s="4">
        <f>FF_PX[[#This Row],[Column79]]</f>
        <v>0</v>
      </c>
      <c r="CB22" s="4">
        <f>FF_PX[[#This Row],[Column80]]</f>
        <v>0</v>
      </c>
      <c r="CC22" s="4">
        <f>FF_PX[[#This Row],[Column81]]</f>
        <v>0</v>
      </c>
      <c r="CD22" s="4">
        <f>FF_PX[[#This Row],[Column82]]</f>
        <v>0</v>
      </c>
      <c r="CE22" s="4">
        <f>FF_PX[[#This Row],[Column83]]</f>
        <v>0</v>
      </c>
      <c r="CF22" s="4">
        <f>FF_PX[[#This Row],[Column84]]</f>
        <v>0</v>
      </c>
      <c r="CG22" s="4">
        <f>FF_PX[[#This Row],[Column85]]</f>
        <v>0</v>
      </c>
      <c r="CH22" s="4">
        <f>FF_PX[[#This Row],[Column86]]</f>
        <v>0</v>
      </c>
      <c r="CI22" s="4">
        <f>FF_PX[[#This Row],[Column87]]</f>
        <v>0</v>
      </c>
      <c r="CJ22" s="4">
        <f>FF_PX[[#This Row],[Column88]]</f>
        <v>0</v>
      </c>
      <c r="CK22" s="4">
        <f>FF_PX[[#This Row],[Column89]]</f>
        <v>0</v>
      </c>
      <c r="CL22" s="4">
        <f>FF_PX[[#This Row],[Column90]]</f>
        <v>0</v>
      </c>
      <c r="CM22" s="4">
        <f>FF_PX[[#This Row],[Column91]]</f>
        <v>0</v>
      </c>
      <c r="CN22" s="4">
        <f>FF_PX[[#This Row],[Column92]]</f>
        <v>0</v>
      </c>
      <c r="CO22" s="4">
        <f>FF_PX[[#This Row],[Column93]]</f>
        <v>0</v>
      </c>
      <c r="CP22" s="4">
        <f>FF_PX[[#This Row],[Column94]]</f>
        <v>0</v>
      </c>
      <c r="CQ22" s="4">
        <f>FF_PX[[#This Row],[Column95]]</f>
        <v>0</v>
      </c>
      <c r="CR22" s="4">
        <f>FF_PX[[#This Row],[Column96]]</f>
        <v>0</v>
      </c>
      <c r="CS22" s="4">
        <f>FF_PX[[#This Row],[Column97]]</f>
        <v>0</v>
      </c>
      <c r="CT22" s="4">
        <f>FF_PX[[#This Row],[Column98]]</f>
        <v>0</v>
      </c>
      <c r="CU22" s="4">
        <f>FF_PX[[#This Row],[Column99]]</f>
        <v>0</v>
      </c>
      <c r="CV22" s="4">
        <f>FF_PX[[#This Row],[Column100]]</f>
        <v>0</v>
      </c>
      <c r="CW22" s="4">
        <f>FF_PX[[#This Row],[Column101]]</f>
        <v>0</v>
      </c>
      <c r="CX22" s="4">
        <f>FF_PX[[#This Row],[Column102]]</f>
        <v>0</v>
      </c>
      <c r="CY22" s="4">
        <f>FF_PX[[#This Row],[Column103]]</f>
        <v>0</v>
      </c>
      <c r="CZ22" s="4">
        <f>FF_PX[[#This Row],[Column104]]</f>
        <v>0</v>
      </c>
      <c r="DA22" s="4">
        <f>FF_PX[[#This Row],[Column105]]</f>
        <v>0</v>
      </c>
    </row>
    <row r="23" spans="1:105" x14ac:dyDescent="0.25">
      <c r="A23" t="str">
        <f ca="1">'cont list_0'!M26</f>
        <v>M28</v>
      </c>
      <c r="B23" s="4">
        <f>FF_PX[[#This Row],[Column2]]</f>
        <v>0</v>
      </c>
      <c r="C23" s="4">
        <f>FF_PX[[#This Row],[Column3]]</f>
        <v>0</v>
      </c>
      <c r="D23" s="4">
        <f>FF_PX[[#This Row],[Column4]]</f>
        <v>0</v>
      </c>
      <c r="E23" s="4">
        <f>FF_PX[[#This Row],[Column5]]</f>
        <v>0</v>
      </c>
      <c r="F23" s="4">
        <f>FF_PX[[#This Row],[Column6]]</f>
        <v>0</v>
      </c>
      <c r="G23" s="4">
        <f>FF_PX[[#This Row],[Column7]]</f>
        <v>0</v>
      </c>
      <c r="H23" s="4">
        <f>FF_PX[[#This Row],[Column8]]</f>
        <v>0</v>
      </c>
      <c r="I23" s="4">
        <f>FF_PX[[#This Row],[Column9]]</f>
        <v>0</v>
      </c>
      <c r="J23" s="4">
        <f>FF_PX[[#This Row],[Column10]]</f>
        <v>0</v>
      </c>
      <c r="K23" s="4">
        <f>FF_PX[[#This Row],[Column11]]</f>
        <v>0</v>
      </c>
      <c r="L23" s="4">
        <f>FF_PX[[#This Row],[Column12]]</f>
        <v>0</v>
      </c>
      <c r="M23" s="4">
        <f>FF_PX[[#This Row],[Column13]]</f>
        <v>0</v>
      </c>
      <c r="N23" s="4">
        <f>FF_PX[[#This Row],[Column14]]</f>
        <v>0</v>
      </c>
      <c r="O23" s="4">
        <f>FF_PX[[#This Row],[Column15]]</f>
        <v>0</v>
      </c>
      <c r="P23" s="4">
        <f>FF_PX[[#This Row],[Column16]]</f>
        <v>0</v>
      </c>
      <c r="Q23" s="4">
        <f>FF_PX[[#This Row],[Column17]]</f>
        <v>0</v>
      </c>
      <c r="R23" s="4">
        <f>FF_PX[[#This Row],[Column18]]</f>
        <v>0</v>
      </c>
      <c r="S23" s="4">
        <f>FF_PX[[#This Row],[Column19]]</f>
        <v>0</v>
      </c>
      <c r="T23" s="4">
        <f>FF_PX[[#This Row],[Column20]]</f>
        <v>0</v>
      </c>
      <c r="U23" s="4">
        <f>FF_PX[[#This Row],[Column21]]</f>
        <v>0</v>
      </c>
      <c r="V23" s="4">
        <f>FF_PX[[#This Row],[Column22]]</f>
        <v>0</v>
      </c>
      <c r="W23" s="4">
        <f>FF_PX[[#This Row],[Column23]]</f>
        <v>0</v>
      </c>
      <c r="X23" s="4">
        <f>FF_PX[[#This Row],[Column24]]</f>
        <v>0</v>
      </c>
      <c r="Y23" s="4">
        <f>FF_PX[[#This Row],[Column25]]</f>
        <v>0</v>
      </c>
      <c r="Z23" s="4">
        <f>FF_PX[[#This Row],[Column26]]</f>
        <v>0</v>
      </c>
      <c r="AA23" s="4">
        <f>FF_PX[[#This Row],[Column27]]</f>
        <v>0</v>
      </c>
      <c r="AB23" s="4">
        <f>FF_PX[[#This Row],[Column28]]</f>
        <v>0</v>
      </c>
      <c r="AC23" s="4">
        <f>FF_PX[[#This Row],[Column29]]</f>
        <v>0</v>
      </c>
      <c r="AD23" s="4">
        <f>FF_PX[[#This Row],[Column30]]</f>
        <v>0</v>
      </c>
      <c r="AE23" s="4">
        <f>FF_PX[[#This Row],[Column31]]</f>
        <v>0</v>
      </c>
      <c r="AF23" s="4">
        <f>FF_PX[[#This Row],[Column32]]</f>
        <v>0</v>
      </c>
      <c r="AG23" s="4">
        <f>FF_PX[[#This Row],[Column33]]</f>
        <v>0</v>
      </c>
      <c r="AH23" s="4">
        <f>FF_PX[[#This Row],[Column34]]</f>
        <v>0</v>
      </c>
      <c r="AI23" s="4">
        <f>FF_PX[[#This Row],[Column35]]</f>
        <v>0</v>
      </c>
      <c r="AJ23" s="4">
        <f>FF_PX[[#This Row],[Column36]]</f>
        <v>0</v>
      </c>
      <c r="AK23" s="4">
        <f>FF_PX[[#This Row],[Column37]]</f>
        <v>0</v>
      </c>
      <c r="AL23" s="4">
        <f>FF_PX[[#This Row],[Column38]]</f>
        <v>0</v>
      </c>
      <c r="AM23" s="4">
        <f>FF_PX[[#This Row],[Column39]]</f>
        <v>0</v>
      </c>
      <c r="AN23" s="4">
        <f>FF_PX[[#This Row],[Column40]]</f>
        <v>0</v>
      </c>
      <c r="AO23" s="4">
        <f>FF_PX[[#This Row],[Column41]]</f>
        <v>0</v>
      </c>
      <c r="AP23" s="4">
        <f>FF_PX[[#This Row],[Column42]]</f>
        <v>0</v>
      </c>
      <c r="AQ23" s="4">
        <f>FF_PX[[#This Row],[Column43]]</f>
        <v>0</v>
      </c>
      <c r="AR23" s="4">
        <f>FF_PX[[#This Row],[Column44]]</f>
        <v>0</v>
      </c>
      <c r="AS23" s="4">
        <f>FF_PX[[#This Row],[Column45]]</f>
        <v>0</v>
      </c>
      <c r="AT23" s="4">
        <f>FF_PX[[#This Row],[Column46]]</f>
        <v>0</v>
      </c>
      <c r="AU23" s="4">
        <f>FF_PX[[#This Row],[Column47]]</f>
        <v>0</v>
      </c>
      <c r="AV23" s="4">
        <f>FF_PX[[#This Row],[Column48]]</f>
        <v>0</v>
      </c>
      <c r="AW23" s="4">
        <f>FF_PX[[#This Row],[Column49]]</f>
        <v>0</v>
      </c>
      <c r="AX23" s="4">
        <f>FF_PX[[#This Row],[Column50]]</f>
        <v>0</v>
      </c>
      <c r="AY23" s="4">
        <f>FF_PX[[#This Row],[Column51]]</f>
        <v>0</v>
      </c>
      <c r="AZ23" s="4">
        <f>FF_PX[[#This Row],[Column52]]</f>
        <v>0</v>
      </c>
      <c r="BA23" s="4">
        <f>FF_PX[[#This Row],[Column53]]</f>
        <v>0</v>
      </c>
      <c r="BB23" s="4">
        <f>FF_PX[[#This Row],[Column54]]</f>
        <v>0</v>
      </c>
      <c r="BC23" s="4">
        <f>FF_PX[[#This Row],[Column55]]</f>
        <v>0</v>
      </c>
      <c r="BD23" s="4">
        <f>FF_PX[[#This Row],[Column56]]</f>
        <v>0</v>
      </c>
      <c r="BE23" s="4">
        <f>FF_PX[[#This Row],[Column57]]</f>
        <v>0</v>
      </c>
      <c r="BF23" s="4">
        <f>FF_PX[[#This Row],[Column58]]</f>
        <v>0</v>
      </c>
      <c r="BG23" s="4">
        <f>FF_PX[[#This Row],[Column59]]</f>
        <v>0</v>
      </c>
      <c r="BH23" s="4">
        <f>FF_PX[[#This Row],[Column60]]</f>
        <v>0</v>
      </c>
      <c r="BI23" s="4">
        <f>FF_PX[[#This Row],[Column61]]</f>
        <v>0</v>
      </c>
      <c r="BJ23" s="4">
        <f>FF_PX[[#This Row],[Column62]]</f>
        <v>0</v>
      </c>
      <c r="BK23" s="4">
        <f>FF_PX[[#This Row],[Column63]]</f>
        <v>0</v>
      </c>
      <c r="BL23" s="4">
        <f>FF_PX[[#This Row],[Column64]]</f>
        <v>0</v>
      </c>
      <c r="BM23" s="4">
        <f>FF_PX[[#This Row],[Column65]]</f>
        <v>0</v>
      </c>
      <c r="BN23" s="4">
        <f>FF_PX[[#This Row],[Column66]]</f>
        <v>0</v>
      </c>
      <c r="BO23" s="4">
        <f>FF_PX[[#This Row],[Column67]]</f>
        <v>0</v>
      </c>
      <c r="BP23" s="4">
        <f>FF_PX[[#This Row],[Column68]]</f>
        <v>0</v>
      </c>
      <c r="BQ23" s="4">
        <f>FF_PX[[#This Row],[Column69]]</f>
        <v>0</v>
      </c>
      <c r="BR23" s="4">
        <f>FF_PX[[#This Row],[Column70]]</f>
        <v>0</v>
      </c>
      <c r="BS23" s="4">
        <f>FF_PX[[#This Row],[Column71]]</f>
        <v>0</v>
      </c>
      <c r="BT23" s="4">
        <f>FF_PX[[#This Row],[Column72]]</f>
        <v>0</v>
      </c>
      <c r="BU23" s="4">
        <f>FF_PX[[#This Row],[Column73]]</f>
        <v>0</v>
      </c>
      <c r="BV23" s="4">
        <f>FF_PX[[#This Row],[Column74]]</f>
        <v>0</v>
      </c>
      <c r="BW23" s="4">
        <f>FF_PX[[#This Row],[Column75]]</f>
        <v>0</v>
      </c>
      <c r="BX23" s="4">
        <f>FF_PX[[#This Row],[Column76]]</f>
        <v>0</v>
      </c>
      <c r="BY23" s="4">
        <f>FF_PX[[#This Row],[Column77]]</f>
        <v>0</v>
      </c>
      <c r="BZ23" s="4">
        <f>FF_PX[[#This Row],[Column78]]</f>
        <v>0</v>
      </c>
      <c r="CA23" s="4">
        <f>FF_PX[[#This Row],[Column79]]</f>
        <v>0</v>
      </c>
      <c r="CB23" s="4">
        <f>FF_PX[[#This Row],[Column80]]</f>
        <v>0</v>
      </c>
      <c r="CC23" s="4">
        <f>FF_PX[[#This Row],[Column81]]</f>
        <v>0</v>
      </c>
      <c r="CD23" s="4">
        <f>FF_PX[[#This Row],[Column82]]</f>
        <v>0</v>
      </c>
      <c r="CE23" s="4">
        <f>FF_PX[[#This Row],[Column83]]</f>
        <v>0</v>
      </c>
      <c r="CF23" s="4">
        <f>FF_PX[[#This Row],[Column84]]</f>
        <v>0</v>
      </c>
      <c r="CG23" s="4">
        <f>FF_PX[[#This Row],[Column85]]</f>
        <v>0</v>
      </c>
      <c r="CH23" s="4">
        <f>FF_PX[[#This Row],[Column86]]</f>
        <v>0</v>
      </c>
      <c r="CI23" s="4">
        <f>FF_PX[[#This Row],[Column87]]</f>
        <v>0</v>
      </c>
      <c r="CJ23" s="4">
        <f>FF_PX[[#This Row],[Column88]]</f>
        <v>0</v>
      </c>
      <c r="CK23" s="4">
        <f>FF_PX[[#This Row],[Column89]]</f>
        <v>0</v>
      </c>
      <c r="CL23" s="4">
        <f>FF_PX[[#This Row],[Column90]]</f>
        <v>0</v>
      </c>
      <c r="CM23" s="4">
        <f>FF_PX[[#This Row],[Column91]]</f>
        <v>0</v>
      </c>
      <c r="CN23" s="4">
        <f>FF_PX[[#This Row],[Column92]]</f>
        <v>0</v>
      </c>
      <c r="CO23" s="4">
        <f>FF_PX[[#This Row],[Column93]]</f>
        <v>0</v>
      </c>
      <c r="CP23" s="4">
        <f>FF_PX[[#This Row],[Column94]]</f>
        <v>0</v>
      </c>
      <c r="CQ23" s="4">
        <f>FF_PX[[#This Row],[Column95]]</f>
        <v>0</v>
      </c>
      <c r="CR23" s="4">
        <f>FF_PX[[#This Row],[Column96]]</f>
        <v>0</v>
      </c>
      <c r="CS23" s="4">
        <f>FF_PX[[#This Row],[Column97]]</f>
        <v>0</v>
      </c>
      <c r="CT23" s="4">
        <f>FF_PX[[#This Row],[Column98]]</f>
        <v>0</v>
      </c>
      <c r="CU23" s="4">
        <f>FF_PX[[#This Row],[Column99]]</f>
        <v>0</v>
      </c>
      <c r="CV23" s="4">
        <f>FF_PX[[#This Row],[Column100]]</f>
        <v>0</v>
      </c>
      <c r="CW23" s="4">
        <f>FF_PX[[#This Row],[Column101]]</f>
        <v>0</v>
      </c>
      <c r="CX23" s="4">
        <f>FF_PX[[#This Row],[Column102]]</f>
        <v>0</v>
      </c>
      <c r="CY23" s="4">
        <f>FF_PX[[#This Row],[Column103]]</f>
        <v>0</v>
      </c>
      <c r="CZ23" s="4">
        <f>FF_PX[[#This Row],[Column104]]</f>
        <v>0</v>
      </c>
      <c r="DA23" s="4">
        <f>FF_PX[[#This Row],[Column105]]</f>
        <v>0</v>
      </c>
    </row>
    <row r="24" spans="1:105" x14ac:dyDescent="0.2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</row>
    <row r="25" spans="1:105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</row>
    <row r="26" spans="1:105" x14ac:dyDescent="0.2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</row>
    <row r="27" spans="1:105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</row>
    <row r="28" spans="1:105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</row>
    <row r="29" spans="1:105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</row>
    <row r="30" spans="1:105" x14ac:dyDescent="0.2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</row>
    <row r="31" spans="1:105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</row>
    <row r="32" spans="1:105" x14ac:dyDescent="0.2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</row>
    <row r="33" spans="2:105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</row>
    <row r="34" spans="2:105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</row>
    <row r="35" spans="2:105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</row>
    <row r="36" spans="2:105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</row>
    <row r="37" spans="2:105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</row>
    <row r="38" spans="2:105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</row>
    <row r="39" spans="2:105" x14ac:dyDescent="0.25">
      <c r="B39" s="2"/>
    </row>
    <row r="40" spans="2:105" x14ac:dyDescent="0.25">
      <c r="B40" s="2"/>
    </row>
    <row r="41" spans="2:105" x14ac:dyDescent="0.25">
      <c r="B41" s="2"/>
    </row>
    <row r="42" spans="2:105" x14ac:dyDescent="0.25">
      <c r="B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120F-AE58-44F1-995E-72A06039EFCA}">
  <dimension ref="A2:DT16"/>
  <sheetViews>
    <sheetView workbookViewId="0">
      <selection activeCell="C23" sqref="C23"/>
    </sheetView>
  </sheetViews>
  <sheetFormatPr defaultRowHeight="15" x14ac:dyDescent="0.25"/>
  <cols>
    <col min="1" max="1" width="16.140625" customWidth="1"/>
    <col min="2" max="2" width="10.140625" customWidth="1"/>
  </cols>
  <sheetData>
    <row r="2" spans="1:124" x14ac:dyDescent="0.25">
      <c r="A2" s="4" t="str">
        <f>treasuries_0!A3</f>
        <v>Dates</v>
      </c>
      <c r="B2" s="4">
        <f>treasuries_0!B3</f>
        <v>46302</v>
      </c>
      <c r="C2" s="4">
        <f>treasuries_0!C3</f>
        <v>46301</v>
      </c>
      <c r="D2" s="4">
        <f>treasuries_0!D3</f>
        <v>46300</v>
      </c>
      <c r="E2" s="4">
        <f>treasuries_0!E3</f>
        <v>46297</v>
      </c>
      <c r="F2" s="4">
        <f>treasuries_0!F3</f>
        <v>46296</v>
      </c>
      <c r="G2" s="4">
        <f>treasuries_0!G3</f>
        <v>46295</v>
      </c>
      <c r="H2" s="4">
        <f>treasuries_0!H3</f>
        <v>46294</v>
      </c>
      <c r="I2" s="4">
        <f>treasuries_0!I3</f>
        <v>46293</v>
      </c>
      <c r="J2" s="4">
        <f>treasuries_0!J3</f>
        <v>46290</v>
      </c>
      <c r="K2" s="4">
        <f>treasuries_0!K3</f>
        <v>46289</v>
      </c>
      <c r="L2" s="4">
        <f>treasuries_0!L3</f>
        <v>46288</v>
      </c>
      <c r="M2" s="4">
        <f>treasuries_0!M3</f>
        <v>46287</v>
      </c>
      <c r="N2" s="4">
        <f>treasuries_0!N3</f>
        <v>46286</v>
      </c>
      <c r="O2" s="4">
        <f>treasuries_0!O3</f>
        <v>46283</v>
      </c>
      <c r="P2" s="4">
        <f>treasuries_0!P3</f>
        <v>46282</v>
      </c>
      <c r="Q2" s="4">
        <f>treasuries_0!Q3</f>
        <v>46281</v>
      </c>
      <c r="R2" s="4">
        <f>treasuries_0!R3</f>
        <v>46280</v>
      </c>
      <c r="S2" s="4">
        <f>treasuries_0!S3</f>
        <v>46279</v>
      </c>
      <c r="T2" s="4">
        <f>treasuries_0!T3</f>
        <v>46276</v>
      </c>
      <c r="U2" s="4">
        <f>treasuries_0!U3</f>
        <v>46275</v>
      </c>
      <c r="V2" s="4">
        <f>treasuries_0!V3</f>
        <v>46274</v>
      </c>
      <c r="W2" s="4">
        <f>treasuries_0!W3</f>
        <v>46273</v>
      </c>
      <c r="X2" s="4">
        <f>treasuries_0!X3</f>
        <v>46272</v>
      </c>
      <c r="Y2" s="4">
        <f>treasuries_0!Y3</f>
        <v>46269</v>
      </c>
      <c r="Z2" s="4">
        <f>treasuries_0!Z3</f>
        <v>46268</v>
      </c>
      <c r="AA2" s="4">
        <f>treasuries_0!AA3</f>
        <v>46267</v>
      </c>
      <c r="AB2" s="4">
        <f>treasuries_0!AB3</f>
        <v>46266</v>
      </c>
      <c r="AC2" s="4">
        <f>treasuries_0!AC3</f>
        <v>46265</v>
      </c>
      <c r="AD2" s="4">
        <f>treasuries_0!AD3</f>
        <v>46262</v>
      </c>
      <c r="AE2" s="4">
        <f>treasuries_0!AE3</f>
        <v>46261</v>
      </c>
      <c r="AF2" s="4">
        <f>treasuries_0!AF3</f>
        <v>46260</v>
      </c>
      <c r="AG2" s="4">
        <f>treasuries_0!AG3</f>
        <v>46259</v>
      </c>
      <c r="AH2" s="4">
        <f>treasuries_0!AH3</f>
        <v>46258</v>
      </c>
      <c r="AI2" s="4">
        <f>treasuries_0!AI3</f>
        <v>46255</v>
      </c>
      <c r="AJ2" s="4">
        <f>treasuries_0!AJ3</f>
        <v>46254</v>
      </c>
      <c r="AK2" s="4">
        <f>treasuries_0!AK3</f>
        <v>46253</v>
      </c>
      <c r="AL2" s="4">
        <f>treasuries_0!AL3</f>
        <v>46252</v>
      </c>
      <c r="AM2" s="4">
        <f>treasuries_0!AM3</f>
        <v>46251</v>
      </c>
      <c r="AN2" s="4">
        <f>treasuries_0!AN3</f>
        <v>46248</v>
      </c>
      <c r="AO2" s="4">
        <f>treasuries_0!AO3</f>
        <v>46247</v>
      </c>
      <c r="AP2" s="4">
        <f>treasuries_0!AP3</f>
        <v>46246</v>
      </c>
      <c r="AQ2" s="4">
        <f>treasuries_0!AQ3</f>
        <v>46245</v>
      </c>
      <c r="AR2" s="4">
        <f>treasuries_0!AR3</f>
        <v>46244</v>
      </c>
      <c r="AS2" s="4">
        <f>treasuries_0!AS3</f>
        <v>46241</v>
      </c>
      <c r="AT2" s="4">
        <f>treasuries_0!AT3</f>
        <v>46240</v>
      </c>
      <c r="AU2" s="4">
        <f>treasuries_0!AU3</f>
        <v>46239</v>
      </c>
      <c r="AV2" s="4">
        <f>treasuries_0!AV3</f>
        <v>46238</v>
      </c>
      <c r="AW2" s="4">
        <f>treasuries_0!AW3</f>
        <v>46237</v>
      </c>
      <c r="AX2" s="4">
        <f>treasuries_0!AX3</f>
        <v>46234</v>
      </c>
      <c r="AY2" s="4">
        <f>treasuries_0!AY3</f>
        <v>46233</v>
      </c>
      <c r="AZ2" s="4">
        <f>treasuries_0!AZ3</f>
        <v>46232</v>
      </c>
      <c r="BA2" s="4">
        <f>treasuries_0!BA3</f>
        <v>46231</v>
      </c>
      <c r="BB2" s="4">
        <f>treasuries_0!BB3</f>
        <v>46230</v>
      </c>
      <c r="BC2" s="4">
        <f>treasuries_0!BC3</f>
        <v>46227</v>
      </c>
      <c r="BD2" s="4">
        <f>treasuries_0!BD3</f>
        <v>46226</v>
      </c>
      <c r="BE2" s="4">
        <f>treasuries_0!BE3</f>
        <v>46225</v>
      </c>
      <c r="BF2" s="4">
        <f>treasuries_0!BF3</f>
        <v>46224</v>
      </c>
      <c r="BG2" s="4">
        <f>treasuries_0!BG3</f>
        <v>46223</v>
      </c>
      <c r="BH2" s="4">
        <f>treasuries_0!BH3</f>
        <v>46220</v>
      </c>
      <c r="BI2" s="4">
        <f>treasuries_0!BI3</f>
        <v>46219</v>
      </c>
      <c r="BJ2" s="4">
        <f>treasuries_0!BJ3</f>
        <v>46218</v>
      </c>
      <c r="BK2" s="4">
        <f>treasuries_0!BK3</f>
        <v>46217</v>
      </c>
      <c r="BL2" s="4">
        <f>treasuries_0!BL3</f>
        <v>46216</v>
      </c>
      <c r="BM2" s="4">
        <f>treasuries_0!BM3</f>
        <v>46213</v>
      </c>
      <c r="BN2" s="4">
        <f>treasuries_0!BN3</f>
        <v>46212</v>
      </c>
      <c r="BO2" s="4">
        <f>treasuries_0!BO3</f>
        <v>46211</v>
      </c>
      <c r="BP2" s="4">
        <f>treasuries_0!BP3</f>
        <v>46210</v>
      </c>
      <c r="BQ2" s="4">
        <f>treasuries_0!BQ3</f>
        <v>46209</v>
      </c>
      <c r="BR2" s="4">
        <f>treasuries_0!BR3</f>
        <v>46206</v>
      </c>
      <c r="BS2" s="4">
        <f>treasuries_0!BS3</f>
        <v>46205</v>
      </c>
      <c r="BT2" s="4">
        <f>treasuries_0!BT3</f>
        <v>46204</v>
      </c>
      <c r="BU2" s="4">
        <f>treasuries_0!BU3</f>
        <v>46203</v>
      </c>
      <c r="BV2" s="4">
        <f>treasuries_0!BV3</f>
        <v>46202</v>
      </c>
      <c r="BW2" s="4">
        <f>treasuries_0!BW3</f>
        <v>46199</v>
      </c>
      <c r="BX2" s="4">
        <f>treasuries_0!BX3</f>
        <v>46198</v>
      </c>
      <c r="BY2" s="4">
        <f>treasuries_0!BY3</f>
        <v>46197</v>
      </c>
      <c r="BZ2" s="4">
        <f>treasuries_0!BZ3</f>
        <v>46196</v>
      </c>
      <c r="CA2" s="4">
        <f>treasuries_0!CA3</f>
        <v>46195</v>
      </c>
      <c r="CB2" s="4">
        <f>treasuries_0!CB3</f>
        <v>46192</v>
      </c>
      <c r="CC2" s="4">
        <f>treasuries_0!CC3</f>
        <v>46191</v>
      </c>
      <c r="CD2" s="4">
        <f>treasuries_0!CD3</f>
        <v>46190</v>
      </c>
      <c r="CE2" s="4">
        <f>treasuries_0!CE3</f>
        <v>46189</v>
      </c>
      <c r="CF2" s="4">
        <f>treasuries_0!CF3</f>
        <v>46188</v>
      </c>
      <c r="CG2" s="4">
        <f>treasuries_0!CG3</f>
        <v>46185</v>
      </c>
      <c r="CH2" s="4">
        <f>treasuries_0!CH3</f>
        <v>46184</v>
      </c>
      <c r="CI2" s="4">
        <f>treasuries_0!CI3</f>
        <v>46183</v>
      </c>
      <c r="CJ2" s="4">
        <f>treasuries_0!CJ3</f>
        <v>46182</v>
      </c>
      <c r="CK2" s="4">
        <f>treasuries_0!CK3</f>
        <v>46181</v>
      </c>
      <c r="CL2" s="4">
        <f>treasuries_0!CL3</f>
        <v>46178</v>
      </c>
      <c r="CM2" s="4">
        <f>treasuries_0!CM3</f>
        <v>46177</v>
      </c>
      <c r="CN2" s="4">
        <f>treasuries_0!CN3</f>
        <v>46176</v>
      </c>
      <c r="CO2" s="4">
        <f>treasuries_0!CO3</f>
        <v>46175</v>
      </c>
      <c r="CP2" s="4">
        <f>treasuries_0!CP3</f>
        <v>46174</v>
      </c>
      <c r="CQ2" s="4" t="e">
        <f>treasuries_0!#REF!</f>
        <v>#REF!</v>
      </c>
      <c r="CR2" s="4" t="e">
        <f>treasuries_0!#REF!</f>
        <v>#REF!</v>
      </c>
      <c r="CS2" s="4" t="e">
        <f>treasuries_0!#REF!</f>
        <v>#REF!</v>
      </c>
      <c r="CT2" s="4" t="e">
        <f>treasuries_0!#REF!</f>
        <v>#REF!</v>
      </c>
      <c r="CU2" s="4" t="e">
        <f>treasuries_0!#REF!</f>
        <v>#REF!</v>
      </c>
      <c r="CV2" s="4" t="e">
        <f>treasuries_0!#REF!</f>
        <v>#REF!</v>
      </c>
      <c r="CW2" s="4" t="e">
        <f>treasuries_0!#REF!</f>
        <v>#REF!</v>
      </c>
      <c r="CX2" s="4" t="e">
        <f>treasuries_0!#REF!</f>
        <v>#REF!</v>
      </c>
      <c r="CY2" s="4" t="e">
        <f>treasuries_0!#REF!</f>
        <v>#REF!</v>
      </c>
      <c r="CZ2" s="4" t="e">
        <f>treasuries_0!#REF!</f>
        <v>#REF!</v>
      </c>
      <c r="DA2" s="4" t="e">
        <f>treasuries_0!#REF!</f>
        <v>#REF!</v>
      </c>
      <c r="DB2" s="4" t="e">
        <f>treasuries_0!#REF!</f>
        <v>#REF!</v>
      </c>
      <c r="DC2" s="4" t="e">
        <f>treasuries_0!#REF!</f>
        <v>#REF!</v>
      </c>
      <c r="DD2" s="4" t="e">
        <f>treasuries_0!#REF!</f>
        <v>#REF!</v>
      </c>
      <c r="DE2" s="4" t="e">
        <f>treasuries_0!#REF!</f>
        <v>#REF!</v>
      </c>
      <c r="DF2" s="4" t="e">
        <f>treasuries_0!#REF!</f>
        <v>#REF!</v>
      </c>
      <c r="DG2" s="4" t="e">
        <f>treasuries_0!#REF!</f>
        <v>#REF!</v>
      </c>
      <c r="DH2" s="4" t="e">
        <f>treasuries_0!#REF!</f>
        <v>#REF!</v>
      </c>
      <c r="DI2" s="4" t="e">
        <f>treasuries_0!#REF!</f>
        <v>#REF!</v>
      </c>
      <c r="DJ2" s="4" t="e">
        <f>treasuries_0!#REF!</f>
        <v>#REF!</v>
      </c>
      <c r="DK2" s="4" t="e">
        <f>treasuries_0!#REF!</f>
        <v>#REF!</v>
      </c>
      <c r="DL2" s="4" t="e">
        <f>treasuries_0!#REF!</f>
        <v>#REF!</v>
      </c>
      <c r="DM2" s="4" t="e">
        <f>treasuries_0!#REF!</f>
        <v>#REF!</v>
      </c>
      <c r="DN2" s="4" t="e">
        <f>treasuries_0!#REF!</f>
        <v>#REF!</v>
      </c>
      <c r="DO2" s="4" t="e">
        <f>treasuries_0!#REF!</f>
        <v>#REF!</v>
      </c>
      <c r="DP2" s="4" t="e">
        <f>treasuries_0!#REF!</f>
        <v>#REF!</v>
      </c>
      <c r="DQ2" s="4" t="e">
        <f>treasuries_0!#REF!</f>
        <v>#REF!</v>
      </c>
      <c r="DR2" s="4" t="e">
        <f>treasuries_0!#REF!</f>
        <v>#REF!</v>
      </c>
      <c r="DS2" s="4" t="e">
        <f>treasuries_0!#REF!</f>
        <v>#REF!</v>
      </c>
      <c r="DT2" s="4" t="e">
        <f>treasuries_0!#REF!</f>
        <v>#REF!</v>
      </c>
    </row>
    <row r="3" spans="1:124" x14ac:dyDescent="0.25">
      <c r="A3" t="str">
        <f>treasuries[[#Headers],[US 2 YEAR TREASURY]]</f>
        <v>US 2 YEAR TREASURY</v>
      </c>
      <c r="B3">
        <f>treasuries_0!B6</f>
        <v>4485918</v>
      </c>
      <c r="C3">
        <f>treasuries_0!C6</f>
        <v>4485918</v>
      </c>
      <c r="D3">
        <f>treasuries_0!D6</f>
        <v>4450685</v>
      </c>
      <c r="E3">
        <f>treasuries_0!E6</f>
        <v>4449153</v>
      </c>
      <c r="F3">
        <f>treasuries_0!F6</f>
        <v>4461944</v>
      </c>
      <c r="G3">
        <f>treasuries_0!G6</f>
        <v>4452102</v>
      </c>
      <c r="H3">
        <f>treasuries_0!H6</f>
        <v>4529756</v>
      </c>
      <c r="I3">
        <f>treasuries_0!I6</f>
        <v>4542298</v>
      </c>
      <c r="J3">
        <f>treasuries_0!J6</f>
        <v>4581677</v>
      </c>
      <c r="K3">
        <f>treasuries_0!K6</f>
        <v>4582048</v>
      </c>
      <c r="L3">
        <f>treasuries_0!L6</f>
        <v>4544181</v>
      </c>
      <c r="M3">
        <f>treasuries_0!M6</f>
        <v>4539100</v>
      </c>
      <c r="N3">
        <f>treasuries_0!N6</f>
        <v>4521042</v>
      </c>
      <c r="O3">
        <f>treasuries_0!O6</f>
        <v>4503660</v>
      </c>
      <c r="P3">
        <f>treasuries_0!P6</f>
        <v>4452861</v>
      </c>
      <c r="Q3">
        <f>treasuries_0!Q6</f>
        <v>4439955</v>
      </c>
      <c r="R3">
        <f>treasuries_0!R6</f>
        <v>4433490</v>
      </c>
      <c r="S3">
        <f>treasuries_0!S6</f>
        <v>4443858</v>
      </c>
      <c r="T3">
        <f>treasuries_0!T6</f>
        <v>4420933</v>
      </c>
      <c r="U3">
        <f>treasuries_0!U6</f>
        <v>4451121</v>
      </c>
      <c r="V3">
        <f>treasuries_0!V6</f>
        <v>4367969</v>
      </c>
      <c r="W3">
        <f>treasuries_0!W6</f>
        <v>4346133</v>
      </c>
      <c r="X3">
        <f>treasuries_0!X6</f>
        <v>4367982</v>
      </c>
      <c r="Y3">
        <f>treasuries_0!Y6</f>
        <v>4358173</v>
      </c>
      <c r="Z3">
        <f>treasuries_0!Z6</f>
        <v>4333217</v>
      </c>
      <c r="AA3">
        <f>treasuries_0!AA6</f>
        <v>4331452</v>
      </c>
      <c r="AB3">
        <f>treasuries_0!AB6</f>
        <v>4348658</v>
      </c>
      <c r="AC3">
        <f>treasuries_0!AC6</f>
        <v>4338319</v>
      </c>
      <c r="AD3">
        <f>treasuries_0!AD6</f>
        <v>4399434</v>
      </c>
      <c r="AE3">
        <f>treasuries_0!AE6</f>
        <v>4303714</v>
      </c>
      <c r="AF3">
        <f>treasuries_0!AF6</f>
        <v>4534920</v>
      </c>
      <c r="AG3">
        <f>treasuries_0!AG6</f>
        <v>4678020</v>
      </c>
      <c r="AH3">
        <f>treasuries_0!AH6</f>
        <v>4625130</v>
      </c>
      <c r="AI3">
        <f>treasuries_0!AI6</f>
        <v>4576255</v>
      </c>
      <c r="AJ3">
        <f>treasuries_0!AJ6</f>
        <v>4508019</v>
      </c>
      <c r="AK3">
        <f>treasuries_0!AK6</f>
        <v>4470563</v>
      </c>
      <c r="AL3">
        <f>treasuries_0!AL6</f>
        <v>4432449</v>
      </c>
      <c r="AM3">
        <f>treasuries_0!AM6</f>
        <v>4431077</v>
      </c>
      <c r="AN3">
        <f>treasuries_0!AN6</f>
        <v>4412534</v>
      </c>
      <c r="AO3">
        <f>treasuries_0!AO6</f>
        <v>4394913</v>
      </c>
      <c r="AP3">
        <f>treasuries_0!AP6</f>
        <v>4380672</v>
      </c>
      <c r="AQ3">
        <f>treasuries_0!AQ6</f>
        <v>4377809</v>
      </c>
      <c r="AR3">
        <f>treasuries_0!AR6</f>
        <v>4383609</v>
      </c>
      <c r="AS3">
        <f>treasuries_0!AS6</f>
        <v>4379502</v>
      </c>
      <c r="AT3">
        <f>treasuries_0!AT6</f>
        <v>4411515</v>
      </c>
      <c r="AU3">
        <f>treasuries_0!AU6</f>
        <v>4404885</v>
      </c>
      <c r="AV3">
        <f>treasuries_0!AV6</f>
        <v>4400312</v>
      </c>
      <c r="AW3">
        <f>treasuries_0!AW6</f>
        <v>4441647</v>
      </c>
      <c r="AX3">
        <f>treasuries_0!AX6</f>
        <v>4402534</v>
      </c>
      <c r="AY3">
        <f>treasuries_0!AY6</f>
        <v>4358932</v>
      </c>
      <c r="AZ3">
        <f>treasuries_0!AZ6</f>
        <v>4360084</v>
      </c>
      <c r="BA3">
        <f>treasuries_0!BA6</f>
        <v>4406587</v>
      </c>
      <c r="BB3">
        <f>treasuries_0!BB6</f>
        <v>4418451</v>
      </c>
      <c r="BC3">
        <f>treasuries_0!BC6</f>
        <v>4368184</v>
      </c>
      <c r="BD3">
        <f>treasuries_0!BD6</f>
        <v>4360437</v>
      </c>
      <c r="BE3">
        <f>treasuries_0!BE6</f>
        <v>4376443</v>
      </c>
      <c r="BF3">
        <f>treasuries_0!BF6</f>
        <v>4335075</v>
      </c>
      <c r="BG3">
        <f>treasuries_0!BG6</f>
        <v>4334271</v>
      </c>
      <c r="BH3">
        <f>treasuries_0!BH6</f>
        <v>4388027</v>
      </c>
      <c r="BI3">
        <f>treasuries_0!BI6</f>
        <v>4404018</v>
      </c>
      <c r="BJ3">
        <f>treasuries_0!BJ6</f>
        <v>4426016</v>
      </c>
      <c r="BK3">
        <f>treasuries_0!BK6</f>
        <v>4465199</v>
      </c>
      <c r="BL3">
        <f>treasuries_0!BL6</f>
        <v>4519879</v>
      </c>
      <c r="BM3">
        <f>treasuries_0!BM6</f>
        <v>4488980</v>
      </c>
      <c r="BN3">
        <f>treasuries_0!BN6</f>
        <v>4448687</v>
      </c>
      <c r="BO3">
        <f>treasuries_0!BO6</f>
        <v>4466197</v>
      </c>
      <c r="BP3">
        <f>treasuries_0!BP6</f>
        <v>4460937</v>
      </c>
      <c r="BQ3">
        <f>treasuries_0!BQ6</f>
        <v>4491674</v>
      </c>
      <c r="BR3">
        <f>treasuries_0!BR6</f>
        <v>4592214</v>
      </c>
      <c r="BS3">
        <f>treasuries_0!BS6</f>
        <v>4489662</v>
      </c>
      <c r="BT3">
        <f>treasuries_0!BT6</f>
        <v>4508430</v>
      </c>
      <c r="BU3">
        <f>treasuries_0!BU6</f>
        <v>4489519</v>
      </c>
      <c r="BV3">
        <f>treasuries_0!BV6</f>
        <v>4465997</v>
      </c>
      <c r="BW3">
        <f>treasuries_0!BW6</f>
        <v>4507263</v>
      </c>
      <c r="BX3">
        <f>treasuries_0!BX6</f>
        <v>4523491</v>
      </c>
      <c r="BY3">
        <f>treasuries_0!BY6</f>
        <v>4539474</v>
      </c>
      <c r="BZ3">
        <f>treasuries_0!BZ6</f>
        <v>4535858</v>
      </c>
      <c r="CA3">
        <f>treasuries_0!CA6</f>
        <v>4504235</v>
      </c>
      <c r="CB3">
        <f>treasuries_0!CB6</f>
        <v>4533112</v>
      </c>
      <c r="CC3">
        <f>treasuries_0!CC6</f>
        <v>4439380</v>
      </c>
      <c r="CD3">
        <f>treasuries_0!CD6</f>
        <v>4353348</v>
      </c>
      <c r="CE3">
        <f>treasuries_0!CE6</f>
        <v>4302227</v>
      </c>
      <c r="CF3">
        <f>treasuries_0!CF6</f>
        <v>4310009</v>
      </c>
      <c r="CG3">
        <f>treasuries_0!CG6</f>
        <v>4281701</v>
      </c>
      <c r="CH3">
        <f>treasuries_0!CH6</f>
        <v>4261218</v>
      </c>
      <c r="CI3">
        <f>treasuries_0!CI6</f>
        <v>4264408</v>
      </c>
      <c r="CJ3">
        <f>treasuries_0!CJ6</f>
        <v>4275149</v>
      </c>
      <c r="CK3">
        <f>treasuries_0!CK6</f>
        <v>4314859</v>
      </c>
      <c r="CL3">
        <f>treasuries_0!CL6</f>
        <v>4354835</v>
      </c>
      <c r="CM3">
        <f>treasuries_0!CM6</f>
        <v>4317598</v>
      </c>
      <c r="CN3">
        <f>treasuries_0!CN6</f>
        <v>4332091</v>
      </c>
      <c r="CO3">
        <f>treasuries_0!CO6</f>
        <v>4330129</v>
      </c>
      <c r="CP3">
        <f>treasuries_0!CP6</f>
        <v>4359098</v>
      </c>
      <c r="CQ3" t="e">
        <f>treasuries_0!#REF!</f>
        <v>#REF!</v>
      </c>
      <c r="CR3" t="e">
        <f>treasuries_0!#REF!</f>
        <v>#REF!</v>
      </c>
      <c r="CS3" t="e">
        <f>treasuries_0!#REF!</f>
        <v>#REF!</v>
      </c>
      <c r="CT3" t="e">
        <f>treasuries_0!#REF!</f>
        <v>#REF!</v>
      </c>
      <c r="CU3" t="e">
        <f>treasuries_0!#REF!</f>
        <v>#REF!</v>
      </c>
      <c r="CV3" t="e">
        <f>treasuries_0!#REF!</f>
        <v>#REF!</v>
      </c>
      <c r="CW3" t="e">
        <f>treasuries_0!#REF!</f>
        <v>#REF!</v>
      </c>
      <c r="CX3" t="e">
        <f>treasuries_0!#REF!</f>
        <v>#REF!</v>
      </c>
      <c r="CY3" t="e">
        <f>treasuries_0!#REF!</f>
        <v>#REF!</v>
      </c>
      <c r="CZ3" t="e">
        <f>treasuries_0!#REF!</f>
        <v>#REF!</v>
      </c>
      <c r="DA3" t="e">
        <f>treasuries_0!#REF!</f>
        <v>#REF!</v>
      </c>
      <c r="DB3" t="e">
        <f>treasuries_0!#REF!</f>
        <v>#REF!</v>
      </c>
      <c r="DC3" t="e">
        <f>treasuries_0!#REF!</f>
        <v>#REF!</v>
      </c>
      <c r="DD3" t="e">
        <f>treasuries_0!#REF!</f>
        <v>#REF!</v>
      </c>
      <c r="DE3" t="e">
        <f>treasuries_0!#REF!</f>
        <v>#REF!</v>
      </c>
      <c r="DF3" t="e">
        <f>treasuries_0!#REF!</f>
        <v>#REF!</v>
      </c>
      <c r="DG3" t="e">
        <f>treasuries_0!#REF!</f>
        <v>#REF!</v>
      </c>
      <c r="DH3" t="e">
        <f>treasuries_0!#REF!</f>
        <v>#REF!</v>
      </c>
      <c r="DI3" t="e">
        <f>treasuries_0!#REF!</f>
        <v>#REF!</v>
      </c>
      <c r="DJ3" t="e">
        <f>treasuries_0!#REF!</f>
        <v>#REF!</v>
      </c>
      <c r="DK3" t="e">
        <f>treasuries_0!#REF!</f>
        <v>#REF!</v>
      </c>
      <c r="DL3" t="e">
        <f>treasuries_0!#REF!</f>
        <v>#REF!</v>
      </c>
      <c r="DM3" t="e">
        <f>treasuries_0!#REF!</f>
        <v>#REF!</v>
      </c>
      <c r="DN3" t="e">
        <f>treasuries_0!#REF!</f>
        <v>#REF!</v>
      </c>
      <c r="DO3" t="e">
        <f>treasuries_0!#REF!</f>
        <v>#REF!</v>
      </c>
      <c r="DP3" t="e">
        <f>treasuries_0!#REF!</f>
        <v>#REF!</v>
      </c>
      <c r="DQ3" t="e">
        <f>treasuries_0!#REF!</f>
        <v>#REF!</v>
      </c>
      <c r="DR3" t="e">
        <f>treasuries_0!#REF!</f>
        <v>#REF!</v>
      </c>
      <c r="DS3" t="e">
        <f>treasuries_0!#REF!</f>
        <v>#REF!</v>
      </c>
      <c r="DT3" t="e">
        <f>treasuries_0!#REF!</f>
        <v>#REF!</v>
      </c>
    </row>
    <row r="7" spans="1:124" x14ac:dyDescent="0.25">
      <c r="A7" t="str">
        <f>treasuries_0!A9</f>
        <v>US 5 YEAR TREASURY</v>
      </c>
      <c r="B7">
        <f>treasuries_0!B14</f>
        <v>6775834</v>
      </c>
      <c r="C7">
        <f>treasuries_0!C14</f>
        <v>6775834</v>
      </c>
      <c r="D7">
        <f>treasuries_0!D14</f>
        <v>6776095</v>
      </c>
      <c r="E7">
        <f>treasuries_0!E14</f>
        <v>6804145</v>
      </c>
      <c r="F7">
        <f>treasuries_0!F14</f>
        <v>6847141</v>
      </c>
      <c r="G7">
        <f>treasuries_0!G14</f>
        <v>6852481</v>
      </c>
      <c r="H7">
        <f>treasuries_0!H14</f>
        <v>6789194</v>
      </c>
      <c r="I7">
        <f>treasuries_0!I14</f>
        <v>6794314</v>
      </c>
      <c r="J7">
        <f>treasuries_0!J14</f>
        <v>6800143</v>
      </c>
      <c r="K7">
        <f>treasuries_0!K14</f>
        <v>6700398</v>
      </c>
      <c r="L7">
        <f>treasuries_0!L14</f>
        <v>6665344</v>
      </c>
      <c r="M7">
        <f>treasuries_0!M14</f>
        <v>6599712</v>
      </c>
      <c r="N7">
        <f>treasuries_0!N14</f>
        <v>6559150</v>
      </c>
      <c r="O7">
        <f>treasuries_0!O14</f>
        <v>6557067</v>
      </c>
      <c r="P7">
        <f>treasuries_0!P14</f>
        <v>6479401</v>
      </c>
      <c r="Q7">
        <f>treasuries_0!Q14</f>
        <v>6449540</v>
      </c>
      <c r="R7">
        <f>treasuries_0!R14</f>
        <v>6364237</v>
      </c>
      <c r="S7">
        <f>treasuries_0!S14</f>
        <v>6352824</v>
      </c>
      <c r="T7">
        <f>treasuries_0!T14</f>
        <v>6351046</v>
      </c>
      <c r="U7">
        <f>treasuries_0!U14</f>
        <v>6317510</v>
      </c>
      <c r="V7">
        <f>treasuries_0!V14</f>
        <v>6324707</v>
      </c>
      <c r="W7">
        <f>treasuries_0!W14</f>
        <v>6309805</v>
      </c>
      <c r="X7">
        <f>treasuries_0!X14</f>
        <v>6336097</v>
      </c>
      <c r="Y7">
        <f>treasuries_0!Y14</f>
        <v>6317564</v>
      </c>
      <c r="Z7">
        <f>treasuries_0!Z14</f>
        <v>6319759</v>
      </c>
      <c r="AA7">
        <f>treasuries_0!AA14</f>
        <v>6323520</v>
      </c>
      <c r="AB7">
        <f>treasuries_0!AB14</f>
        <v>6339580</v>
      </c>
      <c r="AC7">
        <f>treasuries_0!AC14</f>
        <v>6395847</v>
      </c>
      <c r="AD7">
        <f>treasuries_0!AD14</f>
        <v>6358342</v>
      </c>
      <c r="AE7">
        <f>treasuries_0!AE14</f>
        <v>6415686</v>
      </c>
      <c r="AF7">
        <f>treasuries_0!AF14</f>
        <v>6573075</v>
      </c>
      <c r="AG7">
        <f>treasuries_0!AG14</f>
        <v>7012385</v>
      </c>
      <c r="AH7">
        <f>treasuries_0!AH14</f>
        <v>6801787</v>
      </c>
      <c r="AI7">
        <f>treasuries_0!AI14</f>
        <v>6815889</v>
      </c>
      <c r="AJ7">
        <f>treasuries_0!AJ14</f>
        <v>6660549</v>
      </c>
      <c r="AK7">
        <f>treasuries_0!AK14</f>
        <v>6633202</v>
      </c>
      <c r="AL7">
        <f>treasuries_0!AL14</f>
        <v>6604060</v>
      </c>
      <c r="AM7">
        <f>treasuries_0!AM14</f>
        <v>6524351</v>
      </c>
      <c r="AN7">
        <f>treasuries_0!AN14</f>
        <v>6518002</v>
      </c>
      <c r="AO7">
        <f>treasuries_0!AO14</f>
        <v>6505160</v>
      </c>
      <c r="AP7">
        <f>treasuries_0!AP14</f>
        <v>6449546</v>
      </c>
      <c r="AQ7">
        <f>treasuries_0!AQ14</f>
        <v>6442950</v>
      </c>
      <c r="AR7">
        <f>treasuries_0!AR14</f>
        <v>6392146</v>
      </c>
      <c r="AS7">
        <f>treasuries_0!AS14</f>
        <v>6367072</v>
      </c>
      <c r="AT7">
        <f>treasuries_0!AT14</f>
        <v>6366898</v>
      </c>
      <c r="AU7">
        <f>treasuries_0!AU14</f>
        <v>6362407</v>
      </c>
      <c r="AV7">
        <f>treasuries_0!AV14</f>
        <v>6380428</v>
      </c>
      <c r="AW7">
        <f>treasuries_0!AW14</f>
        <v>6321867</v>
      </c>
      <c r="AX7">
        <f>treasuries_0!AX14</f>
        <v>6299556</v>
      </c>
      <c r="AY7">
        <f>treasuries_0!AY14</f>
        <v>6238888</v>
      </c>
      <c r="AZ7">
        <f>treasuries_0!AZ14</f>
        <v>6194848</v>
      </c>
      <c r="BA7">
        <f>treasuries_0!BA14</f>
        <v>6193040</v>
      </c>
      <c r="BB7">
        <f>treasuries_0!BB14</f>
        <v>6202952</v>
      </c>
      <c r="BC7">
        <f>treasuries_0!BC14</f>
        <v>6165923</v>
      </c>
      <c r="BD7">
        <f>treasuries_0!BD14</f>
        <v>6177328</v>
      </c>
      <c r="BE7">
        <f>treasuries_0!BE14</f>
        <v>6161035</v>
      </c>
      <c r="BF7">
        <f>treasuries_0!BF14</f>
        <v>6153513</v>
      </c>
      <c r="BG7">
        <f>treasuries_0!BG14</f>
        <v>6139989</v>
      </c>
      <c r="BH7">
        <f>treasuries_0!BH14</f>
        <v>6167280</v>
      </c>
      <c r="BI7">
        <f>treasuries_0!BI14</f>
        <v>6201716</v>
      </c>
      <c r="BJ7">
        <f>treasuries_0!BJ14</f>
        <v>6231389</v>
      </c>
      <c r="BK7">
        <f>treasuries_0!BK14</f>
        <v>6180967</v>
      </c>
      <c r="BL7">
        <f>treasuries_0!BL14</f>
        <v>6174158</v>
      </c>
      <c r="BM7">
        <f>treasuries_0!BM14</f>
        <v>6192488</v>
      </c>
      <c r="BN7">
        <f>treasuries_0!BN14</f>
        <v>6210659</v>
      </c>
      <c r="BO7">
        <f>treasuries_0!BO14</f>
        <v>6213965</v>
      </c>
      <c r="BP7">
        <f>treasuries_0!BP14</f>
        <v>6215683</v>
      </c>
      <c r="BQ7">
        <f>treasuries_0!BQ14</f>
        <v>6205610</v>
      </c>
      <c r="BR7">
        <f>treasuries_0!BR14</f>
        <v>6215505</v>
      </c>
      <c r="BS7">
        <f>treasuries_0!BS14</f>
        <v>6218238</v>
      </c>
      <c r="BT7">
        <f>treasuries_0!BT14</f>
        <v>6240499</v>
      </c>
      <c r="BU7">
        <f>treasuries_0!BU14</f>
        <v>6266713</v>
      </c>
      <c r="BV7">
        <f>treasuries_0!BV14</f>
        <v>6306925</v>
      </c>
      <c r="BW7">
        <f>treasuries_0!BW14</f>
        <v>6338140</v>
      </c>
      <c r="BX7">
        <f>treasuries_0!BX14</f>
        <v>6258799</v>
      </c>
      <c r="BY7">
        <f>treasuries_0!BY14</f>
        <v>6292666</v>
      </c>
      <c r="BZ7">
        <f>treasuries_0!BZ14</f>
        <v>6212767</v>
      </c>
      <c r="CA7">
        <f>treasuries_0!CA14</f>
        <v>6220633</v>
      </c>
      <c r="CB7">
        <f>treasuries_0!CB14</f>
        <v>6190163</v>
      </c>
      <c r="CC7">
        <f>treasuries_0!CC14</f>
        <v>6180611</v>
      </c>
      <c r="CD7">
        <f>treasuries_0!CD14</f>
        <v>6205335</v>
      </c>
      <c r="CE7">
        <f>treasuries_0!CE14</f>
        <v>6207545</v>
      </c>
      <c r="CF7">
        <f>treasuries_0!CF14</f>
        <v>6168886</v>
      </c>
      <c r="CG7">
        <f>treasuries_0!CG14</f>
        <v>6164848</v>
      </c>
      <c r="CH7">
        <f>treasuries_0!CH14</f>
        <v>6170153</v>
      </c>
      <c r="CI7">
        <f>treasuries_0!CI14</f>
        <v>6189067</v>
      </c>
      <c r="CJ7">
        <f>treasuries_0!CJ14</f>
        <v>6184521</v>
      </c>
      <c r="CK7">
        <f>treasuries_0!CK14</f>
        <v>6224411</v>
      </c>
      <c r="CL7">
        <f>treasuries_0!CL14</f>
        <v>6269702</v>
      </c>
      <c r="CM7">
        <f>treasuries_0!CM14</f>
        <v>6298002</v>
      </c>
      <c r="CN7">
        <f>treasuries_0!CN14</f>
        <v>6313781</v>
      </c>
      <c r="CO7">
        <f>treasuries_0!CO14</f>
        <v>6302164</v>
      </c>
      <c r="CP7">
        <f>treasuries_0!CP14</f>
        <v>6324635</v>
      </c>
      <c r="CQ7" t="e">
        <f>treasuries_0!#REF!</f>
        <v>#REF!</v>
      </c>
      <c r="CR7" t="e">
        <f>treasuries_0!#REF!</f>
        <v>#REF!</v>
      </c>
      <c r="CS7" t="e">
        <f>treasuries_0!#REF!</f>
        <v>#REF!</v>
      </c>
      <c r="CT7" t="e">
        <f>treasuries_0!#REF!</f>
        <v>#REF!</v>
      </c>
      <c r="CU7" t="e">
        <f>treasuries_0!#REF!</f>
        <v>#REF!</v>
      </c>
      <c r="CV7" t="e">
        <f>treasuries_0!#REF!</f>
        <v>#REF!</v>
      </c>
      <c r="CW7" t="e">
        <f>treasuries_0!#REF!</f>
        <v>#REF!</v>
      </c>
      <c r="CX7" t="e">
        <f>treasuries_0!#REF!</f>
        <v>#REF!</v>
      </c>
      <c r="CY7" t="e">
        <f>treasuries_0!#REF!</f>
        <v>#REF!</v>
      </c>
      <c r="CZ7" t="e">
        <f>treasuries_0!#REF!</f>
        <v>#REF!</v>
      </c>
      <c r="DA7" t="e">
        <f>treasuries_0!#REF!</f>
        <v>#REF!</v>
      </c>
      <c r="DB7" t="e">
        <f>treasuries_0!#REF!</f>
        <v>#REF!</v>
      </c>
      <c r="DC7" t="e">
        <f>treasuries_0!#REF!</f>
        <v>#REF!</v>
      </c>
      <c r="DD7" t="e">
        <f>treasuries_0!#REF!</f>
        <v>#REF!</v>
      </c>
      <c r="DE7" t="e">
        <f>treasuries_0!#REF!</f>
        <v>#REF!</v>
      </c>
      <c r="DF7" t="e">
        <f>treasuries_0!#REF!</f>
        <v>#REF!</v>
      </c>
      <c r="DG7" t="e">
        <f>treasuries_0!#REF!</f>
        <v>#REF!</v>
      </c>
      <c r="DH7" t="e">
        <f>treasuries_0!#REF!</f>
        <v>#REF!</v>
      </c>
      <c r="DI7" t="e">
        <f>treasuries_0!#REF!</f>
        <v>#REF!</v>
      </c>
      <c r="DJ7" t="e">
        <f>treasuries_0!#REF!</f>
        <v>#REF!</v>
      </c>
      <c r="DK7" t="e">
        <f>treasuries_0!#REF!</f>
        <v>#REF!</v>
      </c>
      <c r="DL7" t="e">
        <f>treasuries_0!#REF!</f>
        <v>#REF!</v>
      </c>
      <c r="DM7" t="e">
        <f>treasuries_0!#REF!</f>
        <v>#REF!</v>
      </c>
      <c r="DN7" t="e">
        <f>treasuries_0!#REF!</f>
        <v>#REF!</v>
      </c>
      <c r="DO7" t="e">
        <f>treasuries_0!#REF!</f>
        <v>#REF!</v>
      </c>
      <c r="DP7" t="e">
        <f>treasuries_0!#REF!</f>
        <v>#REF!</v>
      </c>
      <c r="DQ7" t="e">
        <f>treasuries_0!#REF!</f>
        <v>#REF!</v>
      </c>
      <c r="DR7" t="e">
        <f>treasuries_0!#REF!</f>
        <v>#REF!</v>
      </c>
      <c r="DS7" t="e">
        <f>treasuries_0!#REF!</f>
        <v>#REF!</v>
      </c>
      <c r="DT7" t="e">
        <f>treasuries_0!#REF!</f>
        <v>#REF!</v>
      </c>
    </row>
    <row r="11" spans="1:124" x14ac:dyDescent="0.25">
      <c r="A11" t="str">
        <f>treasuries_0!A17</f>
        <v>US 10 YEAR TREASURY</v>
      </c>
      <c r="B11">
        <f>treasuries_0!B22</f>
        <v>5755169</v>
      </c>
      <c r="C11">
        <f>treasuries_0!C22</f>
        <v>5755169</v>
      </c>
      <c r="D11">
        <f>treasuries_0!D22</f>
        <v>5721678</v>
      </c>
      <c r="E11">
        <f>treasuries_0!E22</f>
        <v>5704492</v>
      </c>
      <c r="F11">
        <f>treasuries_0!F22</f>
        <v>5712433</v>
      </c>
      <c r="G11">
        <f>treasuries_0!G22</f>
        <v>5744864</v>
      </c>
      <c r="H11">
        <f>treasuries_0!H22</f>
        <v>5676556</v>
      </c>
      <c r="I11">
        <f>treasuries_0!I22</f>
        <v>5694396</v>
      </c>
      <c r="J11">
        <f>treasuries_0!J22</f>
        <v>5618641</v>
      </c>
      <c r="K11">
        <f>treasuries_0!K22</f>
        <v>5597480</v>
      </c>
      <c r="L11">
        <f>treasuries_0!L22</f>
        <v>5452906</v>
      </c>
      <c r="M11">
        <f>treasuries_0!M22</f>
        <v>5387531</v>
      </c>
      <c r="N11">
        <f>treasuries_0!N22</f>
        <v>5398000</v>
      </c>
      <c r="O11">
        <f>treasuries_0!O22</f>
        <v>5376911</v>
      </c>
      <c r="P11">
        <f>treasuries_0!P22</f>
        <v>5456988</v>
      </c>
      <c r="Q11">
        <f>treasuries_0!Q22</f>
        <v>5400562</v>
      </c>
      <c r="R11">
        <f>treasuries_0!R22</f>
        <v>5377068</v>
      </c>
      <c r="S11">
        <f>treasuries_0!S22</f>
        <v>5335726</v>
      </c>
      <c r="T11">
        <f>treasuries_0!T22</f>
        <v>5331520</v>
      </c>
      <c r="U11">
        <f>treasuries_0!U22</f>
        <v>5314453</v>
      </c>
      <c r="V11">
        <f>treasuries_0!V22</f>
        <v>5248238</v>
      </c>
      <c r="W11">
        <f>treasuries_0!W22</f>
        <v>5225068</v>
      </c>
      <c r="X11">
        <f>treasuries_0!X22</f>
        <v>5230907</v>
      </c>
      <c r="Y11">
        <f>treasuries_0!Y22</f>
        <v>5236063</v>
      </c>
      <c r="Z11">
        <f>treasuries_0!Z22</f>
        <v>5251995</v>
      </c>
      <c r="AA11">
        <f>treasuries_0!AA22</f>
        <v>5242200</v>
      </c>
      <c r="AB11">
        <f>treasuries_0!AB22</f>
        <v>5276435</v>
      </c>
      <c r="AC11">
        <f>treasuries_0!AC22</f>
        <v>5244003</v>
      </c>
      <c r="AD11">
        <f>treasuries_0!AD22</f>
        <v>5306880</v>
      </c>
      <c r="AE11">
        <f>treasuries_0!AE22</f>
        <v>5351140</v>
      </c>
      <c r="AF11">
        <f>treasuries_0!AF22</f>
        <v>5593230</v>
      </c>
      <c r="AG11">
        <f>treasuries_0!AG22</f>
        <v>6208609</v>
      </c>
      <c r="AH11">
        <f>treasuries_0!AH22</f>
        <v>5802621</v>
      </c>
      <c r="AI11">
        <f>treasuries_0!AI22</f>
        <v>5855251</v>
      </c>
      <c r="AJ11">
        <f>treasuries_0!AJ22</f>
        <v>5788787</v>
      </c>
      <c r="AK11">
        <f>treasuries_0!AK22</f>
        <v>5579796</v>
      </c>
      <c r="AL11">
        <f>treasuries_0!AL22</f>
        <v>5596606</v>
      </c>
      <c r="AM11">
        <f>treasuries_0!AM22</f>
        <v>5534202</v>
      </c>
      <c r="AN11">
        <f>treasuries_0!AN22</f>
        <v>5548398</v>
      </c>
      <c r="AO11">
        <f>treasuries_0!AO22</f>
        <v>5524071</v>
      </c>
      <c r="AP11">
        <f>treasuries_0!AP22</f>
        <v>5503744</v>
      </c>
      <c r="AQ11">
        <f>treasuries_0!AQ22</f>
        <v>5458820</v>
      </c>
      <c r="AR11">
        <f>treasuries_0!AR22</f>
        <v>5463021</v>
      </c>
      <c r="AS11">
        <f>treasuries_0!AS22</f>
        <v>5441481</v>
      </c>
      <c r="AT11">
        <f>treasuries_0!AT22</f>
        <v>5396050</v>
      </c>
      <c r="AU11">
        <f>treasuries_0!AU22</f>
        <v>5368858</v>
      </c>
      <c r="AV11">
        <f>treasuries_0!AV22</f>
        <v>5265377</v>
      </c>
      <c r="AW11">
        <f>treasuries_0!AW22</f>
        <v>5259891</v>
      </c>
      <c r="AX11">
        <f>treasuries_0!AX22</f>
        <v>5228586</v>
      </c>
      <c r="AY11">
        <f>treasuries_0!AY22</f>
        <v>5309808</v>
      </c>
      <c r="AZ11">
        <f>treasuries_0!AZ22</f>
        <v>5326683</v>
      </c>
      <c r="BA11">
        <f>treasuries_0!BA22</f>
        <v>5313418</v>
      </c>
      <c r="BB11">
        <f>treasuries_0!BB22</f>
        <v>5273381</v>
      </c>
      <c r="BC11">
        <f>treasuries_0!BC22</f>
        <v>5267842</v>
      </c>
      <c r="BD11">
        <f>treasuries_0!BD22</f>
        <v>5281549</v>
      </c>
      <c r="BE11">
        <f>treasuries_0!BE22</f>
        <v>5271017</v>
      </c>
      <c r="BF11">
        <f>treasuries_0!BF22</f>
        <v>5272659</v>
      </c>
      <c r="BG11">
        <f>treasuries_0!BG22</f>
        <v>5266367</v>
      </c>
      <c r="BH11">
        <f>treasuries_0!BH22</f>
        <v>5314682</v>
      </c>
      <c r="BI11">
        <f>treasuries_0!BI22</f>
        <v>5285663</v>
      </c>
      <c r="BJ11">
        <f>treasuries_0!BJ22</f>
        <v>5285176</v>
      </c>
      <c r="BK11">
        <f>treasuries_0!BK22</f>
        <v>5284557</v>
      </c>
      <c r="BL11">
        <f>treasuries_0!BL22</f>
        <v>5242158</v>
      </c>
      <c r="BM11">
        <f>treasuries_0!BM22</f>
        <v>5249727</v>
      </c>
      <c r="BN11">
        <f>treasuries_0!BN22</f>
        <v>5291845</v>
      </c>
      <c r="BO11">
        <f>treasuries_0!BO22</f>
        <v>5311541</v>
      </c>
      <c r="BP11">
        <f>treasuries_0!BP22</f>
        <v>5315628</v>
      </c>
      <c r="BQ11">
        <f>treasuries_0!BQ22</f>
        <v>5324185</v>
      </c>
      <c r="BR11">
        <f>treasuries_0!BR22</f>
        <v>5336598</v>
      </c>
      <c r="BS11">
        <f>treasuries_0!BS22</f>
        <v>5286509</v>
      </c>
      <c r="BT11">
        <f>treasuries_0!BT22</f>
        <v>5267289</v>
      </c>
      <c r="BU11">
        <f>treasuries_0!BU22</f>
        <v>5248453</v>
      </c>
      <c r="BV11">
        <f>treasuries_0!BV22</f>
        <v>5337171</v>
      </c>
      <c r="BW11">
        <f>treasuries_0!BW22</f>
        <v>5352086</v>
      </c>
      <c r="BX11">
        <f>treasuries_0!BX22</f>
        <v>5364812</v>
      </c>
      <c r="BY11">
        <f>treasuries_0!BY22</f>
        <v>5344482</v>
      </c>
      <c r="BZ11">
        <f>treasuries_0!BZ22</f>
        <v>5268655</v>
      </c>
      <c r="CA11">
        <f>treasuries_0!CA22</f>
        <v>5263106</v>
      </c>
      <c r="CB11">
        <f>treasuries_0!CB22</f>
        <v>5302225</v>
      </c>
      <c r="CC11">
        <f>treasuries_0!CC22</f>
        <v>5302225</v>
      </c>
      <c r="CD11">
        <f>treasuries_0!CD22</f>
        <v>5302589</v>
      </c>
      <c r="CE11">
        <f>treasuries_0!CE22</f>
        <v>5322340</v>
      </c>
      <c r="CF11">
        <f>treasuries_0!CF22</f>
        <v>5298871</v>
      </c>
      <c r="CG11">
        <f>treasuries_0!CG22</f>
        <v>5283784</v>
      </c>
      <c r="CH11">
        <f>treasuries_0!CH22</f>
        <v>5324935</v>
      </c>
      <c r="CI11">
        <f>treasuries_0!CI22</f>
        <v>5289332</v>
      </c>
      <c r="CJ11">
        <f>treasuries_0!CJ22</f>
        <v>5249229</v>
      </c>
      <c r="CK11">
        <f>treasuries_0!CK22</f>
        <v>5260704</v>
      </c>
      <c r="CL11">
        <f>treasuries_0!CL22</f>
        <v>5301385</v>
      </c>
      <c r="CM11">
        <f>treasuries_0!CM22</f>
        <v>5316250</v>
      </c>
      <c r="CN11">
        <f>treasuries_0!CN22</f>
        <v>5347304</v>
      </c>
      <c r="CO11">
        <f>treasuries_0!CO22</f>
        <v>5321616</v>
      </c>
      <c r="CP11">
        <f>treasuries_0!CP22</f>
        <v>5332292</v>
      </c>
      <c r="CQ11" t="e">
        <f>treasuries_0!#REF!</f>
        <v>#REF!</v>
      </c>
      <c r="CR11" t="e">
        <f>treasuries_0!#REF!</f>
        <v>#REF!</v>
      </c>
      <c r="CS11" t="e">
        <f>treasuries_0!#REF!</f>
        <v>#REF!</v>
      </c>
      <c r="CT11" t="e">
        <f>treasuries_0!#REF!</f>
        <v>#REF!</v>
      </c>
      <c r="CU11" t="e">
        <f>treasuries_0!#REF!</f>
        <v>#REF!</v>
      </c>
      <c r="CV11" t="e">
        <f>treasuries_0!#REF!</f>
        <v>#REF!</v>
      </c>
      <c r="CW11" t="e">
        <f>treasuries_0!#REF!</f>
        <v>#REF!</v>
      </c>
      <c r="CX11" t="e">
        <f>treasuries_0!#REF!</f>
        <v>#REF!</v>
      </c>
      <c r="CY11" t="e">
        <f>treasuries_0!#REF!</f>
        <v>#REF!</v>
      </c>
      <c r="CZ11" t="e">
        <f>treasuries_0!#REF!</f>
        <v>#REF!</v>
      </c>
      <c r="DA11" t="e">
        <f>treasuries_0!#REF!</f>
        <v>#REF!</v>
      </c>
      <c r="DB11" t="e">
        <f>treasuries_0!#REF!</f>
        <v>#REF!</v>
      </c>
      <c r="DC11" t="e">
        <f>treasuries_0!#REF!</f>
        <v>#REF!</v>
      </c>
      <c r="DD11" t="e">
        <f>treasuries_0!#REF!</f>
        <v>#REF!</v>
      </c>
      <c r="DE11" t="e">
        <f>treasuries_0!#REF!</f>
        <v>#REF!</v>
      </c>
      <c r="DF11" t="e">
        <f>treasuries_0!#REF!</f>
        <v>#REF!</v>
      </c>
      <c r="DG11" t="e">
        <f>treasuries_0!#REF!</f>
        <v>#REF!</v>
      </c>
      <c r="DH11" t="e">
        <f>treasuries_0!#REF!</f>
        <v>#REF!</v>
      </c>
      <c r="DI11" t="e">
        <f>treasuries_0!#REF!</f>
        <v>#REF!</v>
      </c>
      <c r="DJ11" t="e">
        <f>treasuries_0!#REF!</f>
        <v>#REF!</v>
      </c>
      <c r="DK11" t="e">
        <f>treasuries_0!#REF!</f>
        <v>#REF!</v>
      </c>
      <c r="DL11" t="e">
        <f>treasuries_0!#REF!</f>
        <v>#REF!</v>
      </c>
      <c r="DM11" t="e">
        <f>treasuries_0!#REF!</f>
        <v>#REF!</v>
      </c>
      <c r="DN11" t="e">
        <f>treasuries_0!#REF!</f>
        <v>#REF!</v>
      </c>
      <c r="DO11" t="e">
        <f>treasuries_0!#REF!</f>
        <v>#REF!</v>
      </c>
      <c r="DP11" t="e">
        <f>treasuries_0!#REF!</f>
        <v>#REF!</v>
      </c>
      <c r="DQ11" t="e">
        <f>treasuries_0!#REF!</f>
        <v>#REF!</v>
      </c>
      <c r="DR11" t="e">
        <f>treasuries_0!#REF!</f>
        <v>#REF!</v>
      </c>
      <c r="DS11" t="e">
        <f>treasuries_0!#REF!</f>
        <v>#REF!</v>
      </c>
      <c r="DT11" t="e">
        <f>treasuries_0!#REF!</f>
        <v>#REF!</v>
      </c>
    </row>
    <row r="12" spans="1:124" x14ac:dyDescent="0.25">
      <c r="A12" t="str">
        <f>treasuries_0!A24</f>
        <v>US 10 YEAR ULTRA TREASURY</v>
      </c>
      <c r="B12">
        <f>treasuries_0!B29</f>
        <v>2593267</v>
      </c>
      <c r="C12">
        <f>treasuries_0!C29</f>
        <v>2593267</v>
      </c>
      <c r="D12">
        <f>treasuries_0!D29</f>
        <v>2601466</v>
      </c>
      <c r="E12">
        <f>treasuries_0!E29</f>
        <v>2598897</v>
      </c>
      <c r="F12">
        <f>treasuries_0!F29</f>
        <v>2589004</v>
      </c>
      <c r="G12">
        <f>treasuries_0!G29</f>
        <v>2563720</v>
      </c>
      <c r="H12">
        <f>treasuries_0!H29</f>
        <v>2580149</v>
      </c>
      <c r="I12">
        <f>treasuries_0!I29</f>
        <v>5168032</v>
      </c>
      <c r="J12">
        <f>treasuries_0!J29</f>
        <v>5185328</v>
      </c>
      <c r="K12">
        <f>treasuries_0!K29</f>
        <v>5187066</v>
      </c>
      <c r="L12">
        <f>treasuries_0!L29</f>
        <v>5195283</v>
      </c>
      <c r="M12">
        <f>treasuries_0!M29</f>
        <v>5183912</v>
      </c>
      <c r="N12">
        <f>treasuries_0!N29</f>
        <v>2598194</v>
      </c>
      <c r="O12">
        <f>treasuries_0!O29</f>
        <v>2593218</v>
      </c>
      <c r="P12">
        <f>treasuries_0!P29</f>
        <v>2605587</v>
      </c>
      <c r="Q12">
        <f>treasuries_0!Q29</f>
        <v>2591904</v>
      </c>
      <c r="R12">
        <f>treasuries_0!R29</f>
        <v>2596996</v>
      </c>
      <c r="S12">
        <f>treasuries_0!S29</f>
        <v>2604468</v>
      </c>
      <c r="T12">
        <f>treasuries_0!T29</f>
        <v>2592713</v>
      </c>
      <c r="U12">
        <f>treasuries_0!U29</f>
        <v>2570239</v>
      </c>
      <c r="V12">
        <f>treasuries_0!V29</f>
        <v>2573551</v>
      </c>
      <c r="W12">
        <f>treasuries_0!W29</f>
        <v>2585937</v>
      </c>
      <c r="X12">
        <f>treasuries_0!X29</f>
        <v>2579259</v>
      </c>
      <c r="Y12">
        <f>treasuries_0!Y29</f>
        <v>2578983</v>
      </c>
      <c r="Z12">
        <f>treasuries_0!Z29</f>
        <v>2568256</v>
      </c>
      <c r="AA12">
        <f>treasuries_0!AA29</f>
        <v>2553469</v>
      </c>
      <c r="AB12">
        <f>treasuries_0!AB29</f>
        <v>2541606</v>
      </c>
      <c r="AC12">
        <f>treasuries_0!AC29</f>
        <v>2559005</v>
      </c>
      <c r="AD12">
        <f>treasuries_0!AD29</f>
        <v>2567848</v>
      </c>
      <c r="AE12">
        <f>treasuries_0!AE29</f>
        <v>2592562</v>
      </c>
      <c r="AF12">
        <f>treasuries_0!AF29</f>
        <v>2742499</v>
      </c>
      <c r="AG12">
        <f>treasuries_0!AG29</f>
        <v>2981802</v>
      </c>
      <c r="AH12">
        <f>treasuries_0!AH29</f>
        <v>2833259</v>
      </c>
      <c r="AI12">
        <f>treasuries_0!AI29</f>
        <v>2803761</v>
      </c>
      <c r="AJ12">
        <f>treasuries_0!AJ29</f>
        <v>2658800</v>
      </c>
      <c r="AK12">
        <f>treasuries_0!AK29</f>
        <v>2608197</v>
      </c>
      <c r="AL12">
        <f>treasuries_0!AL29</f>
        <v>2554270</v>
      </c>
      <c r="AM12">
        <f>treasuries_0!AM29</f>
        <v>2552401</v>
      </c>
      <c r="AN12">
        <f>treasuries_0!AN29</f>
        <v>2554284</v>
      </c>
      <c r="AO12">
        <f>treasuries_0!AO29</f>
        <v>2556883</v>
      </c>
      <c r="AP12">
        <f>treasuries_0!AP29</f>
        <v>2536760</v>
      </c>
      <c r="AQ12">
        <f>treasuries_0!AQ29</f>
        <v>2491020</v>
      </c>
      <c r="AR12">
        <f>treasuries_0!AR29</f>
        <v>2489323</v>
      </c>
      <c r="AS12">
        <f>treasuries_0!AS29</f>
        <v>2497099</v>
      </c>
      <c r="AT12">
        <f>treasuries_0!AT29</f>
        <v>2511767</v>
      </c>
      <c r="AU12">
        <f>treasuries_0!AU29</f>
        <v>2512341</v>
      </c>
      <c r="AV12">
        <f>treasuries_0!AV29</f>
        <v>2518534</v>
      </c>
      <c r="AW12">
        <f>treasuries_0!AW29</f>
        <v>2528564</v>
      </c>
      <c r="AX12">
        <f>treasuries_0!AX29</f>
        <v>2522822</v>
      </c>
      <c r="AY12">
        <f>treasuries_0!AY29</f>
        <v>2507859</v>
      </c>
      <c r="AZ12">
        <f>treasuries_0!AZ29</f>
        <v>2498088</v>
      </c>
      <c r="BA12">
        <f>treasuries_0!BA29</f>
        <v>2479519</v>
      </c>
      <c r="BB12">
        <f>treasuries_0!BB29</f>
        <v>2484687</v>
      </c>
      <c r="BC12">
        <f>treasuries_0!BC29</f>
        <v>2454173</v>
      </c>
      <c r="BD12">
        <f>treasuries_0!BD29</f>
        <v>2432358</v>
      </c>
      <c r="BE12">
        <f>treasuries_0!BE29</f>
        <v>2416815</v>
      </c>
      <c r="BF12">
        <f>treasuries_0!BF29</f>
        <v>2418834</v>
      </c>
      <c r="BG12">
        <f>treasuries_0!BG29</f>
        <v>2429980</v>
      </c>
      <c r="BH12">
        <f>treasuries_0!BH29</f>
        <v>2442509</v>
      </c>
      <c r="BI12">
        <f>treasuries_0!BI29</f>
        <v>2440419</v>
      </c>
      <c r="BJ12">
        <f>treasuries_0!BJ29</f>
        <v>2452207</v>
      </c>
      <c r="BK12">
        <f>treasuries_0!BK29</f>
        <v>2449646</v>
      </c>
      <c r="BL12">
        <f>treasuries_0!BL29</f>
        <v>2444031</v>
      </c>
      <c r="BM12">
        <f>treasuries_0!BM29</f>
        <v>2454627</v>
      </c>
      <c r="BN12">
        <f>treasuries_0!BN29</f>
        <v>2452999</v>
      </c>
      <c r="BO12">
        <f>treasuries_0!BO29</f>
        <v>2453893</v>
      </c>
      <c r="BP12">
        <f>treasuries_0!BP29</f>
        <v>2456400</v>
      </c>
      <c r="BQ12">
        <f>treasuries_0!BQ29</f>
        <v>2451809</v>
      </c>
      <c r="BR12">
        <f>treasuries_0!BR29</f>
        <v>2463901</v>
      </c>
      <c r="BS12">
        <f>treasuries_0!BS29</f>
        <v>2439791</v>
      </c>
      <c r="BT12">
        <f>treasuries_0!BT29</f>
        <v>2436195</v>
      </c>
      <c r="BU12">
        <f>treasuries_0!BU29</f>
        <v>2456590</v>
      </c>
      <c r="BV12">
        <f>treasuries_0!BV29</f>
        <v>2451198</v>
      </c>
      <c r="BW12">
        <f>treasuries_0!BW29</f>
        <v>2448219</v>
      </c>
      <c r="BX12">
        <f>treasuries_0!BX29</f>
        <v>2448021</v>
      </c>
      <c r="BY12">
        <f>treasuries_0!BY29</f>
        <v>2457305</v>
      </c>
      <c r="BZ12">
        <f>treasuries_0!BZ29</f>
        <v>2420754</v>
      </c>
      <c r="CA12">
        <f>treasuries_0!CA29</f>
        <v>4832603</v>
      </c>
      <c r="CB12">
        <f>treasuries_0!CB29</f>
        <v>2431970</v>
      </c>
      <c r="CC12">
        <f>treasuries_0!CC29</f>
        <v>2431970</v>
      </c>
      <c r="CD12">
        <f>treasuries_0!CD29</f>
        <v>2421866</v>
      </c>
      <c r="CE12">
        <f>treasuries_0!CE29</f>
        <v>2428600</v>
      </c>
      <c r="CF12">
        <f>treasuries_0!CF29</f>
        <v>2439126</v>
      </c>
      <c r="CG12">
        <f>treasuries_0!CG29</f>
        <v>2428910</v>
      </c>
      <c r="CH12">
        <f>treasuries_0!CH29</f>
        <v>2424303</v>
      </c>
      <c r="CI12">
        <f>treasuries_0!CI29</f>
        <v>2434265</v>
      </c>
      <c r="CJ12">
        <f>treasuries_0!CJ29</f>
        <v>2428052</v>
      </c>
      <c r="CK12">
        <f>treasuries_0!CK29</f>
        <v>2424264</v>
      </c>
      <c r="CL12">
        <f>treasuries_0!CL29</f>
        <v>2426216</v>
      </c>
      <c r="CM12">
        <f>treasuries_0!CM29</f>
        <v>2432477</v>
      </c>
      <c r="CN12">
        <f>treasuries_0!CN29</f>
        <v>2424595</v>
      </c>
      <c r="CO12">
        <f>treasuries_0!CO29</f>
        <v>2419726</v>
      </c>
      <c r="CP12">
        <f>treasuries_0!CP29</f>
        <v>2415424</v>
      </c>
      <c r="CQ12" t="e">
        <f>treasuries_0!#REF!</f>
        <v>#REF!</v>
      </c>
      <c r="CR12" t="e">
        <f>treasuries_0!#REF!</f>
        <v>#REF!</v>
      </c>
      <c r="CS12" t="e">
        <f>treasuries_0!#REF!</f>
        <v>#REF!</v>
      </c>
      <c r="CT12" t="e">
        <f>treasuries_0!#REF!</f>
        <v>#REF!</v>
      </c>
      <c r="CU12" t="e">
        <f>treasuries_0!#REF!</f>
        <v>#REF!</v>
      </c>
      <c r="CV12" t="e">
        <f>treasuries_0!#REF!</f>
        <v>#REF!</v>
      </c>
      <c r="CW12" t="e">
        <f>treasuries_0!#REF!</f>
        <v>#REF!</v>
      </c>
      <c r="CX12" t="e">
        <f>treasuries_0!#REF!</f>
        <v>#REF!</v>
      </c>
      <c r="CY12" t="e">
        <f>treasuries_0!#REF!</f>
        <v>#REF!</v>
      </c>
      <c r="CZ12" t="e">
        <f>treasuries_0!#REF!</f>
        <v>#REF!</v>
      </c>
      <c r="DA12" t="e">
        <f>treasuries_0!#REF!</f>
        <v>#REF!</v>
      </c>
      <c r="DB12" t="e">
        <f>treasuries_0!#REF!</f>
        <v>#REF!</v>
      </c>
      <c r="DC12" t="e">
        <f>treasuries_0!#REF!</f>
        <v>#REF!</v>
      </c>
      <c r="DD12" t="e">
        <f>treasuries_0!#REF!</f>
        <v>#REF!</v>
      </c>
      <c r="DE12" t="e">
        <f>treasuries_0!#REF!</f>
        <v>#REF!</v>
      </c>
      <c r="DF12" t="e">
        <f>treasuries_0!#REF!</f>
        <v>#REF!</v>
      </c>
      <c r="DG12" t="e">
        <f>treasuries_0!#REF!</f>
        <v>#REF!</v>
      </c>
      <c r="DH12" t="e">
        <f>treasuries_0!#REF!</f>
        <v>#REF!</v>
      </c>
      <c r="DI12" t="e">
        <f>treasuries_0!#REF!</f>
        <v>#REF!</v>
      </c>
      <c r="DJ12" t="e">
        <f>treasuries_0!#REF!</f>
        <v>#REF!</v>
      </c>
      <c r="DK12" t="e">
        <f>treasuries_0!#REF!</f>
        <v>#REF!</v>
      </c>
      <c r="DL12" t="e">
        <f>treasuries_0!#REF!</f>
        <v>#REF!</v>
      </c>
      <c r="DM12" t="e">
        <f>treasuries_0!#REF!</f>
        <v>#REF!</v>
      </c>
      <c r="DN12" t="e">
        <f>treasuries_0!#REF!</f>
        <v>#REF!</v>
      </c>
      <c r="DO12" t="e">
        <f>treasuries_0!#REF!</f>
        <v>#REF!</v>
      </c>
      <c r="DP12" t="e">
        <f>treasuries_0!#REF!</f>
        <v>#REF!</v>
      </c>
      <c r="DQ12" t="e">
        <f>treasuries_0!#REF!</f>
        <v>#REF!</v>
      </c>
      <c r="DR12" t="e">
        <f>treasuries_0!#REF!</f>
        <v>#REF!</v>
      </c>
      <c r="DS12" t="e">
        <f>treasuries_0!#REF!</f>
        <v>#REF!</v>
      </c>
      <c r="DT12" t="e">
        <f>treasuries_0!#REF!</f>
        <v>#REF!</v>
      </c>
    </row>
    <row r="15" spans="1:124" x14ac:dyDescent="0.25">
      <c r="A15" t="str">
        <f>treasuries_0!A31</f>
        <v>US 30 YEAR TREASURY</v>
      </c>
      <c r="B15">
        <f>treasuries_0!B36</f>
        <v>1898166</v>
      </c>
      <c r="C15">
        <f>treasuries_0!C36</f>
        <v>1898166</v>
      </c>
      <c r="D15">
        <f>treasuries_0!D36</f>
        <v>1903679</v>
      </c>
      <c r="E15">
        <f>treasuries_0!E36</f>
        <v>1884082</v>
      </c>
      <c r="F15">
        <f>treasuries_0!F36</f>
        <v>1875295</v>
      </c>
      <c r="G15">
        <f>treasuries_0!G36</f>
        <v>1900665</v>
      </c>
      <c r="H15">
        <f>treasuries_0!H36</f>
        <v>1879173</v>
      </c>
      <c r="I15">
        <f>treasuries_0!I36</f>
        <v>1870476</v>
      </c>
      <c r="J15">
        <f>treasuries_0!J36</f>
        <v>1906004</v>
      </c>
      <c r="K15">
        <f>treasuries_0!K36</f>
        <v>1905302</v>
      </c>
      <c r="L15">
        <f>treasuries_0!L36</f>
        <v>1890366</v>
      </c>
      <c r="M15">
        <f>treasuries_0!M36</f>
        <v>1885560</v>
      </c>
      <c r="N15">
        <f>treasuries_0!N36</f>
        <v>1879715</v>
      </c>
      <c r="O15">
        <f>treasuries_0!O36</f>
        <v>1877238</v>
      </c>
      <c r="P15">
        <f>treasuries_0!P36</f>
        <v>1872223</v>
      </c>
      <c r="Q15">
        <f>treasuries_0!Q36</f>
        <v>1877396</v>
      </c>
      <c r="R15">
        <f>treasuries_0!R36</f>
        <v>1867192</v>
      </c>
      <c r="S15">
        <f>treasuries_0!S36</f>
        <v>1854062</v>
      </c>
      <c r="T15">
        <f>treasuries_0!T36</f>
        <v>1849961</v>
      </c>
      <c r="U15">
        <f>treasuries_0!U36</f>
        <v>1824447</v>
      </c>
      <c r="V15">
        <f>treasuries_0!V36</f>
        <v>1810603</v>
      </c>
      <c r="W15">
        <f>treasuries_0!W36</f>
        <v>1802176</v>
      </c>
      <c r="X15">
        <f>treasuries_0!X36</f>
        <v>1805730</v>
      </c>
      <c r="Y15">
        <f>treasuries_0!Y36</f>
        <v>1804858</v>
      </c>
      <c r="Z15">
        <f>treasuries_0!Z36</f>
        <v>1802136</v>
      </c>
      <c r="AA15">
        <f>treasuries_0!AA36</f>
        <v>1815354</v>
      </c>
      <c r="AB15">
        <f>treasuries_0!AB36</f>
        <v>1811394</v>
      </c>
      <c r="AC15">
        <f>treasuries_0!AC36</f>
        <v>1805583</v>
      </c>
      <c r="AD15">
        <f>treasuries_0!AD36</f>
        <v>1796301</v>
      </c>
      <c r="AE15">
        <f>treasuries_0!AE36</f>
        <v>1808515</v>
      </c>
      <c r="AF15">
        <f>treasuries_0!AF36</f>
        <v>1913253</v>
      </c>
      <c r="AG15">
        <f>treasuries_0!AG36</f>
        <v>2096283</v>
      </c>
      <c r="AH15">
        <f>treasuries_0!AH36</f>
        <v>1976230</v>
      </c>
      <c r="AI15">
        <f>treasuries_0!AI36</f>
        <v>1947758</v>
      </c>
      <c r="AJ15">
        <f>treasuries_0!AJ36</f>
        <v>1931427</v>
      </c>
      <c r="AK15">
        <f>treasuries_0!AK36</f>
        <v>1950463</v>
      </c>
      <c r="AL15">
        <f>treasuries_0!AL36</f>
        <v>1894378</v>
      </c>
      <c r="AM15">
        <f>treasuries_0!AM36</f>
        <v>1883001</v>
      </c>
      <c r="AN15">
        <f>treasuries_0!AN36</f>
        <v>1869623</v>
      </c>
      <c r="AO15">
        <f>treasuries_0!AO36</f>
        <v>1875026</v>
      </c>
      <c r="AP15">
        <f>treasuries_0!AP36</f>
        <v>1865500</v>
      </c>
      <c r="AQ15">
        <f>treasuries_0!AQ36</f>
        <v>1862927</v>
      </c>
      <c r="AR15">
        <f>treasuries_0!AR36</f>
        <v>1865324</v>
      </c>
      <c r="AS15">
        <f>treasuries_0!AS36</f>
        <v>1860830</v>
      </c>
      <c r="AT15">
        <f>treasuries_0!AT36</f>
        <v>1869181</v>
      </c>
      <c r="AU15">
        <f>treasuries_0!AU36</f>
        <v>1877544</v>
      </c>
      <c r="AV15">
        <f>treasuries_0!AV36</f>
        <v>1869861</v>
      </c>
      <c r="AW15">
        <f>treasuries_0!AW36</f>
        <v>1873289</v>
      </c>
      <c r="AX15">
        <f>treasuries_0!AX36</f>
        <v>1883005</v>
      </c>
      <c r="AY15">
        <f>treasuries_0!AY36</f>
        <v>1874853</v>
      </c>
      <c r="AZ15">
        <f>treasuries_0!AZ36</f>
        <v>1872559</v>
      </c>
      <c r="BA15">
        <f>treasuries_0!BA36</f>
        <v>1859730</v>
      </c>
      <c r="BB15">
        <f>treasuries_0!BB36</f>
        <v>1867244</v>
      </c>
      <c r="BC15">
        <f>treasuries_0!BC36</f>
        <v>1858331</v>
      </c>
      <c r="BD15">
        <f>treasuries_0!BD36</f>
        <v>1847427</v>
      </c>
      <c r="BE15">
        <f>treasuries_0!BE36</f>
        <v>1845251</v>
      </c>
      <c r="BF15">
        <f>treasuries_0!BF36</f>
        <v>1842497</v>
      </c>
      <c r="BG15">
        <f>treasuries_0!BG36</f>
        <v>1836239</v>
      </c>
      <c r="BH15">
        <f>treasuries_0!BH36</f>
        <v>1844277</v>
      </c>
      <c r="BI15">
        <f>treasuries_0!BI36</f>
        <v>1848017</v>
      </c>
      <c r="BJ15">
        <f>treasuries_0!BJ36</f>
        <v>1849046</v>
      </c>
      <c r="BK15">
        <f>treasuries_0!BK36</f>
        <v>1843192</v>
      </c>
      <c r="BL15">
        <f>treasuries_0!BL36</f>
        <v>1846832</v>
      </c>
      <c r="BM15">
        <f>treasuries_0!BM36</f>
        <v>1857068</v>
      </c>
      <c r="BN15">
        <f>treasuries_0!BN36</f>
        <v>1865942</v>
      </c>
      <c r="BO15">
        <f>treasuries_0!BO36</f>
        <v>1866518</v>
      </c>
      <c r="BP15">
        <f>treasuries_0!BP36</f>
        <v>1880170</v>
      </c>
      <c r="BQ15">
        <f>treasuries_0!BQ36</f>
        <v>1896088</v>
      </c>
      <c r="BR15">
        <f>treasuries_0!BR36</f>
        <v>1903061</v>
      </c>
      <c r="BS15">
        <f>treasuries_0!BS36</f>
        <v>1898934</v>
      </c>
      <c r="BT15">
        <f>treasuries_0!BT36</f>
        <v>1910246</v>
      </c>
      <c r="BU15">
        <f>treasuries_0!BU36</f>
        <v>1923876</v>
      </c>
      <c r="BV15">
        <f>treasuries_0!BV36</f>
        <v>1977401</v>
      </c>
      <c r="BW15">
        <f>treasuries_0!BW36</f>
        <v>1971181</v>
      </c>
      <c r="BX15">
        <f>treasuries_0!BX36</f>
        <v>1991599</v>
      </c>
      <c r="BY15">
        <f>treasuries_0!BY36</f>
        <v>2003366</v>
      </c>
      <c r="BZ15">
        <f>treasuries_0!BZ36</f>
        <v>1969527</v>
      </c>
      <c r="CA15">
        <f>treasuries_0!CA36</f>
        <v>1951458</v>
      </c>
      <c r="CB15">
        <f>treasuries_0!CB36</f>
        <v>1954356</v>
      </c>
      <c r="CC15">
        <f>treasuries_0!CC36</f>
        <v>1954356</v>
      </c>
      <c r="CD15">
        <f>treasuries_0!CD36</f>
        <v>1951337</v>
      </c>
      <c r="CE15">
        <f>treasuries_0!CE36</f>
        <v>1943174</v>
      </c>
      <c r="CF15">
        <f>treasuries_0!CF36</f>
        <v>1915885</v>
      </c>
      <c r="CG15">
        <f>treasuries_0!CG36</f>
        <v>1911916</v>
      </c>
      <c r="CH15">
        <f>treasuries_0!CH36</f>
        <v>1910728</v>
      </c>
      <c r="CI15">
        <f>treasuries_0!CI36</f>
        <v>1882359</v>
      </c>
      <c r="CJ15">
        <f>treasuries_0!CJ36</f>
        <v>1881426</v>
      </c>
      <c r="CK15">
        <f>treasuries_0!CK36</f>
        <v>1879241</v>
      </c>
      <c r="CL15">
        <f>treasuries_0!CL36</f>
        <v>1868389</v>
      </c>
      <c r="CM15">
        <f>treasuries_0!CM36</f>
        <v>1868129</v>
      </c>
      <c r="CN15">
        <f>treasuries_0!CN36</f>
        <v>1860430</v>
      </c>
      <c r="CO15">
        <f>treasuries_0!CO36</f>
        <v>1874913</v>
      </c>
      <c r="CP15">
        <f>treasuries_0!CP36</f>
        <v>1881970</v>
      </c>
      <c r="CQ15" t="e">
        <f>treasuries_0!#REF!</f>
        <v>#REF!</v>
      </c>
      <c r="CR15" t="e">
        <f>treasuries_0!#REF!</f>
        <v>#REF!</v>
      </c>
      <c r="CS15" t="e">
        <f>treasuries_0!#REF!</f>
        <v>#REF!</v>
      </c>
      <c r="CT15" t="e">
        <f>treasuries_0!#REF!</f>
        <v>#REF!</v>
      </c>
      <c r="CU15" t="e">
        <f>treasuries_0!#REF!</f>
        <v>#REF!</v>
      </c>
      <c r="CV15" t="e">
        <f>treasuries_0!#REF!</f>
        <v>#REF!</v>
      </c>
      <c r="CW15" t="e">
        <f>treasuries_0!#REF!</f>
        <v>#REF!</v>
      </c>
      <c r="CX15" t="e">
        <f>treasuries_0!#REF!</f>
        <v>#REF!</v>
      </c>
      <c r="CY15" t="e">
        <f>treasuries_0!#REF!</f>
        <v>#REF!</v>
      </c>
      <c r="CZ15" t="e">
        <f>treasuries_0!#REF!</f>
        <v>#REF!</v>
      </c>
      <c r="DA15" t="e">
        <f>treasuries_0!#REF!</f>
        <v>#REF!</v>
      </c>
      <c r="DB15" t="e">
        <f>treasuries_0!#REF!</f>
        <v>#REF!</v>
      </c>
      <c r="DC15" t="e">
        <f>treasuries_0!#REF!</f>
        <v>#REF!</v>
      </c>
      <c r="DD15" t="e">
        <f>treasuries_0!#REF!</f>
        <v>#REF!</v>
      </c>
      <c r="DE15" t="e">
        <f>treasuries_0!#REF!</f>
        <v>#REF!</v>
      </c>
      <c r="DF15" t="e">
        <f>treasuries_0!#REF!</f>
        <v>#REF!</v>
      </c>
      <c r="DG15" t="e">
        <f>treasuries_0!#REF!</f>
        <v>#REF!</v>
      </c>
      <c r="DH15" t="e">
        <f>treasuries_0!#REF!</f>
        <v>#REF!</v>
      </c>
      <c r="DI15" t="e">
        <f>treasuries_0!#REF!</f>
        <v>#REF!</v>
      </c>
      <c r="DJ15" t="e">
        <f>treasuries_0!#REF!</f>
        <v>#REF!</v>
      </c>
      <c r="DK15" t="e">
        <f>treasuries_0!#REF!</f>
        <v>#REF!</v>
      </c>
      <c r="DL15" t="e">
        <f>treasuries_0!#REF!</f>
        <v>#REF!</v>
      </c>
      <c r="DM15" t="e">
        <f>treasuries_0!#REF!</f>
        <v>#REF!</v>
      </c>
      <c r="DN15" t="e">
        <f>treasuries_0!#REF!</f>
        <v>#REF!</v>
      </c>
      <c r="DO15" t="e">
        <f>treasuries_0!#REF!</f>
        <v>#REF!</v>
      </c>
      <c r="DP15" t="e">
        <f>treasuries_0!#REF!</f>
        <v>#REF!</v>
      </c>
      <c r="DQ15" t="e">
        <f>treasuries_0!#REF!</f>
        <v>#REF!</v>
      </c>
      <c r="DR15" t="e">
        <f>treasuries_0!#REF!</f>
        <v>#REF!</v>
      </c>
      <c r="DS15" t="e">
        <f>treasuries_0!#REF!</f>
        <v>#REF!</v>
      </c>
      <c r="DT15" t="e">
        <f>treasuries_0!#REF!</f>
        <v>#REF!</v>
      </c>
    </row>
    <row r="16" spans="1:124" x14ac:dyDescent="0.25">
      <c r="A16" t="str">
        <f>treasuries_0!A38</f>
        <v>US 30 YEAR ULTRA TREASURY</v>
      </c>
      <c r="B16">
        <f>treasuries_0!B43</f>
        <v>2403978</v>
      </c>
      <c r="C16">
        <f>treasuries_0!C43</f>
        <v>2403978</v>
      </c>
      <c r="D16">
        <f>treasuries_0!D43</f>
        <v>2432658</v>
      </c>
      <c r="E16">
        <f>treasuries_0!E43</f>
        <v>4911944</v>
      </c>
      <c r="F16">
        <f>treasuries_0!F43</f>
        <v>4941535</v>
      </c>
      <c r="G16">
        <f>treasuries_0!G43</f>
        <v>4952680</v>
      </c>
      <c r="H16">
        <f>treasuries_0!H43</f>
        <v>4977512</v>
      </c>
      <c r="I16">
        <f>treasuries_0!I43</f>
        <v>4965634</v>
      </c>
      <c r="J16">
        <f>treasuries_0!J43</f>
        <v>4975453</v>
      </c>
      <c r="K16">
        <f>treasuries_0!K43</f>
        <v>4969024</v>
      </c>
      <c r="L16">
        <f>treasuries_0!L43</f>
        <v>4961758</v>
      </c>
      <c r="M16">
        <f>treasuries_0!M43</f>
        <v>4944437</v>
      </c>
      <c r="N16">
        <f>treasuries_0!N43</f>
        <v>2471624</v>
      </c>
      <c r="O16">
        <f>treasuries_0!O43</f>
        <v>2464151</v>
      </c>
      <c r="P16">
        <f>treasuries_0!P43</f>
        <v>2473477</v>
      </c>
      <c r="Q16">
        <f>treasuries_0!Q43</f>
        <v>2470278</v>
      </c>
      <c r="R16">
        <f>treasuries_0!R43</f>
        <v>2470471</v>
      </c>
      <c r="S16">
        <f>treasuries_0!S43</f>
        <v>2443529</v>
      </c>
      <c r="T16">
        <f>treasuries_0!T43</f>
        <v>2438642</v>
      </c>
      <c r="U16">
        <f>treasuries_0!U43</f>
        <v>2423682</v>
      </c>
      <c r="V16">
        <f>treasuries_0!V43</f>
        <v>2414766</v>
      </c>
      <c r="W16">
        <f>treasuries_0!W43</f>
        <v>2399505</v>
      </c>
      <c r="X16">
        <f>treasuries_0!X43</f>
        <v>2398450</v>
      </c>
      <c r="Y16">
        <f>treasuries_0!Y43</f>
        <v>2398374</v>
      </c>
      <c r="Z16">
        <f>treasuries_0!Z43</f>
        <v>2397170</v>
      </c>
      <c r="AA16">
        <f>treasuries_0!AA43</f>
        <v>2405028</v>
      </c>
      <c r="AB16">
        <f>treasuries_0!AB43</f>
        <v>2398572</v>
      </c>
      <c r="AC16">
        <f>treasuries_0!AC43</f>
        <v>2417561</v>
      </c>
      <c r="AD16">
        <f>treasuries_0!AD43</f>
        <v>2400346</v>
      </c>
      <c r="AE16">
        <f>treasuries_0!AE43</f>
        <v>2435449</v>
      </c>
      <c r="AF16">
        <f>treasuries_0!AF43</f>
        <v>2526250</v>
      </c>
      <c r="AG16">
        <f>treasuries_0!AG43</f>
        <v>2968853</v>
      </c>
      <c r="AH16">
        <f>treasuries_0!AH43</f>
        <v>2787987</v>
      </c>
      <c r="AI16">
        <f>treasuries_0!AI43</f>
        <v>2606055</v>
      </c>
      <c r="AJ16">
        <f>treasuries_0!AJ43</f>
        <v>2543846</v>
      </c>
      <c r="AK16">
        <f>treasuries_0!AK43</f>
        <v>2517545</v>
      </c>
      <c r="AL16">
        <f>treasuries_0!AL43</f>
        <v>2493394</v>
      </c>
      <c r="AM16">
        <f>treasuries_0!AM43</f>
        <v>2490682</v>
      </c>
      <c r="AN16">
        <f>treasuries_0!AN43</f>
        <v>2473795</v>
      </c>
      <c r="AO16">
        <f>treasuries_0!AO43</f>
        <v>2433381</v>
      </c>
      <c r="AP16">
        <f>treasuries_0!AP43</f>
        <v>2420873</v>
      </c>
      <c r="AQ16">
        <f>treasuries_0!AQ43</f>
        <v>2416703</v>
      </c>
      <c r="AR16">
        <f>treasuries_0!AR43</f>
        <v>2421126</v>
      </c>
      <c r="AS16">
        <f>treasuries_0!AS43</f>
        <v>2415216</v>
      </c>
      <c r="AT16">
        <f>treasuries_0!AT43</f>
        <v>2423530</v>
      </c>
      <c r="AU16">
        <f>treasuries_0!AU43</f>
        <v>2418581</v>
      </c>
      <c r="AV16">
        <f>treasuries_0!AV43</f>
        <v>2436891</v>
      </c>
      <c r="AW16">
        <f>treasuries_0!AW43</f>
        <v>2445603</v>
      </c>
      <c r="AX16">
        <f>treasuries_0!AX43</f>
        <v>2445441</v>
      </c>
      <c r="AY16">
        <f>treasuries_0!AY43</f>
        <v>2467357</v>
      </c>
      <c r="AZ16">
        <f>treasuries_0!AZ43</f>
        <v>2462632</v>
      </c>
      <c r="BA16">
        <f>treasuries_0!BA43</f>
        <v>2462300</v>
      </c>
      <c r="BB16">
        <f>treasuries_0!BB43</f>
        <v>2458282</v>
      </c>
      <c r="BC16">
        <f>treasuries_0!BC43</f>
        <v>2441392</v>
      </c>
      <c r="BD16">
        <f>treasuries_0!BD43</f>
        <v>2445198</v>
      </c>
      <c r="BE16">
        <f>treasuries_0!BE43</f>
        <v>2444853</v>
      </c>
      <c r="BF16">
        <f>treasuries_0!BF43</f>
        <v>2446567</v>
      </c>
      <c r="BG16">
        <f>treasuries_0!BG43</f>
        <v>2446477</v>
      </c>
      <c r="BH16">
        <f>treasuries_0!BH43</f>
        <v>2446377</v>
      </c>
      <c r="BI16">
        <f>treasuries_0!BI43</f>
        <v>2458344</v>
      </c>
      <c r="BJ16">
        <f>treasuries_0!BJ43</f>
        <v>2459748</v>
      </c>
      <c r="BK16">
        <f>treasuries_0!BK43</f>
        <v>2457402</v>
      </c>
      <c r="BL16">
        <f>treasuries_0!BL43</f>
        <v>2451936</v>
      </c>
      <c r="BM16">
        <f>treasuries_0!BM43</f>
        <v>2455454</v>
      </c>
      <c r="BN16">
        <f>treasuries_0!BN43</f>
        <v>2447357</v>
      </c>
      <c r="BO16">
        <f>treasuries_0!BO43</f>
        <v>2447665</v>
      </c>
      <c r="BP16">
        <f>treasuries_0!BP43</f>
        <v>2436549</v>
      </c>
      <c r="BQ16">
        <f>treasuries_0!BQ43</f>
        <v>2448140</v>
      </c>
      <c r="BR16">
        <f>treasuries_0!BR43</f>
        <v>2442652</v>
      </c>
      <c r="BS16">
        <f>treasuries_0!BS43</f>
        <v>2442515</v>
      </c>
      <c r="BT16">
        <f>treasuries_0!BT43</f>
        <v>2443554</v>
      </c>
      <c r="BU16">
        <f>treasuries_0!BU43</f>
        <v>2456625</v>
      </c>
      <c r="BV16">
        <f>treasuries_0!BV43</f>
        <v>2464456</v>
      </c>
      <c r="BW16">
        <f>treasuries_0!BW43</f>
        <v>2462083</v>
      </c>
      <c r="BX16">
        <f>treasuries_0!BX43</f>
        <v>2460246</v>
      </c>
      <c r="BY16">
        <f>treasuries_0!BY43</f>
        <v>2470671</v>
      </c>
      <c r="BZ16">
        <f>treasuries_0!BZ43</f>
        <v>2457846</v>
      </c>
      <c r="CA16">
        <f>treasuries_0!CA43</f>
        <v>2447392</v>
      </c>
      <c r="CB16">
        <f>treasuries_0!CB43</f>
        <v>2471411</v>
      </c>
      <c r="CC16">
        <f>treasuries_0!CC43</f>
        <v>2471411</v>
      </c>
      <c r="CD16">
        <f>treasuries_0!CD43</f>
        <v>2477722</v>
      </c>
      <c r="CE16">
        <f>treasuries_0!CE43</f>
        <v>2472775</v>
      </c>
      <c r="CF16">
        <f>treasuries_0!CF43</f>
        <v>2447631</v>
      </c>
      <c r="CG16">
        <f>treasuries_0!CG43</f>
        <v>2439180</v>
      </c>
      <c r="CH16">
        <f>treasuries_0!CH43</f>
        <v>2435128</v>
      </c>
      <c r="CI16">
        <f>treasuries_0!CI43</f>
        <v>2416555</v>
      </c>
      <c r="CJ16">
        <f>treasuries_0!CJ43</f>
        <v>2399574</v>
      </c>
      <c r="CK16">
        <f>treasuries_0!CK43</f>
        <v>2399083</v>
      </c>
      <c r="CL16">
        <f>treasuries_0!CL43</f>
        <v>2367863</v>
      </c>
      <c r="CM16">
        <f>treasuries_0!CM43</f>
        <v>2356322</v>
      </c>
      <c r="CN16">
        <f>treasuries_0!CN43</f>
        <v>2354794</v>
      </c>
      <c r="CO16">
        <f>treasuries_0!CO43</f>
        <v>2354253</v>
      </c>
      <c r="CP16">
        <f>treasuries_0!CP43</f>
        <v>2350787</v>
      </c>
      <c r="CQ16" t="e">
        <f>treasuries_0!#REF!</f>
        <v>#REF!</v>
      </c>
      <c r="CR16" t="e">
        <f>treasuries_0!#REF!</f>
        <v>#REF!</v>
      </c>
      <c r="CS16" t="e">
        <f>treasuries_0!#REF!</f>
        <v>#REF!</v>
      </c>
      <c r="CT16" t="e">
        <f>treasuries_0!#REF!</f>
        <v>#REF!</v>
      </c>
      <c r="CU16" t="e">
        <f>treasuries_0!#REF!</f>
        <v>#REF!</v>
      </c>
      <c r="CV16" t="e">
        <f>treasuries_0!#REF!</f>
        <v>#REF!</v>
      </c>
      <c r="CW16" t="e">
        <f>treasuries_0!#REF!</f>
        <v>#REF!</v>
      </c>
      <c r="CX16" t="e">
        <f>treasuries_0!#REF!</f>
        <v>#REF!</v>
      </c>
      <c r="CY16" t="e">
        <f>treasuries_0!#REF!</f>
        <v>#REF!</v>
      </c>
      <c r="CZ16" t="e">
        <f>treasuries_0!#REF!</f>
        <v>#REF!</v>
      </c>
      <c r="DA16" t="e">
        <f>treasuries_0!#REF!</f>
        <v>#REF!</v>
      </c>
      <c r="DB16" t="e">
        <f>treasuries_0!#REF!</f>
        <v>#REF!</v>
      </c>
      <c r="DC16" t="e">
        <f>treasuries_0!#REF!</f>
        <v>#REF!</v>
      </c>
      <c r="DD16" t="e">
        <f>treasuries_0!#REF!</f>
        <v>#REF!</v>
      </c>
      <c r="DE16" t="e">
        <f>treasuries_0!#REF!</f>
        <v>#REF!</v>
      </c>
      <c r="DF16" t="e">
        <f>treasuries_0!#REF!</f>
        <v>#REF!</v>
      </c>
      <c r="DG16" t="e">
        <f>treasuries_0!#REF!</f>
        <v>#REF!</v>
      </c>
      <c r="DH16" t="e">
        <f>treasuries_0!#REF!</f>
        <v>#REF!</v>
      </c>
      <c r="DI16" t="e">
        <f>treasuries_0!#REF!</f>
        <v>#REF!</v>
      </c>
      <c r="DJ16" t="e">
        <f>treasuries_0!#REF!</f>
        <v>#REF!</v>
      </c>
      <c r="DK16" t="e">
        <f>treasuries_0!#REF!</f>
        <v>#REF!</v>
      </c>
      <c r="DL16" t="e">
        <f>treasuries_0!#REF!</f>
        <v>#REF!</v>
      </c>
      <c r="DM16" t="e">
        <f>treasuries_0!#REF!</f>
        <v>#REF!</v>
      </c>
      <c r="DN16" t="e">
        <f>treasuries_0!#REF!</f>
        <v>#REF!</v>
      </c>
      <c r="DO16" t="e">
        <f>treasuries_0!#REF!</f>
        <v>#REF!</v>
      </c>
      <c r="DP16" t="e">
        <f>treasuries_0!#REF!</f>
        <v>#REF!</v>
      </c>
      <c r="DQ16" t="e">
        <f>treasuries_0!#REF!</f>
        <v>#REF!</v>
      </c>
      <c r="DR16" t="e">
        <f>treasuries_0!#REF!</f>
        <v>#REF!</v>
      </c>
      <c r="DS16" t="e">
        <f>treasuries_0!#REF!</f>
        <v>#REF!</v>
      </c>
      <c r="DT16" t="e">
        <f>treasuries_0!#REF!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55B0-B1F0-4043-8F64-11DA02FFC2F3}">
  <dimension ref="A2:BR26"/>
  <sheetViews>
    <sheetView workbookViewId="0">
      <selection activeCell="AS2" sqref="AS2:BR26"/>
    </sheetView>
  </sheetViews>
  <sheetFormatPr defaultRowHeight="15" x14ac:dyDescent="0.25"/>
  <cols>
    <col min="2" max="2" width="10.42578125" bestFit="1" customWidth="1"/>
  </cols>
  <sheetData>
    <row r="2" spans="1:70" x14ac:dyDescent="0.25">
      <c r="A2" t="str">
        <f>ER_PX[[#This Row],[Column1]]</f>
        <v>Dates</v>
      </c>
      <c r="B2" s="4">
        <f>ER_PX[[#This Row],[Column2]]</f>
        <v>46302</v>
      </c>
      <c r="C2">
        <f>ER_PX[[#This Row],[Column3]]</f>
        <v>46301</v>
      </c>
      <c r="D2">
        <f>ER_PX[[#This Row],[Column4]]</f>
        <v>46300</v>
      </c>
      <c r="E2">
        <f>ER_PX[[#This Row],[Column5]]</f>
        <v>46297</v>
      </c>
      <c r="F2">
        <f>ER_PX[[#This Row],[Column6]]</f>
        <v>46296</v>
      </c>
      <c r="G2">
        <f>ER_PX[[#This Row],[Column7]]</f>
        <v>46295</v>
      </c>
      <c r="H2">
        <f>ER_PX[[#This Row],[Column8]]</f>
        <v>46294</v>
      </c>
      <c r="I2">
        <f>ER_PX[[#This Row],[Column9]]</f>
        <v>46293</v>
      </c>
      <c r="J2">
        <f>ER_PX[[#This Row],[Column10]]</f>
        <v>46290</v>
      </c>
      <c r="K2">
        <f>ER_PX[[#This Row],[Column11]]</f>
        <v>46289</v>
      </c>
      <c r="L2">
        <f>ER_PX[[#This Row],[Column12]]</f>
        <v>46288</v>
      </c>
      <c r="M2">
        <f>ER_PX[[#This Row],[Column13]]</f>
        <v>46287</v>
      </c>
      <c r="N2">
        <f>ER_PX[[#This Row],[Column14]]</f>
        <v>46286</v>
      </c>
      <c r="O2">
        <f>ER_PX[[#This Row],[Column15]]</f>
        <v>46283</v>
      </c>
      <c r="P2">
        <f>ER_PX[[#This Row],[Column16]]</f>
        <v>46282</v>
      </c>
      <c r="Q2">
        <f>ER_PX[[#This Row],[Column17]]</f>
        <v>46281</v>
      </c>
      <c r="R2">
        <f>ER_PX[[#This Row],[Column18]]</f>
        <v>46280</v>
      </c>
      <c r="S2">
        <f>ER_PX[[#This Row],[Column19]]</f>
        <v>46279</v>
      </c>
      <c r="T2">
        <f>ER_PX[[#This Row],[Column20]]</f>
        <v>46276</v>
      </c>
      <c r="U2">
        <f>ER_PX[[#This Row],[Column21]]</f>
        <v>46275</v>
      </c>
      <c r="V2">
        <f>ER_PX[[#This Row],[Column22]]</f>
        <v>46274</v>
      </c>
      <c r="W2">
        <f>ER_PX[[#This Row],[Column23]]</f>
        <v>46273</v>
      </c>
      <c r="X2">
        <f>ER_PX[[#This Row],[Column24]]</f>
        <v>46272</v>
      </c>
      <c r="Y2">
        <f>ER_PX[[#This Row],[Column25]]</f>
        <v>46269</v>
      </c>
      <c r="Z2">
        <f>ER_PX[[#This Row],[Column26]]</f>
        <v>46268</v>
      </c>
      <c r="AA2">
        <f>ER_PX[[#This Row],[Column27]]</f>
        <v>46267</v>
      </c>
      <c r="AB2">
        <f>ER_PX[[#This Row],[Column28]]</f>
        <v>46266</v>
      </c>
      <c r="AC2">
        <f>ER_PX[[#This Row],[Column29]]</f>
        <v>46265</v>
      </c>
      <c r="AD2">
        <f>ER_PX[[#This Row],[Column30]]</f>
        <v>46262</v>
      </c>
      <c r="AE2">
        <f>ER_PX[[#This Row],[Column31]]</f>
        <v>46261</v>
      </c>
      <c r="AF2">
        <f>ER_PX[[#This Row],[Column32]]</f>
        <v>46260</v>
      </c>
      <c r="AG2">
        <f>ER_PX[[#This Row],[Column33]]</f>
        <v>46259</v>
      </c>
      <c r="AH2">
        <f>ER_PX[[#This Row],[Column34]]</f>
        <v>46258</v>
      </c>
      <c r="AI2">
        <f>ER_PX[[#This Row],[Column35]]</f>
        <v>46255</v>
      </c>
      <c r="AJ2">
        <f>ER_PX[[#This Row],[Column36]]</f>
        <v>46254</v>
      </c>
      <c r="AK2">
        <f>ER_PX[[#This Row],[Column37]]</f>
        <v>46253</v>
      </c>
      <c r="AL2">
        <f>ER_PX[[#This Row],[Column38]]</f>
        <v>46252</v>
      </c>
      <c r="AM2">
        <f>ER_PX[[#This Row],[Column39]]</f>
        <v>46251</v>
      </c>
      <c r="AN2">
        <f>ER_PX[[#This Row],[Column40]]</f>
        <v>46248</v>
      </c>
      <c r="AO2">
        <f>ER_PX[[#This Row],[Column41]]</f>
        <v>46247</v>
      </c>
      <c r="AP2">
        <f>ER_PX[[#This Row],[Column42]]</f>
        <v>46246</v>
      </c>
      <c r="AQ2">
        <f>ER_PX[[#This Row],[Column43]]</f>
        <v>46245</v>
      </c>
      <c r="AR2">
        <f>ER_PX[[#This Row],[Column44]]</f>
        <v>46244</v>
      </c>
      <c r="AS2">
        <f>ER_PX[[#This Row],[Column45]]</f>
        <v>46241</v>
      </c>
      <c r="AT2">
        <f>ER_PX[[#This Row],[Column46]]</f>
        <v>46240</v>
      </c>
      <c r="AU2">
        <f>ER_PX[[#This Row],[Column47]]</f>
        <v>46239</v>
      </c>
      <c r="AV2">
        <f>ER_PX[[#This Row],[Column48]]</f>
        <v>46238</v>
      </c>
      <c r="AW2">
        <f>ER_PX[[#This Row],[Column49]]</f>
        <v>46237</v>
      </c>
      <c r="AX2">
        <f>ER_PX[[#This Row],[Column50]]</f>
        <v>46234</v>
      </c>
      <c r="AY2">
        <f>ER_PX[[#This Row],[Column51]]</f>
        <v>46233</v>
      </c>
      <c r="AZ2">
        <f>ER_PX[[#This Row],[Column52]]</f>
        <v>46232</v>
      </c>
      <c r="BA2">
        <f>ER_PX[[#This Row],[Column53]]</f>
        <v>46231</v>
      </c>
      <c r="BB2">
        <f>ER_PX[[#This Row],[Column54]]</f>
        <v>46230</v>
      </c>
      <c r="BC2">
        <f>ER_PX[[#This Row],[Column55]]</f>
        <v>46227</v>
      </c>
      <c r="BD2">
        <f>ER_PX[[#This Row],[Column56]]</f>
        <v>46226</v>
      </c>
      <c r="BE2">
        <f>ER_PX[[#This Row],[Column57]]</f>
        <v>46225</v>
      </c>
      <c r="BF2">
        <f>ER_PX[[#This Row],[Column58]]</f>
        <v>46224</v>
      </c>
      <c r="BG2">
        <f>ER_PX[[#This Row],[Column59]]</f>
        <v>46223</v>
      </c>
      <c r="BH2">
        <f>ER_PX[[#This Row],[Column60]]</f>
        <v>46220</v>
      </c>
      <c r="BI2">
        <f>ER_PX[[#This Row],[Column61]]</f>
        <v>46219</v>
      </c>
      <c r="BJ2">
        <f>ER_PX[[#This Row],[Column62]]</f>
        <v>46218</v>
      </c>
      <c r="BK2">
        <f>ER_PX[[#This Row],[Column63]]</f>
        <v>46217</v>
      </c>
      <c r="BL2">
        <f>ER_PX[[#This Row],[Column64]]</f>
        <v>46216</v>
      </c>
      <c r="BM2">
        <f>ER_PX[[#This Row],[Column65]]</f>
        <v>46213</v>
      </c>
      <c r="BN2">
        <f>ER_PX[[#This Row],[Column66]]</f>
        <v>46212</v>
      </c>
      <c r="BO2">
        <f>ER_PX[[#This Row],[Column67]]</f>
        <v>46211</v>
      </c>
      <c r="BP2">
        <f>ER_PX[[#This Row],[Column68]]</f>
        <v>46210</v>
      </c>
      <c r="BQ2">
        <f>ER_PX[[#This Row],[Column69]]</f>
        <v>46209</v>
      </c>
      <c r="BR2">
        <f>ER_PX[[#This Row],[Column70]]</f>
        <v>46206</v>
      </c>
    </row>
    <row r="3" spans="1:70" x14ac:dyDescent="0.25">
      <c r="A3" t="str">
        <f ca="1">'cont list_0'!E6</f>
        <v>U26</v>
      </c>
      <c r="B3">
        <f>ER_PX[[#This Row],[Column2]]</f>
        <v>902205</v>
      </c>
      <c r="C3">
        <f>ER_PX[[#This Row],[Column3]]</f>
        <v>902205</v>
      </c>
      <c r="D3">
        <f>ER_PX[[#This Row],[Column4]]</f>
        <v>929568</v>
      </c>
      <c r="E3">
        <f>ER_PX[[#This Row],[Column5]]</f>
        <v>921331</v>
      </c>
      <c r="F3">
        <f>ER_PX[[#This Row],[Column6]]</f>
        <v>942386</v>
      </c>
      <c r="G3">
        <f>ER_PX[[#This Row],[Column7]]</f>
        <v>948980</v>
      </c>
      <c r="H3">
        <f>ER_PX[[#This Row],[Column8]]</f>
        <v>951322</v>
      </c>
      <c r="I3">
        <f>ER_PX[[#This Row],[Column9]]</f>
        <v>955828</v>
      </c>
      <c r="J3">
        <f>ER_PX[[#This Row],[Column10]]</f>
        <v>939288</v>
      </c>
      <c r="K3">
        <f>ER_PX[[#This Row],[Column11]]</f>
        <v>945021</v>
      </c>
      <c r="L3">
        <f>ER_PX[[#This Row],[Column12]]</f>
        <v>944177</v>
      </c>
      <c r="M3">
        <f>ER_PX[[#This Row],[Column13]]</f>
        <v>946765</v>
      </c>
      <c r="N3">
        <f>ER_PX[[#This Row],[Column14]]</f>
        <v>957002</v>
      </c>
      <c r="O3">
        <f>ER_PX[[#This Row],[Column15]]</f>
        <v>955354</v>
      </c>
      <c r="P3">
        <f>ER_PX[[#This Row],[Column16]]</f>
        <v>940221</v>
      </c>
      <c r="Q3">
        <f>ER_PX[[#This Row],[Column17]]</f>
        <v>948349</v>
      </c>
      <c r="R3">
        <f>ER_PX[[#This Row],[Column18]]</f>
        <v>953447</v>
      </c>
      <c r="S3">
        <f>ER_PX[[#This Row],[Column19]]</f>
        <v>644716</v>
      </c>
      <c r="T3">
        <f>ER_PX[[#This Row],[Column20]]</f>
        <v>644716</v>
      </c>
      <c r="U3">
        <f>ER_PX[[#This Row],[Column21]]</f>
        <v>646959</v>
      </c>
      <c r="V3">
        <f>ER_PX[[#This Row],[Column22]]</f>
        <v>651480</v>
      </c>
      <c r="W3">
        <f>ER_PX[[#This Row],[Column23]]</f>
        <v>657197</v>
      </c>
      <c r="X3">
        <f>ER_PX[[#This Row],[Column24]]</f>
        <v>666481</v>
      </c>
      <c r="Y3">
        <f>ER_PX[[#This Row],[Column25]]</f>
        <v>661527</v>
      </c>
      <c r="Z3">
        <f>ER_PX[[#This Row],[Column26]]</f>
        <v>665139</v>
      </c>
      <c r="AA3">
        <f>ER_PX[[#This Row],[Column27]]</f>
        <v>650309</v>
      </c>
      <c r="AB3">
        <f>ER_PX[[#This Row],[Column28]]</f>
        <v>645348</v>
      </c>
      <c r="AC3">
        <f>ER_PX[[#This Row],[Column29]]</f>
        <v>653506</v>
      </c>
      <c r="AD3">
        <f>ER_PX[[#This Row],[Column30]]</f>
        <v>643813</v>
      </c>
      <c r="AE3">
        <f>ER_PX[[#This Row],[Column31]]</f>
        <v>631705</v>
      </c>
      <c r="AF3">
        <f>ER_PX[[#This Row],[Column32]]</f>
        <v>631223</v>
      </c>
      <c r="AG3">
        <f>ER_PX[[#This Row],[Column33]]</f>
        <v>636823</v>
      </c>
      <c r="AH3">
        <f>ER_PX[[#This Row],[Column34]]</f>
        <v>632867</v>
      </c>
      <c r="AI3">
        <f>ER_PX[[#This Row],[Column35]]</f>
        <v>628793</v>
      </c>
      <c r="AJ3">
        <f>ER_PX[[#This Row],[Column36]]</f>
        <v>620765</v>
      </c>
      <c r="AK3">
        <f>ER_PX[[#This Row],[Column37]]</f>
        <v>622057</v>
      </c>
      <c r="AL3">
        <f>ER_PX[[#This Row],[Column38]]</f>
        <v>617584</v>
      </c>
      <c r="AM3">
        <f>ER_PX[[#This Row],[Column39]]</f>
        <v>618672</v>
      </c>
      <c r="AN3">
        <f>ER_PX[[#This Row],[Column40]]</f>
        <v>624494</v>
      </c>
      <c r="AO3">
        <f>ER_PX[[#This Row],[Column41]]</f>
        <v>642077</v>
      </c>
      <c r="AP3">
        <f>ER_PX[[#This Row],[Column42]]</f>
        <v>651147</v>
      </c>
      <c r="AQ3">
        <f>ER_PX[[#This Row],[Column43]]</f>
        <v>659673</v>
      </c>
      <c r="AR3">
        <f>ER_PX[[#This Row],[Column44]]</f>
        <v>665435</v>
      </c>
      <c r="AS3">
        <f>ER_PX[[#This Row],[Column45]]</f>
        <v>665023</v>
      </c>
      <c r="AT3">
        <f>ER_PX[[#This Row],[Column46]]</f>
        <v>666575</v>
      </c>
      <c r="AU3">
        <f>ER_PX[[#This Row],[Column47]]</f>
        <v>684511</v>
      </c>
      <c r="AV3">
        <f>ER_PX[[#This Row],[Column48]]</f>
        <v>663430</v>
      </c>
      <c r="AW3">
        <f>ER_PX[[#This Row],[Column49]]</f>
        <v>661835</v>
      </c>
      <c r="AX3">
        <f>ER_PX[[#This Row],[Column50]]</f>
        <v>656754</v>
      </c>
      <c r="AY3">
        <f>ER_PX[[#This Row],[Column51]]</f>
        <v>658483</v>
      </c>
      <c r="AZ3">
        <f>ER_PX[[#This Row],[Column52]]</f>
        <v>666205</v>
      </c>
      <c r="BA3">
        <f>ER_PX[[#This Row],[Column53]]</f>
        <v>672831</v>
      </c>
      <c r="BB3">
        <f>ER_PX[[#This Row],[Column54]]</f>
        <v>676004</v>
      </c>
      <c r="BC3">
        <f>ER_PX[[#This Row],[Column55]]</f>
        <v>681992</v>
      </c>
      <c r="BD3">
        <f>ER_PX[[#This Row],[Column56]]</f>
        <v>678603</v>
      </c>
      <c r="BE3">
        <f>ER_PX[[#This Row],[Column57]]</f>
        <v>690166</v>
      </c>
      <c r="BF3">
        <f>ER_PX[[#This Row],[Column58]]</f>
        <v>680573</v>
      </c>
      <c r="BG3">
        <f>ER_PX[[#This Row],[Column59]]</f>
        <v>688689</v>
      </c>
      <c r="BH3">
        <f>ER_PX[[#This Row],[Column60]]</f>
        <v>683853</v>
      </c>
      <c r="BI3">
        <f>ER_PX[[#This Row],[Column61]]</f>
        <v>669511</v>
      </c>
      <c r="BJ3">
        <f>ER_PX[[#This Row],[Column62]]</f>
        <v>666354</v>
      </c>
      <c r="BK3">
        <f>ER_PX[[#This Row],[Column63]]</f>
        <v>652091</v>
      </c>
      <c r="BL3">
        <f>ER_PX[[#This Row],[Column64]]</f>
        <v>648962</v>
      </c>
      <c r="BM3">
        <f>ER_PX[[#This Row],[Column65]]</f>
        <v>642408</v>
      </c>
      <c r="BN3">
        <f>ER_PX[[#This Row],[Column66]]</f>
        <v>647803</v>
      </c>
      <c r="BO3">
        <f>ER_PX[[#This Row],[Column67]]</f>
        <v>647543</v>
      </c>
      <c r="BP3">
        <f>ER_PX[[#This Row],[Column68]]</f>
        <v>645859</v>
      </c>
      <c r="BQ3">
        <f>ER_PX[[#This Row],[Column69]]</f>
        <v>638543</v>
      </c>
      <c r="BR3">
        <f>ER_PX[[#This Row],[Column70]]</f>
        <v>639052</v>
      </c>
    </row>
    <row r="4" spans="1:70" x14ac:dyDescent="0.25">
      <c r="A4" t="str">
        <f ca="1">'cont list_0'!E7</f>
        <v>Z26</v>
      </c>
      <c r="B4">
        <f>ER_PX[[#This Row],[Column2]]</f>
        <v>621548</v>
      </c>
      <c r="C4">
        <f>ER_PX[[#This Row],[Column3]]</f>
        <v>621548</v>
      </c>
      <c r="D4">
        <f>ER_PX[[#This Row],[Column4]]</f>
        <v>619643</v>
      </c>
      <c r="E4">
        <f>ER_PX[[#This Row],[Column5]]</f>
        <v>594575</v>
      </c>
      <c r="F4">
        <f>ER_PX[[#This Row],[Column6]]</f>
        <v>597955</v>
      </c>
      <c r="G4">
        <f>ER_PX[[#This Row],[Column7]]</f>
        <v>597239</v>
      </c>
      <c r="H4">
        <f>ER_PX[[#This Row],[Column8]]</f>
        <v>584150</v>
      </c>
      <c r="I4">
        <f>ER_PX[[#This Row],[Column9]]</f>
        <v>581245</v>
      </c>
      <c r="J4">
        <f>ER_PX[[#This Row],[Column10]]</f>
        <v>592559</v>
      </c>
      <c r="K4">
        <f>ER_PX[[#This Row],[Column11]]</f>
        <v>592343</v>
      </c>
      <c r="L4">
        <f>ER_PX[[#This Row],[Column12]]</f>
        <v>558402</v>
      </c>
      <c r="M4">
        <f>ER_PX[[#This Row],[Column13]]</f>
        <v>565563</v>
      </c>
      <c r="N4">
        <f>ER_PX[[#This Row],[Column14]]</f>
        <v>552793</v>
      </c>
      <c r="O4">
        <f>ER_PX[[#This Row],[Column15]]</f>
        <v>560857</v>
      </c>
      <c r="P4">
        <f>ER_PX[[#This Row],[Column16]]</f>
        <v>562074</v>
      </c>
      <c r="Q4">
        <f>ER_PX[[#This Row],[Column17]]</f>
        <v>567160</v>
      </c>
      <c r="R4">
        <f>ER_PX[[#This Row],[Column18]]</f>
        <v>562305</v>
      </c>
      <c r="S4">
        <f>ER_PX[[#This Row],[Column19]]</f>
        <v>953209</v>
      </c>
      <c r="T4">
        <f>ER_PX[[#This Row],[Column20]]</f>
        <v>965727</v>
      </c>
      <c r="U4">
        <f>ER_PX[[#This Row],[Column21]]</f>
        <v>973331</v>
      </c>
      <c r="V4">
        <f>ER_PX[[#This Row],[Column22]]</f>
        <v>968556</v>
      </c>
      <c r="W4">
        <f>ER_PX[[#This Row],[Column23]]</f>
        <v>964864</v>
      </c>
      <c r="X4">
        <f>ER_PX[[#This Row],[Column24]]</f>
        <v>971609</v>
      </c>
      <c r="Y4">
        <f>ER_PX[[#This Row],[Column25]]</f>
        <v>969508</v>
      </c>
      <c r="Z4">
        <f>ER_PX[[#This Row],[Column26]]</f>
        <v>964759</v>
      </c>
      <c r="AA4">
        <f>ER_PX[[#This Row],[Column27]]</f>
        <v>974821</v>
      </c>
      <c r="AB4">
        <f>ER_PX[[#This Row],[Column28]]</f>
        <v>968240</v>
      </c>
      <c r="AC4">
        <f>ER_PX[[#This Row],[Column29]]</f>
        <v>965400</v>
      </c>
      <c r="AD4">
        <f>ER_PX[[#This Row],[Column30]]</f>
        <v>966169</v>
      </c>
      <c r="AE4">
        <f>ER_PX[[#This Row],[Column31]]</f>
        <v>962854</v>
      </c>
      <c r="AF4">
        <f>ER_PX[[#This Row],[Column32]]</f>
        <v>950145</v>
      </c>
      <c r="AG4">
        <f>ER_PX[[#This Row],[Column33]]</f>
        <v>946628</v>
      </c>
      <c r="AH4">
        <f>ER_PX[[#This Row],[Column34]]</f>
        <v>938377</v>
      </c>
      <c r="AI4">
        <f>ER_PX[[#This Row],[Column35]]</f>
        <v>949372</v>
      </c>
      <c r="AJ4">
        <f>ER_PX[[#This Row],[Column36]]</f>
        <v>946395</v>
      </c>
      <c r="AK4">
        <f>ER_PX[[#This Row],[Column37]]</f>
        <v>934878</v>
      </c>
      <c r="AL4">
        <f>ER_PX[[#This Row],[Column38]]</f>
        <v>936623</v>
      </c>
      <c r="AM4">
        <f>ER_PX[[#This Row],[Column39]]</f>
        <v>930909</v>
      </c>
      <c r="AN4">
        <f>ER_PX[[#This Row],[Column40]]</f>
        <v>942369</v>
      </c>
      <c r="AO4">
        <f>ER_PX[[#This Row],[Column41]]</f>
        <v>940905</v>
      </c>
      <c r="AP4">
        <f>ER_PX[[#This Row],[Column42]]</f>
        <v>941301</v>
      </c>
      <c r="AQ4">
        <f>ER_PX[[#This Row],[Column43]]</f>
        <v>951040</v>
      </c>
      <c r="AR4">
        <f>ER_PX[[#This Row],[Column44]]</f>
        <v>951638</v>
      </c>
      <c r="AS4">
        <f>ER_PX[[#This Row],[Column45]]</f>
        <v>947792</v>
      </c>
      <c r="AT4">
        <f>ER_PX[[#This Row],[Column46]]</f>
        <v>952477</v>
      </c>
      <c r="AU4">
        <f>ER_PX[[#This Row],[Column47]]</f>
        <v>960384</v>
      </c>
      <c r="AV4">
        <f>ER_PX[[#This Row],[Column48]]</f>
        <v>950430</v>
      </c>
      <c r="AW4">
        <f>ER_PX[[#This Row],[Column49]]</f>
        <v>938380</v>
      </c>
      <c r="AX4">
        <f>ER_PX[[#This Row],[Column50]]</f>
        <v>949027</v>
      </c>
      <c r="AY4">
        <f>ER_PX[[#This Row],[Column51]]</f>
        <v>953571</v>
      </c>
      <c r="AZ4">
        <f>ER_PX[[#This Row],[Column52]]</f>
        <v>960480</v>
      </c>
      <c r="BA4">
        <f>ER_PX[[#This Row],[Column53]]</f>
        <v>958823</v>
      </c>
      <c r="BB4">
        <f>ER_PX[[#This Row],[Column54]]</f>
        <v>976328</v>
      </c>
      <c r="BC4">
        <f>ER_PX[[#This Row],[Column55]]</f>
        <v>976071</v>
      </c>
      <c r="BD4">
        <f>ER_PX[[#This Row],[Column56]]</f>
        <v>970906</v>
      </c>
      <c r="BE4">
        <f>ER_PX[[#This Row],[Column57]]</f>
        <v>954549</v>
      </c>
      <c r="BF4">
        <f>ER_PX[[#This Row],[Column58]]</f>
        <v>952978</v>
      </c>
      <c r="BG4">
        <f>ER_PX[[#This Row],[Column59]]</f>
        <v>953946</v>
      </c>
      <c r="BH4">
        <f>ER_PX[[#This Row],[Column60]]</f>
        <v>958076</v>
      </c>
      <c r="BI4">
        <f>ER_PX[[#This Row],[Column61]]</f>
        <v>961058</v>
      </c>
      <c r="BJ4">
        <f>ER_PX[[#This Row],[Column62]]</f>
        <v>967801</v>
      </c>
      <c r="BK4">
        <f>ER_PX[[#This Row],[Column63]]</f>
        <v>973903</v>
      </c>
      <c r="BL4">
        <f>ER_PX[[#This Row],[Column64]]</f>
        <v>972020</v>
      </c>
      <c r="BM4">
        <f>ER_PX[[#This Row],[Column65]]</f>
        <v>958331</v>
      </c>
      <c r="BN4">
        <f>ER_PX[[#This Row],[Column66]]</f>
        <v>954229</v>
      </c>
      <c r="BO4">
        <f>ER_PX[[#This Row],[Column67]]</f>
        <v>952032</v>
      </c>
      <c r="BP4">
        <f>ER_PX[[#This Row],[Column68]]</f>
        <v>943245</v>
      </c>
      <c r="BQ4">
        <f>ER_PX[[#This Row],[Column69]]</f>
        <v>943297</v>
      </c>
      <c r="BR4">
        <f>ER_PX[[#This Row],[Column70]]</f>
        <v>942900</v>
      </c>
    </row>
    <row r="5" spans="1:70" x14ac:dyDescent="0.25">
      <c r="A5" t="str">
        <f ca="1">'cont list_0'!E8</f>
        <v>H27</v>
      </c>
      <c r="B5">
        <f>ER_PX[[#This Row],[Column2]]</f>
        <v>554937</v>
      </c>
      <c r="C5">
        <f>ER_PX[[#This Row],[Column3]]</f>
        <v>554937</v>
      </c>
      <c r="D5">
        <f>ER_PX[[#This Row],[Column4]]</f>
        <v>553763</v>
      </c>
      <c r="E5">
        <f>ER_PX[[#This Row],[Column5]]</f>
        <v>562267</v>
      </c>
      <c r="F5">
        <f>ER_PX[[#This Row],[Column6]]</f>
        <v>565727</v>
      </c>
      <c r="G5">
        <f>ER_PX[[#This Row],[Column7]]</f>
        <v>594157</v>
      </c>
      <c r="H5">
        <f>ER_PX[[#This Row],[Column8]]</f>
        <v>593107</v>
      </c>
      <c r="I5">
        <f>ER_PX[[#This Row],[Column9]]</f>
        <v>591753</v>
      </c>
      <c r="J5">
        <f>ER_PX[[#This Row],[Column10]]</f>
        <v>590344</v>
      </c>
      <c r="K5">
        <f>ER_PX[[#This Row],[Column11]]</f>
        <v>594927</v>
      </c>
      <c r="L5">
        <f>ER_PX[[#This Row],[Column12]]</f>
        <v>604021</v>
      </c>
      <c r="M5">
        <f>ER_PX[[#This Row],[Column13]]</f>
        <v>573121</v>
      </c>
      <c r="N5">
        <f>ER_PX[[#This Row],[Column14]]</f>
        <v>566582</v>
      </c>
      <c r="O5">
        <f>ER_PX[[#This Row],[Column15]]</f>
        <v>565878</v>
      </c>
      <c r="P5">
        <f>ER_PX[[#This Row],[Column16]]</f>
        <v>552699</v>
      </c>
      <c r="Q5">
        <f>ER_PX[[#This Row],[Column17]]</f>
        <v>553307</v>
      </c>
      <c r="R5">
        <f>ER_PX[[#This Row],[Column18]]</f>
        <v>558115</v>
      </c>
      <c r="S5">
        <f>ER_PX[[#This Row],[Column19]]</f>
        <v>566902</v>
      </c>
      <c r="T5">
        <f>ER_PX[[#This Row],[Column20]]</f>
        <v>571799</v>
      </c>
      <c r="U5">
        <f>ER_PX[[#This Row],[Column21]]</f>
        <v>579590</v>
      </c>
      <c r="V5">
        <f>ER_PX[[#This Row],[Column22]]</f>
        <v>553349</v>
      </c>
      <c r="W5">
        <f>ER_PX[[#This Row],[Column23]]</f>
        <v>557838</v>
      </c>
      <c r="X5">
        <f>ER_PX[[#This Row],[Column24]]</f>
        <v>549405</v>
      </c>
      <c r="Y5">
        <f>ER_PX[[#This Row],[Column25]]</f>
        <v>542908</v>
      </c>
      <c r="Z5">
        <f>ER_PX[[#This Row],[Column26]]</f>
        <v>538845</v>
      </c>
      <c r="AA5">
        <f>ER_PX[[#This Row],[Column27]]</f>
        <v>533320</v>
      </c>
      <c r="AB5">
        <f>ER_PX[[#This Row],[Column28]]</f>
        <v>514514</v>
      </c>
      <c r="AC5">
        <f>ER_PX[[#This Row],[Column29]]</f>
        <v>504013</v>
      </c>
      <c r="AD5">
        <f>ER_PX[[#This Row],[Column30]]</f>
        <v>496712</v>
      </c>
      <c r="AE5">
        <f>ER_PX[[#This Row],[Column31]]</f>
        <v>484295</v>
      </c>
      <c r="AF5">
        <f>ER_PX[[#This Row],[Column32]]</f>
        <v>479260</v>
      </c>
      <c r="AG5">
        <f>ER_PX[[#This Row],[Column33]]</f>
        <v>470133</v>
      </c>
      <c r="AH5">
        <f>ER_PX[[#This Row],[Column34]]</f>
        <v>467001</v>
      </c>
      <c r="AI5">
        <f>ER_PX[[#This Row],[Column35]]</f>
        <v>469055</v>
      </c>
      <c r="AJ5">
        <f>ER_PX[[#This Row],[Column36]]</f>
        <v>476605</v>
      </c>
      <c r="AK5">
        <f>ER_PX[[#This Row],[Column37]]</f>
        <v>478563</v>
      </c>
      <c r="AL5">
        <f>ER_PX[[#This Row],[Column38]]</f>
        <v>474645</v>
      </c>
      <c r="AM5">
        <f>ER_PX[[#This Row],[Column39]]</f>
        <v>478274</v>
      </c>
      <c r="AN5">
        <f>ER_PX[[#This Row],[Column40]]</f>
        <v>482342</v>
      </c>
      <c r="AO5">
        <f>ER_PX[[#This Row],[Column41]]</f>
        <v>478708</v>
      </c>
      <c r="AP5">
        <f>ER_PX[[#This Row],[Column42]]</f>
        <v>473570</v>
      </c>
      <c r="AQ5">
        <f>ER_PX[[#This Row],[Column43]]</f>
        <v>472127</v>
      </c>
      <c r="AR5">
        <f>ER_PX[[#This Row],[Column44]]</f>
        <v>481083</v>
      </c>
      <c r="AS5">
        <f>ER_PX[[#This Row],[Column45]]</f>
        <v>476561</v>
      </c>
      <c r="AT5">
        <f>ER_PX[[#This Row],[Column46]]</f>
        <v>472111</v>
      </c>
      <c r="AU5">
        <f>ER_PX[[#This Row],[Column47]]</f>
        <v>483251</v>
      </c>
      <c r="AV5">
        <f>ER_PX[[#This Row],[Column48]]</f>
        <v>482559</v>
      </c>
      <c r="AW5">
        <f>ER_PX[[#This Row],[Column49]]</f>
        <v>470182</v>
      </c>
      <c r="AX5">
        <f>ER_PX[[#This Row],[Column50]]</f>
        <v>464396</v>
      </c>
      <c r="AY5">
        <f>ER_PX[[#This Row],[Column51]]</f>
        <v>459106</v>
      </c>
      <c r="AZ5">
        <f>ER_PX[[#This Row],[Column52]]</f>
        <v>455097</v>
      </c>
      <c r="BA5">
        <f>ER_PX[[#This Row],[Column53]]</f>
        <v>461319</v>
      </c>
      <c r="BB5">
        <f>ER_PX[[#This Row],[Column54]]</f>
        <v>469024</v>
      </c>
      <c r="BC5">
        <f>ER_PX[[#This Row],[Column55]]</f>
        <v>479737</v>
      </c>
      <c r="BD5">
        <f>ER_PX[[#This Row],[Column56]]</f>
        <v>478105</v>
      </c>
      <c r="BE5">
        <f>ER_PX[[#This Row],[Column57]]</f>
        <v>490441</v>
      </c>
      <c r="BF5">
        <f>ER_PX[[#This Row],[Column58]]</f>
        <v>482586</v>
      </c>
      <c r="BG5">
        <f>ER_PX[[#This Row],[Column59]]</f>
        <v>489839</v>
      </c>
      <c r="BH5">
        <f>ER_PX[[#This Row],[Column60]]</f>
        <v>483750</v>
      </c>
      <c r="BI5">
        <f>ER_PX[[#This Row],[Column61]]</f>
        <v>507223</v>
      </c>
      <c r="BJ5">
        <f>ER_PX[[#This Row],[Column62]]</f>
        <v>499779</v>
      </c>
      <c r="BK5">
        <f>ER_PX[[#This Row],[Column63]]</f>
        <v>479965</v>
      </c>
      <c r="BL5">
        <f>ER_PX[[#This Row],[Column64]]</f>
        <v>482427</v>
      </c>
      <c r="BM5">
        <f>ER_PX[[#This Row],[Column65]]</f>
        <v>475338</v>
      </c>
      <c r="BN5">
        <f>ER_PX[[#This Row],[Column66]]</f>
        <v>477602</v>
      </c>
      <c r="BO5">
        <f>ER_PX[[#This Row],[Column67]]</f>
        <v>475967</v>
      </c>
      <c r="BP5">
        <f>ER_PX[[#This Row],[Column68]]</f>
        <v>473137</v>
      </c>
      <c r="BQ5">
        <f>ER_PX[[#This Row],[Column69]]</f>
        <v>478213</v>
      </c>
      <c r="BR5">
        <f>ER_PX[[#This Row],[Column70]]</f>
        <v>482677</v>
      </c>
    </row>
    <row r="6" spans="1:70" x14ac:dyDescent="0.25">
      <c r="A6" t="str">
        <f ca="1">'cont list_0'!E9</f>
        <v>M27</v>
      </c>
      <c r="B6">
        <f>ER_PX[[#This Row],[Column2]]</f>
        <v>470180</v>
      </c>
      <c r="C6">
        <f>ER_PX[[#This Row],[Column3]]</f>
        <v>470180</v>
      </c>
      <c r="D6">
        <f>ER_PX[[#This Row],[Column4]]</f>
        <v>472833</v>
      </c>
      <c r="E6">
        <f>ER_PX[[#This Row],[Column5]]</f>
        <v>461751</v>
      </c>
      <c r="F6">
        <f>ER_PX[[#This Row],[Column6]]</f>
        <v>464352</v>
      </c>
      <c r="G6">
        <f>ER_PX[[#This Row],[Column7]]</f>
        <v>494238</v>
      </c>
      <c r="H6">
        <f>ER_PX[[#This Row],[Column8]]</f>
        <v>487556</v>
      </c>
      <c r="I6">
        <f>ER_PX[[#This Row],[Column9]]</f>
        <v>480871</v>
      </c>
      <c r="J6">
        <f>ER_PX[[#This Row],[Column10]]</f>
        <v>474173</v>
      </c>
      <c r="K6">
        <f>ER_PX[[#This Row],[Column11]]</f>
        <v>470067</v>
      </c>
      <c r="L6">
        <f>ER_PX[[#This Row],[Column12]]</f>
        <v>464237</v>
      </c>
      <c r="M6">
        <f>ER_PX[[#This Row],[Column13]]</f>
        <v>459462</v>
      </c>
      <c r="N6">
        <f>ER_PX[[#This Row],[Column14]]</f>
        <v>461391</v>
      </c>
      <c r="O6">
        <f>ER_PX[[#This Row],[Column15]]</f>
        <v>463055</v>
      </c>
      <c r="P6">
        <f>ER_PX[[#This Row],[Column16]]</f>
        <v>467988</v>
      </c>
      <c r="Q6">
        <f>ER_PX[[#This Row],[Column17]]</f>
        <v>456526</v>
      </c>
      <c r="R6">
        <f>ER_PX[[#This Row],[Column18]]</f>
        <v>451745</v>
      </c>
      <c r="S6">
        <f>ER_PX[[#This Row],[Column19]]</f>
        <v>553756</v>
      </c>
      <c r="T6">
        <f>ER_PX[[#This Row],[Column20]]</f>
        <v>549750</v>
      </c>
      <c r="U6">
        <f>ER_PX[[#This Row],[Column21]]</f>
        <v>578437</v>
      </c>
      <c r="V6">
        <f>ER_PX[[#This Row],[Column22]]</f>
        <v>573177</v>
      </c>
      <c r="W6">
        <f>ER_PX[[#This Row],[Column23]]</f>
        <v>567788</v>
      </c>
      <c r="X6">
        <f>ER_PX[[#This Row],[Column24]]</f>
        <v>571587</v>
      </c>
      <c r="Y6">
        <f>ER_PX[[#This Row],[Column25]]</f>
        <v>561059</v>
      </c>
      <c r="Z6">
        <f>ER_PX[[#This Row],[Column26]]</f>
        <v>555186</v>
      </c>
      <c r="AA6">
        <f>ER_PX[[#This Row],[Column27]]</f>
        <v>555895</v>
      </c>
      <c r="AB6">
        <f>ER_PX[[#This Row],[Column28]]</f>
        <v>544367</v>
      </c>
      <c r="AC6">
        <f>ER_PX[[#This Row],[Column29]]</f>
        <v>530686</v>
      </c>
      <c r="AD6">
        <f>ER_PX[[#This Row],[Column30]]</f>
        <v>524961</v>
      </c>
      <c r="AE6">
        <f>ER_PX[[#This Row],[Column31]]</f>
        <v>515926</v>
      </c>
      <c r="AF6">
        <f>ER_PX[[#This Row],[Column32]]</f>
        <v>503715</v>
      </c>
      <c r="AG6">
        <f>ER_PX[[#This Row],[Column33]]</f>
        <v>499432</v>
      </c>
      <c r="AH6">
        <f>ER_PX[[#This Row],[Column34]]</f>
        <v>500255</v>
      </c>
      <c r="AI6">
        <f>ER_PX[[#This Row],[Column35]]</f>
        <v>493924</v>
      </c>
      <c r="AJ6">
        <f>ER_PX[[#This Row],[Column36]]</f>
        <v>491722</v>
      </c>
      <c r="AK6">
        <f>ER_PX[[#This Row],[Column37]]</f>
        <v>488701</v>
      </c>
      <c r="AL6">
        <f>ER_PX[[#This Row],[Column38]]</f>
        <v>488764</v>
      </c>
      <c r="AM6">
        <f>ER_PX[[#This Row],[Column39]]</f>
        <v>481740</v>
      </c>
      <c r="AN6">
        <f>ER_PX[[#This Row],[Column40]]</f>
        <v>485967</v>
      </c>
      <c r="AO6">
        <f>ER_PX[[#This Row],[Column41]]</f>
        <v>487796</v>
      </c>
      <c r="AP6">
        <f>ER_PX[[#This Row],[Column42]]</f>
        <v>491360</v>
      </c>
      <c r="AQ6">
        <f>ER_PX[[#This Row],[Column43]]</f>
        <v>482183</v>
      </c>
      <c r="AR6">
        <f>ER_PX[[#This Row],[Column44]]</f>
        <v>483087</v>
      </c>
      <c r="AS6">
        <f>ER_PX[[#This Row],[Column45]]</f>
        <v>485236</v>
      </c>
      <c r="AT6">
        <f>ER_PX[[#This Row],[Column46]]</f>
        <v>485355</v>
      </c>
      <c r="AU6">
        <f>ER_PX[[#This Row],[Column47]]</f>
        <v>487233</v>
      </c>
      <c r="AV6">
        <f>ER_PX[[#This Row],[Column48]]</f>
        <v>485218</v>
      </c>
      <c r="AW6">
        <f>ER_PX[[#This Row],[Column49]]</f>
        <v>477467</v>
      </c>
      <c r="AX6">
        <f>ER_PX[[#This Row],[Column50]]</f>
        <v>482298</v>
      </c>
      <c r="AY6">
        <f>ER_PX[[#This Row],[Column51]]</f>
        <v>480067</v>
      </c>
      <c r="AZ6">
        <f>ER_PX[[#This Row],[Column52]]</f>
        <v>480420</v>
      </c>
      <c r="BA6">
        <f>ER_PX[[#This Row],[Column53]]</f>
        <v>474948</v>
      </c>
      <c r="BB6">
        <f>ER_PX[[#This Row],[Column54]]</f>
        <v>473831</v>
      </c>
      <c r="BC6">
        <f>ER_PX[[#This Row],[Column55]]</f>
        <v>476679</v>
      </c>
      <c r="BD6">
        <f>ER_PX[[#This Row],[Column56]]</f>
        <v>478776</v>
      </c>
      <c r="BE6">
        <f>ER_PX[[#This Row],[Column57]]</f>
        <v>479910</v>
      </c>
      <c r="BF6">
        <f>ER_PX[[#This Row],[Column58]]</f>
        <v>460744</v>
      </c>
      <c r="BG6">
        <f>ER_PX[[#This Row],[Column59]]</f>
        <v>476623</v>
      </c>
      <c r="BH6">
        <f>ER_PX[[#This Row],[Column60]]</f>
        <v>472041</v>
      </c>
      <c r="BI6">
        <f>ER_PX[[#This Row],[Column61]]</f>
        <v>469117</v>
      </c>
      <c r="BJ6">
        <f>ER_PX[[#This Row],[Column62]]</f>
        <v>465226</v>
      </c>
      <c r="BK6">
        <f>ER_PX[[#This Row],[Column63]]</f>
        <v>451607</v>
      </c>
      <c r="BL6">
        <f>ER_PX[[#This Row],[Column64]]</f>
        <v>444202</v>
      </c>
      <c r="BM6">
        <f>ER_PX[[#This Row],[Column65]]</f>
        <v>446656</v>
      </c>
      <c r="BN6">
        <f>ER_PX[[#This Row],[Column66]]</f>
        <v>448400</v>
      </c>
      <c r="BO6">
        <f>ER_PX[[#This Row],[Column67]]</f>
        <v>458338</v>
      </c>
      <c r="BP6">
        <f>ER_PX[[#This Row],[Column68]]</f>
        <v>435277</v>
      </c>
      <c r="BQ6">
        <f>ER_PX[[#This Row],[Column69]]</f>
        <v>424724</v>
      </c>
      <c r="BR6">
        <f>ER_PX[[#This Row],[Column70]]</f>
        <v>424197</v>
      </c>
    </row>
    <row r="7" spans="1:70" x14ac:dyDescent="0.25">
      <c r="A7" t="str">
        <f ca="1">'cont list_0'!E10</f>
        <v>U27</v>
      </c>
      <c r="B7">
        <f>ER_PX[[#This Row],[Column2]]</f>
        <v>585184</v>
      </c>
      <c r="C7">
        <f>ER_PX[[#This Row],[Column3]]</f>
        <v>585184</v>
      </c>
      <c r="D7">
        <f>ER_PX[[#This Row],[Column4]]</f>
        <v>604721</v>
      </c>
      <c r="E7">
        <f>ER_PX[[#This Row],[Column5]]</f>
        <v>595740</v>
      </c>
      <c r="F7">
        <f>ER_PX[[#This Row],[Column6]]</f>
        <v>582595</v>
      </c>
      <c r="G7">
        <f>ER_PX[[#This Row],[Column7]]</f>
        <v>583891</v>
      </c>
      <c r="H7">
        <f>ER_PX[[#This Row],[Column8]]</f>
        <v>576929</v>
      </c>
      <c r="I7">
        <f>ER_PX[[#This Row],[Column9]]</f>
        <v>585977</v>
      </c>
      <c r="J7">
        <f>ER_PX[[#This Row],[Column10]]</f>
        <v>592155</v>
      </c>
      <c r="K7">
        <f>ER_PX[[#This Row],[Column11]]</f>
        <v>571133</v>
      </c>
      <c r="L7">
        <f>ER_PX[[#This Row],[Column12]]</f>
        <v>570403</v>
      </c>
      <c r="M7">
        <f>ER_PX[[#This Row],[Column13]]</f>
        <v>532929</v>
      </c>
      <c r="N7">
        <f>ER_PX[[#This Row],[Column14]]</f>
        <v>541621</v>
      </c>
      <c r="O7">
        <f>ER_PX[[#This Row],[Column15]]</f>
        <v>540351</v>
      </c>
      <c r="P7">
        <f>ER_PX[[#This Row],[Column16]]</f>
        <v>530450</v>
      </c>
      <c r="Q7">
        <f>ER_PX[[#This Row],[Column17]]</f>
        <v>522980</v>
      </c>
      <c r="R7">
        <f>ER_PX[[#This Row],[Column18]]</f>
        <v>503955</v>
      </c>
      <c r="S7">
        <f>ER_PX[[#This Row],[Column19]]</f>
        <v>444977</v>
      </c>
      <c r="T7">
        <f>ER_PX[[#This Row],[Column20]]</f>
        <v>440297</v>
      </c>
      <c r="U7">
        <f>ER_PX[[#This Row],[Column21]]</f>
        <v>507266</v>
      </c>
      <c r="V7">
        <f>ER_PX[[#This Row],[Column22]]</f>
        <v>496645</v>
      </c>
      <c r="W7">
        <f>ER_PX[[#This Row],[Column23]]</f>
        <v>486008</v>
      </c>
      <c r="X7">
        <f>ER_PX[[#This Row],[Column24]]</f>
        <v>498123</v>
      </c>
      <c r="Y7">
        <f>ER_PX[[#This Row],[Column25]]</f>
        <v>490891</v>
      </c>
      <c r="Z7">
        <f>ER_PX[[#This Row],[Column26]]</f>
        <v>489279</v>
      </c>
      <c r="AA7">
        <f>ER_PX[[#This Row],[Column27]]</f>
        <v>486206</v>
      </c>
      <c r="AB7">
        <f>ER_PX[[#This Row],[Column28]]</f>
        <v>493952</v>
      </c>
      <c r="AC7">
        <f>ER_PX[[#This Row],[Column29]]</f>
        <v>484208</v>
      </c>
      <c r="AD7">
        <f>ER_PX[[#This Row],[Column30]]</f>
        <v>461564</v>
      </c>
      <c r="AE7">
        <f>ER_PX[[#This Row],[Column31]]</f>
        <v>454760</v>
      </c>
      <c r="AF7">
        <f>ER_PX[[#This Row],[Column32]]</f>
        <v>449456</v>
      </c>
      <c r="AG7">
        <f>ER_PX[[#This Row],[Column33]]</f>
        <v>445520</v>
      </c>
      <c r="AH7">
        <f>ER_PX[[#This Row],[Column34]]</f>
        <v>442523</v>
      </c>
      <c r="AI7">
        <f>ER_PX[[#This Row],[Column35]]</f>
        <v>439873</v>
      </c>
      <c r="AJ7">
        <f>ER_PX[[#This Row],[Column36]]</f>
        <v>435321</v>
      </c>
      <c r="AK7">
        <f>ER_PX[[#This Row],[Column37]]</f>
        <v>439475</v>
      </c>
      <c r="AL7">
        <f>ER_PX[[#This Row],[Column38]]</f>
        <v>440774</v>
      </c>
      <c r="AM7">
        <f>ER_PX[[#This Row],[Column39]]</f>
        <v>436263</v>
      </c>
      <c r="AN7">
        <f>ER_PX[[#This Row],[Column40]]</f>
        <v>440790</v>
      </c>
      <c r="AO7">
        <f>ER_PX[[#This Row],[Column41]]</f>
        <v>438246</v>
      </c>
      <c r="AP7">
        <f>ER_PX[[#This Row],[Column42]]</f>
        <v>440548</v>
      </c>
      <c r="AQ7">
        <f>ER_PX[[#This Row],[Column43]]</f>
        <v>441357</v>
      </c>
      <c r="AR7">
        <f>ER_PX[[#This Row],[Column44]]</f>
        <v>439947</v>
      </c>
      <c r="AS7">
        <f>ER_PX[[#This Row],[Column45]]</f>
        <v>432597</v>
      </c>
      <c r="AT7">
        <f>ER_PX[[#This Row],[Column46]]</f>
        <v>439888</v>
      </c>
      <c r="AU7">
        <f>ER_PX[[#This Row],[Column47]]</f>
        <v>441357</v>
      </c>
      <c r="AV7">
        <f>ER_PX[[#This Row],[Column48]]</f>
        <v>445247</v>
      </c>
      <c r="AW7">
        <f>ER_PX[[#This Row],[Column49]]</f>
        <v>439544</v>
      </c>
      <c r="AX7">
        <f>ER_PX[[#This Row],[Column50]]</f>
        <v>442943</v>
      </c>
      <c r="AY7">
        <f>ER_PX[[#This Row],[Column51]]</f>
        <v>447880</v>
      </c>
      <c r="AZ7">
        <f>ER_PX[[#This Row],[Column52]]</f>
        <v>445296</v>
      </c>
      <c r="BA7">
        <f>ER_PX[[#This Row],[Column53]]</f>
        <v>442973</v>
      </c>
      <c r="BB7">
        <f>ER_PX[[#This Row],[Column54]]</f>
        <v>444750</v>
      </c>
      <c r="BC7">
        <f>ER_PX[[#This Row],[Column55]]</f>
        <v>455521</v>
      </c>
      <c r="BD7">
        <f>ER_PX[[#This Row],[Column56]]</f>
        <v>455810</v>
      </c>
      <c r="BE7">
        <f>ER_PX[[#This Row],[Column57]]</f>
        <v>444807</v>
      </c>
      <c r="BF7">
        <f>ER_PX[[#This Row],[Column58]]</f>
        <v>428019</v>
      </c>
      <c r="BG7">
        <f>ER_PX[[#This Row],[Column59]]</f>
        <v>422481</v>
      </c>
      <c r="BH7">
        <f>ER_PX[[#This Row],[Column60]]</f>
        <v>415412</v>
      </c>
      <c r="BI7">
        <f>ER_PX[[#This Row],[Column61]]</f>
        <v>406393</v>
      </c>
      <c r="BJ7">
        <f>ER_PX[[#This Row],[Column62]]</f>
        <v>394992</v>
      </c>
      <c r="BK7">
        <f>ER_PX[[#This Row],[Column63]]</f>
        <v>383079</v>
      </c>
      <c r="BL7">
        <f>ER_PX[[#This Row],[Column64]]</f>
        <v>386269</v>
      </c>
      <c r="BM7">
        <f>ER_PX[[#This Row],[Column65]]</f>
        <v>380684</v>
      </c>
      <c r="BN7">
        <f>ER_PX[[#This Row],[Column66]]</f>
        <v>389256</v>
      </c>
      <c r="BO7">
        <f>ER_PX[[#This Row],[Column67]]</f>
        <v>390546</v>
      </c>
      <c r="BP7">
        <f>ER_PX[[#This Row],[Column68]]</f>
        <v>379360</v>
      </c>
      <c r="BQ7">
        <f>ER_PX[[#This Row],[Column69]]</f>
        <v>379984</v>
      </c>
      <c r="BR7">
        <f>ER_PX[[#This Row],[Column70]]</f>
        <v>382009</v>
      </c>
    </row>
    <row r="8" spans="1:70" x14ac:dyDescent="0.25">
      <c r="A8" t="str">
        <f ca="1">'cont list_0'!E11</f>
        <v>Z27</v>
      </c>
      <c r="B8">
        <f>ER_PX[[#This Row],[Column2]]</f>
        <v>391554</v>
      </c>
      <c r="C8">
        <f>ER_PX[[#This Row],[Column3]]</f>
        <v>391554</v>
      </c>
      <c r="D8">
        <f>ER_PX[[#This Row],[Column4]]</f>
        <v>388743</v>
      </c>
      <c r="E8">
        <f>ER_PX[[#This Row],[Column5]]</f>
        <v>385371</v>
      </c>
      <c r="F8">
        <f>ER_PX[[#This Row],[Column6]]</f>
        <v>384945</v>
      </c>
      <c r="G8">
        <f>ER_PX[[#This Row],[Column7]]</f>
        <v>380241</v>
      </c>
      <c r="H8">
        <f>ER_PX[[#This Row],[Column8]]</f>
        <v>378496</v>
      </c>
      <c r="I8">
        <f>ER_PX[[#This Row],[Column9]]</f>
        <v>395799</v>
      </c>
      <c r="J8">
        <f>ER_PX[[#This Row],[Column10]]</f>
        <v>389386</v>
      </c>
      <c r="K8">
        <f>ER_PX[[#This Row],[Column11]]</f>
        <v>390793</v>
      </c>
      <c r="L8">
        <f>ER_PX[[#This Row],[Column12]]</f>
        <v>381457</v>
      </c>
      <c r="M8">
        <f>ER_PX[[#This Row],[Column13]]</f>
        <v>396443</v>
      </c>
      <c r="N8">
        <f>ER_PX[[#This Row],[Column14]]</f>
        <v>398363</v>
      </c>
      <c r="O8">
        <f>ER_PX[[#This Row],[Column15]]</f>
        <v>394232</v>
      </c>
      <c r="P8">
        <f>ER_PX[[#This Row],[Column16]]</f>
        <v>389095</v>
      </c>
      <c r="Q8">
        <f>ER_PX[[#This Row],[Column17]]</f>
        <v>395602</v>
      </c>
      <c r="R8">
        <f>ER_PX[[#This Row],[Column18]]</f>
        <v>407334</v>
      </c>
      <c r="S8">
        <f>ER_PX[[#This Row],[Column19]]</f>
        <v>500301</v>
      </c>
      <c r="T8">
        <f>ER_PX[[#This Row],[Column20]]</f>
        <v>497119</v>
      </c>
      <c r="U8">
        <f>ER_PX[[#This Row],[Column21]]</f>
        <v>532850</v>
      </c>
      <c r="V8">
        <f>ER_PX[[#This Row],[Column22]]</f>
        <v>547724</v>
      </c>
      <c r="W8">
        <f>ER_PX[[#This Row],[Column23]]</f>
        <v>549513</v>
      </c>
      <c r="X8">
        <f>ER_PX[[#This Row],[Column24]]</f>
        <v>545847</v>
      </c>
      <c r="Y8">
        <f>ER_PX[[#This Row],[Column25]]</f>
        <v>543279</v>
      </c>
      <c r="Z8">
        <f>ER_PX[[#This Row],[Column26]]</f>
        <v>536343</v>
      </c>
      <c r="AA8">
        <f>ER_PX[[#This Row],[Column27]]</f>
        <v>533913</v>
      </c>
      <c r="AB8">
        <f>ER_PX[[#This Row],[Column28]]</f>
        <v>514950</v>
      </c>
      <c r="AC8">
        <f>ER_PX[[#This Row],[Column29]]</f>
        <v>514791</v>
      </c>
      <c r="AD8">
        <f>ER_PX[[#This Row],[Column30]]</f>
        <v>512601</v>
      </c>
      <c r="AE8">
        <f>ER_PX[[#This Row],[Column31]]</f>
        <v>515582</v>
      </c>
      <c r="AF8">
        <f>ER_PX[[#This Row],[Column32]]</f>
        <v>497939</v>
      </c>
      <c r="AG8">
        <f>ER_PX[[#This Row],[Column33]]</f>
        <v>499316</v>
      </c>
      <c r="AH8">
        <f>ER_PX[[#This Row],[Column34]]</f>
        <v>501237</v>
      </c>
      <c r="AI8">
        <f>ER_PX[[#This Row],[Column35]]</f>
        <v>497883</v>
      </c>
      <c r="AJ8">
        <f>ER_PX[[#This Row],[Column36]]</f>
        <v>492812</v>
      </c>
      <c r="AK8">
        <f>ER_PX[[#This Row],[Column37]]</f>
        <v>485594</v>
      </c>
      <c r="AL8">
        <f>ER_PX[[#This Row],[Column38]]</f>
        <v>480626</v>
      </c>
      <c r="AM8">
        <f>ER_PX[[#This Row],[Column39]]</f>
        <v>473736</v>
      </c>
      <c r="AN8">
        <f>ER_PX[[#This Row],[Column40]]</f>
        <v>467344</v>
      </c>
      <c r="AO8">
        <f>ER_PX[[#This Row],[Column41]]</f>
        <v>477172</v>
      </c>
      <c r="AP8">
        <f>ER_PX[[#This Row],[Column42]]</f>
        <v>476272</v>
      </c>
      <c r="AQ8">
        <f>ER_PX[[#This Row],[Column43]]</f>
        <v>474892</v>
      </c>
      <c r="AR8">
        <f>ER_PX[[#This Row],[Column44]]</f>
        <v>471655</v>
      </c>
      <c r="AS8">
        <f>ER_PX[[#This Row],[Column45]]</f>
        <v>470864</v>
      </c>
      <c r="AT8">
        <f>ER_PX[[#This Row],[Column46]]</f>
        <v>470389</v>
      </c>
      <c r="AU8">
        <f>ER_PX[[#This Row],[Column47]]</f>
        <v>476321</v>
      </c>
      <c r="AV8">
        <f>ER_PX[[#This Row],[Column48]]</f>
        <v>476618</v>
      </c>
      <c r="AW8">
        <f>ER_PX[[#This Row],[Column49]]</f>
        <v>488980</v>
      </c>
      <c r="AX8">
        <f>ER_PX[[#This Row],[Column50]]</f>
        <v>495403</v>
      </c>
      <c r="AY8">
        <f>ER_PX[[#This Row],[Column51]]</f>
        <v>496911</v>
      </c>
      <c r="AZ8">
        <f>ER_PX[[#This Row],[Column52]]</f>
        <v>497633</v>
      </c>
      <c r="BA8">
        <f>ER_PX[[#This Row],[Column53]]</f>
        <v>494774</v>
      </c>
      <c r="BB8">
        <f>ER_PX[[#This Row],[Column54]]</f>
        <v>493576</v>
      </c>
      <c r="BC8">
        <f>ER_PX[[#This Row],[Column55]]</f>
        <v>501791</v>
      </c>
      <c r="BD8">
        <f>ER_PX[[#This Row],[Column56]]</f>
        <v>503987</v>
      </c>
      <c r="BE8">
        <f>ER_PX[[#This Row],[Column57]]</f>
        <v>510256</v>
      </c>
      <c r="BF8">
        <f>ER_PX[[#This Row],[Column58]]</f>
        <v>504437</v>
      </c>
      <c r="BG8">
        <f>ER_PX[[#This Row],[Column59]]</f>
        <v>498783</v>
      </c>
      <c r="BH8">
        <f>ER_PX[[#This Row],[Column60]]</f>
        <v>511803</v>
      </c>
      <c r="BI8">
        <f>ER_PX[[#This Row],[Column61]]</f>
        <v>516035</v>
      </c>
      <c r="BJ8">
        <f>ER_PX[[#This Row],[Column62]]</f>
        <v>510760</v>
      </c>
      <c r="BK8">
        <f>ER_PX[[#This Row],[Column63]]</f>
        <v>508806</v>
      </c>
      <c r="BL8">
        <f>ER_PX[[#This Row],[Column64]]</f>
        <v>502827</v>
      </c>
      <c r="BM8">
        <f>ER_PX[[#This Row],[Column65]]</f>
        <v>496601</v>
      </c>
      <c r="BN8">
        <f>ER_PX[[#This Row],[Column66]]</f>
        <v>505778</v>
      </c>
      <c r="BO8">
        <f>ER_PX[[#This Row],[Column67]]</f>
        <v>505546</v>
      </c>
      <c r="BP8">
        <f>ER_PX[[#This Row],[Column68]]</f>
        <v>467038</v>
      </c>
      <c r="BQ8">
        <f>ER_PX[[#This Row],[Column69]]</f>
        <v>446536</v>
      </c>
      <c r="BR8">
        <f>ER_PX[[#This Row],[Column70]]</f>
        <v>448008</v>
      </c>
    </row>
    <row r="9" spans="1:70" x14ac:dyDescent="0.25">
      <c r="A9" t="str">
        <f ca="1">'cont list_0'!E12</f>
        <v>H28</v>
      </c>
      <c r="B9">
        <f>ER_PX[[#This Row],[Column2]]</f>
        <v>304102</v>
      </c>
      <c r="C9">
        <f>ER_PX[[#This Row],[Column3]]</f>
        <v>304102</v>
      </c>
      <c r="D9">
        <f>ER_PX[[#This Row],[Column4]]</f>
        <v>301001</v>
      </c>
      <c r="E9">
        <f>ER_PX[[#This Row],[Column5]]</f>
        <v>295360</v>
      </c>
      <c r="F9">
        <f>ER_PX[[#This Row],[Column6]]</f>
        <v>302984</v>
      </c>
      <c r="G9">
        <f>ER_PX[[#This Row],[Column7]]</f>
        <v>299209</v>
      </c>
      <c r="H9">
        <f>ER_PX[[#This Row],[Column8]]</f>
        <v>297219</v>
      </c>
      <c r="I9">
        <f>ER_PX[[#This Row],[Column9]]</f>
        <v>293202</v>
      </c>
      <c r="J9">
        <f>ER_PX[[#This Row],[Column10]]</f>
        <v>289649</v>
      </c>
      <c r="K9">
        <f>ER_PX[[#This Row],[Column11]]</f>
        <v>296500</v>
      </c>
      <c r="L9">
        <f>ER_PX[[#This Row],[Column12]]</f>
        <v>299060</v>
      </c>
      <c r="M9">
        <f>ER_PX[[#This Row],[Column13]]</f>
        <v>305248</v>
      </c>
      <c r="N9">
        <f>ER_PX[[#This Row],[Column14]]</f>
        <v>303654</v>
      </c>
      <c r="O9">
        <f>ER_PX[[#This Row],[Column15]]</f>
        <v>298765</v>
      </c>
      <c r="P9">
        <f>ER_PX[[#This Row],[Column16]]</f>
        <v>292533</v>
      </c>
      <c r="Q9">
        <f>ER_PX[[#This Row],[Column17]]</f>
        <v>296082</v>
      </c>
      <c r="R9">
        <f>ER_PX[[#This Row],[Column18]]</f>
        <v>302187</v>
      </c>
      <c r="S9">
        <f>ER_PX[[#This Row],[Column19]]</f>
        <v>399771</v>
      </c>
      <c r="T9">
        <f>ER_PX[[#This Row],[Column20]]</f>
        <v>381570</v>
      </c>
      <c r="U9">
        <f>ER_PX[[#This Row],[Column21]]</f>
        <v>381760</v>
      </c>
      <c r="V9">
        <f>ER_PX[[#This Row],[Column22]]</f>
        <v>378016</v>
      </c>
      <c r="W9">
        <f>ER_PX[[#This Row],[Column23]]</f>
        <v>371904</v>
      </c>
      <c r="X9">
        <f>ER_PX[[#This Row],[Column24]]</f>
        <v>369181</v>
      </c>
      <c r="Y9">
        <f>ER_PX[[#This Row],[Column25]]</f>
        <v>365540</v>
      </c>
      <c r="Z9">
        <f>ER_PX[[#This Row],[Column26]]</f>
        <v>362131</v>
      </c>
      <c r="AA9">
        <f>ER_PX[[#This Row],[Column27]]</f>
        <v>352192</v>
      </c>
      <c r="AB9">
        <f>ER_PX[[#This Row],[Column28]]</f>
        <v>358308</v>
      </c>
      <c r="AC9">
        <f>ER_PX[[#This Row],[Column29]]</f>
        <v>367345</v>
      </c>
      <c r="AD9">
        <f>ER_PX[[#This Row],[Column30]]</f>
        <v>364757</v>
      </c>
      <c r="AE9">
        <f>ER_PX[[#This Row],[Column31]]</f>
        <v>358495</v>
      </c>
      <c r="AF9">
        <f>ER_PX[[#This Row],[Column32]]</f>
        <v>359709</v>
      </c>
      <c r="AG9">
        <f>ER_PX[[#This Row],[Column33]]</f>
        <v>368664</v>
      </c>
      <c r="AH9">
        <f>ER_PX[[#This Row],[Column34]]</f>
        <v>369609</v>
      </c>
      <c r="AI9">
        <f>ER_PX[[#This Row],[Column35]]</f>
        <v>366668</v>
      </c>
      <c r="AJ9">
        <f>ER_PX[[#This Row],[Column36]]</f>
        <v>362183</v>
      </c>
      <c r="AK9">
        <f>ER_PX[[#This Row],[Column37]]</f>
        <v>362682</v>
      </c>
      <c r="AL9">
        <f>ER_PX[[#This Row],[Column38]]</f>
        <v>363587</v>
      </c>
      <c r="AM9">
        <f>ER_PX[[#This Row],[Column39]]</f>
        <v>360555</v>
      </c>
      <c r="AN9">
        <f>ER_PX[[#This Row],[Column40]]</f>
        <v>360770</v>
      </c>
      <c r="AO9">
        <f>ER_PX[[#This Row],[Column41]]</f>
        <v>358399</v>
      </c>
      <c r="AP9">
        <f>ER_PX[[#This Row],[Column42]]</f>
        <v>356995</v>
      </c>
      <c r="AQ9">
        <f>ER_PX[[#This Row],[Column43]]</f>
        <v>355329</v>
      </c>
      <c r="AR9">
        <f>ER_PX[[#This Row],[Column44]]</f>
        <v>355432</v>
      </c>
      <c r="AS9">
        <f>ER_PX[[#This Row],[Column45]]</f>
        <v>358275</v>
      </c>
      <c r="AT9">
        <f>ER_PX[[#This Row],[Column46]]</f>
        <v>359277</v>
      </c>
      <c r="AU9">
        <f>ER_PX[[#This Row],[Column47]]</f>
        <v>362962</v>
      </c>
      <c r="AV9">
        <f>ER_PX[[#This Row],[Column48]]</f>
        <v>365965</v>
      </c>
      <c r="AW9">
        <f>ER_PX[[#This Row],[Column49]]</f>
        <v>366342</v>
      </c>
      <c r="AX9">
        <f>ER_PX[[#This Row],[Column50]]</f>
        <v>366837</v>
      </c>
      <c r="AY9">
        <f>ER_PX[[#This Row],[Column51]]</f>
        <v>368851</v>
      </c>
      <c r="AZ9">
        <f>ER_PX[[#This Row],[Column52]]</f>
        <v>362060</v>
      </c>
      <c r="BA9">
        <f>ER_PX[[#This Row],[Column53]]</f>
        <v>357934</v>
      </c>
      <c r="BB9">
        <f>ER_PX[[#This Row],[Column54]]</f>
        <v>357399</v>
      </c>
      <c r="BC9">
        <f>ER_PX[[#This Row],[Column55]]</f>
        <v>356242</v>
      </c>
      <c r="BD9">
        <f>ER_PX[[#This Row],[Column56]]</f>
        <v>360641</v>
      </c>
      <c r="BE9">
        <f>ER_PX[[#This Row],[Column57]]</f>
        <v>360587</v>
      </c>
      <c r="BF9">
        <f>ER_PX[[#This Row],[Column58]]</f>
        <v>357495</v>
      </c>
      <c r="BG9">
        <f>ER_PX[[#This Row],[Column59]]</f>
        <v>357453</v>
      </c>
      <c r="BH9">
        <f>ER_PX[[#This Row],[Column60]]</f>
        <v>360584</v>
      </c>
      <c r="BI9">
        <f>ER_PX[[#This Row],[Column61]]</f>
        <v>359237</v>
      </c>
      <c r="BJ9">
        <f>ER_PX[[#This Row],[Column62]]</f>
        <v>356966</v>
      </c>
      <c r="BK9">
        <f>ER_PX[[#This Row],[Column63]]</f>
        <v>353622</v>
      </c>
      <c r="BL9">
        <f>ER_PX[[#This Row],[Column64]]</f>
        <v>353341</v>
      </c>
      <c r="BM9">
        <f>ER_PX[[#This Row],[Column65]]</f>
        <v>352094</v>
      </c>
      <c r="BN9">
        <f>ER_PX[[#This Row],[Column66]]</f>
        <v>351342</v>
      </c>
      <c r="BO9">
        <f>ER_PX[[#This Row],[Column67]]</f>
        <v>347767</v>
      </c>
      <c r="BP9">
        <f>ER_PX[[#This Row],[Column68]]</f>
        <v>342943</v>
      </c>
      <c r="BQ9">
        <f>ER_PX[[#This Row],[Column69]]</f>
        <v>341477</v>
      </c>
      <c r="BR9">
        <f>ER_PX[[#This Row],[Column70]]</f>
        <v>345746</v>
      </c>
    </row>
    <row r="10" spans="1:70" x14ac:dyDescent="0.25">
      <c r="A10" t="str">
        <f ca="1">'cont list_0'!E13</f>
        <v>M28</v>
      </c>
      <c r="B10">
        <f>ER_PX[[#This Row],[Column2]]</f>
        <v>326357</v>
      </c>
      <c r="C10">
        <f>ER_PX[[#This Row],[Column3]]</f>
        <v>326357</v>
      </c>
      <c r="D10">
        <f>ER_PX[[#This Row],[Column4]]</f>
        <v>323223</v>
      </c>
      <c r="E10">
        <f>ER_PX[[#This Row],[Column5]]</f>
        <v>322746</v>
      </c>
      <c r="F10">
        <f>ER_PX[[#This Row],[Column6]]</f>
        <v>314649</v>
      </c>
      <c r="G10">
        <f>ER_PX[[#This Row],[Column7]]</f>
        <v>316993</v>
      </c>
      <c r="H10">
        <f>ER_PX[[#This Row],[Column8]]</f>
        <v>314430</v>
      </c>
      <c r="I10">
        <f>ER_PX[[#This Row],[Column9]]</f>
        <v>324350</v>
      </c>
      <c r="J10">
        <f>ER_PX[[#This Row],[Column10]]</f>
        <v>324467</v>
      </c>
      <c r="K10">
        <f>ER_PX[[#This Row],[Column11]]</f>
        <v>322045</v>
      </c>
      <c r="L10">
        <f>ER_PX[[#This Row],[Column12]]</f>
        <v>319155</v>
      </c>
      <c r="M10">
        <f>ER_PX[[#This Row],[Column13]]</f>
        <v>309186</v>
      </c>
      <c r="N10">
        <f>ER_PX[[#This Row],[Column14]]</f>
        <v>306637</v>
      </c>
      <c r="O10">
        <f>ER_PX[[#This Row],[Column15]]</f>
        <v>305448</v>
      </c>
      <c r="P10">
        <f>ER_PX[[#This Row],[Column16]]</f>
        <v>297405</v>
      </c>
      <c r="Q10">
        <f>ER_PX[[#This Row],[Column17]]</f>
        <v>294074</v>
      </c>
      <c r="R10">
        <f>ER_PX[[#This Row],[Column18]]</f>
        <v>282349</v>
      </c>
      <c r="S10">
        <f>ER_PX[[#This Row],[Column19]]</f>
        <v>311894</v>
      </c>
      <c r="T10">
        <f>ER_PX[[#This Row],[Column20]]</f>
        <v>318877</v>
      </c>
      <c r="U10">
        <f>ER_PX[[#This Row],[Column21]]</f>
        <v>331889</v>
      </c>
      <c r="V10">
        <f>ER_PX[[#This Row],[Column22]]</f>
        <v>336226</v>
      </c>
      <c r="W10">
        <f>ER_PX[[#This Row],[Column23]]</f>
        <v>332169</v>
      </c>
      <c r="X10">
        <f>ER_PX[[#This Row],[Column24]]</f>
        <v>326926</v>
      </c>
      <c r="Y10">
        <f>ER_PX[[#This Row],[Column25]]</f>
        <v>320731</v>
      </c>
      <c r="Z10">
        <f>ER_PX[[#This Row],[Column26]]</f>
        <v>315991</v>
      </c>
      <c r="AA10">
        <f>ER_PX[[#This Row],[Column27]]</f>
        <v>323341</v>
      </c>
      <c r="AB10">
        <f>ER_PX[[#This Row],[Column28]]</f>
        <v>320988</v>
      </c>
      <c r="AC10">
        <f>ER_PX[[#This Row],[Column29]]</f>
        <v>311188</v>
      </c>
      <c r="AD10">
        <f>ER_PX[[#This Row],[Column30]]</f>
        <v>303244</v>
      </c>
      <c r="AE10">
        <f>ER_PX[[#This Row],[Column31]]</f>
        <v>297190</v>
      </c>
      <c r="AF10">
        <f>ER_PX[[#This Row],[Column32]]</f>
        <v>293139</v>
      </c>
      <c r="AG10">
        <f>ER_PX[[#This Row],[Column33]]</f>
        <v>292037</v>
      </c>
      <c r="AH10">
        <f>ER_PX[[#This Row],[Column34]]</f>
        <v>285826</v>
      </c>
      <c r="AI10">
        <f>ER_PX[[#This Row],[Column35]]</f>
        <v>286097</v>
      </c>
      <c r="AJ10">
        <f>ER_PX[[#This Row],[Column36]]</f>
        <v>287375</v>
      </c>
      <c r="AK10">
        <f>ER_PX[[#This Row],[Column37]]</f>
        <v>291504</v>
      </c>
      <c r="AL10">
        <f>ER_PX[[#This Row],[Column38]]</f>
        <v>293575</v>
      </c>
      <c r="AM10">
        <f>ER_PX[[#This Row],[Column39]]</f>
        <v>288196</v>
      </c>
      <c r="AN10">
        <f>ER_PX[[#This Row],[Column40]]</f>
        <v>293080</v>
      </c>
      <c r="AO10">
        <f>ER_PX[[#This Row],[Column41]]</f>
        <v>292563</v>
      </c>
      <c r="AP10">
        <f>ER_PX[[#This Row],[Column42]]</f>
        <v>294327</v>
      </c>
      <c r="AQ10">
        <f>ER_PX[[#This Row],[Column43]]</f>
        <v>292303</v>
      </c>
      <c r="AR10">
        <f>ER_PX[[#This Row],[Column44]]</f>
        <v>292042</v>
      </c>
      <c r="AS10">
        <f>ER_PX[[#This Row],[Column45]]</f>
        <v>278607</v>
      </c>
      <c r="AT10">
        <f>ER_PX[[#This Row],[Column46]]</f>
        <v>276199</v>
      </c>
      <c r="AU10">
        <f>ER_PX[[#This Row],[Column47]]</f>
        <v>277085</v>
      </c>
      <c r="AV10">
        <f>ER_PX[[#This Row],[Column48]]</f>
        <v>277464</v>
      </c>
      <c r="AW10">
        <f>ER_PX[[#This Row],[Column49]]</f>
        <v>277609</v>
      </c>
      <c r="AX10">
        <f>ER_PX[[#This Row],[Column50]]</f>
        <v>275962</v>
      </c>
      <c r="AY10">
        <f>ER_PX[[#This Row],[Column51]]</f>
        <v>276479</v>
      </c>
      <c r="AZ10">
        <f>ER_PX[[#This Row],[Column52]]</f>
        <v>273977</v>
      </c>
      <c r="BA10">
        <f>ER_PX[[#This Row],[Column53]]</f>
        <v>275808</v>
      </c>
      <c r="BB10">
        <f>ER_PX[[#This Row],[Column54]]</f>
        <v>277057</v>
      </c>
      <c r="BC10">
        <f>ER_PX[[#This Row],[Column55]]</f>
        <v>277636</v>
      </c>
      <c r="BD10">
        <f>ER_PX[[#This Row],[Column56]]</f>
        <v>267634</v>
      </c>
      <c r="BE10">
        <f>ER_PX[[#This Row],[Column57]]</f>
        <v>264376</v>
      </c>
      <c r="BF10">
        <f>ER_PX[[#This Row],[Column58]]</f>
        <v>263328</v>
      </c>
      <c r="BG10">
        <f>ER_PX[[#This Row],[Column59]]</f>
        <v>261585</v>
      </c>
      <c r="BH10">
        <f>ER_PX[[#This Row],[Column60]]</f>
        <v>259951</v>
      </c>
      <c r="BI10">
        <f>ER_PX[[#This Row],[Column61]]</f>
        <v>256432</v>
      </c>
      <c r="BJ10">
        <f>ER_PX[[#This Row],[Column62]]</f>
        <v>253400</v>
      </c>
      <c r="BK10">
        <f>ER_PX[[#This Row],[Column63]]</f>
        <v>249858</v>
      </c>
      <c r="BL10">
        <f>ER_PX[[#This Row],[Column64]]</f>
        <v>251700</v>
      </c>
      <c r="BM10">
        <f>ER_PX[[#This Row],[Column65]]</f>
        <v>249676</v>
      </c>
      <c r="BN10">
        <f>ER_PX[[#This Row],[Column66]]</f>
        <v>245235</v>
      </c>
      <c r="BO10">
        <f>ER_PX[[#This Row],[Column67]]</f>
        <v>239215</v>
      </c>
      <c r="BP10">
        <f>ER_PX[[#This Row],[Column68]]</f>
        <v>239861</v>
      </c>
      <c r="BQ10">
        <f>ER_PX[[#This Row],[Column69]]</f>
        <v>238130</v>
      </c>
      <c r="BR10">
        <f>ER_PX[[#This Row],[Column70]]</f>
        <v>245298</v>
      </c>
    </row>
    <row r="11" spans="1:70" x14ac:dyDescent="0.25">
      <c r="A11" t="str">
        <f ca="1">'cont list_0'!E14</f>
        <v>U28</v>
      </c>
      <c r="B11">
        <f>ER_PX[[#This Row],[Column2]]</f>
        <v>342683</v>
      </c>
      <c r="C11">
        <f>ER_PX[[#This Row],[Column3]]</f>
        <v>342683</v>
      </c>
      <c r="D11">
        <f>ER_PX[[#This Row],[Column4]]</f>
        <v>343070</v>
      </c>
      <c r="E11">
        <f>ER_PX[[#This Row],[Column5]]</f>
        <v>338313</v>
      </c>
      <c r="F11">
        <f>ER_PX[[#This Row],[Column6]]</f>
        <v>341745</v>
      </c>
      <c r="G11">
        <f>ER_PX[[#This Row],[Column7]]</f>
        <v>344760</v>
      </c>
      <c r="H11">
        <f>ER_PX[[#This Row],[Column8]]</f>
        <v>338702</v>
      </c>
      <c r="I11">
        <f>ER_PX[[#This Row],[Column9]]</f>
        <v>324015</v>
      </c>
      <c r="J11">
        <f>ER_PX[[#This Row],[Column10]]</f>
        <v>327110</v>
      </c>
      <c r="K11">
        <f>ER_PX[[#This Row],[Column11]]</f>
        <v>329182</v>
      </c>
      <c r="L11">
        <f>ER_PX[[#This Row],[Column12]]</f>
        <v>333374</v>
      </c>
      <c r="M11">
        <f>ER_PX[[#This Row],[Column13]]</f>
        <v>328154</v>
      </c>
      <c r="N11">
        <f>ER_PX[[#This Row],[Column14]]</f>
        <v>329150</v>
      </c>
      <c r="O11">
        <f>ER_PX[[#This Row],[Column15]]</f>
        <v>336839</v>
      </c>
      <c r="P11">
        <f>ER_PX[[#This Row],[Column16]]</f>
        <v>338281</v>
      </c>
      <c r="Q11">
        <f>ER_PX[[#This Row],[Column17]]</f>
        <v>330837</v>
      </c>
      <c r="R11">
        <f>ER_PX[[#This Row],[Column18]]</f>
        <v>329240</v>
      </c>
      <c r="S11">
        <f>ER_PX[[#This Row],[Column19]]</f>
        <v>289641</v>
      </c>
      <c r="T11">
        <f>ER_PX[[#This Row],[Column20]]</f>
        <v>292070</v>
      </c>
      <c r="U11">
        <f>ER_PX[[#This Row],[Column21]]</f>
        <v>296717</v>
      </c>
      <c r="V11">
        <f>ER_PX[[#This Row],[Column22]]</f>
        <v>296259</v>
      </c>
      <c r="W11">
        <f>ER_PX[[#This Row],[Column23]]</f>
        <v>290618</v>
      </c>
      <c r="X11">
        <f>ER_PX[[#This Row],[Column24]]</f>
        <v>288251</v>
      </c>
      <c r="Y11">
        <f>ER_PX[[#This Row],[Column25]]</f>
        <v>286460</v>
      </c>
      <c r="Z11">
        <f>ER_PX[[#This Row],[Column26]]</f>
        <v>286245</v>
      </c>
      <c r="AA11">
        <f>ER_PX[[#This Row],[Column27]]</f>
        <v>289740</v>
      </c>
      <c r="AB11">
        <f>ER_PX[[#This Row],[Column28]]</f>
        <v>282351</v>
      </c>
      <c r="AC11">
        <f>ER_PX[[#This Row],[Column29]]</f>
        <v>272256</v>
      </c>
      <c r="AD11">
        <f>ER_PX[[#This Row],[Column30]]</f>
        <v>269605</v>
      </c>
      <c r="AE11">
        <f>ER_PX[[#This Row],[Column31]]</f>
        <v>268437</v>
      </c>
      <c r="AF11">
        <f>ER_PX[[#This Row],[Column32]]</f>
        <v>267542</v>
      </c>
      <c r="AG11">
        <f>ER_PX[[#This Row],[Column33]]</f>
        <v>263560</v>
      </c>
      <c r="AH11">
        <f>ER_PX[[#This Row],[Column34]]</f>
        <v>258290</v>
      </c>
      <c r="AI11">
        <f>ER_PX[[#This Row],[Column35]]</f>
        <v>251390</v>
      </c>
      <c r="AJ11">
        <f>ER_PX[[#This Row],[Column36]]</f>
        <v>248641</v>
      </c>
      <c r="AK11">
        <f>ER_PX[[#This Row],[Column37]]</f>
        <v>252084</v>
      </c>
      <c r="AL11">
        <f>ER_PX[[#This Row],[Column38]]</f>
        <v>254770</v>
      </c>
      <c r="AM11">
        <f>ER_PX[[#This Row],[Column39]]</f>
        <v>254327</v>
      </c>
      <c r="AN11">
        <f>ER_PX[[#This Row],[Column40]]</f>
        <v>253697</v>
      </c>
      <c r="AO11">
        <f>ER_PX[[#This Row],[Column41]]</f>
        <v>256897</v>
      </c>
      <c r="AP11">
        <f>ER_PX[[#This Row],[Column42]]</f>
        <v>258038</v>
      </c>
      <c r="AQ11">
        <f>ER_PX[[#This Row],[Column43]]</f>
        <v>259027</v>
      </c>
      <c r="AR11">
        <f>ER_PX[[#This Row],[Column44]]</f>
        <v>257088</v>
      </c>
      <c r="AS11">
        <f>ER_PX[[#This Row],[Column45]]</f>
        <v>246225</v>
      </c>
      <c r="AT11">
        <f>ER_PX[[#This Row],[Column46]]</f>
        <v>247429</v>
      </c>
      <c r="AU11">
        <f>ER_PX[[#This Row],[Column47]]</f>
        <v>246082</v>
      </c>
      <c r="AV11">
        <f>ER_PX[[#This Row],[Column48]]</f>
        <v>246085</v>
      </c>
      <c r="AW11">
        <f>ER_PX[[#This Row],[Column49]]</f>
        <v>244992</v>
      </c>
      <c r="AX11">
        <f>ER_PX[[#This Row],[Column50]]</f>
        <v>248666</v>
      </c>
      <c r="AY11">
        <f>ER_PX[[#This Row],[Column51]]</f>
        <v>248302</v>
      </c>
      <c r="AZ11">
        <f>ER_PX[[#This Row],[Column52]]</f>
        <v>246844</v>
      </c>
      <c r="BA11">
        <f>ER_PX[[#This Row],[Column53]]</f>
        <v>235133</v>
      </c>
      <c r="BB11">
        <f>ER_PX[[#This Row],[Column54]]</f>
        <v>239196</v>
      </c>
      <c r="BC11">
        <f>ER_PX[[#This Row],[Column55]]</f>
        <v>240851</v>
      </c>
      <c r="BD11">
        <f>ER_PX[[#This Row],[Column56]]</f>
        <v>245376</v>
      </c>
      <c r="BE11">
        <f>ER_PX[[#This Row],[Column57]]</f>
        <v>232845</v>
      </c>
      <c r="BF11">
        <f>ER_PX[[#This Row],[Column58]]</f>
        <v>222278</v>
      </c>
      <c r="BG11">
        <f>ER_PX[[#This Row],[Column59]]</f>
        <v>223664</v>
      </c>
      <c r="BH11">
        <f>ER_PX[[#This Row],[Column60]]</f>
        <v>223312</v>
      </c>
      <c r="BI11">
        <f>ER_PX[[#This Row],[Column61]]</f>
        <v>223107</v>
      </c>
      <c r="BJ11">
        <f>ER_PX[[#This Row],[Column62]]</f>
        <v>218765</v>
      </c>
      <c r="BK11">
        <f>ER_PX[[#This Row],[Column63]]</f>
        <v>212175</v>
      </c>
      <c r="BL11">
        <f>ER_PX[[#This Row],[Column64]]</f>
        <v>220035</v>
      </c>
      <c r="BM11">
        <f>ER_PX[[#This Row],[Column65]]</f>
        <v>222687</v>
      </c>
      <c r="BN11">
        <f>ER_PX[[#This Row],[Column66]]</f>
        <v>227239</v>
      </c>
      <c r="BO11">
        <f>ER_PX[[#This Row],[Column67]]</f>
        <v>222132</v>
      </c>
      <c r="BP11">
        <f>ER_PX[[#This Row],[Column68]]</f>
        <v>220466</v>
      </c>
      <c r="BQ11">
        <f>ER_PX[[#This Row],[Column69]]</f>
        <v>221284</v>
      </c>
      <c r="BR11">
        <f>ER_PX[[#This Row],[Column70]]</f>
        <v>221034</v>
      </c>
    </row>
    <row r="12" spans="1:70" x14ac:dyDescent="0.25">
      <c r="A12" t="str">
        <f ca="1">'cont list_0'!E15</f>
        <v>Z28</v>
      </c>
      <c r="B12">
        <f>ER_PX[[#This Row],[Column2]]</f>
        <v>210848</v>
      </c>
      <c r="C12">
        <f>ER_PX[[#This Row],[Column3]]</f>
        <v>210848</v>
      </c>
      <c r="D12">
        <f>ER_PX[[#This Row],[Column4]]</f>
        <v>214804</v>
      </c>
      <c r="E12">
        <f>ER_PX[[#This Row],[Column5]]</f>
        <v>211710</v>
      </c>
      <c r="F12">
        <f>ER_PX[[#This Row],[Column6]]</f>
        <v>206205</v>
      </c>
      <c r="G12">
        <f>ER_PX[[#This Row],[Column7]]</f>
        <v>201749</v>
      </c>
      <c r="H12">
        <f>ER_PX[[#This Row],[Column8]]</f>
        <v>203358</v>
      </c>
      <c r="I12">
        <f>ER_PX[[#This Row],[Column9]]</f>
        <v>200972</v>
      </c>
      <c r="J12">
        <f>ER_PX[[#This Row],[Column10]]</f>
        <v>203300</v>
      </c>
      <c r="K12">
        <f>ER_PX[[#This Row],[Column11]]</f>
        <v>209055</v>
      </c>
      <c r="L12">
        <f>ER_PX[[#This Row],[Column12]]</f>
        <v>215927</v>
      </c>
      <c r="M12">
        <f>ER_PX[[#This Row],[Column13]]</f>
        <v>216447</v>
      </c>
      <c r="N12">
        <f>ER_PX[[#This Row],[Column14]]</f>
        <v>221504</v>
      </c>
      <c r="O12">
        <f>ER_PX[[#This Row],[Column15]]</f>
        <v>222763</v>
      </c>
      <c r="P12">
        <f>ER_PX[[#This Row],[Column16]]</f>
        <v>222497</v>
      </c>
      <c r="Q12">
        <f>ER_PX[[#This Row],[Column17]]</f>
        <v>225973</v>
      </c>
      <c r="R12">
        <f>ER_PX[[#This Row],[Column18]]</f>
        <v>221955</v>
      </c>
      <c r="S12">
        <f>ER_PX[[#This Row],[Column19]]</f>
        <v>325841</v>
      </c>
      <c r="T12">
        <f>ER_PX[[#This Row],[Column20]]</f>
        <v>325463</v>
      </c>
      <c r="U12">
        <f>ER_PX[[#This Row],[Column21]]</f>
        <v>318438</v>
      </c>
      <c r="V12">
        <f>ER_PX[[#This Row],[Column22]]</f>
        <v>304082</v>
      </c>
      <c r="W12">
        <f>ER_PX[[#This Row],[Column23]]</f>
        <v>296891</v>
      </c>
      <c r="X12">
        <f>ER_PX[[#This Row],[Column24]]</f>
        <v>293055</v>
      </c>
      <c r="Y12">
        <f>ER_PX[[#This Row],[Column25]]</f>
        <v>292174</v>
      </c>
      <c r="Z12">
        <f>ER_PX[[#This Row],[Column26]]</f>
        <v>296029</v>
      </c>
      <c r="AA12">
        <f>ER_PX[[#This Row],[Column27]]</f>
        <v>289035</v>
      </c>
      <c r="AB12">
        <f>ER_PX[[#This Row],[Column28]]</f>
        <v>282926</v>
      </c>
      <c r="AC12">
        <f>ER_PX[[#This Row],[Column29]]</f>
        <v>279934</v>
      </c>
      <c r="AD12">
        <f>ER_PX[[#This Row],[Column30]]</f>
        <v>281331</v>
      </c>
      <c r="AE12">
        <f>ER_PX[[#This Row],[Column31]]</f>
        <v>276924</v>
      </c>
      <c r="AF12">
        <f>ER_PX[[#This Row],[Column32]]</f>
        <v>274208</v>
      </c>
      <c r="AG12">
        <f>ER_PX[[#This Row],[Column33]]</f>
        <v>273091</v>
      </c>
      <c r="AH12">
        <f>ER_PX[[#This Row],[Column34]]</f>
        <v>276799</v>
      </c>
      <c r="AI12">
        <f>ER_PX[[#This Row],[Column35]]</f>
        <v>274606</v>
      </c>
      <c r="AJ12">
        <f>ER_PX[[#This Row],[Column36]]</f>
        <v>272674</v>
      </c>
      <c r="AK12">
        <f>ER_PX[[#This Row],[Column37]]</f>
        <v>274527</v>
      </c>
      <c r="AL12">
        <f>ER_PX[[#This Row],[Column38]]</f>
        <v>272125</v>
      </c>
      <c r="AM12">
        <f>ER_PX[[#This Row],[Column39]]</f>
        <v>277055</v>
      </c>
      <c r="AN12">
        <f>ER_PX[[#This Row],[Column40]]</f>
        <v>270449</v>
      </c>
      <c r="AO12">
        <f>ER_PX[[#This Row],[Column41]]</f>
        <v>273291</v>
      </c>
      <c r="AP12">
        <f>ER_PX[[#This Row],[Column42]]</f>
        <v>272174</v>
      </c>
      <c r="AQ12">
        <f>ER_PX[[#This Row],[Column43]]</f>
        <v>273789</v>
      </c>
      <c r="AR12">
        <f>ER_PX[[#This Row],[Column44]]</f>
        <v>274403</v>
      </c>
      <c r="AS12">
        <f>ER_PX[[#This Row],[Column45]]</f>
        <v>271046</v>
      </c>
      <c r="AT12">
        <f>ER_PX[[#This Row],[Column46]]</f>
        <v>269889</v>
      </c>
      <c r="AU12">
        <f>ER_PX[[#This Row],[Column47]]</f>
        <v>269442</v>
      </c>
      <c r="AV12">
        <f>ER_PX[[#This Row],[Column48]]</f>
        <v>268969</v>
      </c>
      <c r="AW12">
        <f>ER_PX[[#This Row],[Column49]]</f>
        <v>265789</v>
      </c>
      <c r="AX12">
        <f>ER_PX[[#This Row],[Column50]]</f>
        <v>264624</v>
      </c>
      <c r="AY12">
        <f>ER_PX[[#This Row],[Column51]]</f>
        <v>264796</v>
      </c>
      <c r="AZ12">
        <f>ER_PX[[#This Row],[Column52]]</f>
        <v>267794</v>
      </c>
      <c r="BA12">
        <f>ER_PX[[#This Row],[Column53]]</f>
        <v>262720</v>
      </c>
      <c r="BB12">
        <f>ER_PX[[#This Row],[Column54]]</f>
        <v>258982</v>
      </c>
      <c r="BC12">
        <f>ER_PX[[#This Row],[Column55]]</f>
        <v>249415</v>
      </c>
      <c r="BD12">
        <f>ER_PX[[#This Row],[Column56]]</f>
        <v>245089</v>
      </c>
      <c r="BE12">
        <f>ER_PX[[#This Row],[Column57]]</f>
        <v>236670</v>
      </c>
      <c r="BF12">
        <f>ER_PX[[#This Row],[Column58]]</f>
        <v>234548</v>
      </c>
      <c r="BG12">
        <f>ER_PX[[#This Row],[Column59]]</f>
        <v>239030</v>
      </c>
      <c r="BH12">
        <f>ER_PX[[#This Row],[Column60]]</f>
        <v>239383</v>
      </c>
      <c r="BI12">
        <f>ER_PX[[#This Row],[Column61]]</f>
        <v>233844</v>
      </c>
      <c r="BJ12">
        <f>ER_PX[[#This Row],[Column62]]</f>
        <v>235217</v>
      </c>
      <c r="BK12">
        <f>ER_PX[[#This Row],[Column63]]</f>
        <v>232368</v>
      </c>
      <c r="BL12">
        <f>ER_PX[[#This Row],[Column64]]</f>
        <v>240758</v>
      </c>
      <c r="BM12">
        <f>ER_PX[[#This Row],[Column65]]</f>
        <v>248969</v>
      </c>
      <c r="BN12">
        <f>ER_PX[[#This Row],[Column66]]</f>
        <v>247848</v>
      </c>
      <c r="BO12">
        <f>ER_PX[[#This Row],[Column67]]</f>
        <v>249147</v>
      </c>
      <c r="BP12">
        <f>ER_PX[[#This Row],[Column68]]</f>
        <v>244717</v>
      </c>
      <c r="BQ12">
        <f>ER_PX[[#This Row],[Column69]]</f>
        <v>247202</v>
      </c>
      <c r="BR12">
        <f>ER_PX[[#This Row],[Column70]]</f>
        <v>244480</v>
      </c>
    </row>
    <row r="13" spans="1:70" x14ac:dyDescent="0.25">
      <c r="A13" t="str">
        <f ca="1">'cont list_0'!E16</f>
        <v>H29</v>
      </c>
      <c r="B13">
        <f>ER_PX[[#This Row],[Column2]]</f>
        <v>179414</v>
      </c>
      <c r="C13">
        <f>ER_PX[[#This Row],[Column3]]</f>
        <v>179414</v>
      </c>
      <c r="D13">
        <f>ER_PX[[#This Row],[Column4]]</f>
        <v>178795</v>
      </c>
      <c r="E13">
        <f>ER_PX[[#This Row],[Column5]]</f>
        <v>176123</v>
      </c>
      <c r="F13">
        <f>ER_PX[[#This Row],[Column6]]</f>
        <v>172412</v>
      </c>
      <c r="G13">
        <f>ER_PX[[#This Row],[Column7]]</f>
        <v>164189</v>
      </c>
      <c r="H13">
        <f>ER_PX[[#This Row],[Column8]]</f>
        <v>159940</v>
      </c>
      <c r="I13">
        <f>ER_PX[[#This Row],[Column9]]</f>
        <v>159065</v>
      </c>
      <c r="J13">
        <f>ER_PX[[#This Row],[Column10]]</f>
        <v>167199</v>
      </c>
      <c r="K13">
        <f>ER_PX[[#This Row],[Column11]]</f>
        <v>161647</v>
      </c>
      <c r="L13">
        <f>ER_PX[[#This Row],[Column12]]</f>
        <v>153936</v>
      </c>
      <c r="M13">
        <f>ER_PX[[#This Row],[Column13]]</f>
        <v>148912</v>
      </c>
      <c r="N13">
        <f>ER_PX[[#This Row],[Column14]]</f>
        <v>149194</v>
      </c>
      <c r="O13">
        <f>ER_PX[[#This Row],[Column15]]</f>
        <v>148285</v>
      </c>
      <c r="P13">
        <f>ER_PX[[#This Row],[Column16]]</f>
        <v>145070</v>
      </c>
      <c r="Q13">
        <f>ER_PX[[#This Row],[Column17]]</f>
        <v>143037</v>
      </c>
      <c r="R13">
        <f>ER_PX[[#This Row],[Column18]]</f>
        <v>144290</v>
      </c>
      <c r="S13">
        <f>ER_PX[[#This Row],[Column19]]</f>
        <v>228042</v>
      </c>
      <c r="T13">
        <f>ER_PX[[#This Row],[Column20]]</f>
        <v>234339</v>
      </c>
      <c r="U13">
        <f>ER_PX[[#This Row],[Column21]]</f>
        <v>236817</v>
      </c>
      <c r="V13">
        <f>ER_PX[[#This Row],[Column22]]</f>
        <v>230939</v>
      </c>
      <c r="W13">
        <f>ER_PX[[#This Row],[Column23]]</f>
        <v>225341</v>
      </c>
      <c r="X13">
        <f>ER_PX[[#This Row],[Column24]]</f>
        <v>223069</v>
      </c>
      <c r="Y13">
        <f>ER_PX[[#This Row],[Column25]]</f>
        <v>217128</v>
      </c>
      <c r="Z13">
        <f>ER_PX[[#This Row],[Column26]]</f>
        <v>214450</v>
      </c>
      <c r="AA13">
        <f>ER_PX[[#This Row],[Column27]]</f>
        <v>213613</v>
      </c>
      <c r="AB13">
        <f>ER_PX[[#This Row],[Column28]]</f>
        <v>213539</v>
      </c>
      <c r="AC13">
        <f>ER_PX[[#This Row],[Column29]]</f>
        <v>207679</v>
      </c>
      <c r="AD13">
        <f>ER_PX[[#This Row],[Column30]]</f>
        <v>204673</v>
      </c>
      <c r="AE13">
        <f>ER_PX[[#This Row],[Column31]]</f>
        <v>201516</v>
      </c>
      <c r="AF13">
        <f>ER_PX[[#This Row],[Column32]]</f>
        <v>201732</v>
      </c>
      <c r="AG13">
        <f>ER_PX[[#This Row],[Column33]]</f>
        <v>202091</v>
      </c>
      <c r="AH13">
        <f>ER_PX[[#This Row],[Column34]]</f>
        <v>202551</v>
      </c>
      <c r="AI13">
        <f>ER_PX[[#This Row],[Column35]]</f>
        <v>200625</v>
      </c>
      <c r="AJ13">
        <f>ER_PX[[#This Row],[Column36]]</f>
        <v>200395</v>
      </c>
      <c r="AK13">
        <f>ER_PX[[#This Row],[Column37]]</f>
        <v>199726</v>
      </c>
      <c r="AL13">
        <f>ER_PX[[#This Row],[Column38]]</f>
        <v>199464</v>
      </c>
      <c r="AM13">
        <f>ER_PX[[#This Row],[Column39]]</f>
        <v>198855</v>
      </c>
      <c r="AN13">
        <f>ER_PX[[#This Row],[Column40]]</f>
        <v>192708</v>
      </c>
      <c r="AO13">
        <f>ER_PX[[#This Row],[Column41]]</f>
        <v>196904</v>
      </c>
      <c r="AP13">
        <f>ER_PX[[#This Row],[Column42]]</f>
        <v>198282</v>
      </c>
      <c r="AQ13">
        <f>ER_PX[[#This Row],[Column43]]</f>
        <v>197030</v>
      </c>
      <c r="AR13">
        <f>ER_PX[[#This Row],[Column44]]</f>
        <v>199648</v>
      </c>
      <c r="AS13">
        <f>ER_PX[[#This Row],[Column45]]</f>
        <v>196247</v>
      </c>
      <c r="AT13">
        <f>ER_PX[[#This Row],[Column46]]</f>
        <v>197380</v>
      </c>
      <c r="AU13">
        <f>ER_PX[[#This Row],[Column47]]</f>
        <v>191433</v>
      </c>
      <c r="AV13">
        <f>ER_PX[[#This Row],[Column48]]</f>
        <v>189980</v>
      </c>
      <c r="AW13">
        <f>ER_PX[[#This Row],[Column49]]</f>
        <v>189260</v>
      </c>
      <c r="AX13">
        <f>ER_PX[[#This Row],[Column50]]</f>
        <v>189954</v>
      </c>
      <c r="AY13">
        <f>ER_PX[[#This Row],[Column51]]</f>
        <v>187849</v>
      </c>
      <c r="AZ13">
        <f>ER_PX[[#This Row],[Column52]]</f>
        <v>186071</v>
      </c>
      <c r="BA13">
        <f>ER_PX[[#This Row],[Column53]]</f>
        <v>182902</v>
      </c>
      <c r="BB13">
        <f>ER_PX[[#This Row],[Column54]]</f>
        <v>182028</v>
      </c>
      <c r="BC13">
        <f>ER_PX[[#This Row],[Column55]]</f>
        <v>180184</v>
      </c>
      <c r="BD13">
        <f>ER_PX[[#This Row],[Column56]]</f>
        <v>183301</v>
      </c>
      <c r="BE13">
        <f>ER_PX[[#This Row],[Column57]]</f>
        <v>182044</v>
      </c>
      <c r="BF13">
        <f>ER_PX[[#This Row],[Column58]]</f>
        <v>182666</v>
      </c>
      <c r="BG13">
        <f>ER_PX[[#This Row],[Column59]]</f>
        <v>182077</v>
      </c>
      <c r="BH13">
        <f>ER_PX[[#This Row],[Column60]]</f>
        <v>179120</v>
      </c>
      <c r="BI13">
        <f>ER_PX[[#This Row],[Column61]]</f>
        <v>175457</v>
      </c>
      <c r="BJ13">
        <f>ER_PX[[#This Row],[Column62]]</f>
        <v>176641</v>
      </c>
      <c r="BK13">
        <f>ER_PX[[#This Row],[Column63]]</f>
        <v>172458</v>
      </c>
      <c r="BL13">
        <f>ER_PX[[#This Row],[Column64]]</f>
        <v>170180</v>
      </c>
      <c r="BM13">
        <f>ER_PX[[#This Row],[Column65]]</f>
        <v>170391</v>
      </c>
      <c r="BN13">
        <f>ER_PX[[#This Row],[Column66]]</f>
        <v>170271</v>
      </c>
      <c r="BO13">
        <f>ER_PX[[#This Row],[Column67]]</f>
        <v>171860</v>
      </c>
      <c r="BP13">
        <f>ER_PX[[#This Row],[Column68]]</f>
        <v>174614</v>
      </c>
      <c r="BQ13">
        <f>ER_PX[[#This Row],[Column69]]</f>
        <v>172116</v>
      </c>
      <c r="BR13">
        <f>ER_PX[[#This Row],[Column70]]</f>
        <v>171674</v>
      </c>
    </row>
    <row r="14" spans="1:70" x14ac:dyDescent="0.25">
      <c r="A14" t="str">
        <f ca="1">'cont list_0'!E17</f>
        <v>M29</v>
      </c>
      <c r="B14">
        <f>ER_PX[[#This Row],[Column2]]</f>
        <v>115124</v>
      </c>
      <c r="C14">
        <f>ER_PX[[#This Row],[Column3]]</f>
        <v>115124</v>
      </c>
      <c r="D14">
        <f>ER_PX[[#This Row],[Column4]]</f>
        <v>113770</v>
      </c>
      <c r="E14">
        <f>ER_PX[[#This Row],[Column5]]</f>
        <v>115635</v>
      </c>
      <c r="F14">
        <f>ER_PX[[#This Row],[Column6]]</f>
        <v>113554</v>
      </c>
      <c r="G14">
        <f>ER_PX[[#This Row],[Column7]]</f>
        <v>116715</v>
      </c>
      <c r="H14">
        <f>ER_PX[[#This Row],[Column8]]</f>
        <v>116255</v>
      </c>
      <c r="I14">
        <f>ER_PX[[#This Row],[Column9]]</f>
        <v>112160</v>
      </c>
      <c r="J14">
        <f>ER_PX[[#This Row],[Column10]]</f>
        <v>114988</v>
      </c>
      <c r="K14">
        <f>ER_PX[[#This Row],[Column11]]</f>
        <v>121332</v>
      </c>
      <c r="L14">
        <f>ER_PX[[#This Row],[Column12]]</f>
        <v>120235</v>
      </c>
      <c r="M14">
        <f>ER_PX[[#This Row],[Column13]]</f>
        <v>114865</v>
      </c>
      <c r="N14">
        <f>ER_PX[[#This Row],[Column14]]</f>
        <v>115356</v>
      </c>
      <c r="O14">
        <f>ER_PX[[#This Row],[Column15]]</f>
        <v>116185</v>
      </c>
      <c r="P14">
        <f>ER_PX[[#This Row],[Column16]]</f>
        <v>114559</v>
      </c>
      <c r="Q14">
        <f>ER_PX[[#This Row],[Column17]]</f>
        <v>112755</v>
      </c>
      <c r="R14">
        <f>ER_PX[[#This Row],[Column18]]</f>
        <v>109122</v>
      </c>
      <c r="S14">
        <f>ER_PX[[#This Row],[Column19]]</f>
        <v>147236</v>
      </c>
      <c r="T14">
        <f>ER_PX[[#This Row],[Column20]]</f>
        <v>143775</v>
      </c>
      <c r="U14">
        <f>ER_PX[[#This Row],[Column21]]</f>
        <v>143059</v>
      </c>
      <c r="V14">
        <f>ER_PX[[#This Row],[Column22]]</f>
        <v>146705</v>
      </c>
      <c r="W14">
        <f>ER_PX[[#This Row],[Column23]]</f>
        <v>140472</v>
      </c>
      <c r="X14">
        <f>ER_PX[[#This Row],[Column24]]</f>
        <v>143502</v>
      </c>
      <c r="Y14">
        <f>ER_PX[[#This Row],[Column25]]</f>
        <v>146016</v>
      </c>
      <c r="Z14">
        <f>ER_PX[[#This Row],[Column26]]</f>
        <v>143609</v>
      </c>
      <c r="AA14">
        <f>ER_PX[[#This Row],[Column27]]</f>
        <v>141939</v>
      </c>
      <c r="AB14">
        <f>ER_PX[[#This Row],[Column28]]</f>
        <v>145584</v>
      </c>
      <c r="AC14">
        <f>ER_PX[[#This Row],[Column29]]</f>
        <v>145366</v>
      </c>
      <c r="AD14">
        <f>ER_PX[[#This Row],[Column30]]</f>
        <v>145648</v>
      </c>
      <c r="AE14">
        <f>ER_PX[[#This Row],[Column31]]</f>
        <v>147348</v>
      </c>
      <c r="AF14">
        <f>ER_PX[[#This Row],[Column32]]</f>
        <v>144387</v>
      </c>
      <c r="AG14">
        <f>ER_PX[[#This Row],[Column33]]</f>
        <v>141570</v>
      </c>
      <c r="AH14">
        <f>ER_PX[[#This Row],[Column34]]</f>
        <v>140101</v>
      </c>
      <c r="AI14">
        <f>ER_PX[[#This Row],[Column35]]</f>
        <v>135018</v>
      </c>
      <c r="AJ14">
        <f>ER_PX[[#This Row],[Column36]]</f>
        <v>135773</v>
      </c>
      <c r="AK14">
        <f>ER_PX[[#This Row],[Column37]]</f>
        <v>136805</v>
      </c>
      <c r="AL14">
        <f>ER_PX[[#This Row],[Column38]]</f>
        <v>137484</v>
      </c>
      <c r="AM14">
        <f>ER_PX[[#This Row],[Column39]]</f>
        <v>137238</v>
      </c>
      <c r="AN14">
        <f>ER_PX[[#This Row],[Column40]]</f>
        <v>139087</v>
      </c>
      <c r="AO14">
        <f>ER_PX[[#This Row],[Column41]]</f>
        <v>139907</v>
      </c>
      <c r="AP14">
        <f>ER_PX[[#This Row],[Column42]]</f>
        <v>139803</v>
      </c>
      <c r="AQ14">
        <f>ER_PX[[#This Row],[Column43]]</f>
        <v>140328</v>
      </c>
      <c r="AR14">
        <f>ER_PX[[#This Row],[Column44]]</f>
        <v>141584</v>
      </c>
      <c r="AS14">
        <f>ER_PX[[#This Row],[Column45]]</f>
        <v>138887</v>
      </c>
      <c r="AT14">
        <f>ER_PX[[#This Row],[Column46]]</f>
        <v>138487</v>
      </c>
      <c r="AU14">
        <f>ER_PX[[#This Row],[Column47]]</f>
        <v>137154</v>
      </c>
      <c r="AV14">
        <f>ER_PX[[#This Row],[Column48]]</f>
        <v>135949</v>
      </c>
      <c r="AW14">
        <f>ER_PX[[#This Row],[Column49]]</f>
        <v>134290</v>
      </c>
      <c r="AX14">
        <f>ER_PX[[#This Row],[Column50]]</f>
        <v>134664</v>
      </c>
      <c r="AY14">
        <f>ER_PX[[#This Row],[Column51]]</f>
        <v>134326</v>
      </c>
      <c r="AZ14">
        <f>ER_PX[[#This Row],[Column52]]</f>
        <v>133203</v>
      </c>
      <c r="BA14">
        <f>ER_PX[[#This Row],[Column53]]</f>
        <v>133400</v>
      </c>
      <c r="BB14">
        <f>ER_PX[[#This Row],[Column54]]</f>
        <v>132587</v>
      </c>
      <c r="BC14">
        <f>ER_PX[[#This Row],[Column55]]</f>
        <v>133073</v>
      </c>
      <c r="BD14">
        <f>ER_PX[[#This Row],[Column56]]</f>
        <v>130227</v>
      </c>
      <c r="BE14">
        <f>ER_PX[[#This Row],[Column57]]</f>
        <v>131730</v>
      </c>
      <c r="BF14">
        <f>ER_PX[[#This Row],[Column58]]</f>
        <v>132542</v>
      </c>
      <c r="BG14">
        <f>ER_PX[[#This Row],[Column59]]</f>
        <v>130100</v>
      </c>
      <c r="BH14">
        <f>ER_PX[[#This Row],[Column60]]</f>
        <v>126634</v>
      </c>
      <c r="BI14">
        <f>ER_PX[[#This Row],[Column61]]</f>
        <v>122209</v>
      </c>
      <c r="BJ14">
        <f>ER_PX[[#This Row],[Column62]]</f>
        <v>118603</v>
      </c>
      <c r="BK14">
        <f>ER_PX[[#This Row],[Column63]]</f>
        <v>115551</v>
      </c>
      <c r="BL14">
        <f>ER_PX[[#This Row],[Column64]]</f>
        <v>112225</v>
      </c>
      <c r="BM14">
        <f>ER_PX[[#This Row],[Column65]]</f>
        <v>110919</v>
      </c>
      <c r="BN14">
        <f>ER_PX[[#This Row],[Column66]]</f>
        <v>113867</v>
      </c>
      <c r="BO14">
        <f>ER_PX[[#This Row],[Column67]]</f>
        <v>117187</v>
      </c>
      <c r="BP14">
        <f>ER_PX[[#This Row],[Column68]]</f>
        <v>117830</v>
      </c>
      <c r="BQ14">
        <f>ER_PX[[#This Row],[Column69]]</f>
        <v>116626</v>
      </c>
      <c r="BR14">
        <f>ER_PX[[#This Row],[Column70]]</f>
        <v>116435</v>
      </c>
    </row>
    <row r="15" spans="1:70" x14ac:dyDescent="0.25">
      <c r="A15" t="str">
        <f ca="1">'cont list_0'!E18</f>
        <v>U29</v>
      </c>
      <c r="B15">
        <f>ER_PX[[#This Row],[Column2]]</f>
        <v>79453</v>
      </c>
      <c r="C15">
        <f>ER_PX[[#This Row],[Column3]]</f>
        <v>79453</v>
      </c>
      <c r="D15">
        <f>ER_PX[[#This Row],[Column4]]</f>
        <v>79230</v>
      </c>
      <c r="E15">
        <f>ER_PX[[#This Row],[Column5]]</f>
        <v>77551</v>
      </c>
      <c r="F15">
        <f>ER_PX[[#This Row],[Column6]]</f>
        <v>83637</v>
      </c>
      <c r="G15">
        <f>ER_PX[[#This Row],[Column7]]</f>
        <v>85092</v>
      </c>
      <c r="H15">
        <f>ER_PX[[#This Row],[Column8]]</f>
        <v>83279</v>
      </c>
      <c r="I15">
        <f>ER_PX[[#This Row],[Column9]]</f>
        <v>80819</v>
      </c>
      <c r="J15">
        <f>ER_PX[[#This Row],[Column10]]</f>
        <v>79495</v>
      </c>
      <c r="K15">
        <f>ER_PX[[#This Row],[Column11]]</f>
        <v>85672</v>
      </c>
      <c r="L15">
        <f>ER_PX[[#This Row],[Column12]]</f>
        <v>77404</v>
      </c>
      <c r="M15">
        <f>ER_PX[[#This Row],[Column13]]</f>
        <v>80464</v>
      </c>
      <c r="N15">
        <f>ER_PX[[#This Row],[Column14]]</f>
        <v>80295</v>
      </c>
      <c r="O15">
        <f>ER_PX[[#This Row],[Column15]]</f>
        <v>83946</v>
      </c>
      <c r="P15">
        <f>ER_PX[[#This Row],[Column16]]</f>
        <v>80098</v>
      </c>
      <c r="Q15">
        <f>ER_PX[[#This Row],[Column17]]</f>
        <v>78405</v>
      </c>
      <c r="R15">
        <f>ER_PX[[#This Row],[Column18]]</f>
        <v>75809</v>
      </c>
      <c r="S15">
        <f>ER_PX[[#This Row],[Column19]]</f>
        <v>111626</v>
      </c>
      <c r="T15">
        <f>ER_PX[[#This Row],[Column20]]</f>
        <v>99214</v>
      </c>
      <c r="U15">
        <f>ER_PX[[#This Row],[Column21]]</f>
        <v>102562</v>
      </c>
      <c r="V15">
        <f>ER_PX[[#This Row],[Column22]]</f>
        <v>101292</v>
      </c>
      <c r="W15">
        <f>ER_PX[[#This Row],[Column23]]</f>
        <v>97753</v>
      </c>
      <c r="X15">
        <f>ER_PX[[#This Row],[Column24]]</f>
        <v>92764</v>
      </c>
      <c r="Y15">
        <f>ER_PX[[#This Row],[Column25]]</f>
        <v>88520</v>
      </c>
      <c r="Z15">
        <f>ER_PX[[#This Row],[Column26]]</f>
        <v>87222</v>
      </c>
      <c r="AA15">
        <f>ER_PX[[#This Row],[Column27]]</f>
        <v>88606</v>
      </c>
      <c r="AB15">
        <f>ER_PX[[#This Row],[Column28]]</f>
        <v>85951</v>
      </c>
      <c r="AC15">
        <f>ER_PX[[#This Row],[Column29]]</f>
        <v>82591</v>
      </c>
      <c r="AD15">
        <f>ER_PX[[#This Row],[Column30]]</f>
        <v>82665</v>
      </c>
      <c r="AE15">
        <f>ER_PX[[#This Row],[Column31]]</f>
        <v>77726</v>
      </c>
      <c r="AF15">
        <f>ER_PX[[#This Row],[Column32]]</f>
        <v>76484</v>
      </c>
      <c r="AG15">
        <f>ER_PX[[#This Row],[Column33]]</f>
        <v>76693</v>
      </c>
      <c r="AH15">
        <f>ER_PX[[#This Row],[Column34]]</f>
        <v>75868</v>
      </c>
      <c r="AI15">
        <f>ER_PX[[#This Row],[Column35]]</f>
        <v>73065</v>
      </c>
      <c r="AJ15">
        <f>ER_PX[[#This Row],[Column36]]</f>
        <v>74717</v>
      </c>
      <c r="AK15">
        <f>ER_PX[[#This Row],[Column37]]</f>
        <v>75397</v>
      </c>
      <c r="AL15">
        <f>ER_PX[[#This Row],[Column38]]</f>
        <v>74752</v>
      </c>
      <c r="AM15">
        <f>ER_PX[[#This Row],[Column39]]</f>
        <v>74878</v>
      </c>
      <c r="AN15">
        <f>ER_PX[[#This Row],[Column40]]</f>
        <v>71906</v>
      </c>
      <c r="AO15">
        <f>ER_PX[[#This Row],[Column41]]</f>
        <v>74121</v>
      </c>
      <c r="AP15">
        <f>ER_PX[[#This Row],[Column42]]</f>
        <v>73669</v>
      </c>
      <c r="AQ15">
        <f>ER_PX[[#This Row],[Column43]]</f>
        <v>72391</v>
      </c>
      <c r="AR15">
        <f>ER_PX[[#This Row],[Column44]]</f>
        <v>72326</v>
      </c>
      <c r="AS15">
        <f>ER_PX[[#This Row],[Column45]]</f>
        <v>70731</v>
      </c>
      <c r="AT15">
        <f>ER_PX[[#This Row],[Column46]]</f>
        <v>70054</v>
      </c>
      <c r="AU15">
        <f>ER_PX[[#This Row],[Column47]]</f>
        <v>68014</v>
      </c>
      <c r="AV15">
        <f>ER_PX[[#This Row],[Column48]]</f>
        <v>66320</v>
      </c>
      <c r="AW15">
        <f>ER_PX[[#This Row],[Column49]]</f>
        <v>65097</v>
      </c>
      <c r="AX15">
        <f>ER_PX[[#This Row],[Column50]]</f>
        <v>64001</v>
      </c>
      <c r="AY15">
        <f>ER_PX[[#This Row],[Column51]]</f>
        <v>64273</v>
      </c>
      <c r="AZ15">
        <f>ER_PX[[#This Row],[Column52]]</f>
        <v>66438</v>
      </c>
      <c r="BA15">
        <f>ER_PX[[#This Row],[Column53]]</f>
        <v>65918</v>
      </c>
      <c r="BB15">
        <f>ER_PX[[#This Row],[Column54]]</f>
        <v>63767</v>
      </c>
      <c r="BC15">
        <f>ER_PX[[#This Row],[Column55]]</f>
        <v>65591</v>
      </c>
      <c r="BD15">
        <f>ER_PX[[#This Row],[Column56]]</f>
        <v>63119</v>
      </c>
      <c r="BE15">
        <f>ER_PX[[#This Row],[Column57]]</f>
        <v>65007</v>
      </c>
      <c r="BF15">
        <f>ER_PX[[#This Row],[Column58]]</f>
        <v>61268</v>
      </c>
      <c r="BG15">
        <f>ER_PX[[#This Row],[Column59]]</f>
        <v>61284</v>
      </c>
      <c r="BH15">
        <f>ER_PX[[#This Row],[Column60]]</f>
        <v>62455</v>
      </c>
      <c r="BI15">
        <f>ER_PX[[#This Row],[Column61]]</f>
        <v>62302</v>
      </c>
      <c r="BJ15">
        <f>ER_PX[[#This Row],[Column62]]</f>
        <v>63642</v>
      </c>
      <c r="BK15">
        <f>ER_PX[[#This Row],[Column63]]</f>
        <v>63892</v>
      </c>
      <c r="BL15">
        <f>ER_PX[[#This Row],[Column64]]</f>
        <v>61186</v>
      </c>
      <c r="BM15">
        <f>ER_PX[[#This Row],[Column65]]</f>
        <v>60040</v>
      </c>
      <c r="BN15">
        <f>ER_PX[[#This Row],[Column66]]</f>
        <v>61319</v>
      </c>
      <c r="BO15">
        <f>ER_PX[[#This Row],[Column67]]</f>
        <v>60463</v>
      </c>
      <c r="BP15">
        <f>ER_PX[[#This Row],[Column68]]</f>
        <v>59086</v>
      </c>
      <c r="BQ15">
        <f>ER_PX[[#This Row],[Column69]]</f>
        <v>59419</v>
      </c>
      <c r="BR15">
        <f>ER_PX[[#This Row],[Column70]]</f>
        <v>60157</v>
      </c>
    </row>
    <row r="16" spans="1:70" x14ac:dyDescent="0.25">
      <c r="A16" t="str">
        <f ca="1">'cont list_0'!E19</f>
        <v>Z29</v>
      </c>
      <c r="B16">
        <f>ER_PX[[#This Row],[Column2]]</f>
        <v>75873</v>
      </c>
      <c r="C16">
        <f>ER_PX[[#This Row],[Column3]]</f>
        <v>75873</v>
      </c>
      <c r="D16">
        <f>ER_PX[[#This Row],[Column4]]</f>
        <v>75427</v>
      </c>
      <c r="E16">
        <f>ER_PX[[#This Row],[Column5]]</f>
        <v>72678</v>
      </c>
      <c r="F16">
        <f>ER_PX[[#This Row],[Column6]]</f>
        <v>73735</v>
      </c>
      <c r="G16">
        <f>ER_PX[[#This Row],[Column7]]</f>
        <v>72296</v>
      </c>
      <c r="H16">
        <f>ER_PX[[#This Row],[Column8]]</f>
        <v>74349</v>
      </c>
      <c r="I16">
        <f>ER_PX[[#This Row],[Column9]]</f>
        <v>73415</v>
      </c>
      <c r="J16">
        <f>ER_PX[[#This Row],[Column10]]</f>
        <v>74837</v>
      </c>
      <c r="K16">
        <f>ER_PX[[#This Row],[Column11]]</f>
        <v>75594</v>
      </c>
      <c r="L16">
        <f>ER_PX[[#This Row],[Column12]]</f>
        <v>71057</v>
      </c>
      <c r="M16">
        <f>ER_PX[[#This Row],[Column13]]</f>
        <v>71984</v>
      </c>
      <c r="N16">
        <f>ER_PX[[#This Row],[Column14]]</f>
        <v>72879</v>
      </c>
      <c r="O16">
        <f>ER_PX[[#This Row],[Column15]]</f>
        <v>71000</v>
      </c>
      <c r="P16">
        <f>ER_PX[[#This Row],[Column16]]</f>
        <v>74244</v>
      </c>
      <c r="Q16">
        <f>ER_PX[[#This Row],[Column17]]</f>
        <v>73266</v>
      </c>
      <c r="R16">
        <f>ER_PX[[#This Row],[Column18]]</f>
        <v>69540</v>
      </c>
      <c r="S16">
        <f>ER_PX[[#This Row],[Column19]]</f>
        <v>73183</v>
      </c>
      <c r="T16">
        <f>ER_PX[[#This Row],[Column20]]</f>
        <v>67807</v>
      </c>
      <c r="U16">
        <f>ER_PX[[#This Row],[Column21]]</f>
        <v>66839</v>
      </c>
      <c r="V16">
        <f>ER_PX[[#This Row],[Column22]]</f>
        <v>69689</v>
      </c>
      <c r="W16">
        <f>ER_PX[[#This Row],[Column23]]</f>
        <v>73923</v>
      </c>
      <c r="X16">
        <f>ER_PX[[#This Row],[Column24]]</f>
        <v>74785</v>
      </c>
      <c r="Y16">
        <f>ER_PX[[#This Row],[Column25]]</f>
        <v>73846</v>
      </c>
      <c r="Z16">
        <f>ER_PX[[#This Row],[Column26]]</f>
        <v>71939</v>
      </c>
      <c r="AA16">
        <f>ER_PX[[#This Row],[Column27]]</f>
        <v>69002</v>
      </c>
      <c r="AB16">
        <f>ER_PX[[#This Row],[Column28]]</f>
        <v>67712</v>
      </c>
      <c r="AC16">
        <f>ER_PX[[#This Row],[Column29]]</f>
        <v>65580</v>
      </c>
      <c r="AD16">
        <f>ER_PX[[#This Row],[Column30]]</f>
        <v>64410</v>
      </c>
      <c r="AE16">
        <f>ER_PX[[#This Row],[Column31]]</f>
        <v>65144</v>
      </c>
      <c r="AF16">
        <f>ER_PX[[#This Row],[Column32]]</f>
        <v>64413</v>
      </c>
      <c r="AG16">
        <f>ER_PX[[#This Row],[Column33]]</f>
        <v>68388</v>
      </c>
      <c r="AH16">
        <f>ER_PX[[#This Row],[Column34]]</f>
        <v>66384</v>
      </c>
      <c r="AI16">
        <f>ER_PX[[#This Row],[Column35]]</f>
        <v>66186</v>
      </c>
      <c r="AJ16">
        <f>ER_PX[[#This Row],[Column36]]</f>
        <v>66354</v>
      </c>
      <c r="AK16">
        <f>ER_PX[[#This Row],[Column37]]</f>
        <v>68520</v>
      </c>
      <c r="AL16">
        <f>ER_PX[[#This Row],[Column38]]</f>
        <v>65165</v>
      </c>
      <c r="AM16">
        <f>ER_PX[[#This Row],[Column39]]</f>
        <v>60827</v>
      </c>
      <c r="AN16">
        <f>ER_PX[[#This Row],[Column40]]</f>
        <v>60390</v>
      </c>
      <c r="AO16">
        <f>ER_PX[[#This Row],[Column41]]</f>
        <v>57880</v>
      </c>
      <c r="AP16">
        <f>ER_PX[[#This Row],[Column42]]</f>
        <v>57765</v>
      </c>
      <c r="AQ16">
        <f>ER_PX[[#This Row],[Column43]]</f>
        <v>60534</v>
      </c>
      <c r="AR16">
        <f>ER_PX[[#This Row],[Column44]]</f>
        <v>59522</v>
      </c>
      <c r="AS16">
        <f>ER_PX[[#This Row],[Column45]]</f>
        <v>57273</v>
      </c>
      <c r="AT16">
        <f>ER_PX[[#This Row],[Column46]]</f>
        <v>57162</v>
      </c>
      <c r="AU16">
        <f>ER_PX[[#This Row],[Column47]]</f>
        <v>57996</v>
      </c>
      <c r="AV16">
        <f>ER_PX[[#This Row],[Column48]]</f>
        <v>53706</v>
      </c>
      <c r="AW16">
        <f>ER_PX[[#This Row],[Column49]]</f>
        <v>51751</v>
      </c>
      <c r="AX16">
        <f>ER_PX[[#This Row],[Column50]]</f>
        <v>56071</v>
      </c>
      <c r="AY16">
        <f>ER_PX[[#This Row],[Column51]]</f>
        <v>55863</v>
      </c>
      <c r="AZ16">
        <f>ER_PX[[#This Row],[Column52]]</f>
        <v>57847</v>
      </c>
      <c r="BA16">
        <f>ER_PX[[#This Row],[Column53]]</f>
        <v>56405</v>
      </c>
      <c r="BB16">
        <f>ER_PX[[#This Row],[Column54]]</f>
        <v>57808</v>
      </c>
      <c r="BC16">
        <f>ER_PX[[#This Row],[Column55]]</f>
        <v>58820</v>
      </c>
      <c r="BD16">
        <f>ER_PX[[#This Row],[Column56]]</f>
        <v>58529</v>
      </c>
      <c r="BE16">
        <f>ER_PX[[#This Row],[Column57]]</f>
        <v>59317</v>
      </c>
      <c r="BF16">
        <f>ER_PX[[#This Row],[Column58]]</f>
        <v>53448</v>
      </c>
      <c r="BG16">
        <f>ER_PX[[#This Row],[Column59]]</f>
        <v>52218</v>
      </c>
      <c r="BH16">
        <f>ER_PX[[#This Row],[Column60]]</f>
        <v>51299</v>
      </c>
      <c r="BI16">
        <f>ER_PX[[#This Row],[Column61]]</f>
        <v>52078</v>
      </c>
      <c r="BJ16">
        <f>ER_PX[[#This Row],[Column62]]</f>
        <v>52672</v>
      </c>
      <c r="BK16">
        <f>ER_PX[[#This Row],[Column63]]</f>
        <v>52977</v>
      </c>
      <c r="BL16">
        <f>ER_PX[[#This Row],[Column64]]</f>
        <v>54286</v>
      </c>
      <c r="BM16">
        <f>ER_PX[[#This Row],[Column65]]</f>
        <v>53214</v>
      </c>
      <c r="BN16">
        <f>ER_PX[[#This Row],[Column66]]</f>
        <v>51908</v>
      </c>
      <c r="BO16">
        <f>ER_PX[[#This Row],[Column67]]</f>
        <v>51800</v>
      </c>
      <c r="BP16">
        <f>ER_PX[[#This Row],[Column68]]</f>
        <v>55119</v>
      </c>
      <c r="BQ16">
        <f>ER_PX[[#This Row],[Column69]]</f>
        <v>56244</v>
      </c>
      <c r="BR16">
        <f>ER_PX[[#This Row],[Column70]]</f>
        <v>56131</v>
      </c>
    </row>
    <row r="17" spans="1:70" x14ac:dyDescent="0.25">
      <c r="A17" t="str">
        <f ca="1">'cont list_0'!E20</f>
        <v>H30</v>
      </c>
      <c r="B17">
        <f>ER_PX[[#This Row],[Column2]]</f>
        <v>51357</v>
      </c>
      <c r="C17">
        <f>ER_PX[[#This Row],[Column3]]</f>
        <v>51357</v>
      </c>
      <c r="D17">
        <f>ER_PX[[#This Row],[Column4]]</f>
        <v>51905</v>
      </c>
      <c r="E17">
        <f>ER_PX[[#This Row],[Column5]]</f>
        <v>50964</v>
      </c>
      <c r="F17">
        <f>ER_PX[[#This Row],[Column6]]</f>
        <v>49728</v>
      </c>
      <c r="G17">
        <f>ER_PX[[#This Row],[Column7]]</f>
        <v>49355</v>
      </c>
      <c r="H17">
        <f>ER_PX[[#This Row],[Column8]]</f>
        <v>47218</v>
      </c>
      <c r="I17">
        <f>ER_PX[[#This Row],[Column9]]</f>
        <v>46693</v>
      </c>
      <c r="J17">
        <f>ER_PX[[#This Row],[Column10]]</f>
        <v>43574</v>
      </c>
      <c r="K17">
        <f>ER_PX[[#This Row],[Column11]]</f>
        <v>42178</v>
      </c>
      <c r="L17">
        <f>ER_PX[[#This Row],[Column12]]</f>
        <v>42932</v>
      </c>
      <c r="M17">
        <f>ER_PX[[#This Row],[Column13]]</f>
        <v>41383</v>
      </c>
      <c r="N17">
        <f>ER_PX[[#This Row],[Column14]]</f>
        <v>40513</v>
      </c>
      <c r="O17">
        <f>ER_PX[[#This Row],[Column15]]</f>
        <v>38803</v>
      </c>
      <c r="P17">
        <f>ER_PX[[#This Row],[Column16]]</f>
        <v>37644</v>
      </c>
      <c r="Q17">
        <f>ER_PX[[#This Row],[Column17]]</f>
        <v>38249</v>
      </c>
      <c r="R17">
        <f>ER_PX[[#This Row],[Column18]]</f>
        <v>39132</v>
      </c>
      <c r="S17">
        <f>ER_PX[[#This Row],[Column19]]</f>
        <v>70789</v>
      </c>
      <c r="T17">
        <f>ER_PX[[#This Row],[Column20]]</f>
        <v>66092</v>
      </c>
      <c r="U17">
        <f>ER_PX[[#This Row],[Column21]]</f>
        <v>66873</v>
      </c>
      <c r="V17">
        <f>ER_PX[[#This Row],[Column22]]</f>
        <v>65058</v>
      </c>
      <c r="W17">
        <f>ER_PX[[#This Row],[Column23]]</f>
        <v>65018</v>
      </c>
      <c r="X17">
        <f>ER_PX[[#This Row],[Column24]]</f>
        <v>65085</v>
      </c>
      <c r="Y17">
        <f>ER_PX[[#This Row],[Column25]]</f>
        <v>64713</v>
      </c>
      <c r="Z17">
        <f>ER_PX[[#This Row],[Column26]]</f>
        <v>64091</v>
      </c>
      <c r="AA17">
        <f>ER_PX[[#This Row],[Column27]]</f>
        <v>64101</v>
      </c>
      <c r="AB17">
        <f>ER_PX[[#This Row],[Column28]]</f>
        <v>63265</v>
      </c>
      <c r="AC17">
        <f>ER_PX[[#This Row],[Column29]]</f>
        <v>62449</v>
      </c>
      <c r="AD17">
        <f>ER_PX[[#This Row],[Column30]]</f>
        <v>63273</v>
      </c>
      <c r="AE17">
        <f>ER_PX[[#This Row],[Column31]]</f>
        <v>63173</v>
      </c>
      <c r="AF17">
        <f>ER_PX[[#This Row],[Column32]]</f>
        <v>62652</v>
      </c>
      <c r="AG17">
        <f>ER_PX[[#This Row],[Column33]]</f>
        <v>59455</v>
      </c>
      <c r="AH17">
        <f>ER_PX[[#This Row],[Column34]]</f>
        <v>55512</v>
      </c>
      <c r="AI17">
        <f>ER_PX[[#This Row],[Column35]]</f>
        <v>53762</v>
      </c>
      <c r="AJ17">
        <f>ER_PX[[#This Row],[Column36]]</f>
        <v>53887</v>
      </c>
      <c r="AK17">
        <f>ER_PX[[#This Row],[Column37]]</f>
        <v>53766</v>
      </c>
      <c r="AL17">
        <f>ER_PX[[#This Row],[Column38]]</f>
        <v>54891</v>
      </c>
      <c r="AM17">
        <f>ER_PX[[#This Row],[Column39]]</f>
        <v>54104</v>
      </c>
      <c r="AN17">
        <f>ER_PX[[#This Row],[Column40]]</f>
        <v>53139</v>
      </c>
      <c r="AO17">
        <f>ER_PX[[#This Row],[Column41]]</f>
        <v>53097</v>
      </c>
      <c r="AP17">
        <f>ER_PX[[#This Row],[Column42]]</f>
        <v>52769</v>
      </c>
      <c r="AQ17">
        <f>ER_PX[[#This Row],[Column43]]</f>
        <v>50796</v>
      </c>
      <c r="AR17">
        <f>ER_PX[[#This Row],[Column44]]</f>
        <v>50159</v>
      </c>
      <c r="AS17">
        <f>ER_PX[[#This Row],[Column45]]</f>
        <v>47213</v>
      </c>
      <c r="AT17">
        <f>ER_PX[[#This Row],[Column46]]</f>
        <v>47642</v>
      </c>
      <c r="AU17">
        <f>ER_PX[[#This Row],[Column47]]</f>
        <v>47014</v>
      </c>
      <c r="AV17">
        <f>ER_PX[[#This Row],[Column48]]</f>
        <v>41827</v>
      </c>
      <c r="AW17">
        <f>ER_PX[[#This Row],[Column49]]</f>
        <v>42643</v>
      </c>
      <c r="AX17">
        <f>ER_PX[[#This Row],[Column50]]</f>
        <v>45845</v>
      </c>
      <c r="AY17">
        <f>ER_PX[[#This Row],[Column51]]</f>
        <v>44018</v>
      </c>
      <c r="AZ17">
        <f>ER_PX[[#This Row],[Column52]]</f>
        <v>48575</v>
      </c>
      <c r="BA17">
        <f>ER_PX[[#This Row],[Column53]]</f>
        <v>48090</v>
      </c>
      <c r="BB17">
        <f>ER_PX[[#This Row],[Column54]]</f>
        <v>49732</v>
      </c>
      <c r="BC17">
        <f>ER_PX[[#This Row],[Column55]]</f>
        <v>48188</v>
      </c>
      <c r="BD17">
        <f>ER_PX[[#This Row],[Column56]]</f>
        <v>47820</v>
      </c>
      <c r="BE17">
        <f>ER_PX[[#This Row],[Column57]]</f>
        <v>45689</v>
      </c>
      <c r="BF17">
        <f>ER_PX[[#This Row],[Column58]]</f>
        <v>44106</v>
      </c>
      <c r="BG17">
        <f>ER_PX[[#This Row],[Column59]]</f>
        <v>44885</v>
      </c>
      <c r="BH17">
        <f>ER_PX[[#This Row],[Column60]]</f>
        <v>46433</v>
      </c>
      <c r="BI17">
        <f>ER_PX[[#This Row],[Column61]]</f>
        <v>45438</v>
      </c>
      <c r="BJ17">
        <f>ER_PX[[#This Row],[Column62]]</f>
        <v>46447</v>
      </c>
      <c r="BK17">
        <f>ER_PX[[#This Row],[Column63]]</f>
        <v>45746</v>
      </c>
      <c r="BL17">
        <f>ER_PX[[#This Row],[Column64]]</f>
        <v>43771</v>
      </c>
      <c r="BM17">
        <f>ER_PX[[#This Row],[Column65]]</f>
        <v>42551</v>
      </c>
      <c r="BN17">
        <f>ER_PX[[#This Row],[Column66]]</f>
        <v>41939</v>
      </c>
      <c r="BO17">
        <f>ER_PX[[#This Row],[Column67]]</f>
        <v>42730</v>
      </c>
      <c r="BP17">
        <f>ER_PX[[#This Row],[Column68]]</f>
        <v>40918</v>
      </c>
      <c r="BQ17">
        <f>ER_PX[[#This Row],[Column69]]</f>
        <v>43013</v>
      </c>
      <c r="BR17">
        <f>ER_PX[[#This Row],[Column70]]</f>
        <v>43682</v>
      </c>
    </row>
    <row r="18" spans="1:70" x14ac:dyDescent="0.25">
      <c r="A18" t="str">
        <f ca="1">'cont list_0'!E21</f>
        <v>M30</v>
      </c>
      <c r="B18">
        <f>ER_PX[[#This Row],[Column2]]</f>
        <v>53484</v>
      </c>
      <c r="C18">
        <f>ER_PX[[#This Row],[Column3]]</f>
        <v>53484</v>
      </c>
      <c r="D18">
        <f>ER_PX[[#This Row],[Column4]]</f>
        <v>54132</v>
      </c>
      <c r="E18">
        <f>ER_PX[[#This Row],[Column5]]</f>
        <v>54500</v>
      </c>
      <c r="F18">
        <f>ER_PX[[#This Row],[Column6]]</f>
        <v>52866</v>
      </c>
      <c r="G18">
        <f>ER_PX[[#This Row],[Column7]]</f>
        <v>51555</v>
      </c>
      <c r="H18">
        <f>ER_PX[[#This Row],[Column8]]</f>
        <v>51548</v>
      </c>
      <c r="I18">
        <f>ER_PX[[#This Row],[Column9]]</f>
        <v>50380</v>
      </c>
      <c r="J18">
        <f>ER_PX[[#This Row],[Column10]]</f>
        <v>52852</v>
      </c>
      <c r="K18">
        <f>ER_PX[[#This Row],[Column11]]</f>
        <v>51105</v>
      </c>
      <c r="L18">
        <f>ER_PX[[#This Row],[Column12]]</f>
        <v>43596</v>
      </c>
      <c r="M18">
        <f>ER_PX[[#This Row],[Column13]]</f>
        <v>43788</v>
      </c>
      <c r="N18">
        <f>ER_PX[[#This Row],[Column14]]</f>
        <v>43990</v>
      </c>
      <c r="O18">
        <f>ER_PX[[#This Row],[Column15]]</f>
        <v>44356</v>
      </c>
      <c r="P18">
        <f>ER_PX[[#This Row],[Column16]]</f>
        <v>41460</v>
      </c>
      <c r="Q18">
        <f>ER_PX[[#This Row],[Column17]]</f>
        <v>40980</v>
      </c>
      <c r="R18">
        <f>ER_PX[[#This Row],[Column18]]</f>
        <v>42360</v>
      </c>
      <c r="S18">
        <f>ER_PX[[#This Row],[Column19]]</f>
        <v>37201</v>
      </c>
      <c r="T18">
        <f>ER_PX[[#This Row],[Column20]]</f>
        <v>38002</v>
      </c>
      <c r="U18">
        <f>ER_PX[[#This Row],[Column21]]</f>
        <v>41585</v>
      </c>
      <c r="V18">
        <f>ER_PX[[#This Row],[Column22]]</f>
        <v>40393</v>
      </c>
      <c r="W18">
        <f>ER_PX[[#This Row],[Column23]]</f>
        <v>39939</v>
      </c>
      <c r="X18">
        <f>ER_PX[[#This Row],[Column24]]</f>
        <v>36370</v>
      </c>
      <c r="Y18">
        <f>ER_PX[[#This Row],[Column25]]</f>
        <v>36913</v>
      </c>
      <c r="Z18">
        <f>ER_PX[[#This Row],[Column26]]</f>
        <v>36693</v>
      </c>
      <c r="AA18">
        <f>ER_PX[[#This Row],[Column27]]</f>
        <v>36540</v>
      </c>
      <c r="AB18">
        <f>ER_PX[[#This Row],[Column28]]</f>
        <v>38287</v>
      </c>
      <c r="AC18">
        <f>ER_PX[[#This Row],[Column29]]</f>
        <v>36350</v>
      </c>
      <c r="AD18">
        <f>ER_PX[[#This Row],[Column30]]</f>
        <v>38469</v>
      </c>
      <c r="AE18">
        <f>ER_PX[[#This Row],[Column31]]</f>
        <v>37633</v>
      </c>
      <c r="AF18">
        <f>ER_PX[[#This Row],[Column32]]</f>
        <v>37706</v>
      </c>
      <c r="AG18">
        <f>ER_PX[[#This Row],[Column33]]</f>
        <v>39643</v>
      </c>
      <c r="AH18">
        <f>ER_PX[[#This Row],[Column34]]</f>
        <v>37855</v>
      </c>
      <c r="AI18">
        <f>ER_PX[[#This Row],[Column35]]</f>
        <v>37306</v>
      </c>
      <c r="AJ18">
        <f>ER_PX[[#This Row],[Column36]]</f>
        <v>37756</v>
      </c>
      <c r="AK18">
        <f>ER_PX[[#This Row],[Column37]]</f>
        <v>38093</v>
      </c>
      <c r="AL18">
        <f>ER_PX[[#This Row],[Column38]]</f>
        <v>37408</v>
      </c>
      <c r="AM18">
        <f>ER_PX[[#This Row],[Column39]]</f>
        <v>36773</v>
      </c>
      <c r="AN18">
        <f>ER_PX[[#This Row],[Column40]]</f>
        <v>34414</v>
      </c>
      <c r="AO18">
        <f>ER_PX[[#This Row],[Column41]]</f>
        <v>33607</v>
      </c>
      <c r="AP18">
        <f>ER_PX[[#This Row],[Column42]]</f>
        <v>34082</v>
      </c>
      <c r="AQ18">
        <f>ER_PX[[#This Row],[Column43]]</f>
        <v>33757</v>
      </c>
      <c r="AR18">
        <f>ER_PX[[#This Row],[Column44]]</f>
        <v>34061</v>
      </c>
      <c r="AS18">
        <f>ER_PX[[#This Row],[Column45]]</f>
        <v>33442</v>
      </c>
      <c r="AT18">
        <f>ER_PX[[#This Row],[Column46]]</f>
        <v>33691</v>
      </c>
      <c r="AU18">
        <f>ER_PX[[#This Row],[Column47]]</f>
        <v>35283</v>
      </c>
      <c r="AV18">
        <f>ER_PX[[#This Row],[Column48]]</f>
        <v>35951</v>
      </c>
      <c r="AW18">
        <f>ER_PX[[#This Row],[Column49]]</f>
        <v>35321</v>
      </c>
      <c r="AX18">
        <f>ER_PX[[#This Row],[Column50]]</f>
        <v>34852</v>
      </c>
      <c r="AY18">
        <f>ER_PX[[#This Row],[Column51]]</f>
        <v>33263</v>
      </c>
      <c r="AZ18">
        <f>ER_PX[[#This Row],[Column52]]</f>
        <v>35920</v>
      </c>
      <c r="BA18">
        <f>ER_PX[[#This Row],[Column53]]</f>
        <v>35296</v>
      </c>
      <c r="BB18">
        <f>ER_PX[[#This Row],[Column54]]</f>
        <v>34787</v>
      </c>
      <c r="BC18">
        <f>ER_PX[[#This Row],[Column55]]</f>
        <v>33191</v>
      </c>
      <c r="BD18">
        <f>ER_PX[[#This Row],[Column56]]</f>
        <v>32726</v>
      </c>
      <c r="BE18">
        <f>ER_PX[[#This Row],[Column57]]</f>
        <v>31141</v>
      </c>
      <c r="BF18">
        <f>ER_PX[[#This Row],[Column58]]</f>
        <v>30876</v>
      </c>
      <c r="BG18">
        <f>ER_PX[[#This Row],[Column59]]</f>
        <v>31027</v>
      </c>
      <c r="BH18">
        <f>ER_PX[[#This Row],[Column60]]</f>
        <v>29466</v>
      </c>
      <c r="BI18">
        <f>ER_PX[[#This Row],[Column61]]</f>
        <v>29772</v>
      </c>
      <c r="BJ18">
        <f>ER_PX[[#This Row],[Column62]]</f>
        <v>30564</v>
      </c>
      <c r="BK18">
        <f>ER_PX[[#This Row],[Column63]]</f>
        <v>30802</v>
      </c>
      <c r="BL18">
        <f>ER_PX[[#This Row],[Column64]]</f>
        <v>30597</v>
      </c>
      <c r="BM18">
        <f>ER_PX[[#This Row],[Column65]]</f>
        <v>31147</v>
      </c>
      <c r="BN18">
        <f>ER_PX[[#This Row],[Column66]]</f>
        <v>31918</v>
      </c>
      <c r="BO18">
        <f>ER_PX[[#This Row],[Column67]]</f>
        <v>30166</v>
      </c>
      <c r="BP18">
        <f>ER_PX[[#This Row],[Column68]]</f>
        <v>31142</v>
      </c>
      <c r="BQ18">
        <f>ER_PX[[#This Row],[Column69]]</f>
        <v>32119</v>
      </c>
      <c r="BR18">
        <f>ER_PX[[#This Row],[Column70]]</f>
        <v>31899</v>
      </c>
    </row>
    <row r="19" spans="1:70" x14ac:dyDescent="0.25">
      <c r="A19" t="str">
        <f ca="1">'cont list_0'!E22</f>
        <v>U30</v>
      </c>
      <c r="B19">
        <f>ER_PX[[#This Row],[Column2]]</f>
        <v>47725</v>
      </c>
      <c r="C19">
        <f>ER_PX[[#This Row],[Column3]]</f>
        <v>47725</v>
      </c>
      <c r="D19">
        <f>ER_PX[[#This Row],[Column4]]</f>
        <v>49795</v>
      </c>
      <c r="E19">
        <f>ER_PX[[#This Row],[Column5]]</f>
        <v>48570</v>
      </c>
      <c r="F19">
        <f>ER_PX[[#This Row],[Column6]]</f>
        <v>49392</v>
      </c>
      <c r="G19">
        <f>ER_PX[[#This Row],[Column7]]</f>
        <v>50999</v>
      </c>
      <c r="H19">
        <f>ER_PX[[#This Row],[Column8]]</f>
        <v>51265</v>
      </c>
      <c r="I19">
        <f>ER_PX[[#This Row],[Column9]]</f>
        <v>52185</v>
      </c>
      <c r="J19">
        <f>ER_PX[[#This Row],[Column10]]</f>
        <v>51895</v>
      </c>
      <c r="K19">
        <f>ER_PX[[#This Row],[Column11]]</f>
        <v>45876</v>
      </c>
      <c r="L19">
        <f>ER_PX[[#This Row],[Column12]]</f>
        <v>43345</v>
      </c>
      <c r="M19">
        <f>ER_PX[[#This Row],[Column13]]</f>
        <v>42244</v>
      </c>
      <c r="N19">
        <f>ER_PX[[#This Row],[Column14]]</f>
        <v>41121</v>
      </c>
      <c r="O19">
        <f>ER_PX[[#This Row],[Column15]]</f>
        <v>39224</v>
      </c>
      <c r="P19">
        <f>ER_PX[[#This Row],[Column16]]</f>
        <v>38124</v>
      </c>
      <c r="Q19">
        <f>ER_PX[[#This Row],[Column17]]</f>
        <v>39117</v>
      </c>
      <c r="R19">
        <f>ER_PX[[#This Row],[Column18]]</f>
        <v>39190</v>
      </c>
      <c r="S19">
        <f>ER_PX[[#This Row],[Column19]]</f>
        <v>40765</v>
      </c>
      <c r="T19">
        <f>ER_PX[[#This Row],[Column20]]</f>
        <v>41533</v>
      </c>
      <c r="U19">
        <f>ER_PX[[#This Row],[Column21]]</f>
        <v>41774</v>
      </c>
      <c r="V19">
        <f>ER_PX[[#This Row],[Column22]]</f>
        <v>40158</v>
      </c>
      <c r="W19">
        <f>ER_PX[[#This Row],[Column23]]</f>
        <v>40181</v>
      </c>
      <c r="X19">
        <f>ER_PX[[#This Row],[Column24]]</f>
        <v>45657</v>
      </c>
      <c r="Y19">
        <f>ER_PX[[#This Row],[Column25]]</f>
        <v>47212</v>
      </c>
      <c r="Z19">
        <f>ER_PX[[#This Row],[Column26]]</f>
        <v>47168</v>
      </c>
      <c r="AA19">
        <f>ER_PX[[#This Row],[Column27]]</f>
        <v>46443</v>
      </c>
      <c r="AB19">
        <f>ER_PX[[#This Row],[Column28]]</f>
        <v>45344</v>
      </c>
      <c r="AC19">
        <f>ER_PX[[#This Row],[Column29]]</f>
        <v>45279</v>
      </c>
      <c r="AD19">
        <f>ER_PX[[#This Row],[Column30]]</f>
        <v>44529</v>
      </c>
      <c r="AE19">
        <f>ER_PX[[#This Row],[Column31]]</f>
        <v>45212</v>
      </c>
      <c r="AF19">
        <f>ER_PX[[#This Row],[Column32]]</f>
        <v>46091</v>
      </c>
      <c r="AG19">
        <f>ER_PX[[#This Row],[Column33]]</f>
        <v>46193</v>
      </c>
      <c r="AH19">
        <f>ER_PX[[#This Row],[Column34]]</f>
        <v>44336</v>
      </c>
      <c r="AI19">
        <f>ER_PX[[#This Row],[Column35]]</f>
        <v>43407</v>
      </c>
      <c r="AJ19">
        <f>ER_PX[[#This Row],[Column36]]</f>
        <v>43431</v>
      </c>
      <c r="AK19">
        <f>ER_PX[[#This Row],[Column37]]</f>
        <v>44514</v>
      </c>
      <c r="AL19">
        <f>ER_PX[[#This Row],[Column38]]</f>
        <v>36830</v>
      </c>
      <c r="AM19">
        <f>ER_PX[[#This Row],[Column39]]</f>
        <v>37368</v>
      </c>
      <c r="AN19">
        <f>ER_PX[[#This Row],[Column40]]</f>
        <v>36499</v>
      </c>
      <c r="AO19">
        <f>ER_PX[[#This Row],[Column41]]</f>
        <v>37118</v>
      </c>
      <c r="AP19">
        <f>ER_PX[[#This Row],[Column42]]</f>
        <v>35252</v>
      </c>
      <c r="AQ19">
        <f>ER_PX[[#This Row],[Column43]]</f>
        <v>35435</v>
      </c>
      <c r="AR19">
        <f>ER_PX[[#This Row],[Column44]]</f>
        <v>34603</v>
      </c>
      <c r="AS19">
        <f>ER_PX[[#This Row],[Column45]]</f>
        <v>34113</v>
      </c>
      <c r="AT19">
        <f>ER_PX[[#This Row],[Column46]]</f>
        <v>33941</v>
      </c>
      <c r="AU19">
        <f>ER_PX[[#This Row],[Column47]]</f>
        <v>34660</v>
      </c>
      <c r="AV19">
        <f>ER_PX[[#This Row],[Column48]]</f>
        <v>36033</v>
      </c>
      <c r="AW19">
        <f>ER_PX[[#This Row],[Column49]]</f>
        <v>38651</v>
      </c>
      <c r="AX19">
        <f>ER_PX[[#This Row],[Column50]]</f>
        <v>39059</v>
      </c>
      <c r="AY19">
        <f>ER_PX[[#This Row],[Column51]]</f>
        <v>36213</v>
      </c>
      <c r="AZ19">
        <f>ER_PX[[#This Row],[Column52]]</f>
        <v>36521</v>
      </c>
      <c r="BA19">
        <f>ER_PX[[#This Row],[Column53]]</f>
        <v>35215</v>
      </c>
      <c r="BB19">
        <f>ER_PX[[#This Row],[Column54]]</f>
        <v>34894</v>
      </c>
      <c r="BC19">
        <f>ER_PX[[#This Row],[Column55]]</f>
        <v>34257</v>
      </c>
      <c r="BD19">
        <f>ER_PX[[#This Row],[Column56]]</f>
        <v>34850</v>
      </c>
      <c r="BE19">
        <f>ER_PX[[#This Row],[Column57]]</f>
        <v>32887</v>
      </c>
      <c r="BF19">
        <f>ER_PX[[#This Row],[Column58]]</f>
        <v>32723</v>
      </c>
      <c r="BG19">
        <f>ER_PX[[#This Row],[Column59]]</f>
        <v>32953</v>
      </c>
      <c r="BH19">
        <f>ER_PX[[#This Row],[Column60]]</f>
        <v>32760</v>
      </c>
      <c r="BI19">
        <f>ER_PX[[#This Row],[Column61]]</f>
        <v>31561</v>
      </c>
      <c r="BJ19">
        <f>ER_PX[[#This Row],[Column62]]</f>
        <v>31539</v>
      </c>
      <c r="BK19">
        <f>ER_PX[[#This Row],[Column63]]</f>
        <v>31633</v>
      </c>
      <c r="BL19">
        <f>ER_PX[[#This Row],[Column64]]</f>
        <v>32388</v>
      </c>
      <c r="BM19">
        <f>ER_PX[[#This Row],[Column65]]</f>
        <v>32476</v>
      </c>
      <c r="BN19">
        <f>ER_PX[[#This Row],[Column66]]</f>
        <v>31336</v>
      </c>
      <c r="BO19">
        <f>ER_PX[[#This Row],[Column67]]</f>
        <v>31039</v>
      </c>
      <c r="BP19">
        <f>ER_PX[[#This Row],[Column68]]</f>
        <v>30618</v>
      </c>
      <c r="BQ19">
        <f>ER_PX[[#This Row],[Column69]]</f>
        <v>30146</v>
      </c>
      <c r="BR19">
        <f>ER_PX[[#This Row],[Column70]]</f>
        <v>30331</v>
      </c>
    </row>
    <row r="20" spans="1:70" x14ac:dyDescent="0.25">
      <c r="A20" t="str">
        <f ca="1">'cont list_0'!E23</f>
        <v>Z30</v>
      </c>
      <c r="B20">
        <f>ER_PX[[#This Row],[Column2]]</f>
        <v>29924</v>
      </c>
      <c r="C20">
        <f>ER_PX[[#This Row],[Column3]]</f>
        <v>29924</v>
      </c>
      <c r="D20">
        <f>ER_PX[[#This Row],[Column4]]</f>
        <v>28669</v>
      </c>
      <c r="E20">
        <f>ER_PX[[#This Row],[Column5]]</f>
        <v>28475</v>
      </c>
      <c r="F20">
        <f>ER_PX[[#This Row],[Column6]]</f>
        <v>25315</v>
      </c>
      <c r="G20">
        <f>ER_PX[[#This Row],[Column7]]</f>
        <v>26221</v>
      </c>
      <c r="H20">
        <f>ER_PX[[#This Row],[Column8]]</f>
        <v>28291</v>
      </c>
      <c r="I20">
        <f>ER_PX[[#This Row],[Column9]]</f>
        <v>29184</v>
      </c>
      <c r="J20">
        <f>ER_PX[[#This Row],[Column10]]</f>
        <v>29176</v>
      </c>
      <c r="K20">
        <f>ER_PX[[#This Row],[Column11]]</f>
        <v>31793</v>
      </c>
      <c r="L20">
        <f>ER_PX[[#This Row],[Column12]]</f>
        <v>28732</v>
      </c>
      <c r="M20">
        <f>ER_PX[[#This Row],[Column13]]</f>
        <v>25963</v>
      </c>
      <c r="N20">
        <f>ER_PX[[#This Row],[Column14]]</f>
        <v>23290</v>
      </c>
      <c r="O20">
        <f>ER_PX[[#This Row],[Column15]]</f>
        <v>23188</v>
      </c>
      <c r="P20">
        <f>ER_PX[[#This Row],[Column16]]</f>
        <v>23273</v>
      </c>
      <c r="Q20">
        <f>ER_PX[[#This Row],[Column17]]</f>
        <v>21720</v>
      </c>
      <c r="R20">
        <f>ER_PX[[#This Row],[Column18]]</f>
        <v>23072</v>
      </c>
      <c r="S20">
        <f>ER_PX[[#This Row],[Column19]]</f>
        <v>39129</v>
      </c>
      <c r="T20">
        <f>ER_PX[[#This Row],[Column20]]</f>
        <v>35625</v>
      </c>
      <c r="U20">
        <f>ER_PX[[#This Row],[Column21]]</f>
        <v>35998</v>
      </c>
      <c r="V20">
        <f>ER_PX[[#This Row],[Column22]]</f>
        <v>36230</v>
      </c>
      <c r="W20">
        <f>ER_PX[[#This Row],[Column23]]</f>
        <v>35425</v>
      </c>
      <c r="X20">
        <f>ER_PX[[#This Row],[Column24]]</f>
        <v>36174</v>
      </c>
      <c r="Y20">
        <f>ER_PX[[#This Row],[Column25]]</f>
        <v>36889</v>
      </c>
      <c r="Z20">
        <f>ER_PX[[#This Row],[Column26]]</f>
        <v>38280</v>
      </c>
      <c r="AA20">
        <f>ER_PX[[#This Row],[Column27]]</f>
        <v>38468</v>
      </c>
      <c r="AB20">
        <f>ER_PX[[#This Row],[Column28]]</f>
        <v>38854</v>
      </c>
      <c r="AC20">
        <f>ER_PX[[#This Row],[Column29]]</f>
        <v>39204</v>
      </c>
      <c r="AD20">
        <f>ER_PX[[#This Row],[Column30]]</f>
        <v>40009</v>
      </c>
      <c r="AE20">
        <f>ER_PX[[#This Row],[Column31]]</f>
        <v>41552</v>
      </c>
      <c r="AF20">
        <f>ER_PX[[#This Row],[Column32]]</f>
        <v>42712</v>
      </c>
      <c r="AG20">
        <f>ER_PX[[#This Row],[Column33]]</f>
        <v>40433</v>
      </c>
      <c r="AH20">
        <f>ER_PX[[#This Row],[Column34]]</f>
        <v>39884</v>
      </c>
      <c r="AI20">
        <f>ER_PX[[#This Row],[Column35]]</f>
        <v>39319</v>
      </c>
      <c r="AJ20">
        <f>ER_PX[[#This Row],[Column36]]</f>
        <v>39077</v>
      </c>
      <c r="AK20">
        <f>ER_PX[[#This Row],[Column37]]</f>
        <v>38560</v>
      </c>
      <c r="AL20">
        <f>ER_PX[[#This Row],[Column38]]</f>
        <v>38260</v>
      </c>
      <c r="AM20">
        <f>ER_PX[[#This Row],[Column39]]</f>
        <v>38525</v>
      </c>
      <c r="AN20">
        <f>ER_PX[[#This Row],[Column40]]</f>
        <v>37584</v>
      </c>
      <c r="AO20">
        <f>ER_PX[[#This Row],[Column41]]</f>
        <v>38938</v>
      </c>
      <c r="AP20">
        <f>ER_PX[[#This Row],[Column42]]</f>
        <v>37524</v>
      </c>
      <c r="AQ20">
        <f>ER_PX[[#This Row],[Column43]]</f>
        <v>37771</v>
      </c>
      <c r="AR20">
        <f>ER_PX[[#This Row],[Column44]]</f>
        <v>39027</v>
      </c>
      <c r="AS20">
        <f>ER_PX[[#This Row],[Column45]]</f>
        <v>38198</v>
      </c>
      <c r="AT20">
        <f>ER_PX[[#This Row],[Column46]]</f>
        <v>37827</v>
      </c>
      <c r="AU20">
        <f>ER_PX[[#This Row],[Column47]]</f>
        <v>37552</v>
      </c>
      <c r="AV20">
        <f>ER_PX[[#This Row],[Column48]]</f>
        <v>34622</v>
      </c>
      <c r="AW20">
        <f>ER_PX[[#This Row],[Column49]]</f>
        <v>33330</v>
      </c>
      <c r="AX20">
        <f>ER_PX[[#This Row],[Column50]]</f>
        <v>31880</v>
      </c>
      <c r="AY20">
        <f>ER_PX[[#This Row],[Column51]]</f>
        <v>30851</v>
      </c>
      <c r="AZ20">
        <f>ER_PX[[#This Row],[Column52]]</f>
        <v>30635</v>
      </c>
      <c r="BA20">
        <f>ER_PX[[#This Row],[Column53]]</f>
        <v>31215</v>
      </c>
      <c r="BB20">
        <f>ER_PX[[#This Row],[Column54]]</f>
        <v>36317</v>
      </c>
      <c r="BC20">
        <f>ER_PX[[#This Row],[Column55]]</f>
        <v>35236</v>
      </c>
      <c r="BD20">
        <f>ER_PX[[#This Row],[Column56]]</f>
        <v>32758</v>
      </c>
      <c r="BE20">
        <f>ER_PX[[#This Row],[Column57]]</f>
        <v>27517</v>
      </c>
      <c r="BF20">
        <f>ER_PX[[#This Row],[Column58]]</f>
        <v>27795</v>
      </c>
      <c r="BG20">
        <f>ER_PX[[#This Row],[Column59]]</f>
        <v>28142</v>
      </c>
      <c r="BH20">
        <f>ER_PX[[#This Row],[Column60]]</f>
        <v>26539</v>
      </c>
      <c r="BI20">
        <f>ER_PX[[#This Row],[Column61]]</f>
        <v>25408</v>
      </c>
      <c r="BJ20">
        <f>ER_PX[[#This Row],[Column62]]</f>
        <v>25824</v>
      </c>
      <c r="BK20">
        <f>ER_PX[[#This Row],[Column63]]</f>
        <v>26453</v>
      </c>
      <c r="BL20">
        <f>ER_PX[[#This Row],[Column64]]</f>
        <v>26710</v>
      </c>
      <c r="BM20">
        <f>ER_PX[[#This Row],[Column65]]</f>
        <v>25671</v>
      </c>
      <c r="BN20">
        <f>ER_PX[[#This Row],[Column66]]</f>
        <v>25571</v>
      </c>
      <c r="BO20">
        <f>ER_PX[[#This Row],[Column67]]</f>
        <v>25920</v>
      </c>
      <c r="BP20">
        <f>ER_PX[[#This Row],[Column68]]</f>
        <v>25230</v>
      </c>
      <c r="BQ20">
        <f>ER_PX[[#This Row],[Column69]]</f>
        <v>25401</v>
      </c>
      <c r="BR20">
        <f>ER_PX[[#This Row],[Column70]]</f>
        <v>24997</v>
      </c>
    </row>
    <row r="21" spans="1:70" x14ac:dyDescent="0.25">
      <c r="A21" t="str">
        <f ca="1">'cont list_0'!E24</f>
        <v>H31</v>
      </c>
      <c r="B21">
        <f>ER_PX[[#This Row],[Column2]]</f>
        <v>23315</v>
      </c>
      <c r="C21">
        <f>ER_PX[[#This Row],[Column3]]</f>
        <v>23315</v>
      </c>
      <c r="D21">
        <f>ER_PX[[#This Row],[Column4]]</f>
        <v>24479</v>
      </c>
      <c r="E21">
        <f>ER_PX[[#This Row],[Column5]]</f>
        <v>24382</v>
      </c>
      <c r="F21">
        <f>ER_PX[[#This Row],[Column6]]</f>
        <v>23660</v>
      </c>
      <c r="G21">
        <f>ER_PX[[#This Row],[Column7]]</f>
        <v>23070</v>
      </c>
      <c r="H21">
        <f>ER_PX[[#This Row],[Column8]]</f>
        <v>22668</v>
      </c>
      <c r="I21">
        <f>ER_PX[[#This Row],[Column9]]</f>
        <v>22818</v>
      </c>
      <c r="J21">
        <f>ER_PX[[#This Row],[Column10]]</f>
        <v>22612</v>
      </c>
      <c r="K21">
        <f>ER_PX[[#This Row],[Column11]]</f>
        <v>21681</v>
      </c>
      <c r="L21">
        <f>ER_PX[[#This Row],[Column12]]</f>
        <v>21651</v>
      </c>
      <c r="M21">
        <f>ER_PX[[#This Row],[Column13]]</f>
        <v>20492</v>
      </c>
      <c r="N21">
        <f>ER_PX[[#This Row],[Column14]]</f>
        <v>21047</v>
      </c>
      <c r="O21">
        <f>ER_PX[[#This Row],[Column15]]</f>
        <v>20127</v>
      </c>
      <c r="P21">
        <f>ER_PX[[#This Row],[Column16]]</f>
        <v>20081</v>
      </c>
      <c r="Q21">
        <f>ER_PX[[#This Row],[Column17]]</f>
        <v>18830</v>
      </c>
      <c r="R21">
        <f>ER_PX[[#This Row],[Column18]]</f>
        <v>18572</v>
      </c>
      <c r="S21">
        <f>ER_PX[[#This Row],[Column19]]</f>
        <v>24107</v>
      </c>
      <c r="T21">
        <f>ER_PX[[#This Row],[Column20]]</f>
        <v>26681</v>
      </c>
      <c r="U21">
        <f>ER_PX[[#This Row],[Column21]]</f>
        <v>28783</v>
      </c>
      <c r="V21">
        <f>ER_PX[[#This Row],[Column22]]</f>
        <v>27177</v>
      </c>
      <c r="W21">
        <f>ER_PX[[#This Row],[Column23]]</f>
        <v>25387</v>
      </c>
      <c r="X21">
        <f>ER_PX[[#This Row],[Column24]]</f>
        <v>23498</v>
      </c>
      <c r="Y21">
        <f>ER_PX[[#This Row],[Column25]]</f>
        <v>22689</v>
      </c>
      <c r="Z21">
        <f>ER_PX[[#This Row],[Column26]]</f>
        <v>22656</v>
      </c>
      <c r="AA21">
        <f>ER_PX[[#This Row],[Column27]]</f>
        <v>23460</v>
      </c>
      <c r="AB21">
        <f>ER_PX[[#This Row],[Column28]]</f>
        <v>23984</v>
      </c>
      <c r="AC21">
        <f>ER_PX[[#This Row],[Column29]]</f>
        <v>22809</v>
      </c>
      <c r="AD21">
        <f>ER_PX[[#This Row],[Column30]]</f>
        <v>22168</v>
      </c>
      <c r="AE21">
        <f>ER_PX[[#This Row],[Column31]]</f>
        <v>21591</v>
      </c>
      <c r="AF21">
        <f>ER_PX[[#This Row],[Column32]]</f>
        <v>21536</v>
      </c>
      <c r="AG21">
        <f>ER_PX[[#This Row],[Column33]]</f>
        <v>21815</v>
      </c>
      <c r="AH21">
        <f>ER_PX[[#This Row],[Column34]]</f>
        <v>22280</v>
      </c>
      <c r="AI21">
        <f>ER_PX[[#This Row],[Column35]]</f>
        <v>21685</v>
      </c>
      <c r="AJ21">
        <f>ER_PX[[#This Row],[Column36]]</f>
        <v>22276</v>
      </c>
      <c r="AK21">
        <f>ER_PX[[#This Row],[Column37]]</f>
        <v>22743</v>
      </c>
      <c r="AL21">
        <f>ER_PX[[#This Row],[Column38]]</f>
        <v>23992</v>
      </c>
      <c r="AM21">
        <f>ER_PX[[#This Row],[Column39]]</f>
        <v>24521</v>
      </c>
      <c r="AN21">
        <f>ER_PX[[#This Row],[Column40]]</f>
        <v>23877</v>
      </c>
      <c r="AO21">
        <f>ER_PX[[#This Row],[Column41]]</f>
        <v>23883</v>
      </c>
      <c r="AP21">
        <f>ER_PX[[#This Row],[Column42]]</f>
        <v>23026</v>
      </c>
      <c r="AQ21">
        <f>ER_PX[[#This Row],[Column43]]</f>
        <v>23677</v>
      </c>
      <c r="AR21">
        <f>ER_PX[[#This Row],[Column44]]</f>
        <v>23113</v>
      </c>
      <c r="AS21">
        <f>ER_PX[[#This Row],[Column45]]</f>
        <v>20729</v>
      </c>
      <c r="AT21">
        <f>ER_PX[[#This Row],[Column46]]</f>
        <v>20664</v>
      </c>
      <c r="AU21">
        <f>ER_PX[[#This Row],[Column47]]</f>
        <v>20995</v>
      </c>
      <c r="AV21">
        <f>ER_PX[[#This Row],[Column48]]</f>
        <v>22144</v>
      </c>
      <c r="AW21">
        <f>ER_PX[[#This Row],[Column49]]</f>
        <v>22698</v>
      </c>
      <c r="AX21">
        <f>ER_PX[[#This Row],[Column50]]</f>
        <v>17296</v>
      </c>
      <c r="AY21">
        <f>ER_PX[[#This Row],[Column51]]</f>
        <v>16374</v>
      </c>
      <c r="AZ21">
        <f>ER_PX[[#This Row],[Column52]]</f>
        <v>17106</v>
      </c>
      <c r="BA21">
        <f>ER_PX[[#This Row],[Column53]]</f>
        <v>15663</v>
      </c>
      <c r="BB21">
        <f>ER_PX[[#This Row],[Column54]]</f>
        <v>15057</v>
      </c>
      <c r="BC21">
        <f>ER_PX[[#This Row],[Column55]]</f>
        <v>15183</v>
      </c>
      <c r="BD21">
        <f>ER_PX[[#This Row],[Column56]]</f>
        <v>17642</v>
      </c>
      <c r="BE21">
        <f>ER_PX[[#This Row],[Column57]]</f>
        <v>15761</v>
      </c>
      <c r="BF21">
        <f>ER_PX[[#This Row],[Column58]]</f>
        <v>13969</v>
      </c>
      <c r="BG21">
        <f>ER_PX[[#This Row],[Column59]]</f>
        <v>13581</v>
      </c>
      <c r="BH21">
        <f>ER_PX[[#This Row],[Column60]]</f>
        <v>13144</v>
      </c>
      <c r="BI21">
        <f>ER_PX[[#This Row],[Column61]]</f>
        <v>11083</v>
      </c>
      <c r="BJ21">
        <f>ER_PX[[#This Row],[Column62]]</f>
        <v>11432</v>
      </c>
      <c r="BK21">
        <f>ER_PX[[#This Row],[Column63]]</f>
        <v>11011</v>
      </c>
      <c r="BL21">
        <f>ER_PX[[#This Row],[Column64]]</f>
        <v>11423</v>
      </c>
      <c r="BM21">
        <f>ER_PX[[#This Row],[Column65]]</f>
        <v>10943</v>
      </c>
      <c r="BN21">
        <f>ER_PX[[#This Row],[Column66]]</f>
        <v>12330</v>
      </c>
      <c r="BO21">
        <f>ER_PX[[#This Row],[Column67]]</f>
        <v>12467</v>
      </c>
      <c r="BP21">
        <f>ER_PX[[#This Row],[Column68]]</f>
        <v>11858</v>
      </c>
      <c r="BQ21">
        <f>ER_PX[[#This Row],[Column69]]</f>
        <v>12225</v>
      </c>
      <c r="BR21">
        <f>ER_PX[[#This Row],[Column70]]</f>
        <v>12360</v>
      </c>
    </row>
    <row r="22" spans="1:70" x14ac:dyDescent="0.25">
      <c r="A22" t="str">
        <f ca="1">'cont list_0'!E25</f>
        <v>M31</v>
      </c>
      <c r="B22">
        <f>ER_PX[[#This Row],[Column2]]</f>
        <v>13141</v>
      </c>
      <c r="C22">
        <f>ER_PX[[#This Row],[Column3]]</f>
        <v>13141</v>
      </c>
      <c r="D22">
        <f>ER_PX[[#This Row],[Column4]]</f>
        <v>12945</v>
      </c>
      <c r="E22">
        <f>ER_PX[[#This Row],[Column5]]</f>
        <v>13274</v>
      </c>
      <c r="F22">
        <f>ER_PX[[#This Row],[Column6]]</f>
        <v>12977</v>
      </c>
      <c r="G22">
        <f>ER_PX[[#This Row],[Column7]]</f>
        <v>11778</v>
      </c>
      <c r="H22">
        <f>ER_PX[[#This Row],[Column8]]</f>
        <v>11328</v>
      </c>
      <c r="I22">
        <f>ER_PX[[#This Row],[Column9]]</f>
        <v>10938</v>
      </c>
      <c r="J22">
        <f>ER_PX[[#This Row],[Column10]]</f>
        <v>10741</v>
      </c>
      <c r="K22">
        <f>ER_PX[[#This Row],[Column11]]</f>
        <v>11436</v>
      </c>
      <c r="L22">
        <f>ER_PX[[#This Row],[Column12]]</f>
        <v>10599</v>
      </c>
      <c r="M22">
        <f>ER_PX[[#This Row],[Column13]]</f>
        <v>9233</v>
      </c>
      <c r="N22">
        <f>ER_PX[[#This Row],[Column14]]</f>
        <v>9307</v>
      </c>
      <c r="O22">
        <f>ER_PX[[#This Row],[Column15]]</f>
        <v>7464</v>
      </c>
      <c r="P22">
        <f>ER_PX[[#This Row],[Column16]]</f>
        <v>6389</v>
      </c>
      <c r="Q22">
        <f>ER_PX[[#This Row],[Column17]]</f>
        <v>5454</v>
      </c>
      <c r="R22">
        <f>ER_PX[[#This Row],[Column18]]</f>
        <v>6060</v>
      </c>
      <c r="S22">
        <f>ER_PX[[#This Row],[Column19]]</f>
        <v>19447</v>
      </c>
      <c r="T22">
        <f>ER_PX[[#This Row],[Column20]]</f>
        <v>19529</v>
      </c>
      <c r="U22">
        <f>ER_PX[[#This Row],[Column21]]</f>
        <v>19059</v>
      </c>
      <c r="V22">
        <f>ER_PX[[#This Row],[Column22]]</f>
        <v>19774</v>
      </c>
      <c r="W22">
        <f>ER_PX[[#This Row],[Column23]]</f>
        <v>18039</v>
      </c>
      <c r="X22">
        <f>ER_PX[[#This Row],[Column24]]</f>
        <v>17806</v>
      </c>
      <c r="Y22">
        <f>ER_PX[[#This Row],[Column25]]</f>
        <v>17795</v>
      </c>
      <c r="Z22">
        <f>ER_PX[[#This Row],[Column26]]</f>
        <v>17865</v>
      </c>
      <c r="AA22">
        <f>ER_PX[[#This Row],[Column27]]</f>
        <v>15842</v>
      </c>
      <c r="AB22">
        <f>ER_PX[[#This Row],[Column28]]</f>
        <v>16144</v>
      </c>
      <c r="AC22">
        <f>ER_PX[[#This Row],[Column29]]</f>
        <v>16278</v>
      </c>
      <c r="AD22">
        <f>ER_PX[[#This Row],[Column30]]</f>
        <v>15413</v>
      </c>
      <c r="AE22">
        <f>ER_PX[[#This Row],[Column31]]</f>
        <v>14982</v>
      </c>
      <c r="AF22">
        <f>ER_PX[[#This Row],[Column32]]</f>
        <v>14801</v>
      </c>
      <c r="AG22">
        <f>ER_PX[[#This Row],[Column33]]</f>
        <v>14429</v>
      </c>
      <c r="AH22">
        <f>ER_PX[[#This Row],[Column34]]</f>
        <v>14865</v>
      </c>
      <c r="AI22">
        <f>ER_PX[[#This Row],[Column35]]</f>
        <v>14335</v>
      </c>
      <c r="AJ22">
        <f>ER_PX[[#This Row],[Column36]]</f>
        <v>14268</v>
      </c>
      <c r="AK22">
        <f>ER_PX[[#This Row],[Column37]]</f>
        <v>13872</v>
      </c>
      <c r="AL22">
        <f>ER_PX[[#This Row],[Column38]]</f>
        <v>13908</v>
      </c>
      <c r="AM22">
        <f>ER_PX[[#This Row],[Column39]]</f>
        <v>13696</v>
      </c>
      <c r="AN22">
        <f>ER_PX[[#This Row],[Column40]]</f>
        <v>13336</v>
      </c>
      <c r="AO22">
        <f>ER_PX[[#This Row],[Column41]]</f>
        <v>13144</v>
      </c>
      <c r="AP22">
        <f>ER_PX[[#This Row],[Column42]]</f>
        <v>12138</v>
      </c>
      <c r="AQ22">
        <f>ER_PX[[#This Row],[Column43]]</f>
        <v>12642</v>
      </c>
      <c r="AR22">
        <f>ER_PX[[#This Row],[Column44]]</f>
        <v>13184</v>
      </c>
      <c r="AS22">
        <f>ER_PX[[#This Row],[Column45]]</f>
        <v>11335</v>
      </c>
      <c r="AT22">
        <f>ER_PX[[#This Row],[Column46]]</f>
        <v>11193</v>
      </c>
      <c r="AU22">
        <f>ER_PX[[#This Row],[Column47]]</f>
        <v>11342</v>
      </c>
      <c r="AV22">
        <f>ER_PX[[#This Row],[Column48]]</f>
        <v>12503</v>
      </c>
      <c r="AW22">
        <f>ER_PX[[#This Row],[Column49]]</f>
        <v>11736</v>
      </c>
      <c r="AX22">
        <f>ER_PX[[#This Row],[Column50]]</f>
        <v>11497</v>
      </c>
      <c r="AY22">
        <f>ER_PX[[#This Row],[Column51]]</f>
        <v>11512</v>
      </c>
      <c r="AZ22">
        <f>ER_PX[[#This Row],[Column52]]</f>
        <v>10879</v>
      </c>
      <c r="BA22">
        <f>ER_PX[[#This Row],[Column53]]</f>
        <v>10593</v>
      </c>
      <c r="BB22">
        <f>ER_PX[[#This Row],[Column54]]</f>
        <v>10699</v>
      </c>
      <c r="BC22">
        <f>ER_PX[[#This Row],[Column55]]</f>
        <v>9982</v>
      </c>
      <c r="BD22">
        <f>ER_PX[[#This Row],[Column56]]</f>
        <v>8716</v>
      </c>
      <c r="BE22">
        <f>ER_PX[[#This Row],[Column57]]</f>
        <v>7617</v>
      </c>
      <c r="BF22">
        <f>ER_PX[[#This Row],[Column58]]</f>
        <v>6690</v>
      </c>
      <c r="BG22">
        <f>ER_PX[[#This Row],[Column59]]</f>
        <v>6895</v>
      </c>
      <c r="BH22">
        <f>ER_PX[[#This Row],[Column60]]</f>
        <v>6252</v>
      </c>
      <c r="BI22">
        <f>ER_PX[[#This Row],[Column61]]</f>
        <v>6085</v>
      </c>
      <c r="BJ22">
        <f>ER_PX[[#This Row],[Column62]]</f>
        <v>6443</v>
      </c>
      <c r="BK22">
        <f>ER_PX[[#This Row],[Column63]]</f>
        <v>6203</v>
      </c>
      <c r="BL22">
        <f>ER_PX[[#This Row],[Column64]]</f>
        <v>6657</v>
      </c>
      <c r="BM22">
        <f>ER_PX[[#This Row],[Column65]]</f>
        <v>6403</v>
      </c>
      <c r="BN22">
        <f>ER_PX[[#This Row],[Column66]]</f>
        <v>7865</v>
      </c>
      <c r="BO22">
        <f>ER_PX[[#This Row],[Column67]]</f>
        <v>6918</v>
      </c>
      <c r="BP22">
        <f>ER_PX[[#This Row],[Column68]]</f>
        <v>7010</v>
      </c>
      <c r="BQ22">
        <f>ER_PX[[#This Row],[Column69]]</f>
        <v>7930</v>
      </c>
      <c r="BR22">
        <f>ER_PX[[#This Row],[Column70]]</f>
        <v>7484</v>
      </c>
    </row>
    <row r="23" spans="1:70" x14ac:dyDescent="0.25">
      <c r="A23" t="str">
        <f ca="1">'cont list_0'!E26</f>
        <v>U31</v>
      </c>
      <c r="B23">
        <f>ER_PX[[#This Row],[Column2]]</f>
        <v>1369</v>
      </c>
      <c r="C23">
        <f>ER_PX[[#This Row],[Column3]]</f>
        <v>1369</v>
      </c>
      <c r="D23">
        <f>ER_PX[[#This Row],[Column4]]</f>
        <v>1351</v>
      </c>
      <c r="E23">
        <f>ER_PX[[#This Row],[Column5]]</f>
        <v>1351</v>
      </c>
      <c r="F23">
        <f>ER_PX[[#This Row],[Column6]]</f>
        <v>1410</v>
      </c>
      <c r="G23">
        <f>ER_PX[[#This Row],[Column7]]</f>
        <v>1762</v>
      </c>
      <c r="H23">
        <f>ER_PX[[#This Row],[Column8]]</f>
        <v>1712</v>
      </c>
      <c r="I23">
        <f>ER_PX[[#This Row],[Column9]]</f>
        <v>1566</v>
      </c>
      <c r="J23">
        <f>ER_PX[[#This Row],[Column10]]</f>
        <v>1362</v>
      </c>
      <c r="K23">
        <f>ER_PX[[#This Row],[Column11]]</f>
        <v>1362</v>
      </c>
      <c r="L23">
        <f>ER_PX[[#This Row],[Column12]]</f>
        <v>1362</v>
      </c>
      <c r="M23">
        <f>ER_PX[[#This Row],[Column13]]</f>
        <v>1362</v>
      </c>
      <c r="N23">
        <f>ER_PX[[#This Row],[Column14]]</f>
        <v>1112</v>
      </c>
      <c r="O23">
        <f>ER_PX[[#This Row],[Column15]]</f>
        <v>1092</v>
      </c>
      <c r="P23">
        <f>ER_PX[[#This Row],[Column16]]</f>
        <v>1092</v>
      </c>
      <c r="Q23">
        <f>ER_PX[[#This Row],[Column17]]</f>
        <v>1098</v>
      </c>
      <c r="R23">
        <f>ER_PX[[#This Row],[Column18]]</f>
        <v>1059</v>
      </c>
      <c r="S23">
        <f>ER_PX[[#This Row],[Column19]]</f>
        <v>5403</v>
      </c>
      <c r="T23">
        <f>ER_PX[[#This Row],[Column20]]</f>
        <v>3701</v>
      </c>
      <c r="U23">
        <f>ER_PX[[#This Row],[Column21]]</f>
        <v>3553</v>
      </c>
      <c r="V23">
        <f>ER_PX[[#This Row],[Column22]]</f>
        <v>2902</v>
      </c>
      <c r="W23">
        <f>ER_PX[[#This Row],[Column23]]</f>
        <v>2910</v>
      </c>
      <c r="X23">
        <f>ER_PX[[#This Row],[Column24]]</f>
        <v>3120</v>
      </c>
      <c r="Y23">
        <f>ER_PX[[#This Row],[Column25]]</f>
        <v>2998</v>
      </c>
      <c r="Z23">
        <f>ER_PX[[#This Row],[Column26]]</f>
        <v>2998</v>
      </c>
      <c r="AA23">
        <f>ER_PX[[#This Row],[Column27]]</f>
        <v>2998</v>
      </c>
      <c r="AB23">
        <f>ER_PX[[#This Row],[Column28]]</f>
        <v>2886</v>
      </c>
      <c r="AC23">
        <f>ER_PX[[#This Row],[Column29]]</f>
        <v>2875</v>
      </c>
      <c r="AD23">
        <f>ER_PX[[#This Row],[Column30]]</f>
        <v>2225</v>
      </c>
      <c r="AE23">
        <f>ER_PX[[#This Row],[Column31]]</f>
        <v>2225</v>
      </c>
      <c r="AF23">
        <f>ER_PX[[#This Row],[Column32]]</f>
        <v>2225</v>
      </c>
      <c r="AG23">
        <f>ER_PX[[#This Row],[Column33]]</f>
        <v>2216</v>
      </c>
      <c r="AH23">
        <f>ER_PX[[#This Row],[Column34]]</f>
        <v>2216</v>
      </c>
      <c r="AI23">
        <f>ER_PX[[#This Row],[Column35]]</f>
        <v>2204</v>
      </c>
      <c r="AJ23">
        <f>ER_PX[[#This Row],[Column36]]</f>
        <v>2140</v>
      </c>
      <c r="AK23">
        <f>ER_PX[[#This Row],[Column37]]</f>
        <v>1759</v>
      </c>
      <c r="AL23">
        <f>ER_PX[[#This Row],[Column38]]</f>
        <v>1759</v>
      </c>
      <c r="AM23">
        <f>ER_PX[[#This Row],[Column39]]</f>
        <v>1759</v>
      </c>
      <c r="AN23">
        <f>ER_PX[[#This Row],[Column40]]</f>
        <v>1759</v>
      </c>
      <c r="AO23">
        <f>ER_PX[[#This Row],[Column41]]</f>
        <v>1684</v>
      </c>
      <c r="AP23">
        <f>ER_PX[[#This Row],[Column42]]</f>
        <v>1684</v>
      </c>
      <c r="AQ23">
        <f>ER_PX[[#This Row],[Column43]]</f>
        <v>1684</v>
      </c>
      <c r="AR23">
        <f>ER_PX[[#This Row],[Column44]]</f>
        <v>1729</v>
      </c>
      <c r="AS23">
        <f>ER_PX[[#This Row],[Column45]]</f>
        <v>1846</v>
      </c>
      <c r="AT23">
        <f>ER_PX[[#This Row],[Column46]]</f>
        <v>1846</v>
      </c>
      <c r="AU23">
        <f>ER_PX[[#This Row],[Column47]]</f>
        <v>1746</v>
      </c>
      <c r="AV23">
        <f>ER_PX[[#This Row],[Column48]]</f>
        <v>1746</v>
      </c>
      <c r="AW23">
        <f>ER_PX[[#This Row],[Column49]]</f>
        <v>1696</v>
      </c>
      <c r="AX23">
        <f>ER_PX[[#This Row],[Column50]]</f>
        <v>1696</v>
      </c>
      <c r="AY23">
        <f>ER_PX[[#This Row],[Column51]]</f>
        <v>1696</v>
      </c>
      <c r="AZ23">
        <f>ER_PX[[#This Row],[Column52]]</f>
        <v>1696</v>
      </c>
      <c r="BA23">
        <f>ER_PX[[#This Row],[Column53]]</f>
        <v>1696</v>
      </c>
      <c r="BB23">
        <f>ER_PX[[#This Row],[Column54]]</f>
        <v>1696</v>
      </c>
      <c r="BC23">
        <f>ER_PX[[#This Row],[Column55]]</f>
        <v>1694</v>
      </c>
      <c r="BD23">
        <f>ER_PX[[#This Row],[Column56]]</f>
        <v>1694</v>
      </c>
      <c r="BE23">
        <f>ER_PX[[#This Row],[Column57]]</f>
        <v>1620</v>
      </c>
      <c r="BF23">
        <f>ER_PX[[#This Row],[Column58]]</f>
        <v>1545</v>
      </c>
      <c r="BG23">
        <f>ER_PX[[#This Row],[Column59]]</f>
        <v>1545</v>
      </c>
      <c r="BH23">
        <f>ER_PX[[#This Row],[Column60]]</f>
        <v>1528</v>
      </c>
      <c r="BI23">
        <f>ER_PX[[#This Row],[Column61]]</f>
        <v>1528</v>
      </c>
      <c r="BJ23">
        <f>ER_PX[[#This Row],[Column62]]</f>
        <v>1528</v>
      </c>
      <c r="BK23">
        <f>ER_PX[[#This Row],[Column63]]</f>
        <v>1528</v>
      </c>
      <c r="BL23">
        <f>ER_PX[[#This Row],[Column64]]</f>
        <v>1528</v>
      </c>
      <c r="BM23">
        <f>ER_PX[[#This Row],[Column65]]</f>
        <v>1528</v>
      </c>
      <c r="BN23">
        <f>ER_PX[[#This Row],[Column66]]</f>
        <v>1528</v>
      </c>
      <c r="BO23">
        <f>ER_PX[[#This Row],[Column67]]</f>
        <v>816</v>
      </c>
      <c r="BP23">
        <f>ER_PX[[#This Row],[Column68]]</f>
        <v>772</v>
      </c>
      <c r="BQ23">
        <f>ER_PX[[#This Row],[Column69]]</f>
        <v>763</v>
      </c>
      <c r="BR23">
        <f>ER_PX[[#This Row],[Column70]]</f>
        <v>563</v>
      </c>
    </row>
    <row r="24" spans="1:70" x14ac:dyDescent="0.25">
      <c r="A24" t="str">
        <f ca="1">'cont list_0'!E27</f>
        <v>Z31</v>
      </c>
      <c r="B24">
        <f>ER_PX[[#This Row],[Column2]]</f>
        <v>164</v>
      </c>
      <c r="C24">
        <f>ER_PX[[#This Row],[Column3]]</f>
        <v>164</v>
      </c>
      <c r="D24">
        <f>ER_PX[[#This Row],[Column4]]</f>
        <v>164</v>
      </c>
      <c r="E24">
        <f>ER_PX[[#This Row],[Column5]]</f>
        <v>164</v>
      </c>
      <c r="F24">
        <f>ER_PX[[#This Row],[Column6]]</f>
        <v>164</v>
      </c>
      <c r="G24">
        <f>ER_PX[[#This Row],[Column7]]</f>
        <v>162</v>
      </c>
      <c r="H24">
        <f>ER_PX[[#This Row],[Column8]]</f>
        <v>162</v>
      </c>
      <c r="I24">
        <f>ER_PX[[#This Row],[Column9]]</f>
        <v>162</v>
      </c>
      <c r="J24">
        <f>ER_PX[[#This Row],[Column10]]</f>
        <v>161</v>
      </c>
      <c r="K24">
        <f>ER_PX[[#This Row],[Column11]]</f>
        <v>161</v>
      </c>
      <c r="L24">
        <f>ER_PX[[#This Row],[Column12]]</f>
        <v>161</v>
      </c>
      <c r="M24">
        <f>ER_PX[[#This Row],[Column13]]</f>
        <v>161</v>
      </c>
      <c r="N24">
        <f>ER_PX[[#This Row],[Column14]]</f>
        <v>161</v>
      </c>
      <c r="O24">
        <f>ER_PX[[#This Row],[Column15]]</f>
        <v>161</v>
      </c>
      <c r="P24">
        <f>ER_PX[[#This Row],[Column16]]</f>
        <v>161</v>
      </c>
      <c r="Q24">
        <f>ER_PX[[#This Row],[Column17]]</f>
        <v>161</v>
      </c>
      <c r="R24">
        <f>ER_PX[[#This Row],[Column18]]</f>
        <v>161</v>
      </c>
      <c r="S24">
        <f>ER_PX[[#This Row],[Column19]]</f>
        <v>1069</v>
      </c>
      <c r="T24">
        <f>ER_PX[[#This Row],[Column20]]</f>
        <v>1055</v>
      </c>
      <c r="U24">
        <f>ER_PX[[#This Row],[Column21]]</f>
        <v>1175</v>
      </c>
      <c r="V24">
        <f>ER_PX[[#This Row],[Column22]]</f>
        <v>1175</v>
      </c>
      <c r="W24">
        <f>ER_PX[[#This Row],[Column23]]</f>
        <v>1175</v>
      </c>
      <c r="X24">
        <f>ER_PX[[#This Row],[Column24]]</f>
        <v>1175</v>
      </c>
      <c r="Y24">
        <f>ER_PX[[#This Row],[Column25]]</f>
        <v>1175</v>
      </c>
      <c r="Z24">
        <f>ER_PX[[#This Row],[Column26]]</f>
        <v>1175</v>
      </c>
      <c r="AA24">
        <f>ER_PX[[#This Row],[Column27]]</f>
        <v>1175</v>
      </c>
      <c r="AB24">
        <f>ER_PX[[#This Row],[Column28]]</f>
        <v>1174</v>
      </c>
      <c r="AC24">
        <f>ER_PX[[#This Row],[Column29]]</f>
        <v>1174</v>
      </c>
      <c r="AD24">
        <f>ER_PX[[#This Row],[Column30]]</f>
        <v>1170</v>
      </c>
      <c r="AE24">
        <f>ER_PX[[#This Row],[Column31]]</f>
        <v>1163</v>
      </c>
      <c r="AF24">
        <f>ER_PX[[#This Row],[Column32]]</f>
        <v>1145</v>
      </c>
      <c r="AG24">
        <f>ER_PX[[#This Row],[Column33]]</f>
        <v>1145</v>
      </c>
      <c r="AH24">
        <f>ER_PX[[#This Row],[Column34]]</f>
        <v>1145</v>
      </c>
      <c r="AI24">
        <f>ER_PX[[#This Row],[Column35]]</f>
        <v>1145</v>
      </c>
      <c r="AJ24">
        <f>ER_PX[[#This Row],[Column36]]</f>
        <v>1145</v>
      </c>
      <c r="AK24">
        <f>ER_PX[[#This Row],[Column37]]</f>
        <v>1145</v>
      </c>
      <c r="AL24">
        <f>ER_PX[[#This Row],[Column38]]</f>
        <v>1145</v>
      </c>
      <c r="AM24">
        <f>ER_PX[[#This Row],[Column39]]</f>
        <v>1145</v>
      </c>
      <c r="AN24">
        <f>ER_PX[[#This Row],[Column40]]</f>
        <v>1145</v>
      </c>
      <c r="AO24">
        <f>ER_PX[[#This Row],[Column41]]</f>
        <v>1145</v>
      </c>
      <c r="AP24">
        <f>ER_PX[[#This Row],[Column42]]</f>
        <v>1145</v>
      </c>
      <c r="AQ24">
        <f>ER_PX[[#This Row],[Column43]]</f>
        <v>1145</v>
      </c>
      <c r="AR24">
        <f>ER_PX[[#This Row],[Column44]]</f>
        <v>1145</v>
      </c>
      <c r="AS24">
        <f>ER_PX[[#This Row],[Column45]]</f>
        <v>1145</v>
      </c>
      <c r="AT24">
        <f>ER_PX[[#This Row],[Column46]]</f>
        <v>1145</v>
      </c>
      <c r="AU24">
        <f>ER_PX[[#This Row],[Column47]]</f>
        <v>1145</v>
      </c>
      <c r="AV24">
        <f>ER_PX[[#This Row],[Column48]]</f>
        <v>1145</v>
      </c>
      <c r="AW24">
        <f>ER_PX[[#This Row],[Column49]]</f>
        <v>1145</v>
      </c>
      <c r="AX24">
        <f>ER_PX[[#This Row],[Column50]]</f>
        <v>1145</v>
      </c>
      <c r="AY24">
        <f>ER_PX[[#This Row],[Column51]]</f>
        <v>1145</v>
      </c>
      <c r="AZ24">
        <f>ER_PX[[#This Row],[Column52]]</f>
        <v>1145</v>
      </c>
      <c r="BA24">
        <f>ER_PX[[#This Row],[Column53]]</f>
        <v>1145</v>
      </c>
      <c r="BB24">
        <f>ER_PX[[#This Row],[Column54]]</f>
        <v>1145</v>
      </c>
      <c r="BC24">
        <f>ER_PX[[#This Row],[Column55]]</f>
        <v>1145</v>
      </c>
      <c r="BD24">
        <f>ER_PX[[#This Row],[Column56]]</f>
        <v>1145</v>
      </c>
      <c r="BE24">
        <f>ER_PX[[#This Row],[Column57]]</f>
        <v>1145</v>
      </c>
      <c r="BF24">
        <f>ER_PX[[#This Row],[Column58]]</f>
        <v>1145</v>
      </c>
      <c r="BG24">
        <f>ER_PX[[#This Row],[Column59]]</f>
        <v>1145</v>
      </c>
      <c r="BH24">
        <f>ER_PX[[#This Row],[Column60]]</f>
        <v>1145</v>
      </c>
      <c r="BI24">
        <f>ER_PX[[#This Row],[Column61]]</f>
        <v>1145</v>
      </c>
      <c r="BJ24">
        <f>ER_PX[[#This Row],[Column62]]</f>
        <v>1145</v>
      </c>
      <c r="BK24">
        <f>ER_PX[[#This Row],[Column63]]</f>
        <v>1145</v>
      </c>
      <c r="BL24">
        <f>ER_PX[[#This Row],[Column64]]</f>
        <v>1145</v>
      </c>
      <c r="BM24">
        <f>ER_PX[[#This Row],[Column65]]</f>
        <v>1145</v>
      </c>
      <c r="BN24">
        <f>ER_PX[[#This Row],[Column66]]</f>
        <v>1145</v>
      </c>
      <c r="BO24">
        <f>ER_PX[[#This Row],[Column67]]</f>
        <v>1145</v>
      </c>
      <c r="BP24">
        <f>ER_PX[[#This Row],[Column68]]</f>
        <v>1145</v>
      </c>
      <c r="BQ24">
        <f>ER_PX[[#This Row],[Column69]]</f>
        <v>1145</v>
      </c>
      <c r="BR24">
        <f>ER_PX[[#This Row],[Column70]]</f>
        <v>1145</v>
      </c>
    </row>
    <row r="25" spans="1:70" x14ac:dyDescent="0.25">
      <c r="A25" t="str">
        <f ca="1">'cont list_0'!E28</f>
        <v>H32</v>
      </c>
      <c r="B25">
        <f>ER_PX[[#This Row],[Column2]]</f>
        <v>16</v>
      </c>
      <c r="C25">
        <f>ER_PX[[#This Row],[Column3]]</f>
        <v>16</v>
      </c>
      <c r="D25">
        <f>ER_PX[[#This Row],[Column4]]</f>
        <v>16</v>
      </c>
      <c r="E25">
        <f>ER_PX[[#This Row],[Column5]]</f>
        <v>16</v>
      </c>
      <c r="F25">
        <f>ER_PX[[#This Row],[Column6]]</f>
        <v>16</v>
      </c>
      <c r="G25">
        <f>ER_PX[[#This Row],[Column7]]</f>
        <v>16</v>
      </c>
      <c r="H25">
        <f>ER_PX[[#This Row],[Column8]]</f>
        <v>16</v>
      </c>
      <c r="I25">
        <f>ER_PX[[#This Row],[Column9]]</f>
        <v>16</v>
      </c>
      <c r="J25">
        <f>ER_PX[[#This Row],[Column10]]</f>
        <v>16</v>
      </c>
      <c r="K25">
        <f>ER_PX[[#This Row],[Column11]]</f>
        <v>16</v>
      </c>
      <c r="L25">
        <f>ER_PX[[#This Row],[Column12]]</f>
        <v>16</v>
      </c>
      <c r="M25">
        <f>ER_PX[[#This Row],[Column13]]</f>
        <v>16</v>
      </c>
      <c r="N25">
        <f>ER_PX[[#This Row],[Column14]]</f>
        <v>16</v>
      </c>
      <c r="O25">
        <f>ER_PX[[#This Row],[Column15]]</f>
        <v>16</v>
      </c>
      <c r="P25">
        <f>ER_PX[[#This Row],[Column16]]</f>
        <v>16</v>
      </c>
      <c r="Q25">
        <f>ER_PX[[#This Row],[Column17]]</f>
        <v>16</v>
      </c>
      <c r="R25">
        <f>ER_PX[[#This Row],[Column18]]</f>
        <v>16</v>
      </c>
      <c r="S25">
        <f>ER_PX[[#This Row],[Column19]]</f>
        <v>161</v>
      </c>
      <c r="T25">
        <f>ER_PX[[#This Row],[Column20]]</f>
        <v>161</v>
      </c>
      <c r="U25">
        <f>ER_PX[[#This Row],[Column21]]</f>
        <v>161</v>
      </c>
      <c r="V25">
        <f>ER_PX[[#This Row],[Column22]]</f>
        <v>160</v>
      </c>
      <c r="W25">
        <f>ER_PX[[#This Row],[Column23]]</f>
        <v>160</v>
      </c>
      <c r="X25">
        <f>ER_PX[[#This Row],[Column24]]</f>
        <v>160</v>
      </c>
      <c r="Y25">
        <f>ER_PX[[#This Row],[Column25]]</f>
        <v>160</v>
      </c>
      <c r="Z25">
        <f>ER_PX[[#This Row],[Column26]]</f>
        <v>160</v>
      </c>
      <c r="AA25">
        <f>ER_PX[[#This Row],[Column27]]</f>
        <v>160</v>
      </c>
      <c r="AB25">
        <f>ER_PX[[#This Row],[Column28]]</f>
        <v>160</v>
      </c>
      <c r="AC25">
        <f>ER_PX[[#This Row],[Column29]]</f>
        <v>160</v>
      </c>
      <c r="AD25">
        <f>ER_PX[[#This Row],[Column30]]</f>
        <v>160</v>
      </c>
      <c r="AE25">
        <f>ER_PX[[#This Row],[Column31]]</f>
        <v>160</v>
      </c>
      <c r="AF25">
        <f>ER_PX[[#This Row],[Column32]]</f>
        <v>160</v>
      </c>
      <c r="AG25">
        <f>ER_PX[[#This Row],[Column33]]</f>
        <v>160</v>
      </c>
      <c r="AH25">
        <f>ER_PX[[#This Row],[Column34]]</f>
        <v>160</v>
      </c>
      <c r="AI25">
        <f>ER_PX[[#This Row],[Column35]]</f>
        <v>160</v>
      </c>
      <c r="AJ25">
        <f>ER_PX[[#This Row],[Column36]]</f>
        <v>160</v>
      </c>
      <c r="AK25">
        <f>ER_PX[[#This Row],[Column37]]</f>
        <v>160</v>
      </c>
      <c r="AL25">
        <f>ER_PX[[#This Row],[Column38]]</f>
        <v>160</v>
      </c>
      <c r="AM25">
        <f>ER_PX[[#This Row],[Column39]]</f>
        <v>160</v>
      </c>
      <c r="AN25">
        <f>ER_PX[[#This Row],[Column40]]</f>
        <v>160</v>
      </c>
      <c r="AO25">
        <f>ER_PX[[#This Row],[Column41]]</f>
        <v>160</v>
      </c>
      <c r="AP25">
        <f>ER_PX[[#This Row],[Column42]]</f>
        <v>160</v>
      </c>
      <c r="AQ25">
        <f>ER_PX[[#This Row],[Column43]]</f>
        <v>160</v>
      </c>
      <c r="AR25">
        <f>ER_PX[[#This Row],[Column44]]</f>
        <v>160</v>
      </c>
      <c r="AS25">
        <f>ER_PX[[#This Row],[Column45]]</f>
        <v>160</v>
      </c>
      <c r="AT25">
        <f>ER_PX[[#This Row],[Column46]]</f>
        <v>160</v>
      </c>
      <c r="AU25">
        <f>ER_PX[[#This Row],[Column47]]</f>
        <v>160</v>
      </c>
      <c r="AV25">
        <f>ER_PX[[#This Row],[Column48]]</f>
        <v>160</v>
      </c>
      <c r="AW25">
        <f>ER_PX[[#This Row],[Column49]]</f>
        <v>160</v>
      </c>
      <c r="AX25">
        <f>ER_PX[[#This Row],[Column50]]</f>
        <v>160</v>
      </c>
      <c r="AY25">
        <f>ER_PX[[#This Row],[Column51]]</f>
        <v>160</v>
      </c>
      <c r="AZ25">
        <f>ER_PX[[#This Row],[Column52]]</f>
        <v>160</v>
      </c>
      <c r="BA25">
        <f>ER_PX[[#This Row],[Column53]]</f>
        <v>160</v>
      </c>
      <c r="BB25">
        <f>ER_PX[[#This Row],[Column54]]</f>
        <v>160</v>
      </c>
      <c r="BC25">
        <f>ER_PX[[#This Row],[Column55]]</f>
        <v>160</v>
      </c>
      <c r="BD25">
        <f>ER_PX[[#This Row],[Column56]]</f>
        <v>160</v>
      </c>
      <c r="BE25">
        <f>ER_PX[[#This Row],[Column57]]</f>
        <v>160</v>
      </c>
      <c r="BF25">
        <f>ER_PX[[#This Row],[Column58]]</f>
        <v>160</v>
      </c>
      <c r="BG25">
        <f>ER_PX[[#This Row],[Column59]]</f>
        <v>160</v>
      </c>
      <c r="BH25">
        <f>ER_PX[[#This Row],[Column60]]</f>
        <v>160</v>
      </c>
      <c r="BI25">
        <f>ER_PX[[#This Row],[Column61]]</f>
        <v>160</v>
      </c>
      <c r="BJ25">
        <f>ER_PX[[#This Row],[Column62]]</f>
        <v>160</v>
      </c>
      <c r="BK25">
        <f>ER_PX[[#This Row],[Column63]]</f>
        <v>160</v>
      </c>
      <c r="BL25">
        <f>ER_PX[[#This Row],[Column64]]</f>
        <v>160</v>
      </c>
      <c r="BM25">
        <f>ER_PX[[#This Row],[Column65]]</f>
        <v>160</v>
      </c>
      <c r="BN25">
        <f>ER_PX[[#This Row],[Column66]]</f>
        <v>160</v>
      </c>
      <c r="BO25">
        <f>ER_PX[[#This Row],[Column67]]</f>
        <v>160</v>
      </c>
      <c r="BP25">
        <f>ER_PX[[#This Row],[Column68]]</f>
        <v>160</v>
      </c>
      <c r="BQ25">
        <f>ER_PX[[#This Row],[Column69]]</f>
        <v>160</v>
      </c>
      <c r="BR25">
        <f>ER_PX[[#This Row],[Column70]]</f>
        <v>160</v>
      </c>
    </row>
    <row r="26" spans="1:70" x14ac:dyDescent="0.25">
      <c r="A26" t="str">
        <f ca="1">'cont list_0'!E29</f>
        <v>M32</v>
      </c>
      <c r="B26">
        <f>ER_PX[[#This Row],[Column2]]</f>
        <v>16</v>
      </c>
      <c r="C26">
        <f>ER_PX[[#This Row],[Column3]]</f>
        <v>16</v>
      </c>
      <c r="D26">
        <f>ER_PX[[#This Row],[Column4]]</f>
        <v>16</v>
      </c>
      <c r="E26">
        <f>ER_PX[[#This Row],[Column5]]</f>
        <v>16</v>
      </c>
      <c r="F26">
        <f>ER_PX[[#This Row],[Column6]]</f>
        <v>16</v>
      </c>
      <c r="G26">
        <f>ER_PX[[#This Row],[Column7]]</f>
        <v>16</v>
      </c>
      <c r="H26">
        <f>ER_PX[[#This Row],[Column8]]</f>
        <v>16</v>
      </c>
      <c r="I26">
        <f>ER_PX[[#This Row],[Column9]]</f>
        <v>16</v>
      </c>
      <c r="J26">
        <f>ER_PX[[#This Row],[Column10]]</f>
        <v>16</v>
      </c>
      <c r="K26">
        <f>ER_PX[[#This Row],[Column11]]</f>
        <v>16</v>
      </c>
      <c r="L26">
        <f>ER_PX[[#This Row],[Column12]]</f>
        <v>16</v>
      </c>
      <c r="M26">
        <f>ER_PX[[#This Row],[Column13]]</f>
        <v>16</v>
      </c>
      <c r="N26">
        <f>ER_PX[[#This Row],[Column14]]</f>
        <v>16</v>
      </c>
      <c r="O26">
        <f>ER_PX[[#This Row],[Column15]]</f>
        <v>16</v>
      </c>
      <c r="P26">
        <f>ER_PX[[#This Row],[Column16]]</f>
        <v>16</v>
      </c>
      <c r="Q26">
        <f>ER_PX[[#This Row],[Column17]]</f>
        <v>16</v>
      </c>
      <c r="R26">
        <f>ER_PX[[#This Row],[Column18]]</f>
        <v>16</v>
      </c>
      <c r="S26">
        <f>ER_PX[[#This Row],[Column19]]</f>
        <v>16</v>
      </c>
      <c r="T26">
        <f>ER_PX[[#This Row],[Column20]]</f>
        <v>16</v>
      </c>
      <c r="U26">
        <f>ER_PX[[#This Row],[Column21]]</f>
        <v>16</v>
      </c>
      <c r="V26">
        <f>ER_PX[[#This Row],[Column22]]</f>
        <v>15</v>
      </c>
      <c r="W26">
        <f>ER_PX[[#This Row],[Column23]]</f>
        <v>15</v>
      </c>
      <c r="X26">
        <f>ER_PX[[#This Row],[Column24]]</f>
        <v>15</v>
      </c>
      <c r="Y26">
        <f>ER_PX[[#This Row],[Column25]]</f>
        <v>15</v>
      </c>
      <c r="Z26">
        <f>ER_PX[[#This Row],[Column26]]</f>
        <v>15</v>
      </c>
      <c r="AA26">
        <f>ER_PX[[#This Row],[Column27]]</f>
        <v>15</v>
      </c>
      <c r="AB26">
        <f>ER_PX[[#This Row],[Column28]]</f>
        <v>15</v>
      </c>
      <c r="AC26">
        <f>ER_PX[[#This Row],[Column29]]</f>
        <v>15</v>
      </c>
      <c r="AD26">
        <f>ER_PX[[#This Row],[Column30]]</f>
        <v>15</v>
      </c>
      <c r="AE26">
        <f>ER_PX[[#This Row],[Column31]]</f>
        <v>15</v>
      </c>
      <c r="AF26">
        <f>ER_PX[[#This Row],[Column32]]</f>
        <v>15</v>
      </c>
      <c r="AG26">
        <f>ER_PX[[#This Row],[Column33]]</f>
        <v>2</v>
      </c>
      <c r="AH26">
        <f>ER_PX[[#This Row],[Column34]]</f>
        <v>2</v>
      </c>
      <c r="AI26">
        <f>ER_PX[[#This Row],[Column35]]</f>
        <v>2</v>
      </c>
      <c r="AJ26">
        <f>ER_PX[[#This Row],[Column36]]</f>
        <v>2</v>
      </c>
      <c r="AK26">
        <f>ER_PX[[#This Row],[Column37]]</f>
        <v>2</v>
      </c>
      <c r="AL26">
        <f>ER_PX[[#This Row],[Column38]]</f>
        <v>2</v>
      </c>
      <c r="AM26">
        <f>ER_PX[[#This Row],[Column39]]</f>
        <v>2</v>
      </c>
      <c r="AN26">
        <f>ER_PX[[#This Row],[Column40]]</f>
        <v>2</v>
      </c>
      <c r="AO26">
        <f>ER_PX[[#This Row],[Column41]]</f>
        <v>2</v>
      </c>
      <c r="AP26">
        <f>ER_PX[[#This Row],[Column42]]</f>
        <v>2</v>
      </c>
      <c r="AQ26">
        <f>ER_PX[[#This Row],[Column43]]</f>
        <v>2</v>
      </c>
      <c r="AR26">
        <f>ER_PX[[#This Row],[Column44]]</f>
        <v>2</v>
      </c>
      <c r="AS26">
        <f>ER_PX[[#This Row],[Column45]]</f>
        <v>2</v>
      </c>
      <c r="AT26">
        <f>ER_PX[[#This Row],[Column46]]</f>
        <v>2</v>
      </c>
      <c r="AU26">
        <f>ER_PX[[#This Row],[Column47]]</f>
        <v>2</v>
      </c>
      <c r="AV26">
        <f>ER_PX[[#This Row],[Column48]]</f>
        <v>2</v>
      </c>
      <c r="AW26">
        <f>ER_PX[[#This Row],[Column49]]</f>
        <v>2</v>
      </c>
      <c r="AX26">
        <f>ER_PX[[#This Row],[Column50]]</f>
        <v>2</v>
      </c>
      <c r="AY26">
        <f>ER_PX[[#This Row],[Column51]]</f>
        <v>2</v>
      </c>
      <c r="AZ26">
        <f>ER_PX[[#This Row],[Column52]]</f>
        <v>2</v>
      </c>
      <c r="BA26">
        <f>ER_PX[[#This Row],[Column53]]</f>
        <v>2</v>
      </c>
      <c r="BB26">
        <f>ER_PX[[#This Row],[Column54]]</f>
        <v>2</v>
      </c>
      <c r="BC26">
        <f>ER_PX[[#This Row],[Column55]]</f>
        <v>2</v>
      </c>
      <c r="BD26">
        <f>ER_PX[[#This Row],[Column56]]</f>
        <v>2</v>
      </c>
      <c r="BE26">
        <f>ER_PX[[#This Row],[Column57]]</f>
        <v>2</v>
      </c>
      <c r="BF26">
        <f>ER_PX[[#This Row],[Column58]]</f>
        <v>2</v>
      </c>
      <c r="BG26">
        <f>ER_PX[[#This Row],[Column59]]</f>
        <v>2</v>
      </c>
      <c r="BH26">
        <f>ER_PX[[#This Row],[Column60]]</f>
        <v>2</v>
      </c>
      <c r="BI26">
        <f>ER_PX[[#This Row],[Column61]]</f>
        <v>2</v>
      </c>
      <c r="BJ26">
        <f>ER_PX[[#This Row],[Column62]]</f>
        <v>2</v>
      </c>
      <c r="BK26">
        <f>ER_PX[[#This Row],[Column63]]</f>
        <v>2</v>
      </c>
      <c r="BL26">
        <f>ER_PX[[#This Row],[Column64]]</f>
        <v>2</v>
      </c>
      <c r="BM26">
        <f>ER_PX[[#This Row],[Column65]]</f>
        <v>2</v>
      </c>
      <c r="BN26">
        <f>ER_PX[[#This Row],[Column66]]</f>
        <v>2</v>
      </c>
      <c r="BO26">
        <f>ER_PX[[#This Row],[Column67]]</f>
        <v>2</v>
      </c>
      <c r="BP26">
        <f>ER_PX[[#This Row],[Column68]]</f>
        <v>2</v>
      </c>
      <c r="BQ26">
        <f>ER_PX[[#This Row],[Column69]]</f>
        <v>2</v>
      </c>
      <c r="BR26">
        <f>ER_PX[[#This Row],[Column70]]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DE66-9E42-4B2A-8C14-66BD7D551C07}">
  <dimension ref="A2:CL31"/>
  <sheetViews>
    <sheetView workbookViewId="0">
      <selection activeCell="G33" sqref="G33"/>
    </sheetView>
  </sheetViews>
  <sheetFormatPr defaultRowHeight="15" x14ac:dyDescent="0.25"/>
  <cols>
    <col min="2" max="2" width="10.42578125" bestFit="1" customWidth="1"/>
  </cols>
  <sheetData>
    <row r="2" spans="1:90" s="4" customFormat="1" x14ac:dyDescent="0.25">
      <c r="A2" s="4" t="str">
        <f>SONIA_PX[[#This Row],[Column1]]</f>
        <v>Dates</v>
      </c>
      <c r="B2" s="4">
        <f>SONIA_PX[[#This Row],[Column2]]</f>
        <v>46302</v>
      </c>
      <c r="C2" s="4">
        <f>SONIA_PX[[#This Row],[Column3]]</f>
        <v>46301</v>
      </c>
      <c r="D2" s="4">
        <f>SONIA_PX[[#This Row],[Column4]]</f>
        <v>46300</v>
      </c>
      <c r="E2" s="4">
        <f>SONIA_PX[[#This Row],[Column5]]</f>
        <v>46297</v>
      </c>
      <c r="F2" s="4">
        <f>SONIA_PX[[#This Row],[Column6]]</f>
        <v>46296</v>
      </c>
      <c r="G2" s="4">
        <f>SONIA_PX[[#This Row],[Column7]]</f>
        <v>46295</v>
      </c>
      <c r="H2" s="4">
        <f>SONIA_PX[[#This Row],[Column8]]</f>
        <v>46294</v>
      </c>
      <c r="I2" s="4">
        <f>SONIA_PX[[#This Row],[Column9]]</f>
        <v>46293</v>
      </c>
      <c r="J2" s="4">
        <f>SONIA_PX[[#This Row],[Column10]]</f>
        <v>46290</v>
      </c>
      <c r="K2" s="4">
        <f>SONIA_PX[[#This Row],[Column11]]</f>
        <v>46289</v>
      </c>
      <c r="L2" s="4">
        <f>SONIA_PX[[#This Row],[Column12]]</f>
        <v>46288</v>
      </c>
      <c r="M2" s="4">
        <f>SONIA_PX[[#This Row],[Column13]]</f>
        <v>46287</v>
      </c>
      <c r="N2" s="4">
        <f>SONIA_PX[[#This Row],[Column14]]</f>
        <v>46286</v>
      </c>
      <c r="O2" s="4">
        <f>SONIA_PX[[#This Row],[Column15]]</f>
        <v>46283</v>
      </c>
      <c r="P2" s="4">
        <f>SONIA_PX[[#This Row],[Column16]]</f>
        <v>46282</v>
      </c>
      <c r="Q2" s="4">
        <f>SONIA_PX[[#This Row],[Column17]]</f>
        <v>46281</v>
      </c>
      <c r="R2" s="4">
        <f>SONIA_PX[[#This Row],[Column18]]</f>
        <v>46280</v>
      </c>
      <c r="S2" s="4">
        <f>SONIA_PX[[#This Row],[Column19]]</f>
        <v>46279</v>
      </c>
      <c r="T2" s="4">
        <f>SONIA_PX[[#This Row],[Column20]]</f>
        <v>46276</v>
      </c>
      <c r="U2" s="4">
        <f>SONIA_PX[[#This Row],[Column21]]</f>
        <v>46275</v>
      </c>
      <c r="V2" s="4">
        <f>SONIA_PX[[#This Row],[Column22]]</f>
        <v>46274</v>
      </c>
      <c r="W2" s="4">
        <f>SONIA_PX[[#This Row],[Column23]]</f>
        <v>46273</v>
      </c>
      <c r="X2" s="4">
        <f>SONIA_PX[[#This Row],[Column24]]</f>
        <v>46272</v>
      </c>
      <c r="Y2" s="4">
        <f>SONIA_PX[[#This Row],[Column25]]</f>
        <v>46269</v>
      </c>
      <c r="Z2" s="4">
        <f>SONIA_PX[[#This Row],[Column26]]</f>
        <v>46268</v>
      </c>
      <c r="AA2" s="4">
        <f>SONIA_PX[[#This Row],[Column27]]</f>
        <v>46267</v>
      </c>
      <c r="AB2" s="4">
        <f>SONIA_PX[[#This Row],[Column28]]</f>
        <v>46266</v>
      </c>
      <c r="AC2" s="4">
        <f>SONIA_PX[[#This Row],[Column29]]</f>
        <v>46265</v>
      </c>
      <c r="AD2" s="4">
        <f>SONIA_PX[[#This Row],[Column30]]</f>
        <v>46262</v>
      </c>
      <c r="AE2" s="4">
        <f>SONIA_PX[[#This Row],[Column31]]</f>
        <v>46261</v>
      </c>
      <c r="AF2" s="4">
        <f>SONIA_PX[[#This Row],[Column32]]</f>
        <v>46260</v>
      </c>
      <c r="AG2" s="4">
        <f>SONIA_PX[[#This Row],[Column33]]</f>
        <v>46259</v>
      </c>
      <c r="AH2" s="4">
        <f>SONIA_PX[[#This Row],[Column34]]</f>
        <v>46258</v>
      </c>
      <c r="AI2" s="4">
        <f>SONIA_PX[[#This Row],[Column35]]</f>
        <v>46255</v>
      </c>
      <c r="AJ2" s="4">
        <f>SONIA_PX[[#This Row],[Column36]]</f>
        <v>46254</v>
      </c>
      <c r="AK2" s="4">
        <f>SONIA_PX[[#This Row],[Column37]]</f>
        <v>46253</v>
      </c>
      <c r="AL2" s="4">
        <f>SONIA_PX[[#This Row],[Column38]]</f>
        <v>46252</v>
      </c>
      <c r="AM2" s="4">
        <f>SONIA_PX[[#This Row],[Column39]]</f>
        <v>46251</v>
      </c>
      <c r="AN2" s="4">
        <f>SONIA_PX[[#This Row],[Column40]]</f>
        <v>46248</v>
      </c>
      <c r="AO2" s="4">
        <f>SONIA_PX[[#This Row],[Column41]]</f>
        <v>46247</v>
      </c>
      <c r="AP2" s="4">
        <f>SONIA_PX[[#This Row],[Column42]]</f>
        <v>46246</v>
      </c>
      <c r="AQ2" s="4">
        <f>SONIA_PX[[#This Row],[Column43]]</f>
        <v>46245</v>
      </c>
      <c r="AR2" s="4">
        <f>SONIA_PX[[#This Row],[Column44]]</f>
        <v>46244</v>
      </c>
      <c r="AS2" s="4">
        <f>SONIA_PX[[#This Row],[Column45]]</f>
        <v>46241</v>
      </c>
      <c r="AT2" s="4" t="str">
        <f>SONIA_PX[[#This Row],[Column1]]</f>
        <v>Dates</v>
      </c>
      <c r="AU2" s="4">
        <f>SONIA_PX[[#This Row],[Column2]]</f>
        <v>46302</v>
      </c>
      <c r="AV2" s="4">
        <f>SONIA_PX[[#This Row],[Column3]]</f>
        <v>46301</v>
      </c>
      <c r="AW2" s="4">
        <f>SONIA_PX[[#This Row],[Column4]]</f>
        <v>46300</v>
      </c>
      <c r="AX2" s="4">
        <f>SONIA_PX[[#This Row],[Column5]]</f>
        <v>46297</v>
      </c>
      <c r="AY2" s="4">
        <f>SONIA_PX[[#This Row],[Column6]]</f>
        <v>46296</v>
      </c>
      <c r="AZ2" s="4">
        <f>SONIA_PX[[#This Row],[Column7]]</f>
        <v>46295</v>
      </c>
      <c r="BA2" s="4">
        <f>SONIA_PX[[#This Row],[Column8]]</f>
        <v>46294</v>
      </c>
      <c r="BB2" s="4">
        <f>SONIA_PX[[#This Row],[Column9]]</f>
        <v>46293</v>
      </c>
      <c r="BC2" s="4">
        <f>SONIA_PX[[#This Row],[Column10]]</f>
        <v>46290</v>
      </c>
      <c r="BD2" s="4">
        <f>SONIA_PX[[#This Row],[Column11]]</f>
        <v>46289</v>
      </c>
      <c r="BE2" s="4">
        <f>SONIA_PX[[#This Row],[Column12]]</f>
        <v>46288</v>
      </c>
      <c r="BF2" s="4">
        <f>SONIA_PX[[#This Row],[Column13]]</f>
        <v>46287</v>
      </c>
      <c r="BG2" s="4">
        <f>SONIA_PX[[#This Row],[Column14]]</f>
        <v>46286</v>
      </c>
      <c r="BH2" s="4">
        <f>SONIA_PX[[#This Row],[Column15]]</f>
        <v>46283</v>
      </c>
      <c r="BI2" s="4">
        <f>SONIA_PX[[#This Row],[Column16]]</f>
        <v>46282</v>
      </c>
      <c r="BJ2" s="4">
        <f>SONIA_PX[[#This Row],[Column17]]</f>
        <v>46281</v>
      </c>
      <c r="BK2" s="4">
        <f>SONIA_PX[[#This Row],[Column18]]</f>
        <v>46280</v>
      </c>
      <c r="BL2" s="4">
        <f>SONIA_PX[[#This Row],[Column19]]</f>
        <v>46279</v>
      </c>
      <c r="BM2" s="4">
        <f>SONIA_PX[[#This Row],[Column20]]</f>
        <v>46276</v>
      </c>
      <c r="BN2" s="4">
        <f>SONIA_PX[[#This Row],[Column21]]</f>
        <v>46275</v>
      </c>
      <c r="BO2" s="4">
        <f>SONIA_PX[[#This Row],[Column22]]</f>
        <v>46274</v>
      </c>
      <c r="BP2" s="4">
        <f>SONIA_PX[[#This Row],[Column23]]</f>
        <v>46273</v>
      </c>
      <c r="BQ2" s="4">
        <f>SONIA_PX[[#This Row],[Column24]]</f>
        <v>46272</v>
      </c>
      <c r="BR2" s="4">
        <f>SONIA_PX[[#This Row],[Column25]]</f>
        <v>46269</v>
      </c>
      <c r="BS2" s="4">
        <f>SONIA_PX[[#This Row],[Column26]]</f>
        <v>46268</v>
      </c>
      <c r="BT2" s="4">
        <f>SONIA_PX[[#This Row],[Column27]]</f>
        <v>46267</v>
      </c>
      <c r="BU2" s="4">
        <f>SONIA_PX[[#This Row],[Column28]]</f>
        <v>46266</v>
      </c>
      <c r="BV2" s="4">
        <f>SONIA_PX[[#This Row],[Column29]]</f>
        <v>46265</v>
      </c>
      <c r="BW2" s="4">
        <f>SONIA_PX[[#This Row],[Column30]]</f>
        <v>46262</v>
      </c>
      <c r="BX2" s="4">
        <f>SONIA_PX[[#This Row],[Column31]]</f>
        <v>46261</v>
      </c>
      <c r="BY2" s="4">
        <f>SONIA_PX[[#This Row],[Column32]]</f>
        <v>46260</v>
      </c>
      <c r="BZ2" s="4">
        <f>SONIA_PX[[#This Row],[Column33]]</f>
        <v>46259</v>
      </c>
      <c r="CA2" s="4">
        <f>SONIA_PX[[#This Row],[Column34]]</f>
        <v>46258</v>
      </c>
      <c r="CB2" s="4">
        <f>SONIA_PX[[#This Row],[Column35]]</f>
        <v>46255</v>
      </c>
      <c r="CC2" s="4">
        <f>SONIA_PX[[#This Row],[Column36]]</f>
        <v>46254</v>
      </c>
      <c r="CD2" s="4">
        <f>SONIA_PX[[#This Row],[Column37]]</f>
        <v>46253</v>
      </c>
      <c r="CE2" s="4">
        <f>SONIA_PX[[#This Row],[Column38]]</f>
        <v>46252</v>
      </c>
      <c r="CF2" s="4">
        <f>SONIA_PX[[#This Row],[Column39]]</f>
        <v>46251</v>
      </c>
      <c r="CG2" s="4">
        <f>SONIA_PX[[#This Row],[Column40]]</f>
        <v>46248</v>
      </c>
      <c r="CH2" s="4">
        <f>SONIA_PX[[#This Row],[Column41]]</f>
        <v>46247</v>
      </c>
      <c r="CI2" s="4">
        <f>SONIA_PX[[#This Row],[Column42]]</f>
        <v>46246</v>
      </c>
      <c r="CJ2" s="4">
        <f>SONIA_PX[[#This Row],[Column43]]</f>
        <v>46245</v>
      </c>
      <c r="CK2" s="4">
        <f>SONIA_PX[[#This Row],[Column44]]</f>
        <v>46244</v>
      </c>
      <c r="CL2" s="4">
        <f>SONIA_PX[[#This Row],[Column45]]</f>
        <v>46241</v>
      </c>
    </row>
    <row r="3" spans="1:90" x14ac:dyDescent="0.25">
      <c r="A3" s="2" t="str">
        <f ca="1">'cont list_0'!I6</f>
        <v>U26</v>
      </c>
      <c r="B3" s="4">
        <f>SONIA_PX[[#This Row],[Column2]]</f>
        <v>398214</v>
      </c>
      <c r="C3" s="4">
        <f>SONIA_PX[[#This Row],[Column3]]</f>
        <v>398214</v>
      </c>
      <c r="D3" s="4">
        <f>SONIA_PX[[#This Row],[Column4]]</f>
        <v>397088</v>
      </c>
      <c r="E3" s="4">
        <f>SONIA_PX[[#This Row],[Column5]]</f>
        <v>394389</v>
      </c>
      <c r="F3" s="4">
        <f>SONIA_PX[[#This Row],[Column6]]</f>
        <v>385969</v>
      </c>
      <c r="G3" s="4">
        <f>SONIA_PX[[#This Row],[Column7]]</f>
        <v>381529</v>
      </c>
      <c r="H3" s="4">
        <f>SONIA_PX[[#This Row],[Column8]]</f>
        <v>379719</v>
      </c>
      <c r="I3" s="4">
        <f>SONIA_PX[[#This Row],[Column9]]</f>
        <v>386970</v>
      </c>
      <c r="J3" s="4">
        <f>SONIA_PX[[#This Row],[Column10]]</f>
        <v>386566</v>
      </c>
      <c r="K3" s="4">
        <f>SONIA_PX[[#This Row],[Column11]]</f>
        <v>383813</v>
      </c>
      <c r="L3" s="4">
        <f>SONIA_PX[[#This Row],[Column12]]</f>
        <v>401521</v>
      </c>
      <c r="M3" s="4">
        <f>SONIA_PX[[#This Row],[Column13]]</f>
        <v>400365</v>
      </c>
      <c r="N3" s="4">
        <f>SONIA_PX[[#This Row],[Column14]]</f>
        <v>394318</v>
      </c>
      <c r="O3" s="4">
        <f>SONIA_PX[[#This Row],[Column15]]</f>
        <v>400282</v>
      </c>
      <c r="P3" s="4">
        <f>SONIA_PX[[#This Row],[Column16]]</f>
        <v>404149</v>
      </c>
      <c r="Q3" s="4">
        <f>SONIA_PX[[#This Row],[Column17]]</f>
        <v>457786</v>
      </c>
      <c r="R3" s="4">
        <f>SONIA_PX[[#This Row],[Column18]]</f>
        <v>387550</v>
      </c>
      <c r="S3" s="4">
        <f>SONIA_PX[[#This Row],[Column19]]</f>
        <v>386934</v>
      </c>
      <c r="T3" s="4">
        <f>SONIA_PX[[#This Row],[Column20]]</f>
        <v>387598</v>
      </c>
      <c r="U3" s="4">
        <f>SONIA_PX[[#This Row],[Column21]]</f>
        <v>386945</v>
      </c>
      <c r="V3" s="4">
        <f>SONIA_PX[[#This Row],[Column22]]</f>
        <v>387425</v>
      </c>
      <c r="W3" s="4">
        <f>SONIA_PX[[#This Row],[Column23]]</f>
        <v>387931</v>
      </c>
      <c r="X3" s="4">
        <f>SONIA_PX[[#This Row],[Column24]]</f>
        <v>388976</v>
      </c>
      <c r="Y3" s="4">
        <f>SONIA_PX[[#This Row],[Column25]]</f>
        <v>388824</v>
      </c>
      <c r="Z3" s="4">
        <f>SONIA_PX[[#This Row],[Column26]]</f>
        <v>389198</v>
      </c>
      <c r="AA3" s="4">
        <f>SONIA_PX[[#This Row],[Column27]]</f>
        <v>389024</v>
      </c>
      <c r="AB3" s="4">
        <f>SONIA_PX[[#This Row],[Column28]]</f>
        <v>390444</v>
      </c>
      <c r="AC3" s="4">
        <f>SONIA_PX[[#This Row],[Column29]]</f>
        <v>391553</v>
      </c>
      <c r="AD3" s="4">
        <f>SONIA_PX[[#This Row],[Column30]]</f>
        <v>391553</v>
      </c>
      <c r="AE3" s="4">
        <f>SONIA_PX[[#This Row],[Column31]]</f>
        <v>389136</v>
      </c>
      <c r="AF3" s="4">
        <f>SONIA_PX[[#This Row],[Column32]]</f>
        <v>388948</v>
      </c>
      <c r="AG3" s="4">
        <f>SONIA_PX[[#This Row],[Column33]]</f>
        <v>388250</v>
      </c>
      <c r="AH3" s="4">
        <f>SONIA_PX[[#This Row],[Column34]]</f>
        <v>389848</v>
      </c>
      <c r="AI3" s="4">
        <f>SONIA_PX[[#This Row],[Column35]]</f>
        <v>389624</v>
      </c>
      <c r="AJ3" s="4">
        <f>SONIA_PX[[#This Row],[Column36]]</f>
        <v>390418</v>
      </c>
      <c r="AK3" s="4">
        <f>SONIA_PX[[#This Row],[Column37]]</f>
        <v>391716</v>
      </c>
      <c r="AL3" s="4">
        <f>SONIA_PX[[#This Row],[Column38]]</f>
        <v>392088</v>
      </c>
      <c r="AM3" s="4">
        <f>SONIA_PX[[#This Row],[Column39]]</f>
        <v>392869</v>
      </c>
      <c r="AN3" s="4">
        <f>SONIA_PX[[#This Row],[Column40]]</f>
        <v>390881</v>
      </c>
      <c r="AO3" s="4">
        <f>SONIA_PX[[#This Row],[Column41]]</f>
        <v>392751</v>
      </c>
      <c r="AP3" s="4">
        <f>SONIA_PX[[#This Row],[Column42]]</f>
        <v>388584</v>
      </c>
      <c r="AQ3" s="4">
        <f>SONIA_PX[[#This Row],[Column43]]</f>
        <v>396296</v>
      </c>
      <c r="AR3" s="4">
        <f>SONIA_PX[[#This Row],[Column44]]</f>
        <v>400428</v>
      </c>
      <c r="AS3" s="4">
        <f>SONIA_PX[[#This Row],[Column45]]</f>
        <v>401912</v>
      </c>
      <c r="AT3" s="4" t="str">
        <f>SONIA_PX[[#This Row],[Column1]]</f>
        <v>SFI1 Comdty</v>
      </c>
      <c r="AU3" s="4">
        <f>SONIA_PX[[#This Row],[Column2]]</f>
        <v>398214</v>
      </c>
      <c r="AV3" s="4">
        <f>SONIA_PX[[#This Row],[Column3]]</f>
        <v>398214</v>
      </c>
      <c r="AW3" s="4">
        <f>SONIA_PX[[#This Row],[Column4]]</f>
        <v>397088</v>
      </c>
      <c r="AX3" s="4">
        <f>SONIA_PX[[#This Row],[Column5]]</f>
        <v>394389</v>
      </c>
      <c r="AY3" s="4">
        <f>SONIA_PX[[#This Row],[Column6]]</f>
        <v>385969</v>
      </c>
      <c r="AZ3" s="4">
        <f>SONIA_PX[[#This Row],[Column7]]</f>
        <v>381529</v>
      </c>
      <c r="BA3" s="4">
        <f>SONIA_PX[[#This Row],[Column8]]</f>
        <v>379719</v>
      </c>
      <c r="BB3" s="4">
        <f>SONIA_PX[[#This Row],[Column9]]</f>
        <v>386970</v>
      </c>
      <c r="BC3" s="4">
        <f>SONIA_PX[[#This Row],[Column10]]</f>
        <v>386566</v>
      </c>
      <c r="BD3" s="4">
        <f>SONIA_PX[[#This Row],[Column11]]</f>
        <v>383813</v>
      </c>
      <c r="BE3" s="4">
        <f>SONIA_PX[[#This Row],[Column12]]</f>
        <v>401521</v>
      </c>
      <c r="BF3" s="4">
        <f>SONIA_PX[[#This Row],[Column13]]</f>
        <v>400365</v>
      </c>
      <c r="BG3" s="4">
        <f>SONIA_PX[[#This Row],[Column14]]</f>
        <v>394318</v>
      </c>
      <c r="BH3" s="4">
        <f>SONIA_PX[[#This Row],[Column15]]</f>
        <v>400282</v>
      </c>
      <c r="BI3" s="4">
        <f>SONIA_PX[[#This Row],[Column16]]</f>
        <v>404149</v>
      </c>
      <c r="BJ3" s="4">
        <f>SONIA_PX[[#This Row],[Column17]]</f>
        <v>457786</v>
      </c>
      <c r="BK3" s="4">
        <f>SONIA_PX[[#This Row],[Column18]]</f>
        <v>387550</v>
      </c>
      <c r="BL3" s="4">
        <f>SONIA_PX[[#This Row],[Column19]]</f>
        <v>386934</v>
      </c>
      <c r="BM3" s="4">
        <f>SONIA_PX[[#This Row],[Column20]]</f>
        <v>387598</v>
      </c>
      <c r="BN3" s="4">
        <f>SONIA_PX[[#This Row],[Column21]]</f>
        <v>386945</v>
      </c>
      <c r="BO3" s="4">
        <f>SONIA_PX[[#This Row],[Column22]]</f>
        <v>387425</v>
      </c>
      <c r="BP3" s="4">
        <f>SONIA_PX[[#This Row],[Column23]]</f>
        <v>387931</v>
      </c>
      <c r="BQ3" s="4">
        <f>SONIA_PX[[#This Row],[Column24]]</f>
        <v>388976</v>
      </c>
      <c r="BR3" s="4">
        <f>SONIA_PX[[#This Row],[Column25]]</f>
        <v>388824</v>
      </c>
      <c r="BS3" s="4">
        <f>SONIA_PX[[#This Row],[Column26]]</f>
        <v>389198</v>
      </c>
      <c r="BT3" s="4">
        <f>SONIA_PX[[#This Row],[Column27]]</f>
        <v>389024</v>
      </c>
      <c r="BU3" s="4">
        <f>SONIA_PX[[#This Row],[Column28]]</f>
        <v>390444</v>
      </c>
      <c r="BV3" s="4">
        <f>SONIA_PX[[#This Row],[Column29]]</f>
        <v>391553</v>
      </c>
      <c r="BW3" s="4">
        <f>SONIA_PX[[#This Row],[Column30]]</f>
        <v>391553</v>
      </c>
      <c r="BX3" s="4">
        <f>SONIA_PX[[#This Row],[Column31]]</f>
        <v>389136</v>
      </c>
      <c r="BY3" s="4">
        <f>SONIA_PX[[#This Row],[Column32]]</f>
        <v>388948</v>
      </c>
      <c r="BZ3" s="4">
        <f>SONIA_PX[[#This Row],[Column33]]</f>
        <v>388250</v>
      </c>
      <c r="CA3" s="4">
        <f>SONIA_PX[[#This Row],[Column34]]</f>
        <v>389848</v>
      </c>
      <c r="CB3" s="4">
        <f>SONIA_PX[[#This Row],[Column35]]</f>
        <v>389624</v>
      </c>
      <c r="CC3" s="4">
        <f>SONIA_PX[[#This Row],[Column36]]</f>
        <v>390418</v>
      </c>
      <c r="CD3" s="4">
        <f>SONIA_PX[[#This Row],[Column37]]</f>
        <v>391716</v>
      </c>
      <c r="CE3" s="4">
        <f>SONIA_PX[[#This Row],[Column38]]</f>
        <v>392088</v>
      </c>
      <c r="CF3" s="4">
        <f>SONIA_PX[[#This Row],[Column39]]</f>
        <v>392869</v>
      </c>
      <c r="CG3" s="4">
        <f>SONIA_PX[[#This Row],[Column40]]</f>
        <v>390881</v>
      </c>
      <c r="CH3" s="4">
        <f>SONIA_PX[[#This Row],[Column41]]</f>
        <v>392751</v>
      </c>
      <c r="CI3" s="4">
        <f>SONIA_PX[[#This Row],[Column42]]</f>
        <v>388584</v>
      </c>
      <c r="CJ3" s="4">
        <f>SONIA_PX[[#This Row],[Column43]]</f>
        <v>396296</v>
      </c>
      <c r="CK3" s="4">
        <f>SONIA_PX[[#This Row],[Column44]]</f>
        <v>400428</v>
      </c>
      <c r="CL3" s="4">
        <f>SONIA_PX[[#This Row],[Column45]]</f>
        <v>401912</v>
      </c>
    </row>
    <row r="4" spans="1:90" x14ac:dyDescent="0.25">
      <c r="A4" s="2" t="str">
        <f ca="1">'cont list_0'!I7</f>
        <v>Z26</v>
      </c>
      <c r="B4" s="4">
        <f>SONIA_PX[[#This Row],[Column2]]</f>
        <v>526708</v>
      </c>
      <c r="C4" s="4">
        <f>SONIA_PX[[#This Row],[Column3]]</f>
        <v>526708</v>
      </c>
      <c r="D4" s="4">
        <f>SONIA_PX[[#This Row],[Column4]]</f>
        <v>534124</v>
      </c>
      <c r="E4" s="4">
        <f>SONIA_PX[[#This Row],[Column5]]</f>
        <v>532784</v>
      </c>
      <c r="F4" s="4">
        <f>SONIA_PX[[#This Row],[Column6]]</f>
        <v>527888</v>
      </c>
      <c r="G4" s="4">
        <f>SONIA_PX[[#This Row],[Column7]]</f>
        <v>540503</v>
      </c>
      <c r="H4" s="4">
        <f>SONIA_PX[[#This Row],[Column8]]</f>
        <v>545325</v>
      </c>
      <c r="I4" s="4">
        <f>SONIA_PX[[#This Row],[Column9]]</f>
        <v>551977</v>
      </c>
      <c r="J4" s="4">
        <f>SONIA_PX[[#This Row],[Column10]]</f>
        <v>584763</v>
      </c>
      <c r="K4" s="4">
        <f>SONIA_PX[[#This Row],[Column11]]</f>
        <v>587949</v>
      </c>
      <c r="L4" s="4">
        <f>SONIA_PX[[#This Row],[Column12]]</f>
        <v>595781</v>
      </c>
      <c r="M4" s="4">
        <f>SONIA_PX[[#This Row],[Column13]]</f>
        <v>590923</v>
      </c>
      <c r="N4" s="4">
        <f>SONIA_PX[[#This Row],[Column14]]</f>
        <v>598438</v>
      </c>
      <c r="O4" s="4">
        <f>SONIA_PX[[#This Row],[Column15]]</f>
        <v>604274</v>
      </c>
      <c r="P4" s="4">
        <f>SONIA_PX[[#This Row],[Column16]]</f>
        <v>593778</v>
      </c>
      <c r="Q4" s="4">
        <f>SONIA_PX[[#This Row],[Column17]]</f>
        <v>582191</v>
      </c>
      <c r="R4" s="4">
        <f>SONIA_PX[[#This Row],[Column18]]</f>
        <v>452860</v>
      </c>
      <c r="S4" s="4">
        <f>SONIA_PX[[#This Row],[Column19]]</f>
        <v>458977</v>
      </c>
      <c r="T4" s="4">
        <f>SONIA_PX[[#This Row],[Column20]]</f>
        <v>452681</v>
      </c>
      <c r="U4" s="4">
        <f>SONIA_PX[[#This Row],[Column21]]</f>
        <v>470271</v>
      </c>
      <c r="V4" s="4">
        <f>SONIA_PX[[#This Row],[Column22]]</f>
        <v>427106</v>
      </c>
      <c r="W4" s="4">
        <f>SONIA_PX[[#This Row],[Column23]]</f>
        <v>436504</v>
      </c>
      <c r="X4" s="4">
        <f>SONIA_PX[[#This Row],[Column24]]</f>
        <v>441701</v>
      </c>
      <c r="Y4" s="4">
        <f>SONIA_PX[[#This Row],[Column25]]</f>
        <v>435820</v>
      </c>
      <c r="Z4" s="4">
        <f>SONIA_PX[[#This Row],[Column26]]</f>
        <v>424705</v>
      </c>
      <c r="AA4" s="4">
        <f>SONIA_PX[[#This Row],[Column27]]</f>
        <v>417953</v>
      </c>
      <c r="AB4" s="4">
        <f>SONIA_PX[[#This Row],[Column28]]</f>
        <v>434955</v>
      </c>
      <c r="AC4" s="4">
        <f>SONIA_PX[[#This Row],[Column29]]</f>
        <v>444086</v>
      </c>
      <c r="AD4" s="4">
        <f>SONIA_PX[[#This Row],[Column30]]</f>
        <v>444086</v>
      </c>
      <c r="AE4" s="4">
        <f>SONIA_PX[[#This Row],[Column31]]</f>
        <v>442491</v>
      </c>
      <c r="AF4" s="4">
        <f>SONIA_PX[[#This Row],[Column32]]</f>
        <v>442589</v>
      </c>
      <c r="AG4" s="4">
        <f>SONIA_PX[[#This Row],[Column33]]</f>
        <v>440719</v>
      </c>
      <c r="AH4" s="4">
        <f>SONIA_PX[[#This Row],[Column34]]</f>
        <v>441464</v>
      </c>
      <c r="AI4" s="4">
        <f>SONIA_PX[[#This Row],[Column35]]</f>
        <v>439962</v>
      </c>
      <c r="AJ4" s="4">
        <f>SONIA_PX[[#This Row],[Column36]]</f>
        <v>435700</v>
      </c>
      <c r="AK4" s="4">
        <f>SONIA_PX[[#This Row],[Column37]]</f>
        <v>436901</v>
      </c>
      <c r="AL4" s="4">
        <f>SONIA_PX[[#This Row],[Column38]]</f>
        <v>431999</v>
      </c>
      <c r="AM4" s="4">
        <f>SONIA_PX[[#This Row],[Column39]]</f>
        <v>431077</v>
      </c>
      <c r="AN4" s="4">
        <f>SONIA_PX[[#This Row],[Column40]]</f>
        <v>428709</v>
      </c>
      <c r="AO4" s="4">
        <f>SONIA_PX[[#This Row],[Column41]]</f>
        <v>431060</v>
      </c>
      <c r="AP4" s="4">
        <f>SONIA_PX[[#This Row],[Column42]]</f>
        <v>431646</v>
      </c>
      <c r="AQ4" s="4">
        <f>SONIA_PX[[#This Row],[Column43]]</f>
        <v>430949</v>
      </c>
      <c r="AR4" s="4">
        <f>SONIA_PX[[#This Row],[Column44]]</f>
        <v>427476</v>
      </c>
      <c r="AS4" s="4">
        <f>SONIA_PX[[#This Row],[Column45]]</f>
        <v>428431</v>
      </c>
      <c r="AT4" s="4" t="str">
        <f>SONIA_PX[[#This Row],[Column1]]</f>
        <v>SFI2 Comdty</v>
      </c>
      <c r="AU4" s="4">
        <f>SONIA_PX[[#This Row],[Column2]]</f>
        <v>526708</v>
      </c>
      <c r="AV4" s="4">
        <f>SONIA_PX[[#This Row],[Column3]]</f>
        <v>526708</v>
      </c>
      <c r="AW4" s="4">
        <f>SONIA_PX[[#This Row],[Column4]]</f>
        <v>534124</v>
      </c>
      <c r="AX4" s="4">
        <f>SONIA_PX[[#This Row],[Column5]]</f>
        <v>532784</v>
      </c>
      <c r="AY4" s="4">
        <f>SONIA_PX[[#This Row],[Column6]]</f>
        <v>527888</v>
      </c>
      <c r="AZ4" s="4">
        <f>SONIA_PX[[#This Row],[Column7]]</f>
        <v>540503</v>
      </c>
      <c r="BA4" s="4">
        <f>SONIA_PX[[#This Row],[Column8]]</f>
        <v>545325</v>
      </c>
      <c r="BB4" s="4">
        <f>SONIA_PX[[#This Row],[Column9]]</f>
        <v>551977</v>
      </c>
      <c r="BC4" s="4">
        <f>SONIA_PX[[#This Row],[Column10]]</f>
        <v>584763</v>
      </c>
      <c r="BD4" s="4">
        <f>SONIA_PX[[#This Row],[Column11]]</f>
        <v>587949</v>
      </c>
      <c r="BE4" s="4">
        <f>SONIA_PX[[#This Row],[Column12]]</f>
        <v>595781</v>
      </c>
      <c r="BF4" s="4">
        <f>SONIA_PX[[#This Row],[Column13]]</f>
        <v>590923</v>
      </c>
      <c r="BG4" s="4">
        <f>SONIA_PX[[#This Row],[Column14]]</f>
        <v>598438</v>
      </c>
      <c r="BH4" s="4">
        <f>SONIA_PX[[#This Row],[Column15]]</f>
        <v>604274</v>
      </c>
      <c r="BI4" s="4">
        <f>SONIA_PX[[#This Row],[Column16]]</f>
        <v>593778</v>
      </c>
      <c r="BJ4" s="4">
        <f>SONIA_PX[[#This Row],[Column17]]</f>
        <v>582191</v>
      </c>
      <c r="BK4" s="4">
        <f>SONIA_PX[[#This Row],[Column18]]</f>
        <v>452860</v>
      </c>
      <c r="BL4" s="4">
        <f>SONIA_PX[[#This Row],[Column19]]</f>
        <v>458977</v>
      </c>
      <c r="BM4" s="4">
        <f>SONIA_PX[[#This Row],[Column20]]</f>
        <v>452681</v>
      </c>
      <c r="BN4" s="4">
        <f>SONIA_PX[[#This Row],[Column21]]</f>
        <v>470271</v>
      </c>
      <c r="BO4" s="4">
        <f>SONIA_PX[[#This Row],[Column22]]</f>
        <v>427106</v>
      </c>
      <c r="BP4" s="4">
        <f>SONIA_PX[[#This Row],[Column23]]</f>
        <v>436504</v>
      </c>
      <c r="BQ4" s="4">
        <f>SONIA_PX[[#This Row],[Column24]]</f>
        <v>441701</v>
      </c>
      <c r="BR4" s="4">
        <f>SONIA_PX[[#This Row],[Column25]]</f>
        <v>435820</v>
      </c>
      <c r="BS4" s="4">
        <f>SONIA_PX[[#This Row],[Column26]]</f>
        <v>424705</v>
      </c>
      <c r="BT4" s="4">
        <f>SONIA_PX[[#This Row],[Column27]]</f>
        <v>417953</v>
      </c>
      <c r="BU4" s="4">
        <f>SONIA_PX[[#This Row],[Column28]]</f>
        <v>434955</v>
      </c>
      <c r="BV4" s="4">
        <f>SONIA_PX[[#This Row],[Column29]]</f>
        <v>444086</v>
      </c>
      <c r="BW4" s="4">
        <f>SONIA_PX[[#This Row],[Column30]]</f>
        <v>444086</v>
      </c>
      <c r="BX4" s="4">
        <f>SONIA_PX[[#This Row],[Column31]]</f>
        <v>442491</v>
      </c>
      <c r="BY4" s="4">
        <f>SONIA_PX[[#This Row],[Column32]]</f>
        <v>442589</v>
      </c>
      <c r="BZ4" s="4">
        <f>SONIA_PX[[#This Row],[Column33]]</f>
        <v>440719</v>
      </c>
      <c r="CA4" s="4">
        <f>SONIA_PX[[#This Row],[Column34]]</f>
        <v>441464</v>
      </c>
      <c r="CB4" s="4">
        <f>SONIA_PX[[#This Row],[Column35]]</f>
        <v>439962</v>
      </c>
      <c r="CC4" s="4">
        <f>SONIA_PX[[#This Row],[Column36]]</f>
        <v>435700</v>
      </c>
      <c r="CD4" s="4">
        <f>SONIA_PX[[#This Row],[Column37]]</f>
        <v>436901</v>
      </c>
      <c r="CE4" s="4">
        <f>SONIA_PX[[#This Row],[Column38]]</f>
        <v>431999</v>
      </c>
      <c r="CF4" s="4">
        <f>SONIA_PX[[#This Row],[Column39]]</f>
        <v>431077</v>
      </c>
      <c r="CG4" s="4">
        <f>SONIA_PX[[#This Row],[Column40]]</f>
        <v>428709</v>
      </c>
      <c r="CH4" s="4">
        <f>SONIA_PX[[#This Row],[Column41]]</f>
        <v>431060</v>
      </c>
      <c r="CI4" s="4">
        <f>SONIA_PX[[#This Row],[Column42]]</f>
        <v>431646</v>
      </c>
      <c r="CJ4" s="4">
        <f>SONIA_PX[[#This Row],[Column43]]</f>
        <v>430949</v>
      </c>
      <c r="CK4" s="4">
        <f>SONIA_PX[[#This Row],[Column44]]</f>
        <v>427476</v>
      </c>
      <c r="CL4" s="4">
        <f>SONIA_PX[[#This Row],[Column45]]</f>
        <v>428431</v>
      </c>
    </row>
    <row r="5" spans="1:90" x14ac:dyDescent="0.25">
      <c r="A5" s="2" t="str">
        <f ca="1">'cont list_0'!I8</f>
        <v>H27</v>
      </c>
      <c r="B5" s="4">
        <f>SONIA_PX[[#This Row],[Column2]]</f>
        <v>385162</v>
      </c>
      <c r="C5" s="4">
        <f>SONIA_PX[[#This Row],[Column3]]</f>
        <v>385162</v>
      </c>
      <c r="D5" s="4">
        <f>SONIA_PX[[#This Row],[Column4]]</f>
        <v>386868</v>
      </c>
      <c r="E5" s="4">
        <f>SONIA_PX[[#This Row],[Column5]]</f>
        <v>384530</v>
      </c>
      <c r="F5" s="4">
        <f>SONIA_PX[[#This Row],[Column6]]</f>
        <v>400408</v>
      </c>
      <c r="G5" s="4">
        <f>SONIA_PX[[#This Row],[Column7]]</f>
        <v>410231</v>
      </c>
      <c r="H5" s="4">
        <f>SONIA_PX[[#This Row],[Column8]]</f>
        <v>413945</v>
      </c>
      <c r="I5" s="4">
        <f>SONIA_PX[[#This Row],[Column9]]</f>
        <v>410607</v>
      </c>
      <c r="J5" s="4">
        <f>SONIA_PX[[#This Row],[Column10]]</f>
        <v>407250</v>
      </c>
      <c r="K5" s="4">
        <f>SONIA_PX[[#This Row],[Column11]]</f>
        <v>416119</v>
      </c>
      <c r="L5" s="4">
        <f>SONIA_PX[[#This Row],[Column12]]</f>
        <v>415716</v>
      </c>
      <c r="M5" s="4">
        <f>SONIA_PX[[#This Row],[Column13]]</f>
        <v>417420</v>
      </c>
      <c r="N5" s="4">
        <f>SONIA_PX[[#This Row],[Column14]]</f>
        <v>419627</v>
      </c>
      <c r="O5" s="4">
        <f>SONIA_PX[[#This Row],[Column15]]</f>
        <v>423062</v>
      </c>
      <c r="P5" s="4">
        <f>SONIA_PX[[#This Row],[Column16]]</f>
        <v>403588</v>
      </c>
      <c r="Q5" s="4">
        <f>SONIA_PX[[#This Row],[Column17]]</f>
        <v>386719</v>
      </c>
      <c r="R5" s="4">
        <f>SONIA_PX[[#This Row],[Column18]]</f>
        <v>596313</v>
      </c>
      <c r="S5" s="4">
        <f>SONIA_PX[[#This Row],[Column19]]</f>
        <v>604177</v>
      </c>
      <c r="T5" s="4">
        <f>SONIA_PX[[#This Row],[Column20]]</f>
        <v>576961</v>
      </c>
      <c r="U5" s="4">
        <f>SONIA_PX[[#This Row],[Column21]]</f>
        <v>581913</v>
      </c>
      <c r="V5" s="4">
        <f>SONIA_PX[[#This Row],[Column22]]</f>
        <v>574392</v>
      </c>
      <c r="W5" s="4">
        <f>SONIA_PX[[#This Row],[Column23]]</f>
        <v>572335</v>
      </c>
      <c r="X5" s="4">
        <f>SONIA_PX[[#This Row],[Column24]]</f>
        <v>583362</v>
      </c>
      <c r="Y5" s="4">
        <f>SONIA_PX[[#This Row],[Column25]]</f>
        <v>585636</v>
      </c>
      <c r="Z5" s="4">
        <f>SONIA_PX[[#This Row],[Column26]]</f>
        <v>582261</v>
      </c>
      <c r="AA5" s="4">
        <f>SONIA_PX[[#This Row],[Column27]]</f>
        <v>574858</v>
      </c>
      <c r="AB5" s="4">
        <f>SONIA_PX[[#This Row],[Column28]]</f>
        <v>586764</v>
      </c>
      <c r="AC5" s="4">
        <f>SONIA_PX[[#This Row],[Column29]]</f>
        <v>603303</v>
      </c>
      <c r="AD5" s="4">
        <f>SONIA_PX[[#This Row],[Column30]]</f>
        <v>603606</v>
      </c>
      <c r="AE5" s="4">
        <f>SONIA_PX[[#This Row],[Column31]]</f>
        <v>595267</v>
      </c>
      <c r="AF5" s="4">
        <f>SONIA_PX[[#This Row],[Column32]]</f>
        <v>591253</v>
      </c>
      <c r="AG5" s="4">
        <f>SONIA_PX[[#This Row],[Column33]]</f>
        <v>583775</v>
      </c>
      <c r="AH5" s="4">
        <f>SONIA_PX[[#This Row],[Column34]]</f>
        <v>570901</v>
      </c>
      <c r="AI5" s="4">
        <f>SONIA_PX[[#This Row],[Column35]]</f>
        <v>569486</v>
      </c>
      <c r="AJ5" s="4">
        <f>SONIA_PX[[#This Row],[Column36]]</f>
        <v>573013</v>
      </c>
      <c r="AK5" s="4">
        <f>SONIA_PX[[#This Row],[Column37]]</f>
        <v>567046</v>
      </c>
      <c r="AL5" s="4">
        <f>SONIA_PX[[#This Row],[Column38]]</f>
        <v>553050</v>
      </c>
      <c r="AM5" s="4">
        <f>SONIA_PX[[#This Row],[Column39]]</f>
        <v>547905</v>
      </c>
      <c r="AN5" s="4">
        <f>SONIA_PX[[#This Row],[Column40]]</f>
        <v>543316</v>
      </c>
      <c r="AO5" s="4">
        <f>SONIA_PX[[#This Row],[Column41]]</f>
        <v>563792</v>
      </c>
      <c r="AP5" s="4">
        <f>SONIA_PX[[#This Row],[Column42]]</f>
        <v>533047</v>
      </c>
      <c r="AQ5" s="4">
        <f>SONIA_PX[[#This Row],[Column43]]</f>
        <v>533831</v>
      </c>
      <c r="AR5" s="4">
        <f>SONIA_PX[[#This Row],[Column44]]</f>
        <v>536998</v>
      </c>
      <c r="AS5" s="4">
        <f>SONIA_PX[[#This Row],[Column45]]</f>
        <v>530320</v>
      </c>
      <c r="AT5" s="4" t="str">
        <f>SONIA_PX[[#This Row],[Column1]]</f>
        <v>SFI3 Comdty</v>
      </c>
      <c r="AU5" s="4">
        <f>SONIA_PX[[#This Row],[Column2]]</f>
        <v>385162</v>
      </c>
      <c r="AV5" s="4">
        <f>SONIA_PX[[#This Row],[Column3]]</f>
        <v>385162</v>
      </c>
      <c r="AW5" s="4">
        <f>SONIA_PX[[#This Row],[Column4]]</f>
        <v>386868</v>
      </c>
      <c r="AX5" s="4">
        <f>SONIA_PX[[#This Row],[Column5]]</f>
        <v>384530</v>
      </c>
      <c r="AY5" s="4">
        <f>SONIA_PX[[#This Row],[Column6]]</f>
        <v>400408</v>
      </c>
      <c r="AZ5" s="4">
        <f>SONIA_PX[[#This Row],[Column7]]</f>
        <v>410231</v>
      </c>
      <c r="BA5" s="4">
        <f>SONIA_PX[[#This Row],[Column8]]</f>
        <v>413945</v>
      </c>
      <c r="BB5" s="4">
        <f>SONIA_PX[[#This Row],[Column9]]</f>
        <v>410607</v>
      </c>
      <c r="BC5" s="4">
        <f>SONIA_PX[[#This Row],[Column10]]</f>
        <v>407250</v>
      </c>
      <c r="BD5" s="4">
        <f>SONIA_PX[[#This Row],[Column11]]</f>
        <v>416119</v>
      </c>
      <c r="BE5" s="4">
        <f>SONIA_PX[[#This Row],[Column12]]</f>
        <v>415716</v>
      </c>
      <c r="BF5" s="4">
        <f>SONIA_PX[[#This Row],[Column13]]</f>
        <v>417420</v>
      </c>
      <c r="BG5" s="4">
        <f>SONIA_PX[[#This Row],[Column14]]</f>
        <v>419627</v>
      </c>
      <c r="BH5" s="4">
        <f>SONIA_PX[[#This Row],[Column15]]</f>
        <v>423062</v>
      </c>
      <c r="BI5" s="4">
        <f>SONIA_PX[[#This Row],[Column16]]</f>
        <v>403588</v>
      </c>
      <c r="BJ5" s="4">
        <f>SONIA_PX[[#This Row],[Column17]]</f>
        <v>386719</v>
      </c>
      <c r="BK5" s="4">
        <f>SONIA_PX[[#This Row],[Column18]]</f>
        <v>596313</v>
      </c>
      <c r="BL5" s="4">
        <f>SONIA_PX[[#This Row],[Column19]]</f>
        <v>604177</v>
      </c>
      <c r="BM5" s="4">
        <f>SONIA_PX[[#This Row],[Column20]]</f>
        <v>576961</v>
      </c>
      <c r="BN5" s="4">
        <f>SONIA_PX[[#This Row],[Column21]]</f>
        <v>581913</v>
      </c>
      <c r="BO5" s="4">
        <f>SONIA_PX[[#This Row],[Column22]]</f>
        <v>574392</v>
      </c>
      <c r="BP5" s="4">
        <f>SONIA_PX[[#This Row],[Column23]]</f>
        <v>572335</v>
      </c>
      <c r="BQ5" s="4">
        <f>SONIA_PX[[#This Row],[Column24]]</f>
        <v>583362</v>
      </c>
      <c r="BR5" s="4">
        <f>SONIA_PX[[#This Row],[Column25]]</f>
        <v>585636</v>
      </c>
      <c r="BS5" s="4">
        <f>SONIA_PX[[#This Row],[Column26]]</f>
        <v>582261</v>
      </c>
      <c r="BT5" s="4">
        <f>SONIA_PX[[#This Row],[Column27]]</f>
        <v>574858</v>
      </c>
      <c r="BU5" s="4">
        <f>SONIA_PX[[#This Row],[Column28]]</f>
        <v>586764</v>
      </c>
      <c r="BV5" s="4">
        <f>SONIA_PX[[#This Row],[Column29]]</f>
        <v>603303</v>
      </c>
      <c r="BW5" s="4">
        <f>SONIA_PX[[#This Row],[Column30]]</f>
        <v>603606</v>
      </c>
      <c r="BX5" s="4">
        <f>SONIA_PX[[#This Row],[Column31]]</f>
        <v>595267</v>
      </c>
      <c r="BY5" s="4">
        <f>SONIA_PX[[#This Row],[Column32]]</f>
        <v>591253</v>
      </c>
      <c r="BZ5" s="4">
        <f>SONIA_PX[[#This Row],[Column33]]</f>
        <v>583775</v>
      </c>
      <c r="CA5" s="4">
        <f>SONIA_PX[[#This Row],[Column34]]</f>
        <v>570901</v>
      </c>
      <c r="CB5" s="4">
        <f>SONIA_PX[[#This Row],[Column35]]</f>
        <v>569486</v>
      </c>
      <c r="CC5" s="4">
        <f>SONIA_PX[[#This Row],[Column36]]</f>
        <v>573013</v>
      </c>
      <c r="CD5" s="4">
        <f>SONIA_PX[[#This Row],[Column37]]</f>
        <v>567046</v>
      </c>
      <c r="CE5" s="4">
        <f>SONIA_PX[[#This Row],[Column38]]</f>
        <v>553050</v>
      </c>
      <c r="CF5" s="4">
        <f>SONIA_PX[[#This Row],[Column39]]</f>
        <v>547905</v>
      </c>
      <c r="CG5" s="4">
        <f>SONIA_PX[[#This Row],[Column40]]</f>
        <v>543316</v>
      </c>
      <c r="CH5" s="4">
        <f>SONIA_PX[[#This Row],[Column41]]</f>
        <v>563792</v>
      </c>
      <c r="CI5" s="4">
        <f>SONIA_PX[[#This Row],[Column42]]</f>
        <v>533047</v>
      </c>
      <c r="CJ5" s="4">
        <f>SONIA_PX[[#This Row],[Column43]]</f>
        <v>533831</v>
      </c>
      <c r="CK5" s="4">
        <f>SONIA_PX[[#This Row],[Column44]]</f>
        <v>536998</v>
      </c>
      <c r="CL5" s="4">
        <f>SONIA_PX[[#This Row],[Column45]]</f>
        <v>530320</v>
      </c>
    </row>
    <row r="6" spans="1:90" x14ac:dyDescent="0.25">
      <c r="A6" s="2" t="str">
        <f ca="1">'cont list_0'!I9</f>
        <v>M27</v>
      </c>
      <c r="B6" s="4">
        <f>SONIA_PX[[#This Row],[Column2]]</f>
        <v>406953</v>
      </c>
      <c r="C6" s="4">
        <f>SONIA_PX[[#This Row],[Column3]]</f>
        <v>406953</v>
      </c>
      <c r="D6" s="4">
        <f>SONIA_PX[[#This Row],[Column4]]</f>
        <v>406638</v>
      </c>
      <c r="E6" s="4">
        <f>SONIA_PX[[#This Row],[Column5]]</f>
        <v>406398</v>
      </c>
      <c r="F6" s="4">
        <f>SONIA_PX[[#This Row],[Column6]]</f>
        <v>415999</v>
      </c>
      <c r="G6" s="4">
        <f>SONIA_PX[[#This Row],[Column7]]</f>
        <v>420696</v>
      </c>
      <c r="H6" s="4">
        <f>SONIA_PX[[#This Row],[Column8]]</f>
        <v>424622</v>
      </c>
      <c r="I6" s="4">
        <f>SONIA_PX[[#This Row],[Column9]]</f>
        <v>423749</v>
      </c>
      <c r="J6" s="4">
        <f>SONIA_PX[[#This Row],[Column10]]</f>
        <v>421297</v>
      </c>
      <c r="K6" s="4">
        <f>SONIA_PX[[#This Row],[Column11]]</f>
        <v>419983</v>
      </c>
      <c r="L6" s="4">
        <f>SONIA_PX[[#This Row],[Column12]]</f>
        <v>418677</v>
      </c>
      <c r="M6" s="4">
        <f>SONIA_PX[[#This Row],[Column13]]</f>
        <v>420818</v>
      </c>
      <c r="N6" s="4">
        <f>SONIA_PX[[#This Row],[Column14]]</f>
        <v>419478</v>
      </c>
      <c r="O6" s="4">
        <f>SONIA_PX[[#This Row],[Column15]]</f>
        <v>420406</v>
      </c>
      <c r="P6" s="4">
        <f>SONIA_PX[[#This Row],[Column16]]</f>
        <v>422784</v>
      </c>
      <c r="Q6" s="4">
        <f>SONIA_PX[[#This Row],[Column17]]</f>
        <v>419874</v>
      </c>
      <c r="R6" s="4">
        <f>SONIA_PX[[#This Row],[Column18]]</f>
        <v>384434</v>
      </c>
      <c r="S6" s="4">
        <f>SONIA_PX[[#This Row],[Column19]]</f>
        <v>390890</v>
      </c>
      <c r="T6" s="4">
        <f>SONIA_PX[[#This Row],[Column20]]</f>
        <v>383329</v>
      </c>
      <c r="U6" s="4">
        <f>SONIA_PX[[#This Row],[Column21]]</f>
        <v>403263</v>
      </c>
      <c r="V6" s="4">
        <f>SONIA_PX[[#This Row],[Column22]]</f>
        <v>406055</v>
      </c>
      <c r="W6" s="4">
        <f>SONIA_PX[[#This Row],[Column23]]</f>
        <v>399470</v>
      </c>
      <c r="X6" s="4">
        <f>SONIA_PX[[#This Row],[Column24]]</f>
        <v>400471</v>
      </c>
      <c r="Y6" s="4">
        <f>SONIA_PX[[#This Row],[Column25]]</f>
        <v>405426</v>
      </c>
      <c r="Z6" s="4">
        <f>SONIA_PX[[#This Row],[Column26]]</f>
        <v>395092</v>
      </c>
      <c r="AA6" s="4">
        <f>SONIA_PX[[#This Row],[Column27]]</f>
        <v>395496</v>
      </c>
      <c r="AB6" s="4">
        <f>SONIA_PX[[#This Row],[Column28]]</f>
        <v>396744</v>
      </c>
      <c r="AC6" s="4">
        <f>SONIA_PX[[#This Row],[Column29]]</f>
        <v>406936</v>
      </c>
      <c r="AD6" s="4">
        <f>SONIA_PX[[#This Row],[Column30]]</f>
        <v>406936</v>
      </c>
      <c r="AE6" s="4">
        <f>SONIA_PX[[#This Row],[Column31]]</f>
        <v>400211</v>
      </c>
      <c r="AF6" s="4">
        <f>SONIA_PX[[#This Row],[Column32]]</f>
        <v>402229</v>
      </c>
      <c r="AG6" s="4">
        <f>SONIA_PX[[#This Row],[Column33]]</f>
        <v>399964</v>
      </c>
      <c r="AH6" s="4">
        <f>SONIA_PX[[#This Row],[Column34]]</f>
        <v>401107</v>
      </c>
      <c r="AI6" s="4">
        <f>SONIA_PX[[#This Row],[Column35]]</f>
        <v>405594</v>
      </c>
      <c r="AJ6" s="4">
        <f>SONIA_PX[[#This Row],[Column36]]</f>
        <v>399361</v>
      </c>
      <c r="AK6" s="4">
        <f>SONIA_PX[[#This Row],[Column37]]</f>
        <v>394884</v>
      </c>
      <c r="AL6" s="4">
        <f>SONIA_PX[[#This Row],[Column38]]</f>
        <v>390423</v>
      </c>
      <c r="AM6" s="4">
        <f>SONIA_PX[[#This Row],[Column39]]</f>
        <v>387252</v>
      </c>
      <c r="AN6" s="4">
        <f>SONIA_PX[[#This Row],[Column40]]</f>
        <v>389609</v>
      </c>
      <c r="AO6" s="4">
        <f>SONIA_PX[[#This Row],[Column41]]</f>
        <v>387952</v>
      </c>
      <c r="AP6" s="4">
        <f>SONIA_PX[[#This Row],[Column42]]</f>
        <v>387913</v>
      </c>
      <c r="AQ6" s="4">
        <f>SONIA_PX[[#This Row],[Column43]]</f>
        <v>391415</v>
      </c>
      <c r="AR6" s="4">
        <f>SONIA_PX[[#This Row],[Column44]]</f>
        <v>389241</v>
      </c>
      <c r="AS6" s="4">
        <f>SONIA_PX[[#This Row],[Column45]]</f>
        <v>391512</v>
      </c>
      <c r="AT6" s="4" t="str">
        <f>SONIA_PX[[#This Row],[Column1]]</f>
        <v>SFI4 Comdty</v>
      </c>
      <c r="AU6" s="4">
        <f>SONIA_PX[[#This Row],[Column2]]</f>
        <v>406953</v>
      </c>
      <c r="AV6" s="4">
        <f>SONIA_PX[[#This Row],[Column3]]</f>
        <v>406953</v>
      </c>
      <c r="AW6" s="4">
        <f>SONIA_PX[[#This Row],[Column4]]</f>
        <v>406638</v>
      </c>
      <c r="AX6" s="4">
        <f>SONIA_PX[[#This Row],[Column5]]</f>
        <v>406398</v>
      </c>
      <c r="AY6" s="4">
        <f>SONIA_PX[[#This Row],[Column6]]</f>
        <v>415999</v>
      </c>
      <c r="AZ6" s="4">
        <f>SONIA_PX[[#This Row],[Column7]]</f>
        <v>420696</v>
      </c>
      <c r="BA6" s="4">
        <f>SONIA_PX[[#This Row],[Column8]]</f>
        <v>424622</v>
      </c>
      <c r="BB6" s="4">
        <f>SONIA_PX[[#This Row],[Column9]]</f>
        <v>423749</v>
      </c>
      <c r="BC6" s="4">
        <f>SONIA_PX[[#This Row],[Column10]]</f>
        <v>421297</v>
      </c>
      <c r="BD6" s="4">
        <f>SONIA_PX[[#This Row],[Column11]]</f>
        <v>419983</v>
      </c>
      <c r="BE6" s="4">
        <f>SONIA_PX[[#This Row],[Column12]]</f>
        <v>418677</v>
      </c>
      <c r="BF6" s="4">
        <f>SONIA_PX[[#This Row],[Column13]]</f>
        <v>420818</v>
      </c>
      <c r="BG6" s="4">
        <f>SONIA_PX[[#This Row],[Column14]]</f>
        <v>419478</v>
      </c>
      <c r="BH6" s="4">
        <f>SONIA_PX[[#This Row],[Column15]]</f>
        <v>420406</v>
      </c>
      <c r="BI6" s="4">
        <f>SONIA_PX[[#This Row],[Column16]]</f>
        <v>422784</v>
      </c>
      <c r="BJ6" s="4">
        <f>SONIA_PX[[#This Row],[Column17]]</f>
        <v>419874</v>
      </c>
      <c r="BK6" s="4">
        <f>SONIA_PX[[#This Row],[Column18]]</f>
        <v>384434</v>
      </c>
      <c r="BL6" s="4">
        <f>SONIA_PX[[#This Row],[Column19]]</f>
        <v>390890</v>
      </c>
      <c r="BM6" s="4">
        <f>SONIA_PX[[#This Row],[Column20]]</f>
        <v>383329</v>
      </c>
      <c r="BN6" s="4">
        <f>SONIA_PX[[#This Row],[Column21]]</f>
        <v>403263</v>
      </c>
      <c r="BO6" s="4">
        <f>SONIA_PX[[#This Row],[Column22]]</f>
        <v>406055</v>
      </c>
      <c r="BP6" s="4">
        <f>SONIA_PX[[#This Row],[Column23]]</f>
        <v>399470</v>
      </c>
      <c r="BQ6" s="4">
        <f>SONIA_PX[[#This Row],[Column24]]</f>
        <v>400471</v>
      </c>
      <c r="BR6" s="4">
        <f>SONIA_PX[[#This Row],[Column25]]</f>
        <v>405426</v>
      </c>
      <c r="BS6" s="4">
        <f>SONIA_PX[[#This Row],[Column26]]</f>
        <v>395092</v>
      </c>
      <c r="BT6" s="4">
        <f>SONIA_PX[[#This Row],[Column27]]</f>
        <v>395496</v>
      </c>
      <c r="BU6" s="4">
        <f>SONIA_PX[[#This Row],[Column28]]</f>
        <v>396744</v>
      </c>
      <c r="BV6" s="4">
        <f>SONIA_PX[[#This Row],[Column29]]</f>
        <v>406936</v>
      </c>
      <c r="BW6" s="4">
        <f>SONIA_PX[[#This Row],[Column30]]</f>
        <v>406936</v>
      </c>
      <c r="BX6" s="4">
        <f>SONIA_PX[[#This Row],[Column31]]</f>
        <v>400211</v>
      </c>
      <c r="BY6" s="4">
        <f>SONIA_PX[[#This Row],[Column32]]</f>
        <v>402229</v>
      </c>
      <c r="BZ6" s="4">
        <f>SONIA_PX[[#This Row],[Column33]]</f>
        <v>399964</v>
      </c>
      <c r="CA6" s="4">
        <f>SONIA_PX[[#This Row],[Column34]]</f>
        <v>401107</v>
      </c>
      <c r="CB6" s="4">
        <f>SONIA_PX[[#This Row],[Column35]]</f>
        <v>405594</v>
      </c>
      <c r="CC6" s="4">
        <f>SONIA_PX[[#This Row],[Column36]]</f>
        <v>399361</v>
      </c>
      <c r="CD6" s="4">
        <f>SONIA_PX[[#This Row],[Column37]]</f>
        <v>394884</v>
      </c>
      <c r="CE6" s="4">
        <f>SONIA_PX[[#This Row],[Column38]]</f>
        <v>390423</v>
      </c>
      <c r="CF6" s="4">
        <f>SONIA_PX[[#This Row],[Column39]]</f>
        <v>387252</v>
      </c>
      <c r="CG6" s="4">
        <f>SONIA_PX[[#This Row],[Column40]]</f>
        <v>389609</v>
      </c>
      <c r="CH6" s="4">
        <f>SONIA_PX[[#This Row],[Column41]]</f>
        <v>387952</v>
      </c>
      <c r="CI6" s="4">
        <f>SONIA_PX[[#This Row],[Column42]]</f>
        <v>387913</v>
      </c>
      <c r="CJ6" s="4">
        <f>SONIA_PX[[#This Row],[Column43]]</f>
        <v>391415</v>
      </c>
      <c r="CK6" s="4">
        <f>SONIA_PX[[#This Row],[Column44]]</f>
        <v>389241</v>
      </c>
      <c r="CL6" s="4">
        <f>SONIA_PX[[#This Row],[Column45]]</f>
        <v>391512</v>
      </c>
    </row>
    <row r="7" spans="1:90" x14ac:dyDescent="0.25">
      <c r="A7" s="2" t="str">
        <f ca="1">'cont list_0'!I10</f>
        <v>U27</v>
      </c>
      <c r="B7" s="4">
        <f>SONIA_PX[[#This Row],[Column2]]</f>
        <v>272474</v>
      </c>
      <c r="C7" s="4">
        <f>SONIA_PX[[#This Row],[Column3]]</f>
        <v>272474</v>
      </c>
      <c r="D7" s="4">
        <f>SONIA_PX[[#This Row],[Column4]]</f>
        <v>272031</v>
      </c>
      <c r="E7" s="4">
        <f>SONIA_PX[[#This Row],[Column5]]</f>
        <v>276026</v>
      </c>
      <c r="F7" s="4">
        <f>SONIA_PX[[#This Row],[Column6]]</f>
        <v>277784</v>
      </c>
      <c r="G7" s="4">
        <f>SONIA_PX[[#This Row],[Column7]]</f>
        <v>276241</v>
      </c>
      <c r="H7" s="4">
        <f>SONIA_PX[[#This Row],[Column8]]</f>
        <v>281020</v>
      </c>
      <c r="I7" s="4">
        <f>SONIA_PX[[#This Row],[Column9]]</f>
        <v>281945</v>
      </c>
      <c r="J7" s="4">
        <f>SONIA_PX[[#This Row],[Column10]]</f>
        <v>282199</v>
      </c>
      <c r="K7" s="4">
        <f>SONIA_PX[[#This Row],[Column11]]</f>
        <v>280977</v>
      </c>
      <c r="L7" s="4">
        <f>SONIA_PX[[#This Row],[Column12]]</f>
        <v>290961</v>
      </c>
      <c r="M7" s="4">
        <f>SONIA_PX[[#This Row],[Column13]]</f>
        <v>293526</v>
      </c>
      <c r="N7" s="4">
        <f>SONIA_PX[[#This Row],[Column14]]</f>
        <v>299928</v>
      </c>
      <c r="O7" s="4">
        <f>SONIA_PX[[#This Row],[Column15]]</f>
        <v>292276</v>
      </c>
      <c r="P7" s="4">
        <f>SONIA_PX[[#This Row],[Column16]]</f>
        <v>296273</v>
      </c>
      <c r="Q7" s="4">
        <f>SONIA_PX[[#This Row],[Column17]]</f>
        <v>287823</v>
      </c>
      <c r="R7" s="4">
        <f>SONIA_PX[[#This Row],[Column18]]</f>
        <v>420492</v>
      </c>
      <c r="S7" s="4">
        <f>SONIA_PX[[#This Row],[Column19]]</f>
        <v>416495</v>
      </c>
      <c r="T7" s="4">
        <f>SONIA_PX[[#This Row],[Column20]]</f>
        <v>413371</v>
      </c>
      <c r="U7" s="4">
        <f>SONIA_PX[[#This Row],[Column21]]</f>
        <v>421320</v>
      </c>
      <c r="V7" s="4">
        <f>SONIA_PX[[#This Row],[Column22]]</f>
        <v>406577</v>
      </c>
      <c r="W7" s="4">
        <f>SONIA_PX[[#This Row],[Column23]]</f>
        <v>396343</v>
      </c>
      <c r="X7" s="4">
        <f>SONIA_PX[[#This Row],[Column24]]</f>
        <v>395116</v>
      </c>
      <c r="Y7" s="4">
        <f>SONIA_PX[[#This Row],[Column25]]</f>
        <v>397308</v>
      </c>
      <c r="Z7" s="4">
        <f>SONIA_PX[[#This Row],[Column26]]</f>
        <v>391361</v>
      </c>
      <c r="AA7" s="4">
        <f>SONIA_PX[[#This Row],[Column27]]</f>
        <v>391996</v>
      </c>
      <c r="AB7" s="4">
        <f>SONIA_PX[[#This Row],[Column28]]</f>
        <v>382234</v>
      </c>
      <c r="AC7" s="4">
        <f>SONIA_PX[[#This Row],[Column29]]</f>
        <v>381854</v>
      </c>
      <c r="AD7" s="4">
        <f>SONIA_PX[[#This Row],[Column30]]</f>
        <v>381854</v>
      </c>
      <c r="AE7" s="4">
        <f>SONIA_PX[[#This Row],[Column31]]</f>
        <v>380250</v>
      </c>
      <c r="AF7" s="4">
        <f>SONIA_PX[[#This Row],[Column32]]</f>
        <v>377608</v>
      </c>
      <c r="AG7" s="4">
        <f>SONIA_PX[[#This Row],[Column33]]</f>
        <v>384440</v>
      </c>
      <c r="AH7" s="4">
        <f>SONIA_PX[[#This Row],[Column34]]</f>
        <v>382624</v>
      </c>
      <c r="AI7" s="4">
        <f>SONIA_PX[[#This Row],[Column35]]</f>
        <v>378202</v>
      </c>
      <c r="AJ7" s="4">
        <f>SONIA_PX[[#This Row],[Column36]]</f>
        <v>377582</v>
      </c>
      <c r="AK7" s="4">
        <f>SONIA_PX[[#This Row],[Column37]]</f>
        <v>381358</v>
      </c>
      <c r="AL7" s="4">
        <f>SONIA_PX[[#This Row],[Column38]]</f>
        <v>384172</v>
      </c>
      <c r="AM7" s="4">
        <f>SONIA_PX[[#This Row],[Column39]]</f>
        <v>385738</v>
      </c>
      <c r="AN7" s="4">
        <f>SONIA_PX[[#This Row],[Column40]]</f>
        <v>391920</v>
      </c>
      <c r="AO7" s="4">
        <f>SONIA_PX[[#This Row],[Column41]]</f>
        <v>391831</v>
      </c>
      <c r="AP7" s="4">
        <f>SONIA_PX[[#This Row],[Column42]]</f>
        <v>387467</v>
      </c>
      <c r="AQ7" s="4">
        <f>SONIA_PX[[#This Row],[Column43]]</f>
        <v>387380</v>
      </c>
      <c r="AR7" s="4">
        <f>SONIA_PX[[#This Row],[Column44]]</f>
        <v>388460</v>
      </c>
      <c r="AS7" s="4">
        <f>SONIA_PX[[#This Row],[Column45]]</f>
        <v>386226</v>
      </c>
      <c r="AT7" s="4" t="str">
        <f>SONIA_PX[[#This Row],[Column1]]</f>
        <v>SFI5 Comdty</v>
      </c>
      <c r="AU7" s="4">
        <f>SONIA_PX[[#This Row],[Column2]]</f>
        <v>272474</v>
      </c>
      <c r="AV7" s="4">
        <f>SONIA_PX[[#This Row],[Column3]]</f>
        <v>272474</v>
      </c>
      <c r="AW7" s="4">
        <f>SONIA_PX[[#This Row],[Column4]]</f>
        <v>272031</v>
      </c>
      <c r="AX7" s="4">
        <f>SONIA_PX[[#This Row],[Column5]]</f>
        <v>276026</v>
      </c>
      <c r="AY7" s="4">
        <f>SONIA_PX[[#This Row],[Column6]]</f>
        <v>277784</v>
      </c>
      <c r="AZ7" s="4">
        <f>SONIA_PX[[#This Row],[Column7]]</f>
        <v>276241</v>
      </c>
      <c r="BA7" s="4">
        <f>SONIA_PX[[#This Row],[Column8]]</f>
        <v>281020</v>
      </c>
      <c r="BB7" s="4">
        <f>SONIA_PX[[#This Row],[Column9]]</f>
        <v>281945</v>
      </c>
      <c r="BC7" s="4">
        <f>SONIA_PX[[#This Row],[Column10]]</f>
        <v>282199</v>
      </c>
      <c r="BD7" s="4">
        <f>SONIA_PX[[#This Row],[Column11]]</f>
        <v>280977</v>
      </c>
      <c r="BE7" s="4">
        <f>SONIA_PX[[#This Row],[Column12]]</f>
        <v>290961</v>
      </c>
      <c r="BF7" s="4">
        <f>SONIA_PX[[#This Row],[Column13]]</f>
        <v>293526</v>
      </c>
      <c r="BG7" s="4">
        <f>SONIA_PX[[#This Row],[Column14]]</f>
        <v>299928</v>
      </c>
      <c r="BH7" s="4">
        <f>SONIA_PX[[#This Row],[Column15]]</f>
        <v>292276</v>
      </c>
      <c r="BI7" s="4">
        <f>SONIA_PX[[#This Row],[Column16]]</f>
        <v>296273</v>
      </c>
      <c r="BJ7" s="4">
        <f>SONIA_PX[[#This Row],[Column17]]</f>
        <v>287823</v>
      </c>
      <c r="BK7" s="4">
        <f>SONIA_PX[[#This Row],[Column18]]</f>
        <v>420492</v>
      </c>
      <c r="BL7" s="4">
        <f>SONIA_PX[[#This Row],[Column19]]</f>
        <v>416495</v>
      </c>
      <c r="BM7" s="4">
        <f>SONIA_PX[[#This Row],[Column20]]</f>
        <v>413371</v>
      </c>
      <c r="BN7" s="4">
        <f>SONIA_PX[[#This Row],[Column21]]</f>
        <v>421320</v>
      </c>
      <c r="BO7" s="4">
        <f>SONIA_PX[[#This Row],[Column22]]</f>
        <v>406577</v>
      </c>
      <c r="BP7" s="4">
        <f>SONIA_PX[[#This Row],[Column23]]</f>
        <v>396343</v>
      </c>
      <c r="BQ7" s="4">
        <f>SONIA_PX[[#This Row],[Column24]]</f>
        <v>395116</v>
      </c>
      <c r="BR7" s="4">
        <f>SONIA_PX[[#This Row],[Column25]]</f>
        <v>397308</v>
      </c>
      <c r="BS7" s="4">
        <f>SONIA_PX[[#This Row],[Column26]]</f>
        <v>391361</v>
      </c>
      <c r="BT7" s="4">
        <f>SONIA_PX[[#This Row],[Column27]]</f>
        <v>391996</v>
      </c>
      <c r="BU7" s="4">
        <f>SONIA_PX[[#This Row],[Column28]]</f>
        <v>382234</v>
      </c>
      <c r="BV7" s="4">
        <f>SONIA_PX[[#This Row],[Column29]]</f>
        <v>381854</v>
      </c>
      <c r="BW7" s="4">
        <f>SONIA_PX[[#This Row],[Column30]]</f>
        <v>381854</v>
      </c>
      <c r="BX7" s="4">
        <f>SONIA_PX[[#This Row],[Column31]]</f>
        <v>380250</v>
      </c>
      <c r="BY7" s="4">
        <f>SONIA_PX[[#This Row],[Column32]]</f>
        <v>377608</v>
      </c>
      <c r="BZ7" s="4">
        <f>SONIA_PX[[#This Row],[Column33]]</f>
        <v>384440</v>
      </c>
      <c r="CA7" s="4">
        <f>SONIA_PX[[#This Row],[Column34]]</f>
        <v>382624</v>
      </c>
      <c r="CB7" s="4">
        <f>SONIA_PX[[#This Row],[Column35]]</f>
        <v>378202</v>
      </c>
      <c r="CC7" s="4">
        <f>SONIA_PX[[#This Row],[Column36]]</f>
        <v>377582</v>
      </c>
      <c r="CD7" s="4">
        <f>SONIA_PX[[#This Row],[Column37]]</f>
        <v>381358</v>
      </c>
      <c r="CE7" s="4">
        <f>SONIA_PX[[#This Row],[Column38]]</f>
        <v>384172</v>
      </c>
      <c r="CF7" s="4">
        <f>SONIA_PX[[#This Row],[Column39]]</f>
        <v>385738</v>
      </c>
      <c r="CG7" s="4">
        <f>SONIA_PX[[#This Row],[Column40]]</f>
        <v>391920</v>
      </c>
      <c r="CH7" s="4">
        <f>SONIA_PX[[#This Row],[Column41]]</f>
        <v>391831</v>
      </c>
      <c r="CI7" s="4">
        <f>SONIA_PX[[#This Row],[Column42]]</f>
        <v>387467</v>
      </c>
      <c r="CJ7" s="4">
        <f>SONIA_PX[[#This Row],[Column43]]</f>
        <v>387380</v>
      </c>
      <c r="CK7" s="4">
        <f>SONIA_PX[[#This Row],[Column44]]</f>
        <v>388460</v>
      </c>
      <c r="CL7" s="4">
        <f>SONIA_PX[[#This Row],[Column45]]</f>
        <v>386226</v>
      </c>
    </row>
    <row r="8" spans="1:90" x14ac:dyDescent="0.25">
      <c r="A8" s="2" t="str">
        <f ca="1">'cont list_0'!I11</f>
        <v>Z27</v>
      </c>
      <c r="B8" s="4">
        <f>SONIA_PX[[#This Row],[Column2]]</f>
        <v>346767</v>
      </c>
      <c r="C8" s="4">
        <f>SONIA_PX[[#This Row],[Column3]]</f>
        <v>346767</v>
      </c>
      <c r="D8" s="4">
        <f>SONIA_PX[[#This Row],[Column4]]</f>
        <v>345732</v>
      </c>
      <c r="E8" s="4">
        <f>SONIA_PX[[#This Row],[Column5]]</f>
        <v>344199</v>
      </c>
      <c r="F8" s="4">
        <f>SONIA_PX[[#This Row],[Column6]]</f>
        <v>344748</v>
      </c>
      <c r="G8" s="4">
        <f>SONIA_PX[[#This Row],[Column7]]</f>
        <v>347294</v>
      </c>
      <c r="H8" s="4">
        <f>SONIA_PX[[#This Row],[Column8]]</f>
        <v>351945</v>
      </c>
      <c r="I8" s="4">
        <f>SONIA_PX[[#This Row],[Column9]]</f>
        <v>352685</v>
      </c>
      <c r="J8" s="4">
        <f>SONIA_PX[[#This Row],[Column10]]</f>
        <v>350204</v>
      </c>
      <c r="K8" s="4">
        <f>SONIA_PX[[#This Row],[Column11]]</f>
        <v>348759</v>
      </c>
      <c r="L8" s="4">
        <f>SONIA_PX[[#This Row],[Column12]]</f>
        <v>347153</v>
      </c>
      <c r="M8" s="4">
        <f>SONIA_PX[[#This Row],[Column13]]</f>
        <v>336464</v>
      </c>
      <c r="N8" s="4">
        <f>SONIA_PX[[#This Row],[Column14]]</f>
        <v>316752</v>
      </c>
      <c r="O8" s="4">
        <f>SONIA_PX[[#This Row],[Column15]]</f>
        <v>323069</v>
      </c>
      <c r="P8" s="4">
        <f>SONIA_PX[[#This Row],[Column16]]</f>
        <v>319383</v>
      </c>
      <c r="Q8" s="4">
        <f>SONIA_PX[[#This Row],[Column17]]</f>
        <v>331416</v>
      </c>
      <c r="R8" s="4">
        <f>SONIA_PX[[#This Row],[Column18]]</f>
        <v>288159</v>
      </c>
      <c r="S8" s="4">
        <f>SONIA_PX[[#This Row],[Column19]]</f>
        <v>280429</v>
      </c>
      <c r="T8" s="4">
        <f>SONIA_PX[[#This Row],[Column20]]</f>
        <v>276319</v>
      </c>
      <c r="U8" s="4">
        <f>SONIA_PX[[#This Row],[Column21]]</f>
        <v>288449</v>
      </c>
      <c r="V8" s="4">
        <f>SONIA_PX[[#This Row],[Column22]]</f>
        <v>281710</v>
      </c>
      <c r="W8" s="4">
        <f>SONIA_PX[[#This Row],[Column23]]</f>
        <v>275849</v>
      </c>
      <c r="X8" s="4">
        <f>SONIA_PX[[#This Row],[Column24]]</f>
        <v>271208</v>
      </c>
      <c r="Y8" s="4">
        <f>SONIA_PX[[#This Row],[Column25]]</f>
        <v>269101</v>
      </c>
      <c r="Z8" s="4">
        <f>SONIA_PX[[#This Row],[Column26]]</f>
        <v>266198</v>
      </c>
      <c r="AA8" s="4">
        <f>SONIA_PX[[#This Row],[Column27]]</f>
        <v>265265</v>
      </c>
      <c r="AB8" s="4">
        <f>SONIA_PX[[#This Row],[Column28]]</f>
        <v>262096</v>
      </c>
      <c r="AC8" s="4">
        <f>SONIA_PX[[#This Row],[Column29]]</f>
        <v>262434</v>
      </c>
      <c r="AD8" s="4">
        <f>SONIA_PX[[#This Row],[Column30]]</f>
        <v>262434</v>
      </c>
      <c r="AE8" s="4">
        <f>SONIA_PX[[#This Row],[Column31]]</f>
        <v>256961</v>
      </c>
      <c r="AF8" s="4">
        <f>SONIA_PX[[#This Row],[Column32]]</f>
        <v>253777</v>
      </c>
      <c r="AG8" s="4">
        <f>SONIA_PX[[#This Row],[Column33]]</f>
        <v>252472</v>
      </c>
      <c r="AH8" s="4">
        <f>SONIA_PX[[#This Row],[Column34]]</f>
        <v>252786</v>
      </c>
      <c r="AI8" s="4">
        <f>SONIA_PX[[#This Row],[Column35]]</f>
        <v>250702</v>
      </c>
      <c r="AJ8" s="4">
        <f>SONIA_PX[[#This Row],[Column36]]</f>
        <v>250721</v>
      </c>
      <c r="AK8" s="4">
        <f>SONIA_PX[[#This Row],[Column37]]</f>
        <v>255575</v>
      </c>
      <c r="AL8" s="4">
        <f>SONIA_PX[[#This Row],[Column38]]</f>
        <v>250973</v>
      </c>
      <c r="AM8" s="4">
        <f>SONIA_PX[[#This Row],[Column39]]</f>
        <v>250404</v>
      </c>
      <c r="AN8" s="4">
        <f>SONIA_PX[[#This Row],[Column40]]</f>
        <v>244704</v>
      </c>
      <c r="AO8" s="4">
        <f>SONIA_PX[[#This Row],[Column41]]</f>
        <v>244798</v>
      </c>
      <c r="AP8" s="4">
        <f>SONIA_PX[[#This Row],[Column42]]</f>
        <v>246215</v>
      </c>
      <c r="AQ8" s="4">
        <f>SONIA_PX[[#This Row],[Column43]]</f>
        <v>247459</v>
      </c>
      <c r="AR8" s="4">
        <f>SONIA_PX[[#This Row],[Column44]]</f>
        <v>244880</v>
      </c>
      <c r="AS8" s="4">
        <f>SONIA_PX[[#This Row],[Column45]]</f>
        <v>243887</v>
      </c>
      <c r="AT8" s="4" t="str">
        <f>SONIA_PX[[#This Row],[Column1]]</f>
        <v>SFI6 Comdty</v>
      </c>
      <c r="AU8" s="4">
        <f>SONIA_PX[[#This Row],[Column2]]</f>
        <v>346767</v>
      </c>
      <c r="AV8" s="4">
        <f>SONIA_PX[[#This Row],[Column3]]</f>
        <v>346767</v>
      </c>
      <c r="AW8" s="4">
        <f>SONIA_PX[[#This Row],[Column4]]</f>
        <v>345732</v>
      </c>
      <c r="AX8" s="4">
        <f>SONIA_PX[[#This Row],[Column5]]</f>
        <v>344199</v>
      </c>
      <c r="AY8" s="4">
        <f>SONIA_PX[[#This Row],[Column6]]</f>
        <v>344748</v>
      </c>
      <c r="AZ8" s="4">
        <f>SONIA_PX[[#This Row],[Column7]]</f>
        <v>347294</v>
      </c>
      <c r="BA8" s="4">
        <f>SONIA_PX[[#This Row],[Column8]]</f>
        <v>351945</v>
      </c>
      <c r="BB8" s="4">
        <f>SONIA_PX[[#This Row],[Column9]]</f>
        <v>352685</v>
      </c>
      <c r="BC8" s="4">
        <f>SONIA_PX[[#This Row],[Column10]]</f>
        <v>350204</v>
      </c>
      <c r="BD8" s="4">
        <f>SONIA_PX[[#This Row],[Column11]]</f>
        <v>348759</v>
      </c>
      <c r="BE8" s="4">
        <f>SONIA_PX[[#This Row],[Column12]]</f>
        <v>347153</v>
      </c>
      <c r="BF8" s="4">
        <f>SONIA_PX[[#This Row],[Column13]]</f>
        <v>336464</v>
      </c>
      <c r="BG8" s="4">
        <f>SONIA_PX[[#This Row],[Column14]]</f>
        <v>316752</v>
      </c>
      <c r="BH8" s="4">
        <f>SONIA_PX[[#This Row],[Column15]]</f>
        <v>323069</v>
      </c>
      <c r="BI8" s="4">
        <f>SONIA_PX[[#This Row],[Column16]]</f>
        <v>319383</v>
      </c>
      <c r="BJ8" s="4">
        <f>SONIA_PX[[#This Row],[Column17]]</f>
        <v>331416</v>
      </c>
      <c r="BK8" s="4">
        <f>SONIA_PX[[#This Row],[Column18]]</f>
        <v>288159</v>
      </c>
      <c r="BL8" s="4">
        <f>SONIA_PX[[#This Row],[Column19]]</f>
        <v>280429</v>
      </c>
      <c r="BM8" s="4">
        <f>SONIA_PX[[#This Row],[Column20]]</f>
        <v>276319</v>
      </c>
      <c r="BN8" s="4">
        <f>SONIA_PX[[#This Row],[Column21]]</f>
        <v>288449</v>
      </c>
      <c r="BO8" s="4">
        <f>SONIA_PX[[#This Row],[Column22]]</f>
        <v>281710</v>
      </c>
      <c r="BP8" s="4">
        <f>SONIA_PX[[#This Row],[Column23]]</f>
        <v>275849</v>
      </c>
      <c r="BQ8" s="4">
        <f>SONIA_PX[[#This Row],[Column24]]</f>
        <v>271208</v>
      </c>
      <c r="BR8" s="4">
        <f>SONIA_PX[[#This Row],[Column25]]</f>
        <v>269101</v>
      </c>
      <c r="BS8" s="4">
        <f>SONIA_PX[[#This Row],[Column26]]</f>
        <v>266198</v>
      </c>
      <c r="BT8" s="4">
        <f>SONIA_PX[[#This Row],[Column27]]</f>
        <v>265265</v>
      </c>
      <c r="BU8" s="4">
        <f>SONIA_PX[[#This Row],[Column28]]</f>
        <v>262096</v>
      </c>
      <c r="BV8" s="4">
        <f>SONIA_PX[[#This Row],[Column29]]</f>
        <v>262434</v>
      </c>
      <c r="BW8" s="4">
        <f>SONIA_PX[[#This Row],[Column30]]</f>
        <v>262434</v>
      </c>
      <c r="BX8" s="4">
        <f>SONIA_PX[[#This Row],[Column31]]</f>
        <v>256961</v>
      </c>
      <c r="BY8" s="4">
        <f>SONIA_PX[[#This Row],[Column32]]</f>
        <v>253777</v>
      </c>
      <c r="BZ8" s="4">
        <f>SONIA_PX[[#This Row],[Column33]]</f>
        <v>252472</v>
      </c>
      <c r="CA8" s="4">
        <f>SONIA_PX[[#This Row],[Column34]]</f>
        <v>252786</v>
      </c>
      <c r="CB8" s="4">
        <f>SONIA_PX[[#This Row],[Column35]]</f>
        <v>250702</v>
      </c>
      <c r="CC8" s="4">
        <f>SONIA_PX[[#This Row],[Column36]]</f>
        <v>250721</v>
      </c>
      <c r="CD8" s="4">
        <f>SONIA_PX[[#This Row],[Column37]]</f>
        <v>255575</v>
      </c>
      <c r="CE8" s="4">
        <f>SONIA_PX[[#This Row],[Column38]]</f>
        <v>250973</v>
      </c>
      <c r="CF8" s="4">
        <f>SONIA_PX[[#This Row],[Column39]]</f>
        <v>250404</v>
      </c>
      <c r="CG8" s="4">
        <f>SONIA_PX[[#This Row],[Column40]]</f>
        <v>244704</v>
      </c>
      <c r="CH8" s="4">
        <f>SONIA_PX[[#This Row],[Column41]]</f>
        <v>244798</v>
      </c>
      <c r="CI8" s="4">
        <f>SONIA_PX[[#This Row],[Column42]]</f>
        <v>246215</v>
      </c>
      <c r="CJ8" s="4">
        <f>SONIA_PX[[#This Row],[Column43]]</f>
        <v>247459</v>
      </c>
      <c r="CK8" s="4">
        <f>SONIA_PX[[#This Row],[Column44]]</f>
        <v>244880</v>
      </c>
      <c r="CL8" s="4">
        <f>SONIA_PX[[#This Row],[Column45]]</f>
        <v>243887</v>
      </c>
    </row>
    <row r="9" spans="1:90" x14ac:dyDescent="0.25">
      <c r="A9" s="2" t="str">
        <f ca="1">'cont list_0'!I12</f>
        <v>H28</v>
      </c>
      <c r="B9" s="4">
        <f>SONIA_PX[[#This Row],[Column2]]</f>
        <v>213960</v>
      </c>
      <c r="C9" s="4">
        <f>SONIA_PX[[#This Row],[Column3]]</f>
        <v>213960</v>
      </c>
      <c r="D9" s="4">
        <f>SONIA_PX[[#This Row],[Column4]]</f>
        <v>223576</v>
      </c>
      <c r="E9" s="4">
        <f>SONIA_PX[[#This Row],[Column5]]</f>
        <v>223595</v>
      </c>
      <c r="F9" s="4">
        <f>SONIA_PX[[#This Row],[Column6]]</f>
        <v>222028</v>
      </c>
      <c r="G9" s="4">
        <f>SONIA_PX[[#This Row],[Column7]]</f>
        <v>223735</v>
      </c>
      <c r="H9" s="4">
        <f>SONIA_PX[[#This Row],[Column8]]</f>
        <v>226029</v>
      </c>
      <c r="I9" s="4">
        <f>SONIA_PX[[#This Row],[Column9]]</f>
        <v>223100</v>
      </c>
      <c r="J9" s="4">
        <f>SONIA_PX[[#This Row],[Column10]]</f>
        <v>221084</v>
      </c>
      <c r="K9" s="4">
        <f>SONIA_PX[[#This Row],[Column11]]</f>
        <v>218280</v>
      </c>
      <c r="L9" s="4">
        <f>SONIA_PX[[#This Row],[Column12]]</f>
        <v>225954</v>
      </c>
      <c r="M9" s="4">
        <f>SONIA_PX[[#This Row],[Column13]]</f>
        <v>222681</v>
      </c>
      <c r="N9" s="4">
        <f>SONIA_PX[[#This Row],[Column14]]</f>
        <v>220624</v>
      </c>
      <c r="O9" s="4">
        <f>SONIA_PX[[#This Row],[Column15]]</f>
        <v>220056</v>
      </c>
      <c r="P9" s="4">
        <f>SONIA_PX[[#This Row],[Column16]]</f>
        <v>217643</v>
      </c>
      <c r="Q9" s="4">
        <f>SONIA_PX[[#This Row],[Column17]]</f>
        <v>212334</v>
      </c>
      <c r="R9" s="4">
        <f>SONIA_PX[[#This Row],[Column18]]</f>
        <v>332757</v>
      </c>
      <c r="S9" s="4">
        <f>SONIA_PX[[#This Row],[Column19]]</f>
        <v>327525</v>
      </c>
      <c r="T9" s="4">
        <f>SONIA_PX[[#This Row],[Column20]]</f>
        <v>324093</v>
      </c>
      <c r="U9" s="4">
        <f>SONIA_PX[[#This Row],[Column21]]</f>
        <v>324753</v>
      </c>
      <c r="V9" s="4">
        <f>SONIA_PX[[#This Row],[Column22]]</f>
        <v>338722</v>
      </c>
      <c r="W9" s="4">
        <f>SONIA_PX[[#This Row],[Column23]]</f>
        <v>332960</v>
      </c>
      <c r="X9" s="4">
        <f>SONIA_PX[[#This Row],[Column24]]</f>
        <v>326898</v>
      </c>
      <c r="Y9" s="4">
        <f>SONIA_PX[[#This Row],[Column25]]</f>
        <v>325517</v>
      </c>
      <c r="Z9" s="4">
        <f>SONIA_PX[[#This Row],[Column26]]</f>
        <v>319807</v>
      </c>
      <c r="AA9" s="4">
        <f>SONIA_PX[[#This Row],[Column27]]</f>
        <v>322661</v>
      </c>
      <c r="AB9" s="4">
        <f>SONIA_PX[[#This Row],[Column28]]</f>
        <v>312220</v>
      </c>
      <c r="AC9" s="4">
        <f>SONIA_PX[[#This Row],[Column29]]</f>
        <v>304509</v>
      </c>
      <c r="AD9" s="4">
        <f>SONIA_PX[[#This Row],[Column30]]</f>
        <v>304509</v>
      </c>
      <c r="AE9" s="4">
        <f>SONIA_PX[[#This Row],[Column31]]</f>
        <v>300541</v>
      </c>
      <c r="AF9" s="4">
        <f>SONIA_PX[[#This Row],[Column32]]</f>
        <v>299138</v>
      </c>
      <c r="AG9" s="4">
        <f>SONIA_PX[[#This Row],[Column33]]</f>
        <v>298017</v>
      </c>
      <c r="AH9" s="4">
        <f>SONIA_PX[[#This Row],[Column34]]</f>
        <v>292739</v>
      </c>
      <c r="AI9" s="4">
        <f>SONIA_PX[[#This Row],[Column35]]</f>
        <v>292044</v>
      </c>
      <c r="AJ9" s="4">
        <f>SONIA_PX[[#This Row],[Column36]]</f>
        <v>296044</v>
      </c>
      <c r="AK9" s="4">
        <f>SONIA_PX[[#This Row],[Column37]]</f>
        <v>295828</v>
      </c>
      <c r="AL9" s="4">
        <f>SONIA_PX[[#This Row],[Column38]]</f>
        <v>295047</v>
      </c>
      <c r="AM9" s="4">
        <f>SONIA_PX[[#This Row],[Column39]]</f>
        <v>295883</v>
      </c>
      <c r="AN9" s="4">
        <f>SONIA_PX[[#This Row],[Column40]]</f>
        <v>289818</v>
      </c>
      <c r="AO9" s="4">
        <f>SONIA_PX[[#This Row],[Column41]]</f>
        <v>285243</v>
      </c>
      <c r="AP9" s="4">
        <f>SONIA_PX[[#This Row],[Column42]]</f>
        <v>293110</v>
      </c>
      <c r="AQ9" s="4">
        <f>SONIA_PX[[#This Row],[Column43]]</f>
        <v>292465</v>
      </c>
      <c r="AR9" s="4">
        <f>SONIA_PX[[#This Row],[Column44]]</f>
        <v>292977</v>
      </c>
      <c r="AS9" s="4">
        <f>SONIA_PX[[#This Row],[Column45]]</f>
        <v>296028</v>
      </c>
      <c r="AT9" s="4" t="str">
        <f>SONIA_PX[[#This Row],[Column1]]</f>
        <v>SFI7 Comdty</v>
      </c>
      <c r="AU9" s="4">
        <f>SONIA_PX[[#This Row],[Column2]]</f>
        <v>213960</v>
      </c>
      <c r="AV9" s="4">
        <f>SONIA_PX[[#This Row],[Column3]]</f>
        <v>213960</v>
      </c>
      <c r="AW9" s="4">
        <f>SONIA_PX[[#This Row],[Column4]]</f>
        <v>223576</v>
      </c>
      <c r="AX9" s="4">
        <f>SONIA_PX[[#This Row],[Column5]]</f>
        <v>223595</v>
      </c>
      <c r="AY9" s="4">
        <f>SONIA_PX[[#This Row],[Column6]]</f>
        <v>222028</v>
      </c>
      <c r="AZ9" s="4">
        <f>SONIA_PX[[#This Row],[Column7]]</f>
        <v>223735</v>
      </c>
      <c r="BA9" s="4">
        <f>SONIA_PX[[#This Row],[Column8]]</f>
        <v>226029</v>
      </c>
      <c r="BB9" s="4">
        <f>SONIA_PX[[#This Row],[Column9]]</f>
        <v>223100</v>
      </c>
      <c r="BC9" s="4">
        <f>SONIA_PX[[#This Row],[Column10]]</f>
        <v>221084</v>
      </c>
      <c r="BD9" s="4">
        <f>SONIA_PX[[#This Row],[Column11]]</f>
        <v>218280</v>
      </c>
      <c r="BE9" s="4">
        <f>SONIA_PX[[#This Row],[Column12]]</f>
        <v>225954</v>
      </c>
      <c r="BF9" s="4">
        <f>SONIA_PX[[#This Row],[Column13]]</f>
        <v>222681</v>
      </c>
      <c r="BG9" s="4">
        <f>SONIA_PX[[#This Row],[Column14]]</f>
        <v>220624</v>
      </c>
      <c r="BH9" s="4">
        <f>SONIA_PX[[#This Row],[Column15]]</f>
        <v>220056</v>
      </c>
      <c r="BI9" s="4">
        <f>SONIA_PX[[#This Row],[Column16]]</f>
        <v>217643</v>
      </c>
      <c r="BJ9" s="4">
        <f>SONIA_PX[[#This Row],[Column17]]</f>
        <v>212334</v>
      </c>
      <c r="BK9" s="4">
        <f>SONIA_PX[[#This Row],[Column18]]</f>
        <v>332757</v>
      </c>
      <c r="BL9" s="4">
        <f>SONIA_PX[[#This Row],[Column19]]</f>
        <v>327525</v>
      </c>
      <c r="BM9" s="4">
        <f>SONIA_PX[[#This Row],[Column20]]</f>
        <v>324093</v>
      </c>
      <c r="BN9" s="4">
        <f>SONIA_PX[[#This Row],[Column21]]</f>
        <v>324753</v>
      </c>
      <c r="BO9" s="4">
        <f>SONIA_PX[[#This Row],[Column22]]</f>
        <v>338722</v>
      </c>
      <c r="BP9" s="4">
        <f>SONIA_PX[[#This Row],[Column23]]</f>
        <v>332960</v>
      </c>
      <c r="BQ9" s="4">
        <f>SONIA_PX[[#This Row],[Column24]]</f>
        <v>326898</v>
      </c>
      <c r="BR9" s="4">
        <f>SONIA_PX[[#This Row],[Column25]]</f>
        <v>325517</v>
      </c>
      <c r="BS9" s="4">
        <f>SONIA_PX[[#This Row],[Column26]]</f>
        <v>319807</v>
      </c>
      <c r="BT9" s="4">
        <f>SONIA_PX[[#This Row],[Column27]]</f>
        <v>322661</v>
      </c>
      <c r="BU9" s="4">
        <f>SONIA_PX[[#This Row],[Column28]]</f>
        <v>312220</v>
      </c>
      <c r="BV9" s="4">
        <f>SONIA_PX[[#This Row],[Column29]]</f>
        <v>304509</v>
      </c>
      <c r="BW9" s="4">
        <f>SONIA_PX[[#This Row],[Column30]]</f>
        <v>304509</v>
      </c>
      <c r="BX9" s="4">
        <f>SONIA_PX[[#This Row],[Column31]]</f>
        <v>300541</v>
      </c>
      <c r="BY9" s="4">
        <f>SONIA_PX[[#This Row],[Column32]]</f>
        <v>299138</v>
      </c>
      <c r="BZ9" s="4">
        <f>SONIA_PX[[#This Row],[Column33]]</f>
        <v>298017</v>
      </c>
      <c r="CA9" s="4">
        <f>SONIA_PX[[#This Row],[Column34]]</f>
        <v>292739</v>
      </c>
      <c r="CB9" s="4">
        <f>SONIA_PX[[#This Row],[Column35]]</f>
        <v>292044</v>
      </c>
      <c r="CC9" s="4">
        <f>SONIA_PX[[#This Row],[Column36]]</f>
        <v>296044</v>
      </c>
      <c r="CD9" s="4">
        <f>SONIA_PX[[#This Row],[Column37]]</f>
        <v>295828</v>
      </c>
      <c r="CE9" s="4">
        <f>SONIA_PX[[#This Row],[Column38]]</f>
        <v>295047</v>
      </c>
      <c r="CF9" s="4">
        <f>SONIA_PX[[#This Row],[Column39]]</f>
        <v>295883</v>
      </c>
      <c r="CG9" s="4">
        <f>SONIA_PX[[#This Row],[Column40]]</f>
        <v>289818</v>
      </c>
      <c r="CH9" s="4">
        <f>SONIA_PX[[#This Row],[Column41]]</f>
        <v>285243</v>
      </c>
      <c r="CI9" s="4">
        <f>SONIA_PX[[#This Row],[Column42]]</f>
        <v>293110</v>
      </c>
      <c r="CJ9" s="4">
        <f>SONIA_PX[[#This Row],[Column43]]</f>
        <v>292465</v>
      </c>
      <c r="CK9" s="4">
        <f>SONIA_PX[[#This Row],[Column44]]</f>
        <v>292977</v>
      </c>
      <c r="CL9" s="4">
        <f>SONIA_PX[[#This Row],[Column45]]</f>
        <v>296028</v>
      </c>
    </row>
    <row r="10" spans="1:90" x14ac:dyDescent="0.25">
      <c r="A10" s="2" t="str">
        <f ca="1">'cont list_0'!I13</f>
        <v>M28</v>
      </c>
      <c r="B10" s="4">
        <f>SONIA_PX[[#This Row],[Column2]]</f>
        <v>181009</v>
      </c>
      <c r="C10" s="4">
        <f>SONIA_PX[[#This Row],[Column3]]</f>
        <v>181009</v>
      </c>
      <c r="D10" s="4">
        <f>SONIA_PX[[#This Row],[Column4]]</f>
        <v>182248</v>
      </c>
      <c r="E10" s="4">
        <f>SONIA_PX[[#This Row],[Column5]]</f>
        <v>185153</v>
      </c>
      <c r="F10" s="4">
        <f>SONIA_PX[[#This Row],[Column6]]</f>
        <v>186662</v>
      </c>
      <c r="G10" s="4">
        <f>SONIA_PX[[#This Row],[Column7]]</f>
        <v>187236</v>
      </c>
      <c r="H10" s="4">
        <f>SONIA_PX[[#This Row],[Column8]]</f>
        <v>200489</v>
      </c>
      <c r="I10" s="4">
        <f>SONIA_PX[[#This Row],[Column9]]</f>
        <v>205864</v>
      </c>
      <c r="J10" s="4">
        <f>SONIA_PX[[#This Row],[Column10]]</f>
        <v>204130</v>
      </c>
      <c r="K10" s="4">
        <f>SONIA_PX[[#This Row],[Column11]]</f>
        <v>201553</v>
      </c>
      <c r="L10" s="4">
        <f>SONIA_PX[[#This Row],[Column12]]</f>
        <v>207759</v>
      </c>
      <c r="M10" s="4">
        <f>SONIA_PX[[#This Row],[Column13]]</f>
        <v>204244</v>
      </c>
      <c r="N10" s="4">
        <f>SONIA_PX[[#This Row],[Column14]]</f>
        <v>203423</v>
      </c>
      <c r="O10" s="4">
        <f>SONIA_PX[[#This Row],[Column15]]</f>
        <v>200585</v>
      </c>
      <c r="P10" s="4">
        <f>SONIA_PX[[#This Row],[Column16]]</f>
        <v>195964</v>
      </c>
      <c r="Q10" s="4">
        <f>SONIA_PX[[#This Row],[Column17]]</f>
        <v>183006</v>
      </c>
      <c r="R10" s="4">
        <f>SONIA_PX[[#This Row],[Column18]]</f>
        <v>211818</v>
      </c>
      <c r="S10" s="4">
        <f>SONIA_PX[[#This Row],[Column19]]</f>
        <v>204531</v>
      </c>
      <c r="T10" s="4">
        <f>SONIA_PX[[#This Row],[Column20]]</f>
        <v>196629</v>
      </c>
      <c r="U10" s="4">
        <f>SONIA_PX[[#This Row],[Column21]]</f>
        <v>203049</v>
      </c>
      <c r="V10" s="4">
        <f>SONIA_PX[[#This Row],[Column22]]</f>
        <v>199474</v>
      </c>
      <c r="W10" s="4">
        <f>SONIA_PX[[#This Row],[Column23]]</f>
        <v>195564</v>
      </c>
      <c r="X10" s="4">
        <f>SONIA_PX[[#This Row],[Column24]]</f>
        <v>196150</v>
      </c>
      <c r="Y10" s="4">
        <f>SONIA_PX[[#This Row],[Column25]]</f>
        <v>195499</v>
      </c>
      <c r="Z10" s="4">
        <f>SONIA_PX[[#This Row],[Column26]]</f>
        <v>192196</v>
      </c>
      <c r="AA10" s="4">
        <f>SONIA_PX[[#This Row],[Column27]]</f>
        <v>188403</v>
      </c>
      <c r="AB10" s="4">
        <f>SONIA_PX[[#This Row],[Column28]]</f>
        <v>190576</v>
      </c>
      <c r="AC10" s="4">
        <f>SONIA_PX[[#This Row],[Column29]]</f>
        <v>190981</v>
      </c>
      <c r="AD10" s="4">
        <f>SONIA_PX[[#This Row],[Column30]]</f>
        <v>190981</v>
      </c>
      <c r="AE10" s="4">
        <f>SONIA_PX[[#This Row],[Column31]]</f>
        <v>190459</v>
      </c>
      <c r="AF10" s="4">
        <f>SONIA_PX[[#This Row],[Column32]]</f>
        <v>191145</v>
      </c>
      <c r="AG10" s="4">
        <f>SONIA_PX[[#This Row],[Column33]]</f>
        <v>191438</v>
      </c>
      <c r="AH10" s="4">
        <f>SONIA_PX[[#This Row],[Column34]]</f>
        <v>189005</v>
      </c>
      <c r="AI10" s="4">
        <f>SONIA_PX[[#This Row],[Column35]]</f>
        <v>185335</v>
      </c>
      <c r="AJ10" s="4">
        <f>SONIA_PX[[#This Row],[Column36]]</f>
        <v>188262</v>
      </c>
      <c r="AK10" s="4">
        <f>SONIA_PX[[#This Row],[Column37]]</f>
        <v>184894</v>
      </c>
      <c r="AL10" s="4">
        <f>SONIA_PX[[#This Row],[Column38]]</f>
        <v>188024</v>
      </c>
      <c r="AM10" s="4">
        <f>SONIA_PX[[#This Row],[Column39]]</f>
        <v>186544</v>
      </c>
      <c r="AN10" s="4">
        <f>SONIA_PX[[#This Row],[Column40]]</f>
        <v>183804</v>
      </c>
      <c r="AO10" s="4">
        <f>SONIA_PX[[#This Row],[Column41]]</f>
        <v>183419</v>
      </c>
      <c r="AP10" s="4">
        <f>SONIA_PX[[#This Row],[Column42]]</f>
        <v>180190</v>
      </c>
      <c r="AQ10" s="4">
        <f>SONIA_PX[[#This Row],[Column43]]</f>
        <v>180874</v>
      </c>
      <c r="AR10" s="4">
        <f>SONIA_PX[[#This Row],[Column44]]</f>
        <v>182870</v>
      </c>
      <c r="AS10" s="4">
        <f>SONIA_PX[[#This Row],[Column45]]</f>
        <v>181738</v>
      </c>
      <c r="AT10" s="4" t="str">
        <f>SONIA_PX[[#This Row],[Column1]]</f>
        <v>SFI8 Comdty</v>
      </c>
      <c r="AU10" s="4">
        <f>SONIA_PX[[#This Row],[Column2]]</f>
        <v>181009</v>
      </c>
      <c r="AV10" s="4">
        <f>SONIA_PX[[#This Row],[Column3]]</f>
        <v>181009</v>
      </c>
      <c r="AW10" s="4">
        <f>SONIA_PX[[#This Row],[Column4]]</f>
        <v>182248</v>
      </c>
      <c r="AX10" s="4">
        <f>SONIA_PX[[#This Row],[Column5]]</f>
        <v>185153</v>
      </c>
      <c r="AY10" s="4">
        <f>SONIA_PX[[#This Row],[Column6]]</f>
        <v>186662</v>
      </c>
      <c r="AZ10" s="4">
        <f>SONIA_PX[[#This Row],[Column7]]</f>
        <v>187236</v>
      </c>
      <c r="BA10" s="4">
        <f>SONIA_PX[[#This Row],[Column8]]</f>
        <v>200489</v>
      </c>
      <c r="BB10" s="4">
        <f>SONIA_PX[[#This Row],[Column9]]</f>
        <v>205864</v>
      </c>
      <c r="BC10" s="4">
        <f>SONIA_PX[[#This Row],[Column10]]</f>
        <v>204130</v>
      </c>
      <c r="BD10" s="4">
        <f>SONIA_PX[[#This Row],[Column11]]</f>
        <v>201553</v>
      </c>
      <c r="BE10" s="4">
        <f>SONIA_PX[[#This Row],[Column12]]</f>
        <v>207759</v>
      </c>
      <c r="BF10" s="4">
        <f>SONIA_PX[[#This Row],[Column13]]</f>
        <v>204244</v>
      </c>
      <c r="BG10" s="4">
        <f>SONIA_PX[[#This Row],[Column14]]</f>
        <v>203423</v>
      </c>
      <c r="BH10" s="4">
        <f>SONIA_PX[[#This Row],[Column15]]</f>
        <v>200585</v>
      </c>
      <c r="BI10" s="4">
        <f>SONIA_PX[[#This Row],[Column16]]</f>
        <v>195964</v>
      </c>
      <c r="BJ10" s="4">
        <f>SONIA_PX[[#This Row],[Column17]]</f>
        <v>183006</v>
      </c>
      <c r="BK10" s="4">
        <f>SONIA_PX[[#This Row],[Column18]]</f>
        <v>211818</v>
      </c>
      <c r="BL10" s="4">
        <f>SONIA_PX[[#This Row],[Column19]]</f>
        <v>204531</v>
      </c>
      <c r="BM10" s="4">
        <f>SONIA_PX[[#This Row],[Column20]]</f>
        <v>196629</v>
      </c>
      <c r="BN10" s="4">
        <f>SONIA_PX[[#This Row],[Column21]]</f>
        <v>203049</v>
      </c>
      <c r="BO10" s="4">
        <f>SONIA_PX[[#This Row],[Column22]]</f>
        <v>199474</v>
      </c>
      <c r="BP10" s="4">
        <f>SONIA_PX[[#This Row],[Column23]]</f>
        <v>195564</v>
      </c>
      <c r="BQ10" s="4">
        <f>SONIA_PX[[#This Row],[Column24]]</f>
        <v>196150</v>
      </c>
      <c r="BR10" s="4">
        <f>SONIA_PX[[#This Row],[Column25]]</f>
        <v>195499</v>
      </c>
      <c r="BS10" s="4">
        <f>SONIA_PX[[#This Row],[Column26]]</f>
        <v>192196</v>
      </c>
      <c r="BT10" s="4">
        <f>SONIA_PX[[#This Row],[Column27]]</f>
        <v>188403</v>
      </c>
      <c r="BU10" s="4">
        <f>SONIA_PX[[#This Row],[Column28]]</f>
        <v>190576</v>
      </c>
      <c r="BV10" s="4">
        <f>SONIA_PX[[#This Row],[Column29]]</f>
        <v>190981</v>
      </c>
      <c r="BW10" s="4">
        <f>SONIA_PX[[#This Row],[Column30]]</f>
        <v>190981</v>
      </c>
      <c r="BX10" s="4">
        <f>SONIA_PX[[#This Row],[Column31]]</f>
        <v>190459</v>
      </c>
      <c r="BY10" s="4">
        <f>SONIA_PX[[#This Row],[Column32]]</f>
        <v>191145</v>
      </c>
      <c r="BZ10" s="4">
        <f>SONIA_PX[[#This Row],[Column33]]</f>
        <v>191438</v>
      </c>
      <c r="CA10" s="4">
        <f>SONIA_PX[[#This Row],[Column34]]</f>
        <v>189005</v>
      </c>
      <c r="CB10" s="4">
        <f>SONIA_PX[[#This Row],[Column35]]</f>
        <v>185335</v>
      </c>
      <c r="CC10" s="4">
        <f>SONIA_PX[[#This Row],[Column36]]</f>
        <v>188262</v>
      </c>
      <c r="CD10" s="4">
        <f>SONIA_PX[[#This Row],[Column37]]</f>
        <v>184894</v>
      </c>
      <c r="CE10" s="4">
        <f>SONIA_PX[[#This Row],[Column38]]</f>
        <v>188024</v>
      </c>
      <c r="CF10" s="4">
        <f>SONIA_PX[[#This Row],[Column39]]</f>
        <v>186544</v>
      </c>
      <c r="CG10" s="4">
        <f>SONIA_PX[[#This Row],[Column40]]</f>
        <v>183804</v>
      </c>
      <c r="CH10" s="4">
        <f>SONIA_PX[[#This Row],[Column41]]</f>
        <v>183419</v>
      </c>
      <c r="CI10" s="4">
        <f>SONIA_PX[[#This Row],[Column42]]</f>
        <v>180190</v>
      </c>
      <c r="CJ10" s="4">
        <f>SONIA_PX[[#This Row],[Column43]]</f>
        <v>180874</v>
      </c>
      <c r="CK10" s="4">
        <f>SONIA_PX[[#This Row],[Column44]]</f>
        <v>182870</v>
      </c>
      <c r="CL10" s="4">
        <f>SONIA_PX[[#This Row],[Column45]]</f>
        <v>181738</v>
      </c>
    </row>
    <row r="11" spans="1:90" x14ac:dyDescent="0.25">
      <c r="A11" s="2" t="str">
        <f ca="1">'cont list_0'!I14</f>
        <v>U28</v>
      </c>
      <c r="B11" s="4">
        <f>SONIA_PX[[#This Row],[Column2]]</f>
        <v>153841</v>
      </c>
      <c r="C11" s="4">
        <f>SONIA_PX[[#This Row],[Column3]]</f>
        <v>153841</v>
      </c>
      <c r="D11" s="4">
        <f>SONIA_PX[[#This Row],[Column4]]</f>
        <v>154896</v>
      </c>
      <c r="E11" s="4">
        <f>SONIA_PX[[#This Row],[Column5]]</f>
        <v>153415</v>
      </c>
      <c r="F11" s="4">
        <f>SONIA_PX[[#This Row],[Column6]]</f>
        <v>154001</v>
      </c>
      <c r="G11" s="4">
        <f>SONIA_PX[[#This Row],[Column7]]</f>
        <v>154758</v>
      </c>
      <c r="H11" s="4">
        <f>SONIA_PX[[#This Row],[Column8]]</f>
        <v>154204</v>
      </c>
      <c r="I11" s="4">
        <f>SONIA_PX[[#This Row],[Column9]]</f>
        <v>156693</v>
      </c>
      <c r="J11" s="4">
        <f>SONIA_PX[[#This Row],[Column10]]</f>
        <v>154767</v>
      </c>
      <c r="K11" s="4">
        <f>SONIA_PX[[#This Row],[Column11]]</f>
        <v>155481</v>
      </c>
      <c r="L11" s="4">
        <f>SONIA_PX[[#This Row],[Column12]]</f>
        <v>155812</v>
      </c>
      <c r="M11" s="4">
        <f>SONIA_PX[[#This Row],[Column13]]</f>
        <v>161023</v>
      </c>
      <c r="N11" s="4">
        <f>SONIA_PX[[#This Row],[Column14]]</f>
        <v>157898</v>
      </c>
      <c r="O11" s="4">
        <f>SONIA_PX[[#This Row],[Column15]]</f>
        <v>154665</v>
      </c>
      <c r="P11" s="4">
        <f>SONIA_PX[[#This Row],[Column16]]</f>
        <v>156260</v>
      </c>
      <c r="Q11" s="4">
        <f>SONIA_PX[[#This Row],[Column17]]</f>
        <v>142492</v>
      </c>
      <c r="R11" s="4">
        <f>SONIA_PX[[#This Row],[Column18]]</f>
        <v>182664</v>
      </c>
      <c r="S11" s="4">
        <f>SONIA_PX[[#This Row],[Column19]]</f>
        <v>179747</v>
      </c>
      <c r="T11" s="4">
        <f>SONIA_PX[[#This Row],[Column20]]</f>
        <v>177261</v>
      </c>
      <c r="U11" s="4">
        <f>SONIA_PX[[#This Row],[Column21]]</f>
        <v>180048</v>
      </c>
      <c r="V11" s="4">
        <f>SONIA_PX[[#This Row],[Column22]]</f>
        <v>191053</v>
      </c>
      <c r="W11" s="4">
        <f>SONIA_PX[[#This Row],[Column23]]</f>
        <v>188509</v>
      </c>
      <c r="X11" s="4">
        <f>SONIA_PX[[#This Row],[Column24]]</f>
        <v>186582</v>
      </c>
      <c r="Y11" s="4">
        <f>SONIA_PX[[#This Row],[Column25]]</f>
        <v>186320</v>
      </c>
      <c r="Z11" s="4">
        <f>SONIA_PX[[#This Row],[Column26]]</f>
        <v>183526</v>
      </c>
      <c r="AA11" s="4">
        <f>SONIA_PX[[#This Row],[Column27]]</f>
        <v>181367</v>
      </c>
      <c r="AB11" s="4">
        <f>SONIA_PX[[#This Row],[Column28]]</f>
        <v>175294</v>
      </c>
      <c r="AC11" s="4">
        <f>SONIA_PX[[#This Row],[Column29]]</f>
        <v>169538</v>
      </c>
      <c r="AD11" s="4">
        <f>SONIA_PX[[#This Row],[Column30]]</f>
        <v>169538</v>
      </c>
      <c r="AE11" s="4">
        <f>SONIA_PX[[#This Row],[Column31]]</f>
        <v>171348</v>
      </c>
      <c r="AF11" s="4">
        <f>SONIA_PX[[#This Row],[Column32]]</f>
        <v>170853</v>
      </c>
      <c r="AG11" s="4">
        <f>SONIA_PX[[#This Row],[Column33]]</f>
        <v>167737</v>
      </c>
      <c r="AH11" s="4">
        <f>SONIA_PX[[#This Row],[Column34]]</f>
        <v>169705</v>
      </c>
      <c r="AI11" s="4">
        <f>SONIA_PX[[#This Row],[Column35]]</f>
        <v>167671</v>
      </c>
      <c r="AJ11" s="4">
        <f>SONIA_PX[[#This Row],[Column36]]</f>
        <v>167569</v>
      </c>
      <c r="AK11" s="4">
        <f>SONIA_PX[[#This Row],[Column37]]</f>
        <v>166417</v>
      </c>
      <c r="AL11" s="4">
        <f>SONIA_PX[[#This Row],[Column38]]</f>
        <v>164690</v>
      </c>
      <c r="AM11" s="4">
        <f>SONIA_PX[[#This Row],[Column39]]</f>
        <v>161681</v>
      </c>
      <c r="AN11" s="4">
        <f>SONIA_PX[[#This Row],[Column40]]</f>
        <v>156518</v>
      </c>
      <c r="AO11" s="4">
        <f>SONIA_PX[[#This Row],[Column41]]</f>
        <v>153098</v>
      </c>
      <c r="AP11" s="4">
        <f>SONIA_PX[[#This Row],[Column42]]</f>
        <v>148641</v>
      </c>
      <c r="AQ11" s="4">
        <f>SONIA_PX[[#This Row],[Column43]]</f>
        <v>147246</v>
      </c>
      <c r="AR11" s="4">
        <f>SONIA_PX[[#This Row],[Column44]]</f>
        <v>147304</v>
      </c>
      <c r="AS11" s="4">
        <f>SONIA_PX[[#This Row],[Column45]]</f>
        <v>142774</v>
      </c>
      <c r="AT11" s="4" t="str">
        <f>SONIA_PX[[#This Row],[Column1]]</f>
        <v>SFI9 Comdty</v>
      </c>
      <c r="AU11" s="4">
        <f>SONIA_PX[[#This Row],[Column2]]</f>
        <v>153841</v>
      </c>
      <c r="AV11" s="4">
        <f>SONIA_PX[[#This Row],[Column3]]</f>
        <v>153841</v>
      </c>
      <c r="AW11" s="4">
        <f>SONIA_PX[[#This Row],[Column4]]</f>
        <v>154896</v>
      </c>
      <c r="AX11" s="4">
        <f>SONIA_PX[[#This Row],[Column5]]</f>
        <v>153415</v>
      </c>
      <c r="AY11" s="4">
        <f>SONIA_PX[[#This Row],[Column6]]</f>
        <v>154001</v>
      </c>
      <c r="AZ11" s="4">
        <f>SONIA_PX[[#This Row],[Column7]]</f>
        <v>154758</v>
      </c>
      <c r="BA11" s="4">
        <f>SONIA_PX[[#This Row],[Column8]]</f>
        <v>154204</v>
      </c>
      <c r="BB11" s="4">
        <f>SONIA_PX[[#This Row],[Column9]]</f>
        <v>156693</v>
      </c>
      <c r="BC11" s="4">
        <f>SONIA_PX[[#This Row],[Column10]]</f>
        <v>154767</v>
      </c>
      <c r="BD11" s="4">
        <f>SONIA_PX[[#This Row],[Column11]]</f>
        <v>155481</v>
      </c>
      <c r="BE11" s="4">
        <f>SONIA_PX[[#This Row],[Column12]]</f>
        <v>155812</v>
      </c>
      <c r="BF11" s="4">
        <f>SONIA_PX[[#This Row],[Column13]]</f>
        <v>161023</v>
      </c>
      <c r="BG11" s="4">
        <f>SONIA_PX[[#This Row],[Column14]]</f>
        <v>157898</v>
      </c>
      <c r="BH11" s="4">
        <f>SONIA_PX[[#This Row],[Column15]]</f>
        <v>154665</v>
      </c>
      <c r="BI11" s="4">
        <f>SONIA_PX[[#This Row],[Column16]]</f>
        <v>156260</v>
      </c>
      <c r="BJ11" s="4">
        <f>SONIA_PX[[#This Row],[Column17]]</f>
        <v>142492</v>
      </c>
      <c r="BK11" s="4">
        <f>SONIA_PX[[#This Row],[Column18]]</f>
        <v>182664</v>
      </c>
      <c r="BL11" s="4">
        <f>SONIA_PX[[#This Row],[Column19]]</f>
        <v>179747</v>
      </c>
      <c r="BM11" s="4">
        <f>SONIA_PX[[#This Row],[Column20]]</f>
        <v>177261</v>
      </c>
      <c r="BN11" s="4">
        <f>SONIA_PX[[#This Row],[Column21]]</f>
        <v>180048</v>
      </c>
      <c r="BO11" s="4">
        <f>SONIA_PX[[#This Row],[Column22]]</f>
        <v>191053</v>
      </c>
      <c r="BP11" s="4">
        <f>SONIA_PX[[#This Row],[Column23]]</f>
        <v>188509</v>
      </c>
      <c r="BQ11" s="4">
        <f>SONIA_PX[[#This Row],[Column24]]</f>
        <v>186582</v>
      </c>
      <c r="BR11" s="4">
        <f>SONIA_PX[[#This Row],[Column25]]</f>
        <v>186320</v>
      </c>
      <c r="BS11" s="4">
        <f>SONIA_PX[[#This Row],[Column26]]</f>
        <v>183526</v>
      </c>
      <c r="BT11" s="4">
        <f>SONIA_PX[[#This Row],[Column27]]</f>
        <v>181367</v>
      </c>
      <c r="BU11" s="4">
        <f>SONIA_PX[[#This Row],[Column28]]</f>
        <v>175294</v>
      </c>
      <c r="BV11" s="4">
        <f>SONIA_PX[[#This Row],[Column29]]</f>
        <v>169538</v>
      </c>
      <c r="BW11" s="4">
        <f>SONIA_PX[[#This Row],[Column30]]</f>
        <v>169538</v>
      </c>
      <c r="BX11" s="4">
        <f>SONIA_PX[[#This Row],[Column31]]</f>
        <v>171348</v>
      </c>
      <c r="BY11" s="4">
        <f>SONIA_PX[[#This Row],[Column32]]</f>
        <v>170853</v>
      </c>
      <c r="BZ11" s="4">
        <f>SONIA_PX[[#This Row],[Column33]]</f>
        <v>167737</v>
      </c>
      <c r="CA11" s="4">
        <f>SONIA_PX[[#This Row],[Column34]]</f>
        <v>169705</v>
      </c>
      <c r="CB11" s="4">
        <f>SONIA_PX[[#This Row],[Column35]]</f>
        <v>167671</v>
      </c>
      <c r="CC11" s="4">
        <f>SONIA_PX[[#This Row],[Column36]]</f>
        <v>167569</v>
      </c>
      <c r="CD11" s="4">
        <f>SONIA_PX[[#This Row],[Column37]]</f>
        <v>166417</v>
      </c>
      <c r="CE11" s="4">
        <f>SONIA_PX[[#This Row],[Column38]]</f>
        <v>164690</v>
      </c>
      <c r="CF11" s="4">
        <f>SONIA_PX[[#This Row],[Column39]]</f>
        <v>161681</v>
      </c>
      <c r="CG11" s="4">
        <f>SONIA_PX[[#This Row],[Column40]]</f>
        <v>156518</v>
      </c>
      <c r="CH11" s="4">
        <f>SONIA_PX[[#This Row],[Column41]]</f>
        <v>153098</v>
      </c>
      <c r="CI11" s="4">
        <f>SONIA_PX[[#This Row],[Column42]]</f>
        <v>148641</v>
      </c>
      <c r="CJ11" s="4">
        <f>SONIA_PX[[#This Row],[Column43]]</f>
        <v>147246</v>
      </c>
      <c r="CK11" s="4">
        <f>SONIA_PX[[#This Row],[Column44]]</f>
        <v>147304</v>
      </c>
      <c r="CL11" s="4">
        <f>SONIA_PX[[#This Row],[Column45]]</f>
        <v>142774</v>
      </c>
    </row>
    <row r="12" spans="1:90" x14ac:dyDescent="0.25">
      <c r="A12" s="2" t="str">
        <f ca="1">'cont list_0'!I15</f>
        <v>Z28</v>
      </c>
      <c r="B12" s="4">
        <f>SONIA_PX[[#This Row],[Column2]]</f>
        <v>124944</v>
      </c>
      <c r="C12" s="4">
        <f>SONIA_PX[[#This Row],[Column3]]</f>
        <v>124944</v>
      </c>
      <c r="D12" s="4">
        <f>SONIA_PX[[#This Row],[Column4]]</f>
        <v>128793</v>
      </c>
      <c r="E12" s="4">
        <f>SONIA_PX[[#This Row],[Column5]]</f>
        <v>131167</v>
      </c>
      <c r="F12" s="4">
        <f>SONIA_PX[[#This Row],[Column6]]</f>
        <v>137670</v>
      </c>
      <c r="G12" s="4">
        <f>SONIA_PX[[#This Row],[Column7]]</f>
        <v>136117</v>
      </c>
      <c r="H12" s="4">
        <f>SONIA_PX[[#This Row],[Column8]]</f>
        <v>132527</v>
      </c>
      <c r="I12" s="4">
        <f>SONIA_PX[[#This Row],[Column9]]</f>
        <v>125685</v>
      </c>
      <c r="J12" s="4">
        <f>SONIA_PX[[#This Row],[Column10]]</f>
        <v>129238</v>
      </c>
      <c r="K12" s="4">
        <f>SONIA_PX[[#This Row],[Column11]]</f>
        <v>128035</v>
      </c>
      <c r="L12" s="4">
        <f>SONIA_PX[[#This Row],[Column12]]</f>
        <v>128078</v>
      </c>
      <c r="M12" s="4">
        <f>SONIA_PX[[#This Row],[Column13]]</f>
        <v>130021</v>
      </c>
      <c r="N12" s="4">
        <f>SONIA_PX[[#This Row],[Column14]]</f>
        <v>130939</v>
      </c>
      <c r="O12" s="4">
        <f>SONIA_PX[[#This Row],[Column15]]</f>
        <v>133053</v>
      </c>
      <c r="P12" s="4">
        <f>SONIA_PX[[#This Row],[Column16]]</f>
        <v>133951</v>
      </c>
      <c r="Q12" s="4">
        <f>SONIA_PX[[#This Row],[Column17]]</f>
        <v>133883</v>
      </c>
      <c r="R12" s="4">
        <f>SONIA_PX[[#This Row],[Column18]]</f>
        <v>142233</v>
      </c>
      <c r="S12" s="4">
        <f>SONIA_PX[[#This Row],[Column19]]</f>
        <v>140252</v>
      </c>
      <c r="T12" s="4">
        <f>SONIA_PX[[#This Row],[Column20]]</f>
        <v>136565</v>
      </c>
      <c r="U12" s="4">
        <f>SONIA_PX[[#This Row],[Column21]]</f>
        <v>135577</v>
      </c>
      <c r="V12" s="4">
        <f>SONIA_PX[[#This Row],[Column22]]</f>
        <v>131375</v>
      </c>
      <c r="W12" s="4">
        <f>SONIA_PX[[#This Row],[Column23]]</f>
        <v>128167</v>
      </c>
      <c r="X12" s="4">
        <f>SONIA_PX[[#This Row],[Column24]]</f>
        <v>124082</v>
      </c>
      <c r="Y12" s="4">
        <f>SONIA_PX[[#This Row],[Column25]]</f>
        <v>122307</v>
      </c>
      <c r="Z12" s="4">
        <f>SONIA_PX[[#This Row],[Column26]]</f>
        <v>121227</v>
      </c>
      <c r="AA12" s="4">
        <f>SONIA_PX[[#This Row],[Column27]]</f>
        <v>124166</v>
      </c>
      <c r="AB12" s="4">
        <f>SONIA_PX[[#This Row],[Column28]]</f>
        <v>120280</v>
      </c>
      <c r="AC12" s="4">
        <f>SONIA_PX[[#This Row],[Column29]]</f>
        <v>115368</v>
      </c>
      <c r="AD12" s="4">
        <f>SONIA_PX[[#This Row],[Column30]]</f>
        <v>115368</v>
      </c>
      <c r="AE12" s="4">
        <f>SONIA_PX[[#This Row],[Column31]]</f>
        <v>115439</v>
      </c>
      <c r="AF12" s="4">
        <f>SONIA_PX[[#This Row],[Column32]]</f>
        <v>115388</v>
      </c>
      <c r="AG12" s="4">
        <f>SONIA_PX[[#This Row],[Column33]]</f>
        <v>118254</v>
      </c>
      <c r="AH12" s="4">
        <f>SONIA_PX[[#This Row],[Column34]]</f>
        <v>115554</v>
      </c>
      <c r="AI12" s="4">
        <f>SONIA_PX[[#This Row],[Column35]]</f>
        <v>114695</v>
      </c>
      <c r="AJ12" s="4">
        <f>SONIA_PX[[#This Row],[Column36]]</f>
        <v>115440</v>
      </c>
      <c r="AK12" s="4">
        <f>SONIA_PX[[#This Row],[Column37]]</f>
        <v>117604</v>
      </c>
      <c r="AL12" s="4">
        <f>SONIA_PX[[#This Row],[Column38]]</f>
        <v>115015</v>
      </c>
      <c r="AM12" s="4">
        <f>SONIA_PX[[#This Row],[Column39]]</f>
        <v>115873</v>
      </c>
      <c r="AN12" s="4">
        <f>SONIA_PX[[#This Row],[Column40]]</f>
        <v>116120</v>
      </c>
      <c r="AO12" s="4">
        <f>SONIA_PX[[#This Row],[Column41]]</f>
        <v>112635</v>
      </c>
      <c r="AP12" s="4">
        <f>SONIA_PX[[#This Row],[Column42]]</f>
        <v>110113</v>
      </c>
      <c r="AQ12" s="4">
        <f>SONIA_PX[[#This Row],[Column43]]</f>
        <v>110354</v>
      </c>
      <c r="AR12" s="4">
        <f>SONIA_PX[[#This Row],[Column44]]</f>
        <v>110901</v>
      </c>
      <c r="AS12" s="4">
        <f>SONIA_PX[[#This Row],[Column45]]</f>
        <v>105733</v>
      </c>
      <c r="AT12" s="4" t="str">
        <f>SONIA_PX[[#This Row],[Column1]]</f>
        <v>SFI10 Comdty</v>
      </c>
      <c r="AU12" s="4">
        <f>SONIA_PX[[#This Row],[Column2]]</f>
        <v>124944</v>
      </c>
      <c r="AV12" s="4">
        <f>SONIA_PX[[#This Row],[Column3]]</f>
        <v>124944</v>
      </c>
      <c r="AW12" s="4">
        <f>SONIA_PX[[#This Row],[Column4]]</f>
        <v>128793</v>
      </c>
      <c r="AX12" s="4">
        <f>SONIA_PX[[#This Row],[Column5]]</f>
        <v>131167</v>
      </c>
      <c r="AY12" s="4">
        <f>SONIA_PX[[#This Row],[Column6]]</f>
        <v>137670</v>
      </c>
      <c r="AZ12" s="4">
        <f>SONIA_PX[[#This Row],[Column7]]</f>
        <v>136117</v>
      </c>
      <c r="BA12" s="4">
        <f>SONIA_PX[[#This Row],[Column8]]</f>
        <v>132527</v>
      </c>
      <c r="BB12" s="4">
        <f>SONIA_PX[[#This Row],[Column9]]</f>
        <v>125685</v>
      </c>
      <c r="BC12" s="4">
        <f>SONIA_PX[[#This Row],[Column10]]</f>
        <v>129238</v>
      </c>
      <c r="BD12" s="4">
        <f>SONIA_PX[[#This Row],[Column11]]</f>
        <v>128035</v>
      </c>
      <c r="BE12" s="4">
        <f>SONIA_PX[[#This Row],[Column12]]</f>
        <v>128078</v>
      </c>
      <c r="BF12" s="4">
        <f>SONIA_PX[[#This Row],[Column13]]</f>
        <v>130021</v>
      </c>
      <c r="BG12" s="4">
        <f>SONIA_PX[[#This Row],[Column14]]</f>
        <v>130939</v>
      </c>
      <c r="BH12" s="4">
        <f>SONIA_PX[[#This Row],[Column15]]</f>
        <v>133053</v>
      </c>
      <c r="BI12" s="4">
        <f>SONIA_PX[[#This Row],[Column16]]</f>
        <v>133951</v>
      </c>
      <c r="BJ12" s="4">
        <f>SONIA_PX[[#This Row],[Column17]]</f>
        <v>133883</v>
      </c>
      <c r="BK12" s="4">
        <f>SONIA_PX[[#This Row],[Column18]]</f>
        <v>142233</v>
      </c>
      <c r="BL12" s="4">
        <f>SONIA_PX[[#This Row],[Column19]]</f>
        <v>140252</v>
      </c>
      <c r="BM12" s="4">
        <f>SONIA_PX[[#This Row],[Column20]]</f>
        <v>136565</v>
      </c>
      <c r="BN12" s="4">
        <f>SONIA_PX[[#This Row],[Column21]]</f>
        <v>135577</v>
      </c>
      <c r="BO12" s="4">
        <f>SONIA_PX[[#This Row],[Column22]]</f>
        <v>131375</v>
      </c>
      <c r="BP12" s="4">
        <f>SONIA_PX[[#This Row],[Column23]]</f>
        <v>128167</v>
      </c>
      <c r="BQ12" s="4">
        <f>SONIA_PX[[#This Row],[Column24]]</f>
        <v>124082</v>
      </c>
      <c r="BR12" s="4">
        <f>SONIA_PX[[#This Row],[Column25]]</f>
        <v>122307</v>
      </c>
      <c r="BS12" s="4">
        <f>SONIA_PX[[#This Row],[Column26]]</f>
        <v>121227</v>
      </c>
      <c r="BT12" s="4">
        <f>SONIA_PX[[#This Row],[Column27]]</f>
        <v>124166</v>
      </c>
      <c r="BU12" s="4">
        <f>SONIA_PX[[#This Row],[Column28]]</f>
        <v>120280</v>
      </c>
      <c r="BV12" s="4">
        <f>SONIA_PX[[#This Row],[Column29]]</f>
        <v>115368</v>
      </c>
      <c r="BW12" s="4">
        <f>SONIA_PX[[#This Row],[Column30]]</f>
        <v>115368</v>
      </c>
      <c r="BX12" s="4">
        <f>SONIA_PX[[#This Row],[Column31]]</f>
        <v>115439</v>
      </c>
      <c r="BY12" s="4">
        <f>SONIA_PX[[#This Row],[Column32]]</f>
        <v>115388</v>
      </c>
      <c r="BZ12" s="4">
        <f>SONIA_PX[[#This Row],[Column33]]</f>
        <v>118254</v>
      </c>
      <c r="CA12" s="4">
        <f>SONIA_PX[[#This Row],[Column34]]</f>
        <v>115554</v>
      </c>
      <c r="CB12" s="4">
        <f>SONIA_PX[[#This Row],[Column35]]</f>
        <v>114695</v>
      </c>
      <c r="CC12" s="4">
        <f>SONIA_PX[[#This Row],[Column36]]</f>
        <v>115440</v>
      </c>
      <c r="CD12" s="4">
        <f>SONIA_PX[[#This Row],[Column37]]</f>
        <v>117604</v>
      </c>
      <c r="CE12" s="4">
        <f>SONIA_PX[[#This Row],[Column38]]</f>
        <v>115015</v>
      </c>
      <c r="CF12" s="4">
        <f>SONIA_PX[[#This Row],[Column39]]</f>
        <v>115873</v>
      </c>
      <c r="CG12" s="4">
        <f>SONIA_PX[[#This Row],[Column40]]</f>
        <v>116120</v>
      </c>
      <c r="CH12" s="4">
        <f>SONIA_PX[[#This Row],[Column41]]</f>
        <v>112635</v>
      </c>
      <c r="CI12" s="4">
        <f>SONIA_PX[[#This Row],[Column42]]</f>
        <v>110113</v>
      </c>
      <c r="CJ12" s="4">
        <f>SONIA_PX[[#This Row],[Column43]]</f>
        <v>110354</v>
      </c>
      <c r="CK12" s="4">
        <f>SONIA_PX[[#This Row],[Column44]]</f>
        <v>110901</v>
      </c>
      <c r="CL12" s="4">
        <f>SONIA_PX[[#This Row],[Column45]]</f>
        <v>105733</v>
      </c>
    </row>
    <row r="13" spans="1:90" x14ac:dyDescent="0.25">
      <c r="A13" s="2" t="str">
        <f ca="1">'cont list_0'!I16</f>
        <v>H29</v>
      </c>
      <c r="B13" s="4">
        <f>SONIA_PX[[#This Row],[Column2]]</f>
        <v>85919</v>
      </c>
      <c r="C13" s="4">
        <f>SONIA_PX[[#This Row],[Column3]]</f>
        <v>85919</v>
      </c>
      <c r="D13" s="4">
        <f>SONIA_PX[[#This Row],[Column4]]</f>
        <v>83771</v>
      </c>
      <c r="E13" s="4">
        <f>SONIA_PX[[#This Row],[Column5]]</f>
        <v>82563</v>
      </c>
      <c r="F13" s="4">
        <f>SONIA_PX[[#This Row],[Column6]]</f>
        <v>83843</v>
      </c>
      <c r="G13" s="4">
        <f>SONIA_PX[[#This Row],[Column7]]</f>
        <v>78801</v>
      </c>
      <c r="H13" s="4">
        <f>SONIA_PX[[#This Row],[Column8]]</f>
        <v>77855</v>
      </c>
      <c r="I13" s="4">
        <f>SONIA_PX[[#This Row],[Column9]]</f>
        <v>78526</v>
      </c>
      <c r="J13" s="4">
        <f>SONIA_PX[[#This Row],[Column10]]</f>
        <v>78139</v>
      </c>
      <c r="K13" s="4">
        <f>SONIA_PX[[#This Row],[Column11]]</f>
        <v>76756</v>
      </c>
      <c r="L13" s="4">
        <f>SONIA_PX[[#This Row],[Column12]]</f>
        <v>79515</v>
      </c>
      <c r="M13" s="4">
        <f>SONIA_PX[[#This Row],[Column13]]</f>
        <v>77089</v>
      </c>
      <c r="N13" s="4">
        <f>SONIA_PX[[#This Row],[Column14]]</f>
        <v>70337</v>
      </c>
      <c r="O13" s="4">
        <f>SONIA_PX[[#This Row],[Column15]]</f>
        <v>69056</v>
      </c>
      <c r="P13" s="4">
        <f>SONIA_PX[[#This Row],[Column16]]</f>
        <v>75299</v>
      </c>
      <c r="Q13" s="4">
        <f>SONIA_PX[[#This Row],[Column17]]</f>
        <v>76005</v>
      </c>
      <c r="R13" s="4">
        <f>SONIA_PX[[#This Row],[Column18]]</f>
        <v>132444</v>
      </c>
      <c r="S13" s="4">
        <f>SONIA_PX[[#This Row],[Column19]]</f>
        <v>132741</v>
      </c>
      <c r="T13" s="4">
        <f>SONIA_PX[[#This Row],[Column20]]</f>
        <v>131787</v>
      </c>
      <c r="U13" s="4">
        <f>SONIA_PX[[#This Row],[Column21]]</f>
        <v>135198</v>
      </c>
      <c r="V13" s="4">
        <f>SONIA_PX[[#This Row],[Column22]]</f>
        <v>139732</v>
      </c>
      <c r="W13" s="4">
        <f>SONIA_PX[[#This Row],[Column23]]</f>
        <v>139274</v>
      </c>
      <c r="X13" s="4">
        <f>SONIA_PX[[#This Row],[Column24]]</f>
        <v>138354</v>
      </c>
      <c r="Y13" s="4">
        <f>SONIA_PX[[#This Row],[Column25]]</f>
        <v>134405</v>
      </c>
      <c r="Z13" s="4">
        <f>SONIA_PX[[#This Row],[Column26]]</f>
        <v>138336</v>
      </c>
      <c r="AA13" s="4">
        <f>SONIA_PX[[#This Row],[Column27]]</f>
        <v>132441</v>
      </c>
      <c r="AB13" s="4">
        <f>SONIA_PX[[#This Row],[Column28]]</f>
        <v>128199</v>
      </c>
      <c r="AC13" s="4">
        <f>SONIA_PX[[#This Row],[Column29]]</f>
        <v>123185</v>
      </c>
      <c r="AD13" s="4">
        <f>SONIA_PX[[#This Row],[Column30]]</f>
        <v>123185</v>
      </c>
      <c r="AE13" s="4">
        <f>SONIA_PX[[#This Row],[Column31]]</f>
        <v>125800</v>
      </c>
      <c r="AF13" s="4">
        <f>SONIA_PX[[#This Row],[Column32]]</f>
        <v>121388</v>
      </c>
      <c r="AG13" s="4">
        <f>SONIA_PX[[#This Row],[Column33]]</f>
        <v>120060</v>
      </c>
      <c r="AH13" s="4">
        <f>SONIA_PX[[#This Row],[Column34]]</f>
        <v>115831</v>
      </c>
      <c r="AI13" s="4">
        <f>SONIA_PX[[#This Row],[Column35]]</f>
        <v>115650</v>
      </c>
      <c r="AJ13" s="4">
        <f>SONIA_PX[[#This Row],[Column36]]</f>
        <v>114268</v>
      </c>
      <c r="AK13" s="4">
        <f>SONIA_PX[[#This Row],[Column37]]</f>
        <v>114695</v>
      </c>
      <c r="AL13" s="4">
        <f>SONIA_PX[[#This Row],[Column38]]</f>
        <v>114321</v>
      </c>
      <c r="AM13" s="4">
        <f>SONIA_PX[[#This Row],[Column39]]</f>
        <v>112287</v>
      </c>
      <c r="AN13" s="4">
        <f>SONIA_PX[[#This Row],[Column40]]</f>
        <v>111500</v>
      </c>
      <c r="AO13" s="4">
        <f>SONIA_PX[[#This Row],[Column41]]</f>
        <v>107670</v>
      </c>
      <c r="AP13" s="4">
        <f>SONIA_PX[[#This Row],[Column42]]</f>
        <v>106461</v>
      </c>
      <c r="AQ13" s="4">
        <f>SONIA_PX[[#This Row],[Column43]]</f>
        <v>106147</v>
      </c>
      <c r="AR13" s="4">
        <f>SONIA_PX[[#This Row],[Column44]]</f>
        <v>107334</v>
      </c>
      <c r="AS13" s="4">
        <f>SONIA_PX[[#This Row],[Column45]]</f>
        <v>106436</v>
      </c>
      <c r="AT13" s="4" t="str">
        <f>SONIA_PX[[#This Row],[Column1]]</f>
        <v>SFI11 Comdty</v>
      </c>
      <c r="AU13" s="4">
        <f>SONIA_PX[[#This Row],[Column2]]</f>
        <v>85919</v>
      </c>
      <c r="AV13" s="4">
        <f>SONIA_PX[[#This Row],[Column3]]</f>
        <v>85919</v>
      </c>
      <c r="AW13" s="4">
        <f>SONIA_PX[[#This Row],[Column4]]</f>
        <v>83771</v>
      </c>
      <c r="AX13" s="4">
        <f>SONIA_PX[[#This Row],[Column5]]</f>
        <v>82563</v>
      </c>
      <c r="AY13" s="4">
        <f>SONIA_PX[[#This Row],[Column6]]</f>
        <v>83843</v>
      </c>
      <c r="AZ13" s="4">
        <f>SONIA_PX[[#This Row],[Column7]]</f>
        <v>78801</v>
      </c>
      <c r="BA13" s="4">
        <f>SONIA_PX[[#This Row],[Column8]]</f>
        <v>77855</v>
      </c>
      <c r="BB13" s="4">
        <f>SONIA_PX[[#This Row],[Column9]]</f>
        <v>78526</v>
      </c>
      <c r="BC13" s="4">
        <f>SONIA_PX[[#This Row],[Column10]]</f>
        <v>78139</v>
      </c>
      <c r="BD13" s="4">
        <f>SONIA_PX[[#This Row],[Column11]]</f>
        <v>76756</v>
      </c>
      <c r="BE13" s="4">
        <f>SONIA_PX[[#This Row],[Column12]]</f>
        <v>79515</v>
      </c>
      <c r="BF13" s="4">
        <f>SONIA_PX[[#This Row],[Column13]]</f>
        <v>77089</v>
      </c>
      <c r="BG13" s="4">
        <f>SONIA_PX[[#This Row],[Column14]]</f>
        <v>70337</v>
      </c>
      <c r="BH13" s="4">
        <f>SONIA_PX[[#This Row],[Column15]]</f>
        <v>69056</v>
      </c>
      <c r="BI13" s="4">
        <f>SONIA_PX[[#This Row],[Column16]]</f>
        <v>75299</v>
      </c>
      <c r="BJ13" s="4">
        <f>SONIA_PX[[#This Row],[Column17]]</f>
        <v>76005</v>
      </c>
      <c r="BK13" s="4">
        <f>SONIA_PX[[#This Row],[Column18]]</f>
        <v>132444</v>
      </c>
      <c r="BL13" s="4">
        <f>SONIA_PX[[#This Row],[Column19]]</f>
        <v>132741</v>
      </c>
      <c r="BM13" s="4">
        <f>SONIA_PX[[#This Row],[Column20]]</f>
        <v>131787</v>
      </c>
      <c r="BN13" s="4">
        <f>SONIA_PX[[#This Row],[Column21]]</f>
        <v>135198</v>
      </c>
      <c r="BO13" s="4">
        <f>SONIA_PX[[#This Row],[Column22]]</f>
        <v>139732</v>
      </c>
      <c r="BP13" s="4">
        <f>SONIA_PX[[#This Row],[Column23]]</f>
        <v>139274</v>
      </c>
      <c r="BQ13" s="4">
        <f>SONIA_PX[[#This Row],[Column24]]</f>
        <v>138354</v>
      </c>
      <c r="BR13" s="4">
        <f>SONIA_PX[[#This Row],[Column25]]</f>
        <v>134405</v>
      </c>
      <c r="BS13" s="4">
        <f>SONIA_PX[[#This Row],[Column26]]</f>
        <v>138336</v>
      </c>
      <c r="BT13" s="4">
        <f>SONIA_PX[[#This Row],[Column27]]</f>
        <v>132441</v>
      </c>
      <c r="BU13" s="4">
        <f>SONIA_PX[[#This Row],[Column28]]</f>
        <v>128199</v>
      </c>
      <c r="BV13" s="4">
        <f>SONIA_PX[[#This Row],[Column29]]</f>
        <v>123185</v>
      </c>
      <c r="BW13" s="4">
        <f>SONIA_PX[[#This Row],[Column30]]</f>
        <v>123185</v>
      </c>
      <c r="BX13" s="4">
        <f>SONIA_PX[[#This Row],[Column31]]</f>
        <v>125800</v>
      </c>
      <c r="BY13" s="4">
        <f>SONIA_PX[[#This Row],[Column32]]</f>
        <v>121388</v>
      </c>
      <c r="BZ13" s="4">
        <f>SONIA_PX[[#This Row],[Column33]]</f>
        <v>120060</v>
      </c>
      <c r="CA13" s="4">
        <f>SONIA_PX[[#This Row],[Column34]]</f>
        <v>115831</v>
      </c>
      <c r="CB13" s="4">
        <f>SONIA_PX[[#This Row],[Column35]]</f>
        <v>115650</v>
      </c>
      <c r="CC13" s="4">
        <f>SONIA_PX[[#This Row],[Column36]]</f>
        <v>114268</v>
      </c>
      <c r="CD13" s="4">
        <f>SONIA_PX[[#This Row],[Column37]]</f>
        <v>114695</v>
      </c>
      <c r="CE13" s="4">
        <f>SONIA_PX[[#This Row],[Column38]]</f>
        <v>114321</v>
      </c>
      <c r="CF13" s="4">
        <f>SONIA_PX[[#This Row],[Column39]]</f>
        <v>112287</v>
      </c>
      <c r="CG13" s="4">
        <f>SONIA_PX[[#This Row],[Column40]]</f>
        <v>111500</v>
      </c>
      <c r="CH13" s="4">
        <f>SONIA_PX[[#This Row],[Column41]]</f>
        <v>107670</v>
      </c>
      <c r="CI13" s="4">
        <f>SONIA_PX[[#This Row],[Column42]]</f>
        <v>106461</v>
      </c>
      <c r="CJ13" s="4">
        <f>SONIA_PX[[#This Row],[Column43]]</f>
        <v>106147</v>
      </c>
      <c r="CK13" s="4">
        <f>SONIA_PX[[#This Row],[Column44]]</f>
        <v>107334</v>
      </c>
      <c r="CL13" s="4">
        <f>SONIA_PX[[#This Row],[Column45]]</f>
        <v>106436</v>
      </c>
    </row>
    <row r="14" spans="1:90" x14ac:dyDescent="0.25">
      <c r="A14" s="2" t="str">
        <f ca="1">'cont list_0'!I17</f>
        <v>M29</v>
      </c>
      <c r="B14" s="4">
        <f>SONIA_PX[[#This Row],[Column2]]</f>
        <v>66739</v>
      </c>
      <c r="C14" s="4">
        <f>SONIA_PX[[#This Row],[Column3]]</f>
        <v>66739</v>
      </c>
      <c r="D14" s="4">
        <f>SONIA_PX[[#This Row],[Column4]]</f>
        <v>66113</v>
      </c>
      <c r="E14" s="4">
        <f>SONIA_PX[[#This Row],[Column5]]</f>
        <v>66312</v>
      </c>
      <c r="F14" s="4">
        <f>SONIA_PX[[#This Row],[Column6]]</f>
        <v>67379</v>
      </c>
      <c r="G14" s="4">
        <f>SONIA_PX[[#This Row],[Column7]]</f>
        <v>66343</v>
      </c>
      <c r="H14" s="4">
        <f>SONIA_PX[[#This Row],[Column8]]</f>
        <v>66405</v>
      </c>
      <c r="I14" s="4">
        <f>SONIA_PX[[#This Row],[Column9]]</f>
        <v>68106</v>
      </c>
      <c r="J14" s="4">
        <f>SONIA_PX[[#This Row],[Column10]]</f>
        <v>72811</v>
      </c>
      <c r="K14" s="4">
        <f>SONIA_PX[[#This Row],[Column11]]</f>
        <v>71051</v>
      </c>
      <c r="L14" s="4">
        <f>SONIA_PX[[#This Row],[Column12]]</f>
        <v>72833</v>
      </c>
      <c r="M14" s="4">
        <f>SONIA_PX[[#This Row],[Column13]]</f>
        <v>70989</v>
      </c>
      <c r="N14" s="4">
        <f>SONIA_PX[[#This Row],[Column14]]</f>
        <v>69963</v>
      </c>
      <c r="O14" s="4">
        <f>SONIA_PX[[#This Row],[Column15]]</f>
        <v>69366</v>
      </c>
      <c r="P14" s="4">
        <f>SONIA_PX[[#This Row],[Column16]]</f>
        <v>67405</v>
      </c>
      <c r="Q14" s="4">
        <f>SONIA_PX[[#This Row],[Column17]]</f>
        <v>67092</v>
      </c>
      <c r="R14" s="4">
        <f>SONIA_PX[[#This Row],[Column18]]</f>
        <v>77180</v>
      </c>
      <c r="S14" s="4">
        <f>SONIA_PX[[#This Row],[Column19]]</f>
        <v>77665</v>
      </c>
      <c r="T14" s="4">
        <f>SONIA_PX[[#This Row],[Column20]]</f>
        <v>74687</v>
      </c>
      <c r="U14" s="4">
        <f>SONIA_PX[[#This Row],[Column21]]</f>
        <v>75172</v>
      </c>
      <c r="V14" s="4">
        <f>SONIA_PX[[#This Row],[Column22]]</f>
        <v>82439</v>
      </c>
      <c r="W14" s="4">
        <f>SONIA_PX[[#This Row],[Column23]]</f>
        <v>80158</v>
      </c>
      <c r="X14" s="4">
        <f>SONIA_PX[[#This Row],[Column24]]</f>
        <v>81103</v>
      </c>
      <c r="Y14" s="4">
        <f>SONIA_PX[[#This Row],[Column25]]</f>
        <v>77695</v>
      </c>
      <c r="Z14" s="4">
        <f>SONIA_PX[[#This Row],[Column26]]</f>
        <v>77392</v>
      </c>
      <c r="AA14" s="4">
        <f>SONIA_PX[[#This Row],[Column27]]</f>
        <v>78628</v>
      </c>
      <c r="AB14" s="4">
        <f>SONIA_PX[[#This Row],[Column28]]</f>
        <v>79505</v>
      </c>
      <c r="AC14" s="4">
        <f>SONIA_PX[[#This Row],[Column29]]</f>
        <v>76818</v>
      </c>
      <c r="AD14" s="4">
        <f>SONIA_PX[[#This Row],[Column30]]</f>
        <v>76818</v>
      </c>
      <c r="AE14" s="4">
        <f>SONIA_PX[[#This Row],[Column31]]</f>
        <v>75709</v>
      </c>
      <c r="AF14" s="4">
        <f>SONIA_PX[[#This Row],[Column32]]</f>
        <v>74756</v>
      </c>
      <c r="AG14" s="4">
        <f>SONIA_PX[[#This Row],[Column33]]</f>
        <v>77088</v>
      </c>
      <c r="AH14" s="4">
        <f>SONIA_PX[[#This Row],[Column34]]</f>
        <v>77651</v>
      </c>
      <c r="AI14" s="4">
        <f>SONIA_PX[[#This Row],[Column35]]</f>
        <v>78754</v>
      </c>
      <c r="AJ14" s="4">
        <f>SONIA_PX[[#This Row],[Column36]]</f>
        <v>79343</v>
      </c>
      <c r="AK14" s="4">
        <f>SONIA_PX[[#This Row],[Column37]]</f>
        <v>79964</v>
      </c>
      <c r="AL14" s="4">
        <f>SONIA_PX[[#This Row],[Column38]]</f>
        <v>81045</v>
      </c>
      <c r="AM14" s="4">
        <f>SONIA_PX[[#This Row],[Column39]]</f>
        <v>81065</v>
      </c>
      <c r="AN14" s="4">
        <f>SONIA_PX[[#This Row],[Column40]]</f>
        <v>80602</v>
      </c>
      <c r="AO14" s="4">
        <f>SONIA_PX[[#This Row],[Column41]]</f>
        <v>73694</v>
      </c>
      <c r="AP14" s="4">
        <f>SONIA_PX[[#This Row],[Column42]]</f>
        <v>72165</v>
      </c>
      <c r="AQ14" s="4">
        <f>SONIA_PX[[#This Row],[Column43]]</f>
        <v>70188</v>
      </c>
      <c r="AR14" s="4">
        <f>SONIA_PX[[#This Row],[Column44]]</f>
        <v>66273</v>
      </c>
      <c r="AS14" s="4">
        <f>SONIA_PX[[#This Row],[Column45]]</f>
        <v>64474</v>
      </c>
      <c r="AT14" s="4" t="str">
        <f>SONIA_PX[[#This Row],[Column1]]</f>
        <v>SFI12 Comdty</v>
      </c>
      <c r="AU14" s="4">
        <f>SONIA_PX[[#This Row],[Column2]]</f>
        <v>66739</v>
      </c>
      <c r="AV14" s="4">
        <f>SONIA_PX[[#This Row],[Column3]]</f>
        <v>66739</v>
      </c>
      <c r="AW14" s="4">
        <f>SONIA_PX[[#This Row],[Column4]]</f>
        <v>66113</v>
      </c>
      <c r="AX14" s="4">
        <f>SONIA_PX[[#This Row],[Column5]]</f>
        <v>66312</v>
      </c>
      <c r="AY14" s="4">
        <f>SONIA_PX[[#This Row],[Column6]]</f>
        <v>67379</v>
      </c>
      <c r="AZ14" s="4">
        <f>SONIA_PX[[#This Row],[Column7]]</f>
        <v>66343</v>
      </c>
      <c r="BA14" s="4">
        <f>SONIA_PX[[#This Row],[Column8]]</f>
        <v>66405</v>
      </c>
      <c r="BB14" s="4">
        <f>SONIA_PX[[#This Row],[Column9]]</f>
        <v>68106</v>
      </c>
      <c r="BC14" s="4">
        <f>SONIA_PX[[#This Row],[Column10]]</f>
        <v>72811</v>
      </c>
      <c r="BD14" s="4">
        <f>SONIA_PX[[#This Row],[Column11]]</f>
        <v>71051</v>
      </c>
      <c r="BE14" s="4">
        <f>SONIA_PX[[#This Row],[Column12]]</f>
        <v>72833</v>
      </c>
      <c r="BF14" s="4">
        <f>SONIA_PX[[#This Row],[Column13]]</f>
        <v>70989</v>
      </c>
      <c r="BG14" s="4">
        <f>SONIA_PX[[#This Row],[Column14]]</f>
        <v>69963</v>
      </c>
      <c r="BH14" s="4">
        <f>SONIA_PX[[#This Row],[Column15]]</f>
        <v>69366</v>
      </c>
      <c r="BI14" s="4">
        <f>SONIA_PX[[#This Row],[Column16]]</f>
        <v>67405</v>
      </c>
      <c r="BJ14" s="4">
        <f>SONIA_PX[[#This Row],[Column17]]</f>
        <v>67092</v>
      </c>
      <c r="BK14" s="4">
        <f>SONIA_PX[[#This Row],[Column18]]</f>
        <v>77180</v>
      </c>
      <c r="BL14" s="4">
        <f>SONIA_PX[[#This Row],[Column19]]</f>
        <v>77665</v>
      </c>
      <c r="BM14" s="4">
        <f>SONIA_PX[[#This Row],[Column20]]</f>
        <v>74687</v>
      </c>
      <c r="BN14" s="4">
        <f>SONIA_PX[[#This Row],[Column21]]</f>
        <v>75172</v>
      </c>
      <c r="BO14" s="4">
        <f>SONIA_PX[[#This Row],[Column22]]</f>
        <v>82439</v>
      </c>
      <c r="BP14" s="4">
        <f>SONIA_PX[[#This Row],[Column23]]</f>
        <v>80158</v>
      </c>
      <c r="BQ14" s="4">
        <f>SONIA_PX[[#This Row],[Column24]]</f>
        <v>81103</v>
      </c>
      <c r="BR14" s="4">
        <f>SONIA_PX[[#This Row],[Column25]]</f>
        <v>77695</v>
      </c>
      <c r="BS14" s="4">
        <f>SONIA_PX[[#This Row],[Column26]]</f>
        <v>77392</v>
      </c>
      <c r="BT14" s="4">
        <f>SONIA_PX[[#This Row],[Column27]]</f>
        <v>78628</v>
      </c>
      <c r="BU14" s="4">
        <f>SONIA_PX[[#This Row],[Column28]]</f>
        <v>79505</v>
      </c>
      <c r="BV14" s="4">
        <f>SONIA_PX[[#This Row],[Column29]]</f>
        <v>76818</v>
      </c>
      <c r="BW14" s="4">
        <f>SONIA_PX[[#This Row],[Column30]]</f>
        <v>76818</v>
      </c>
      <c r="BX14" s="4">
        <f>SONIA_PX[[#This Row],[Column31]]</f>
        <v>75709</v>
      </c>
      <c r="BY14" s="4">
        <f>SONIA_PX[[#This Row],[Column32]]</f>
        <v>74756</v>
      </c>
      <c r="BZ14" s="4">
        <f>SONIA_PX[[#This Row],[Column33]]</f>
        <v>77088</v>
      </c>
      <c r="CA14" s="4">
        <f>SONIA_PX[[#This Row],[Column34]]</f>
        <v>77651</v>
      </c>
      <c r="CB14" s="4">
        <f>SONIA_PX[[#This Row],[Column35]]</f>
        <v>78754</v>
      </c>
      <c r="CC14" s="4">
        <f>SONIA_PX[[#This Row],[Column36]]</f>
        <v>79343</v>
      </c>
      <c r="CD14" s="4">
        <f>SONIA_PX[[#This Row],[Column37]]</f>
        <v>79964</v>
      </c>
      <c r="CE14" s="4">
        <f>SONIA_PX[[#This Row],[Column38]]</f>
        <v>81045</v>
      </c>
      <c r="CF14" s="4">
        <f>SONIA_PX[[#This Row],[Column39]]</f>
        <v>81065</v>
      </c>
      <c r="CG14" s="4">
        <f>SONIA_PX[[#This Row],[Column40]]</f>
        <v>80602</v>
      </c>
      <c r="CH14" s="4">
        <f>SONIA_PX[[#This Row],[Column41]]</f>
        <v>73694</v>
      </c>
      <c r="CI14" s="4">
        <f>SONIA_PX[[#This Row],[Column42]]</f>
        <v>72165</v>
      </c>
      <c r="CJ14" s="4">
        <f>SONIA_PX[[#This Row],[Column43]]</f>
        <v>70188</v>
      </c>
      <c r="CK14" s="4">
        <f>SONIA_PX[[#This Row],[Column44]]</f>
        <v>66273</v>
      </c>
      <c r="CL14" s="4">
        <f>SONIA_PX[[#This Row],[Column45]]</f>
        <v>64474</v>
      </c>
    </row>
    <row r="15" spans="1:90" x14ac:dyDescent="0.25">
      <c r="A15" s="2" t="str">
        <f ca="1">'cont list_0'!I18</f>
        <v>U29</v>
      </c>
      <c r="B15" s="4">
        <f>SONIA_PX[[#This Row],[Column2]]</f>
        <v>35933</v>
      </c>
      <c r="C15" s="4">
        <f>SONIA_PX[[#This Row],[Column3]]</f>
        <v>35933</v>
      </c>
      <c r="D15" s="4">
        <f>SONIA_PX[[#This Row],[Column4]]</f>
        <v>35008</v>
      </c>
      <c r="E15" s="4">
        <f>SONIA_PX[[#This Row],[Column5]]</f>
        <v>36218</v>
      </c>
      <c r="F15" s="4">
        <f>SONIA_PX[[#This Row],[Column6]]</f>
        <v>41220</v>
      </c>
      <c r="G15" s="4">
        <f>SONIA_PX[[#This Row],[Column7]]</f>
        <v>39285</v>
      </c>
      <c r="H15" s="4">
        <f>SONIA_PX[[#This Row],[Column8]]</f>
        <v>39860</v>
      </c>
      <c r="I15" s="4">
        <f>SONIA_PX[[#This Row],[Column9]]</f>
        <v>45232</v>
      </c>
      <c r="J15" s="4">
        <f>SONIA_PX[[#This Row],[Column10]]</f>
        <v>46997</v>
      </c>
      <c r="K15" s="4">
        <f>SONIA_PX[[#This Row],[Column11]]</f>
        <v>53058</v>
      </c>
      <c r="L15" s="4">
        <f>SONIA_PX[[#This Row],[Column12]]</f>
        <v>52784</v>
      </c>
      <c r="M15" s="4">
        <f>SONIA_PX[[#This Row],[Column13]]</f>
        <v>48034</v>
      </c>
      <c r="N15" s="4">
        <f>SONIA_PX[[#This Row],[Column14]]</f>
        <v>50768</v>
      </c>
      <c r="O15" s="4">
        <f>SONIA_PX[[#This Row],[Column15]]</f>
        <v>52650</v>
      </c>
      <c r="P15" s="4">
        <f>SONIA_PX[[#This Row],[Column16]]</f>
        <v>49444</v>
      </c>
      <c r="Q15" s="4">
        <f>SONIA_PX[[#This Row],[Column17]]</f>
        <v>48033</v>
      </c>
      <c r="R15" s="4">
        <f>SONIA_PX[[#This Row],[Column18]]</f>
        <v>72398</v>
      </c>
      <c r="S15" s="4">
        <f>SONIA_PX[[#This Row],[Column19]]</f>
        <v>71658</v>
      </c>
      <c r="T15" s="4">
        <f>SONIA_PX[[#This Row],[Column20]]</f>
        <v>70198</v>
      </c>
      <c r="U15" s="4">
        <f>SONIA_PX[[#This Row],[Column21]]</f>
        <v>73813</v>
      </c>
      <c r="V15" s="4">
        <f>SONIA_PX[[#This Row],[Column22]]</f>
        <v>76547</v>
      </c>
      <c r="W15" s="4">
        <f>SONIA_PX[[#This Row],[Column23]]</f>
        <v>76021</v>
      </c>
      <c r="X15" s="4">
        <f>SONIA_PX[[#This Row],[Column24]]</f>
        <v>74900</v>
      </c>
      <c r="Y15" s="4">
        <f>SONIA_PX[[#This Row],[Column25]]</f>
        <v>75267</v>
      </c>
      <c r="Z15" s="4">
        <f>SONIA_PX[[#This Row],[Column26]]</f>
        <v>77042</v>
      </c>
      <c r="AA15" s="4">
        <f>SONIA_PX[[#This Row],[Column27]]</f>
        <v>76597</v>
      </c>
      <c r="AB15" s="4">
        <f>SONIA_PX[[#This Row],[Column28]]</f>
        <v>79523</v>
      </c>
      <c r="AC15" s="4">
        <f>SONIA_PX[[#This Row],[Column29]]</f>
        <v>75480</v>
      </c>
      <c r="AD15" s="4">
        <f>SONIA_PX[[#This Row],[Column30]]</f>
        <v>75480</v>
      </c>
      <c r="AE15" s="4">
        <f>SONIA_PX[[#This Row],[Column31]]</f>
        <v>77981</v>
      </c>
      <c r="AF15" s="4">
        <f>SONIA_PX[[#This Row],[Column32]]</f>
        <v>77093</v>
      </c>
      <c r="AG15" s="4">
        <f>SONIA_PX[[#This Row],[Column33]]</f>
        <v>77638</v>
      </c>
      <c r="AH15" s="4">
        <f>SONIA_PX[[#This Row],[Column34]]</f>
        <v>74593</v>
      </c>
      <c r="AI15" s="4">
        <f>SONIA_PX[[#This Row],[Column35]]</f>
        <v>65647</v>
      </c>
      <c r="AJ15" s="4">
        <f>SONIA_PX[[#This Row],[Column36]]</f>
        <v>65505</v>
      </c>
      <c r="AK15" s="4">
        <f>SONIA_PX[[#This Row],[Column37]]</f>
        <v>65771</v>
      </c>
      <c r="AL15" s="4">
        <f>SONIA_PX[[#This Row],[Column38]]</f>
        <v>66111</v>
      </c>
      <c r="AM15" s="4">
        <f>SONIA_PX[[#This Row],[Column39]]</f>
        <v>66615</v>
      </c>
      <c r="AN15" s="4">
        <f>SONIA_PX[[#This Row],[Column40]]</f>
        <v>66474</v>
      </c>
      <c r="AO15" s="4">
        <f>SONIA_PX[[#This Row],[Column41]]</f>
        <v>62127</v>
      </c>
      <c r="AP15" s="4">
        <f>SONIA_PX[[#This Row],[Column42]]</f>
        <v>62528</v>
      </c>
      <c r="AQ15" s="4">
        <f>SONIA_PX[[#This Row],[Column43]]</f>
        <v>62917</v>
      </c>
      <c r="AR15" s="4">
        <f>SONIA_PX[[#This Row],[Column44]]</f>
        <v>61107</v>
      </c>
      <c r="AS15" s="4">
        <f>SONIA_PX[[#This Row],[Column45]]</f>
        <v>52320</v>
      </c>
      <c r="AT15" s="4" t="str">
        <f>SONIA_PX[[#This Row],[Column1]]</f>
        <v>SFI13 Comdty</v>
      </c>
      <c r="AU15" s="4">
        <f>SONIA_PX[[#This Row],[Column2]]</f>
        <v>35933</v>
      </c>
      <c r="AV15" s="4">
        <f>SONIA_PX[[#This Row],[Column3]]</f>
        <v>35933</v>
      </c>
      <c r="AW15" s="4">
        <f>SONIA_PX[[#This Row],[Column4]]</f>
        <v>35008</v>
      </c>
      <c r="AX15" s="4">
        <f>SONIA_PX[[#This Row],[Column5]]</f>
        <v>36218</v>
      </c>
      <c r="AY15" s="4">
        <f>SONIA_PX[[#This Row],[Column6]]</f>
        <v>41220</v>
      </c>
      <c r="AZ15" s="4">
        <f>SONIA_PX[[#This Row],[Column7]]</f>
        <v>39285</v>
      </c>
      <c r="BA15" s="4">
        <f>SONIA_PX[[#This Row],[Column8]]</f>
        <v>39860</v>
      </c>
      <c r="BB15" s="4">
        <f>SONIA_PX[[#This Row],[Column9]]</f>
        <v>45232</v>
      </c>
      <c r="BC15" s="4">
        <f>SONIA_PX[[#This Row],[Column10]]</f>
        <v>46997</v>
      </c>
      <c r="BD15" s="4">
        <f>SONIA_PX[[#This Row],[Column11]]</f>
        <v>53058</v>
      </c>
      <c r="BE15" s="4">
        <f>SONIA_PX[[#This Row],[Column12]]</f>
        <v>52784</v>
      </c>
      <c r="BF15" s="4">
        <f>SONIA_PX[[#This Row],[Column13]]</f>
        <v>48034</v>
      </c>
      <c r="BG15" s="4">
        <f>SONIA_PX[[#This Row],[Column14]]</f>
        <v>50768</v>
      </c>
      <c r="BH15" s="4">
        <f>SONIA_PX[[#This Row],[Column15]]</f>
        <v>52650</v>
      </c>
      <c r="BI15" s="4">
        <f>SONIA_PX[[#This Row],[Column16]]</f>
        <v>49444</v>
      </c>
      <c r="BJ15" s="4">
        <f>SONIA_PX[[#This Row],[Column17]]</f>
        <v>48033</v>
      </c>
      <c r="BK15" s="4">
        <f>SONIA_PX[[#This Row],[Column18]]</f>
        <v>72398</v>
      </c>
      <c r="BL15" s="4">
        <f>SONIA_PX[[#This Row],[Column19]]</f>
        <v>71658</v>
      </c>
      <c r="BM15" s="4">
        <f>SONIA_PX[[#This Row],[Column20]]</f>
        <v>70198</v>
      </c>
      <c r="BN15" s="4">
        <f>SONIA_PX[[#This Row],[Column21]]</f>
        <v>73813</v>
      </c>
      <c r="BO15" s="4">
        <f>SONIA_PX[[#This Row],[Column22]]</f>
        <v>76547</v>
      </c>
      <c r="BP15" s="4">
        <f>SONIA_PX[[#This Row],[Column23]]</f>
        <v>76021</v>
      </c>
      <c r="BQ15" s="4">
        <f>SONIA_PX[[#This Row],[Column24]]</f>
        <v>74900</v>
      </c>
      <c r="BR15" s="4">
        <f>SONIA_PX[[#This Row],[Column25]]</f>
        <v>75267</v>
      </c>
      <c r="BS15" s="4">
        <f>SONIA_PX[[#This Row],[Column26]]</f>
        <v>77042</v>
      </c>
      <c r="BT15" s="4">
        <f>SONIA_PX[[#This Row],[Column27]]</f>
        <v>76597</v>
      </c>
      <c r="BU15" s="4">
        <f>SONIA_PX[[#This Row],[Column28]]</f>
        <v>79523</v>
      </c>
      <c r="BV15" s="4">
        <f>SONIA_PX[[#This Row],[Column29]]</f>
        <v>75480</v>
      </c>
      <c r="BW15" s="4">
        <f>SONIA_PX[[#This Row],[Column30]]</f>
        <v>75480</v>
      </c>
      <c r="BX15" s="4">
        <f>SONIA_PX[[#This Row],[Column31]]</f>
        <v>77981</v>
      </c>
      <c r="BY15" s="4">
        <f>SONIA_PX[[#This Row],[Column32]]</f>
        <v>77093</v>
      </c>
      <c r="BZ15" s="4">
        <f>SONIA_PX[[#This Row],[Column33]]</f>
        <v>77638</v>
      </c>
      <c r="CA15" s="4">
        <f>SONIA_PX[[#This Row],[Column34]]</f>
        <v>74593</v>
      </c>
      <c r="CB15" s="4">
        <f>SONIA_PX[[#This Row],[Column35]]</f>
        <v>65647</v>
      </c>
      <c r="CC15" s="4">
        <f>SONIA_PX[[#This Row],[Column36]]</f>
        <v>65505</v>
      </c>
      <c r="CD15" s="4">
        <f>SONIA_PX[[#This Row],[Column37]]</f>
        <v>65771</v>
      </c>
      <c r="CE15" s="4">
        <f>SONIA_PX[[#This Row],[Column38]]</f>
        <v>66111</v>
      </c>
      <c r="CF15" s="4">
        <f>SONIA_PX[[#This Row],[Column39]]</f>
        <v>66615</v>
      </c>
      <c r="CG15" s="4">
        <f>SONIA_PX[[#This Row],[Column40]]</f>
        <v>66474</v>
      </c>
      <c r="CH15" s="4">
        <f>SONIA_PX[[#This Row],[Column41]]</f>
        <v>62127</v>
      </c>
      <c r="CI15" s="4">
        <f>SONIA_PX[[#This Row],[Column42]]</f>
        <v>62528</v>
      </c>
      <c r="CJ15" s="4">
        <f>SONIA_PX[[#This Row],[Column43]]</f>
        <v>62917</v>
      </c>
      <c r="CK15" s="4">
        <f>SONIA_PX[[#This Row],[Column44]]</f>
        <v>61107</v>
      </c>
      <c r="CL15" s="4">
        <f>SONIA_PX[[#This Row],[Column45]]</f>
        <v>52320</v>
      </c>
    </row>
    <row r="16" spans="1:90" x14ac:dyDescent="0.25">
      <c r="A16" s="2" t="str">
        <f ca="1">'cont list_0'!I19</f>
        <v>Z29</v>
      </c>
      <c r="B16" s="4">
        <f>SONIA_PX[[#This Row],[Column2]]</f>
        <v>31356</v>
      </c>
      <c r="C16" s="4">
        <f>SONIA_PX[[#This Row],[Column3]]</f>
        <v>31356</v>
      </c>
      <c r="D16" s="4">
        <f>SONIA_PX[[#This Row],[Column4]]</f>
        <v>27362</v>
      </c>
      <c r="E16" s="4">
        <f>SONIA_PX[[#This Row],[Column5]]</f>
        <v>29290</v>
      </c>
      <c r="F16" s="4">
        <f>SONIA_PX[[#This Row],[Column6]]</f>
        <v>28557</v>
      </c>
      <c r="G16" s="4">
        <f>SONIA_PX[[#This Row],[Column7]]</f>
        <v>27932</v>
      </c>
      <c r="H16" s="4">
        <f>SONIA_PX[[#This Row],[Column8]]</f>
        <v>29736</v>
      </c>
      <c r="I16" s="4">
        <f>SONIA_PX[[#This Row],[Column9]]</f>
        <v>28932</v>
      </c>
      <c r="J16" s="4">
        <f>SONIA_PX[[#This Row],[Column10]]</f>
        <v>27122</v>
      </c>
      <c r="K16" s="4">
        <f>SONIA_PX[[#This Row],[Column11]]</f>
        <v>30172</v>
      </c>
      <c r="L16" s="4">
        <f>SONIA_PX[[#This Row],[Column12]]</f>
        <v>30725</v>
      </c>
      <c r="M16" s="4">
        <f>SONIA_PX[[#This Row],[Column13]]</f>
        <v>31272</v>
      </c>
      <c r="N16" s="4">
        <f>SONIA_PX[[#This Row],[Column14]]</f>
        <v>32518</v>
      </c>
      <c r="O16" s="4">
        <f>SONIA_PX[[#This Row],[Column15]]</f>
        <v>36466</v>
      </c>
      <c r="P16" s="4">
        <f>SONIA_PX[[#This Row],[Column16]]</f>
        <v>35694</v>
      </c>
      <c r="Q16" s="4">
        <f>SONIA_PX[[#This Row],[Column17]]</f>
        <v>35231</v>
      </c>
      <c r="R16" s="4">
        <f>SONIA_PX[[#This Row],[Column18]]</f>
        <v>43630</v>
      </c>
      <c r="S16" s="4">
        <f>SONIA_PX[[#This Row],[Column19]]</f>
        <v>44638</v>
      </c>
      <c r="T16" s="4">
        <f>SONIA_PX[[#This Row],[Column20]]</f>
        <v>45299</v>
      </c>
      <c r="U16" s="4">
        <f>SONIA_PX[[#This Row],[Column21]]</f>
        <v>44034</v>
      </c>
      <c r="V16" s="4">
        <f>SONIA_PX[[#This Row],[Column22]]</f>
        <v>45163</v>
      </c>
      <c r="W16" s="4">
        <f>SONIA_PX[[#This Row],[Column23]]</f>
        <v>43616</v>
      </c>
      <c r="X16" s="4">
        <f>SONIA_PX[[#This Row],[Column24]]</f>
        <v>43494</v>
      </c>
      <c r="Y16" s="4">
        <f>SONIA_PX[[#This Row],[Column25]]</f>
        <v>44686</v>
      </c>
      <c r="Z16" s="4">
        <f>SONIA_PX[[#This Row],[Column26]]</f>
        <v>45277</v>
      </c>
      <c r="AA16" s="4">
        <f>SONIA_PX[[#This Row],[Column27]]</f>
        <v>46507</v>
      </c>
      <c r="AB16" s="4">
        <f>SONIA_PX[[#This Row],[Column28]]</f>
        <v>47146</v>
      </c>
      <c r="AC16" s="4">
        <f>SONIA_PX[[#This Row],[Column29]]</f>
        <v>45448</v>
      </c>
      <c r="AD16" s="4">
        <f>SONIA_PX[[#This Row],[Column30]]</f>
        <v>45448</v>
      </c>
      <c r="AE16" s="4">
        <f>SONIA_PX[[#This Row],[Column31]]</f>
        <v>47269</v>
      </c>
      <c r="AF16" s="4">
        <f>SONIA_PX[[#This Row],[Column32]]</f>
        <v>47249</v>
      </c>
      <c r="AG16" s="4">
        <f>SONIA_PX[[#This Row],[Column33]]</f>
        <v>49396</v>
      </c>
      <c r="AH16" s="4">
        <f>SONIA_PX[[#This Row],[Column34]]</f>
        <v>44438</v>
      </c>
      <c r="AI16" s="4">
        <f>SONIA_PX[[#This Row],[Column35]]</f>
        <v>43142</v>
      </c>
      <c r="AJ16" s="4">
        <f>SONIA_PX[[#This Row],[Column36]]</f>
        <v>41248</v>
      </c>
      <c r="AK16" s="4">
        <f>SONIA_PX[[#This Row],[Column37]]</f>
        <v>41352</v>
      </c>
      <c r="AL16" s="4">
        <f>SONIA_PX[[#This Row],[Column38]]</f>
        <v>39383</v>
      </c>
      <c r="AM16" s="4">
        <f>SONIA_PX[[#This Row],[Column39]]</f>
        <v>38975</v>
      </c>
      <c r="AN16" s="4">
        <f>SONIA_PX[[#This Row],[Column40]]</f>
        <v>39202</v>
      </c>
      <c r="AO16" s="4">
        <f>SONIA_PX[[#This Row],[Column41]]</f>
        <v>35989</v>
      </c>
      <c r="AP16" s="4">
        <f>SONIA_PX[[#This Row],[Column42]]</f>
        <v>34605</v>
      </c>
      <c r="AQ16" s="4">
        <f>SONIA_PX[[#This Row],[Column43]]</f>
        <v>33230</v>
      </c>
      <c r="AR16" s="4">
        <f>SONIA_PX[[#This Row],[Column44]]</f>
        <v>34454</v>
      </c>
      <c r="AS16" s="4">
        <f>SONIA_PX[[#This Row],[Column45]]</f>
        <v>34306</v>
      </c>
      <c r="AT16" s="4" t="str">
        <f>SONIA_PX[[#This Row],[Column1]]</f>
        <v>SFI14 Comdty</v>
      </c>
      <c r="AU16" s="4">
        <f>SONIA_PX[[#This Row],[Column2]]</f>
        <v>31356</v>
      </c>
      <c r="AV16" s="4">
        <f>SONIA_PX[[#This Row],[Column3]]</f>
        <v>31356</v>
      </c>
      <c r="AW16" s="4">
        <f>SONIA_PX[[#This Row],[Column4]]</f>
        <v>27362</v>
      </c>
      <c r="AX16" s="4">
        <f>SONIA_PX[[#This Row],[Column5]]</f>
        <v>29290</v>
      </c>
      <c r="AY16" s="4">
        <f>SONIA_PX[[#This Row],[Column6]]</f>
        <v>28557</v>
      </c>
      <c r="AZ16" s="4">
        <f>SONIA_PX[[#This Row],[Column7]]</f>
        <v>27932</v>
      </c>
      <c r="BA16" s="4">
        <f>SONIA_PX[[#This Row],[Column8]]</f>
        <v>29736</v>
      </c>
      <c r="BB16" s="4">
        <f>SONIA_PX[[#This Row],[Column9]]</f>
        <v>28932</v>
      </c>
      <c r="BC16" s="4">
        <f>SONIA_PX[[#This Row],[Column10]]</f>
        <v>27122</v>
      </c>
      <c r="BD16" s="4">
        <f>SONIA_PX[[#This Row],[Column11]]</f>
        <v>30172</v>
      </c>
      <c r="BE16" s="4">
        <f>SONIA_PX[[#This Row],[Column12]]</f>
        <v>30725</v>
      </c>
      <c r="BF16" s="4">
        <f>SONIA_PX[[#This Row],[Column13]]</f>
        <v>31272</v>
      </c>
      <c r="BG16" s="4">
        <f>SONIA_PX[[#This Row],[Column14]]</f>
        <v>32518</v>
      </c>
      <c r="BH16" s="4">
        <f>SONIA_PX[[#This Row],[Column15]]</f>
        <v>36466</v>
      </c>
      <c r="BI16" s="4">
        <f>SONIA_PX[[#This Row],[Column16]]</f>
        <v>35694</v>
      </c>
      <c r="BJ16" s="4">
        <f>SONIA_PX[[#This Row],[Column17]]</f>
        <v>35231</v>
      </c>
      <c r="BK16" s="4">
        <f>SONIA_PX[[#This Row],[Column18]]</f>
        <v>43630</v>
      </c>
      <c r="BL16" s="4">
        <f>SONIA_PX[[#This Row],[Column19]]</f>
        <v>44638</v>
      </c>
      <c r="BM16" s="4">
        <f>SONIA_PX[[#This Row],[Column20]]</f>
        <v>45299</v>
      </c>
      <c r="BN16" s="4">
        <f>SONIA_PX[[#This Row],[Column21]]</f>
        <v>44034</v>
      </c>
      <c r="BO16" s="4">
        <f>SONIA_PX[[#This Row],[Column22]]</f>
        <v>45163</v>
      </c>
      <c r="BP16" s="4">
        <f>SONIA_PX[[#This Row],[Column23]]</f>
        <v>43616</v>
      </c>
      <c r="BQ16" s="4">
        <f>SONIA_PX[[#This Row],[Column24]]</f>
        <v>43494</v>
      </c>
      <c r="BR16" s="4">
        <f>SONIA_PX[[#This Row],[Column25]]</f>
        <v>44686</v>
      </c>
      <c r="BS16" s="4">
        <f>SONIA_PX[[#This Row],[Column26]]</f>
        <v>45277</v>
      </c>
      <c r="BT16" s="4">
        <f>SONIA_PX[[#This Row],[Column27]]</f>
        <v>46507</v>
      </c>
      <c r="BU16" s="4">
        <f>SONIA_PX[[#This Row],[Column28]]</f>
        <v>47146</v>
      </c>
      <c r="BV16" s="4">
        <f>SONIA_PX[[#This Row],[Column29]]</f>
        <v>45448</v>
      </c>
      <c r="BW16" s="4">
        <f>SONIA_PX[[#This Row],[Column30]]</f>
        <v>45448</v>
      </c>
      <c r="BX16" s="4">
        <f>SONIA_PX[[#This Row],[Column31]]</f>
        <v>47269</v>
      </c>
      <c r="BY16" s="4">
        <f>SONIA_PX[[#This Row],[Column32]]</f>
        <v>47249</v>
      </c>
      <c r="BZ16" s="4">
        <f>SONIA_PX[[#This Row],[Column33]]</f>
        <v>49396</v>
      </c>
      <c r="CA16" s="4">
        <f>SONIA_PX[[#This Row],[Column34]]</f>
        <v>44438</v>
      </c>
      <c r="CB16" s="4">
        <f>SONIA_PX[[#This Row],[Column35]]</f>
        <v>43142</v>
      </c>
      <c r="CC16" s="4">
        <f>SONIA_PX[[#This Row],[Column36]]</f>
        <v>41248</v>
      </c>
      <c r="CD16" s="4">
        <f>SONIA_PX[[#This Row],[Column37]]</f>
        <v>41352</v>
      </c>
      <c r="CE16" s="4">
        <f>SONIA_PX[[#This Row],[Column38]]</f>
        <v>39383</v>
      </c>
      <c r="CF16" s="4">
        <f>SONIA_PX[[#This Row],[Column39]]</f>
        <v>38975</v>
      </c>
      <c r="CG16" s="4">
        <f>SONIA_PX[[#This Row],[Column40]]</f>
        <v>39202</v>
      </c>
      <c r="CH16" s="4">
        <f>SONIA_PX[[#This Row],[Column41]]</f>
        <v>35989</v>
      </c>
      <c r="CI16" s="4">
        <f>SONIA_PX[[#This Row],[Column42]]</f>
        <v>34605</v>
      </c>
      <c r="CJ16" s="4">
        <f>SONIA_PX[[#This Row],[Column43]]</f>
        <v>33230</v>
      </c>
      <c r="CK16" s="4">
        <f>SONIA_PX[[#This Row],[Column44]]</f>
        <v>34454</v>
      </c>
      <c r="CL16" s="4">
        <f>SONIA_PX[[#This Row],[Column45]]</f>
        <v>34306</v>
      </c>
    </row>
    <row r="17" spans="1:90" x14ac:dyDescent="0.25">
      <c r="A17" s="2" t="str">
        <f ca="1">'cont list_0'!I20</f>
        <v>H30</v>
      </c>
      <c r="B17" s="4">
        <f>SONIA_PX[[#This Row],[Column2]]</f>
        <v>37710</v>
      </c>
      <c r="C17" s="4">
        <f>SONIA_PX[[#This Row],[Column3]]</f>
        <v>37710</v>
      </c>
      <c r="D17" s="4">
        <f>SONIA_PX[[#This Row],[Column4]]</f>
        <v>39835</v>
      </c>
      <c r="E17" s="4">
        <f>SONIA_PX[[#This Row],[Column5]]</f>
        <v>37667</v>
      </c>
      <c r="F17" s="4">
        <f>SONIA_PX[[#This Row],[Column6]]</f>
        <v>36891</v>
      </c>
      <c r="G17" s="4">
        <f>SONIA_PX[[#This Row],[Column7]]</f>
        <v>36724</v>
      </c>
      <c r="H17" s="4">
        <f>SONIA_PX[[#This Row],[Column8]]</f>
        <v>33510</v>
      </c>
      <c r="I17" s="4">
        <f>SONIA_PX[[#This Row],[Column9]]</f>
        <v>32247</v>
      </c>
      <c r="J17" s="4">
        <f>SONIA_PX[[#This Row],[Column10]]</f>
        <v>32323</v>
      </c>
      <c r="K17" s="4">
        <f>SONIA_PX[[#This Row],[Column11]]</f>
        <v>38278</v>
      </c>
      <c r="L17" s="4">
        <f>SONIA_PX[[#This Row],[Column12]]</f>
        <v>36778</v>
      </c>
      <c r="M17" s="4">
        <f>SONIA_PX[[#This Row],[Column13]]</f>
        <v>35045</v>
      </c>
      <c r="N17" s="4">
        <f>SONIA_PX[[#This Row],[Column14]]</f>
        <v>30871</v>
      </c>
      <c r="O17" s="4">
        <f>SONIA_PX[[#This Row],[Column15]]</f>
        <v>30160</v>
      </c>
      <c r="P17" s="4">
        <f>SONIA_PX[[#This Row],[Column16]]</f>
        <v>28448</v>
      </c>
      <c r="Q17" s="4">
        <f>SONIA_PX[[#This Row],[Column17]]</f>
        <v>26684</v>
      </c>
      <c r="R17" s="4">
        <f>SONIA_PX[[#This Row],[Column18]]</f>
        <v>33659</v>
      </c>
      <c r="S17" s="4">
        <f>SONIA_PX[[#This Row],[Column19]]</f>
        <v>34347</v>
      </c>
      <c r="T17" s="4">
        <f>SONIA_PX[[#This Row],[Column20]]</f>
        <v>33995</v>
      </c>
      <c r="U17" s="4">
        <f>SONIA_PX[[#This Row],[Column21]]</f>
        <v>31644</v>
      </c>
      <c r="V17" s="4">
        <f>SONIA_PX[[#This Row],[Column22]]</f>
        <v>32271</v>
      </c>
      <c r="W17" s="4">
        <f>SONIA_PX[[#This Row],[Column23]]</f>
        <v>30222</v>
      </c>
      <c r="X17" s="4">
        <f>SONIA_PX[[#This Row],[Column24]]</f>
        <v>29347</v>
      </c>
      <c r="Y17" s="4">
        <f>SONIA_PX[[#This Row],[Column25]]</f>
        <v>27173</v>
      </c>
      <c r="Z17" s="4">
        <f>SONIA_PX[[#This Row],[Column26]]</f>
        <v>29017</v>
      </c>
      <c r="AA17" s="4">
        <f>SONIA_PX[[#This Row],[Column27]]</f>
        <v>27440</v>
      </c>
      <c r="AB17" s="4">
        <f>SONIA_PX[[#This Row],[Column28]]</f>
        <v>29186</v>
      </c>
      <c r="AC17" s="4">
        <f>SONIA_PX[[#This Row],[Column29]]</f>
        <v>31062</v>
      </c>
      <c r="AD17" s="4">
        <f>SONIA_PX[[#This Row],[Column30]]</f>
        <v>31062</v>
      </c>
      <c r="AE17" s="4">
        <f>SONIA_PX[[#This Row],[Column31]]</f>
        <v>30727</v>
      </c>
      <c r="AF17" s="4">
        <f>SONIA_PX[[#This Row],[Column32]]</f>
        <v>28572</v>
      </c>
      <c r="AG17" s="4">
        <f>SONIA_PX[[#This Row],[Column33]]</f>
        <v>29027</v>
      </c>
      <c r="AH17" s="4">
        <f>SONIA_PX[[#This Row],[Column34]]</f>
        <v>32217</v>
      </c>
      <c r="AI17" s="4">
        <f>SONIA_PX[[#This Row],[Column35]]</f>
        <v>32095</v>
      </c>
      <c r="AJ17" s="4">
        <f>SONIA_PX[[#This Row],[Column36]]</f>
        <v>34157</v>
      </c>
      <c r="AK17" s="4">
        <f>SONIA_PX[[#This Row],[Column37]]</f>
        <v>34680</v>
      </c>
      <c r="AL17" s="4">
        <f>SONIA_PX[[#This Row],[Column38]]</f>
        <v>35952</v>
      </c>
      <c r="AM17" s="4">
        <f>SONIA_PX[[#This Row],[Column39]]</f>
        <v>34693</v>
      </c>
      <c r="AN17" s="4">
        <f>SONIA_PX[[#This Row],[Column40]]</f>
        <v>34338</v>
      </c>
      <c r="AO17" s="4">
        <f>SONIA_PX[[#This Row],[Column41]]</f>
        <v>34562</v>
      </c>
      <c r="AP17" s="4">
        <f>SONIA_PX[[#This Row],[Column42]]</f>
        <v>34091</v>
      </c>
      <c r="AQ17" s="4">
        <f>SONIA_PX[[#This Row],[Column43]]</f>
        <v>33455</v>
      </c>
      <c r="AR17" s="4">
        <f>SONIA_PX[[#This Row],[Column44]]</f>
        <v>34574</v>
      </c>
      <c r="AS17" s="4">
        <f>SONIA_PX[[#This Row],[Column45]]</f>
        <v>32435</v>
      </c>
      <c r="AT17" s="4" t="str">
        <f>SONIA_PX[[#This Row],[Column1]]</f>
        <v>SFI15 Comdty</v>
      </c>
      <c r="AU17" s="4">
        <f>SONIA_PX[[#This Row],[Column2]]</f>
        <v>37710</v>
      </c>
      <c r="AV17" s="4">
        <f>SONIA_PX[[#This Row],[Column3]]</f>
        <v>37710</v>
      </c>
      <c r="AW17" s="4">
        <f>SONIA_PX[[#This Row],[Column4]]</f>
        <v>39835</v>
      </c>
      <c r="AX17" s="4">
        <f>SONIA_PX[[#This Row],[Column5]]</f>
        <v>37667</v>
      </c>
      <c r="AY17" s="4">
        <f>SONIA_PX[[#This Row],[Column6]]</f>
        <v>36891</v>
      </c>
      <c r="AZ17" s="4">
        <f>SONIA_PX[[#This Row],[Column7]]</f>
        <v>36724</v>
      </c>
      <c r="BA17" s="4">
        <f>SONIA_PX[[#This Row],[Column8]]</f>
        <v>33510</v>
      </c>
      <c r="BB17" s="4">
        <f>SONIA_PX[[#This Row],[Column9]]</f>
        <v>32247</v>
      </c>
      <c r="BC17" s="4">
        <f>SONIA_PX[[#This Row],[Column10]]</f>
        <v>32323</v>
      </c>
      <c r="BD17" s="4">
        <f>SONIA_PX[[#This Row],[Column11]]</f>
        <v>38278</v>
      </c>
      <c r="BE17" s="4">
        <f>SONIA_PX[[#This Row],[Column12]]</f>
        <v>36778</v>
      </c>
      <c r="BF17" s="4">
        <f>SONIA_PX[[#This Row],[Column13]]</f>
        <v>35045</v>
      </c>
      <c r="BG17" s="4">
        <f>SONIA_PX[[#This Row],[Column14]]</f>
        <v>30871</v>
      </c>
      <c r="BH17" s="4">
        <f>SONIA_PX[[#This Row],[Column15]]</f>
        <v>30160</v>
      </c>
      <c r="BI17" s="4">
        <f>SONIA_PX[[#This Row],[Column16]]</f>
        <v>28448</v>
      </c>
      <c r="BJ17" s="4">
        <f>SONIA_PX[[#This Row],[Column17]]</f>
        <v>26684</v>
      </c>
      <c r="BK17" s="4">
        <f>SONIA_PX[[#This Row],[Column18]]</f>
        <v>33659</v>
      </c>
      <c r="BL17" s="4">
        <f>SONIA_PX[[#This Row],[Column19]]</f>
        <v>34347</v>
      </c>
      <c r="BM17" s="4">
        <f>SONIA_PX[[#This Row],[Column20]]</f>
        <v>33995</v>
      </c>
      <c r="BN17" s="4">
        <f>SONIA_PX[[#This Row],[Column21]]</f>
        <v>31644</v>
      </c>
      <c r="BO17" s="4">
        <f>SONIA_PX[[#This Row],[Column22]]</f>
        <v>32271</v>
      </c>
      <c r="BP17" s="4">
        <f>SONIA_PX[[#This Row],[Column23]]</f>
        <v>30222</v>
      </c>
      <c r="BQ17" s="4">
        <f>SONIA_PX[[#This Row],[Column24]]</f>
        <v>29347</v>
      </c>
      <c r="BR17" s="4">
        <f>SONIA_PX[[#This Row],[Column25]]</f>
        <v>27173</v>
      </c>
      <c r="BS17" s="4">
        <f>SONIA_PX[[#This Row],[Column26]]</f>
        <v>29017</v>
      </c>
      <c r="BT17" s="4">
        <f>SONIA_PX[[#This Row],[Column27]]</f>
        <v>27440</v>
      </c>
      <c r="BU17" s="4">
        <f>SONIA_PX[[#This Row],[Column28]]</f>
        <v>29186</v>
      </c>
      <c r="BV17" s="4">
        <f>SONIA_PX[[#This Row],[Column29]]</f>
        <v>31062</v>
      </c>
      <c r="BW17" s="4">
        <f>SONIA_PX[[#This Row],[Column30]]</f>
        <v>31062</v>
      </c>
      <c r="BX17" s="4">
        <f>SONIA_PX[[#This Row],[Column31]]</f>
        <v>30727</v>
      </c>
      <c r="BY17" s="4">
        <f>SONIA_PX[[#This Row],[Column32]]</f>
        <v>28572</v>
      </c>
      <c r="BZ17" s="4">
        <f>SONIA_PX[[#This Row],[Column33]]</f>
        <v>29027</v>
      </c>
      <c r="CA17" s="4">
        <f>SONIA_PX[[#This Row],[Column34]]</f>
        <v>32217</v>
      </c>
      <c r="CB17" s="4">
        <f>SONIA_PX[[#This Row],[Column35]]</f>
        <v>32095</v>
      </c>
      <c r="CC17" s="4">
        <f>SONIA_PX[[#This Row],[Column36]]</f>
        <v>34157</v>
      </c>
      <c r="CD17" s="4">
        <f>SONIA_PX[[#This Row],[Column37]]</f>
        <v>34680</v>
      </c>
      <c r="CE17" s="4">
        <f>SONIA_PX[[#This Row],[Column38]]</f>
        <v>35952</v>
      </c>
      <c r="CF17" s="4">
        <f>SONIA_PX[[#This Row],[Column39]]</f>
        <v>34693</v>
      </c>
      <c r="CG17" s="4">
        <f>SONIA_PX[[#This Row],[Column40]]</f>
        <v>34338</v>
      </c>
      <c r="CH17" s="4">
        <f>SONIA_PX[[#This Row],[Column41]]</f>
        <v>34562</v>
      </c>
      <c r="CI17" s="4">
        <f>SONIA_PX[[#This Row],[Column42]]</f>
        <v>34091</v>
      </c>
      <c r="CJ17" s="4">
        <f>SONIA_PX[[#This Row],[Column43]]</f>
        <v>33455</v>
      </c>
      <c r="CK17" s="4">
        <f>SONIA_PX[[#This Row],[Column44]]</f>
        <v>34574</v>
      </c>
      <c r="CL17" s="4">
        <f>SONIA_PX[[#This Row],[Column45]]</f>
        <v>32435</v>
      </c>
    </row>
    <row r="18" spans="1:90" x14ac:dyDescent="0.25">
      <c r="A18" s="2" t="str">
        <f ca="1">'cont list_0'!I21</f>
        <v>M30</v>
      </c>
      <c r="B18" s="4">
        <f>SONIA_PX[[#This Row],[Column2]]</f>
        <v>22289</v>
      </c>
      <c r="C18" s="4">
        <f>SONIA_PX[[#This Row],[Column3]]</f>
        <v>22289</v>
      </c>
      <c r="D18" s="4">
        <f>SONIA_PX[[#This Row],[Column4]]</f>
        <v>25670</v>
      </c>
      <c r="E18" s="4">
        <f>SONIA_PX[[#This Row],[Column5]]</f>
        <v>24713</v>
      </c>
      <c r="F18" s="4">
        <f>SONIA_PX[[#This Row],[Column6]]</f>
        <v>28409</v>
      </c>
      <c r="G18" s="4">
        <f>SONIA_PX[[#This Row],[Column7]]</f>
        <v>29579</v>
      </c>
      <c r="H18" s="4">
        <f>SONIA_PX[[#This Row],[Column8]]</f>
        <v>26502</v>
      </c>
      <c r="I18" s="4">
        <f>SONIA_PX[[#This Row],[Column9]]</f>
        <v>24996</v>
      </c>
      <c r="J18" s="4">
        <f>SONIA_PX[[#This Row],[Column10]]</f>
        <v>24872</v>
      </c>
      <c r="K18" s="4">
        <f>SONIA_PX[[#This Row],[Column11]]</f>
        <v>23121</v>
      </c>
      <c r="L18" s="4">
        <f>SONIA_PX[[#This Row],[Column12]]</f>
        <v>23153</v>
      </c>
      <c r="M18" s="4">
        <f>SONIA_PX[[#This Row],[Column13]]</f>
        <v>22075</v>
      </c>
      <c r="N18" s="4">
        <f>SONIA_PX[[#This Row],[Column14]]</f>
        <v>20082</v>
      </c>
      <c r="O18" s="4">
        <f>SONIA_PX[[#This Row],[Column15]]</f>
        <v>18589</v>
      </c>
      <c r="P18" s="4">
        <f>SONIA_PX[[#This Row],[Column16]]</f>
        <v>17521</v>
      </c>
      <c r="Q18" s="4">
        <f>SONIA_PX[[#This Row],[Column17]]</f>
        <v>19349</v>
      </c>
      <c r="R18" s="4">
        <f>SONIA_PX[[#This Row],[Column18]]</f>
        <v>27011</v>
      </c>
      <c r="S18" s="4">
        <f>SONIA_PX[[#This Row],[Column19]]</f>
        <v>26510</v>
      </c>
      <c r="T18" s="4">
        <f>SONIA_PX[[#This Row],[Column20]]</f>
        <v>26393</v>
      </c>
      <c r="U18" s="4">
        <f>SONIA_PX[[#This Row],[Column21]]</f>
        <v>26645</v>
      </c>
      <c r="V18" s="4">
        <f>SONIA_PX[[#This Row],[Column22]]</f>
        <v>28021</v>
      </c>
      <c r="W18" s="4">
        <f>SONIA_PX[[#This Row],[Column23]]</f>
        <v>24732</v>
      </c>
      <c r="X18" s="4">
        <f>SONIA_PX[[#This Row],[Column24]]</f>
        <v>24904</v>
      </c>
      <c r="Y18" s="4">
        <f>SONIA_PX[[#This Row],[Column25]]</f>
        <v>25083</v>
      </c>
      <c r="Z18" s="4">
        <f>SONIA_PX[[#This Row],[Column26]]</f>
        <v>24213</v>
      </c>
      <c r="AA18" s="4">
        <f>SONIA_PX[[#This Row],[Column27]]</f>
        <v>28035</v>
      </c>
      <c r="AB18" s="4">
        <f>SONIA_PX[[#This Row],[Column28]]</f>
        <v>28192</v>
      </c>
      <c r="AC18" s="4">
        <f>SONIA_PX[[#This Row],[Column29]]</f>
        <v>28054</v>
      </c>
      <c r="AD18" s="4">
        <f>SONIA_PX[[#This Row],[Column30]]</f>
        <v>28054</v>
      </c>
      <c r="AE18" s="4">
        <f>SONIA_PX[[#This Row],[Column31]]</f>
        <v>25801</v>
      </c>
      <c r="AF18" s="4">
        <f>SONIA_PX[[#This Row],[Column32]]</f>
        <v>25527</v>
      </c>
      <c r="AG18" s="4">
        <f>SONIA_PX[[#This Row],[Column33]]</f>
        <v>25092</v>
      </c>
      <c r="AH18" s="4">
        <f>SONIA_PX[[#This Row],[Column34]]</f>
        <v>27485</v>
      </c>
      <c r="AI18" s="4">
        <f>SONIA_PX[[#This Row],[Column35]]</f>
        <v>26105</v>
      </c>
      <c r="AJ18" s="4">
        <f>SONIA_PX[[#This Row],[Column36]]</f>
        <v>30868</v>
      </c>
      <c r="AK18" s="4">
        <f>SONIA_PX[[#This Row],[Column37]]</f>
        <v>30098</v>
      </c>
      <c r="AL18" s="4">
        <f>SONIA_PX[[#This Row],[Column38]]</f>
        <v>29625</v>
      </c>
      <c r="AM18" s="4">
        <f>SONIA_PX[[#This Row],[Column39]]</f>
        <v>29606</v>
      </c>
      <c r="AN18" s="4">
        <f>SONIA_PX[[#This Row],[Column40]]</f>
        <v>29761</v>
      </c>
      <c r="AO18" s="4">
        <f>SONIA_PX[[#This Row],[Column41]]</f>
        <v>30813</v>
      </c>
      <c r="AP18" s="4">
        <f>SONIA_PX[[#This Row],[Column42]]</f>
        <v>30241</v>
      </c>
      <c r="AQ18" s="4">
        <f>SONIA_PX[[#This Row],[Column43]]</f>
        <v>31046</v>
      </c>
      <c r="AR18" s="4">
        <f>SONIA_PX[[#This Row],[Column44]]</f>
        <v>29329</v>
      </c>
      <c r="AS18" s="4">
        <f>SONIA_PX[[#This Row],[Column45]]</f>
        <v>31119</v>
      </c>
      <c r="AT18" s="4" t="str">
        <f>SONIA_PX[[#This Row],[Column1]]</f>
        <v>SFI16 Comdty</v>
      </c>
      <c r="AU18" s="4">
        <f>SONIA_PX[[#This Row],[Column2]]</f>
        <v>22289</v>
      </c>
      <c r="AV18" s="4">
        <f>SONIA_PX[[#This Row],[Column3]]</f>
        <v>22289</v>
      </c>
      <c r="AW18" s="4">
        <f>SONIA_PX[[#This Row],[Column4]]</f>
        <v>25670</v>
      </c>
      <c r="AX18" s="4">
        <f>SONIA_PX[[#This Row],[Column5]]</f>
        <v>24713</v>
      </c>
      <c r="AY18" s="4">
        <f>SONIA_PX[[#This Row],[Column6]]</f>
        <v>28409</v>
      </c>
      <c r="AZ18" s="4">
        <f>SONIA_PX[[#This Row],[Column7]]</f>
        <v>29579</v>
      </c>
      <c r="BA18" s="4">
        <f>SONIA_PX[[#This Row],[Column8]]</f>
        <v>26502</v>
      </c>
      <c r="BB18" s="4">
        <f>SONIA_PX[[#This Row],[Column9]]</f>
        <v>24996</v>
      </c>
      <c r="BC18" s="4">
        <f>SONIA_PX[[#This Row],[Column10]]</f>
        <v>24872</v>
      </c>
      <c r="BD18" s="4">
        <f>SONIA_PX[[#This Row],[Column11]]</f>
        <v>23121</v>
      </c>
      <c r="BE18" s="4">
        <f>SONIA_PX[[#This Row],[Column12]]</f>
        <v>23153</v>
      </c>
      <c r="BF18" s="4">
        <f>SONIA_PX[[#This Row],[Column13]]</f>
        <v>22075</v>
      </c>
      <c r="BG18" s="4">
        <f>SONIA_PX[[#This Row],[Column14]]</f>
        <v>20082</v>
      </c>
      <c r="BH18" s="4">
        <f>SONIA_PX[[#This Row],[Column15]]</f>
        <v>18589</v>
      </c>
      <c r="BI18" s="4">
        <f>SONIA_PX[[#This Row],[Column16]]</f>
        <v>17521</v>
      </c>
      <c r="BJ18" s="4">
        <f>SONIA_PX[[#This Row],[Column17]]</f>
        <v>19349</v>
      </c>
      <c r="BK18" s="4">
        <f>SONIA_PX[[#This Row],[Column18]]</f>
        <v>27011</v>
      </c>
      <c r="BL18" s="4">
        <f>SONIA_PX[[#This Row],[Column19]]</f>
        <v>26510</v>
      </c>
      <c r="BM18" s="4">
        <f>SONIA_PX[[#This Row],[Column20]]</f>
        <v>26393</v>
      </c>
      <c r="BN18" s="4">
        <f>SONIA_PX[[#This Row],[Column21]]</f>
        <v>26645</v>
      </c>
      <c r="BO18" s="4">
        <f>SONIA_PX[[#This Row],[Column22]]</f>
        <v>28021</v>
      </c>
      <c r="BP18" s="4">
        <f>SONIA_PX[[#This Row],[Column23]]</f>
        <v>24732</v>
      </c>
      <c r="BQ18" s="4">
        <f>SONIA_PX[[#This Row],[Column24]]</f>
        <v>24904</v>
      </c>
      <c r="BR18" s="4">
        <f>SONIA_PX[[#This Row],[Column25]]</f>
        <v>25083</v>
      </c>
      <c r="BS18" s="4">
        <f>SONIA_PX[[#This Row],[Column26]]</f>
        <v>24213</v>
      </c>
      <c r="BT18" s="4">
        <f>SONIA_PX[[#This Row],[Column27]]</f>
        <v>28035</v>
      </c>
      <c r="BU18" s="4">
        <f>SONIA_PX[[#This Row],[Column28]]</f>
        <v>28192</v>
      </c>
      <c r="BV18" s="4">
        <f>SONIA_PX[[#This Row],[Column29]]</f>
        <v>28054</v>
      </c>
      <c r="BW18" s="4">
        <f>SONIA_PX[[#This Row],[Column30]]</f>
        <v>28054</v>
      </c>
      <c r="BX18" s="4">
        <f>SONIA_PX[[#This Row],[Column31]]</f>
        <v>25801</v>
      </c>
      <c r="BY18" s="4">
        <f>SONIA_PX[[#This Row],[Column32]]</f>
        <v>25527</v>
      </c>
      <c r="BZ18" s="4">
        <f>SONIA_PX[[#This Row],[Column33]]</f>
        <v>25092</v>
      </c>
      <c r="CA18" s="4">
        <f>SONIA_PX[[#This Row],[Column34]]</f>
        <v>27485</v>
      </c>
      <c r="CB18" s="4">
        <f>SONIA_PX[[#This Row],[Column35]]</f>
        <v>26105</v>
      </c>
      <c r="CC18" s="4">
        <f>SONIA_PX[[#This Row],[Column36]]</f>
        <v>30868</v>
      </c>
      <c r="CD18" s="4">
        <f>SONIA_PX[[#This Row],[Column37]]</f>
        <v>30098</v>
      </c>
      <c r="CE18" s="4">
        <f>SONIA_PX[[#This Row],[Column38]]</f>
        <v>29625</v>
      </c>
      <c r="CF18" s="4">
        <f>SONIA_PX[[#This Row],[Column39]]</f>
        <v>29606</v>
      </c>
      <c r="CG18" s="4">
        <f>SONIA_PX[[#This Row],[Column40]]</f>
        <v>29761</v>
      </c>
      <c r="CH18" s="4">
        <f>SONIA_PX[[#This Row],[Column41]]</f>
        <v>30813</v>
      </c>
      <c r="CI18" s="4">
        <f>SONIA_PX[[#This Row],[Column42]]</f>
        <v>30241</v>
      </c>
      <c r="CJ18" s="4">
        <f>SONIA_PX[[#This Row],[Column43]]</f>
        <v>31046</v>
      </c>
      <c r="CK18" s="4">
        <f>SONIA_PX[[#This Row],[Column44]]</f>
        <v>29329</v>
      </c>
      <c r="CL18" s="4">
        <f>SONIA_PX[[#This Row],[Column45]]</f>
        <v>31119</v>
      </c>
    </row>
    <row r="19" spans="1:90" x14ac:dyDescent="0.25">
      <c r="A19" s="2" t="str">
        <f ca="1">'cont list_0'!I22</f>
        <v>U30</v>
      </c>
      <c r="B19" s="4">
        <f>SONIA_PX[[#This Row],[Column2]]</f>
        <v>16002</v>
      </c>
      <c r="C19" s="4">
        <f>SONIA_PX[[#This Row],[Column3]]</f>
        <v>16002</v>
      </c>
      <c r="D19" s="4">
        <f>SONIA_PX[[#This Row],[Column4]]</f>
        <v>14896</v>
      </c>
      <c r="E19" s="4">
        <f>SONIA_PX[[#This Row],[Column5]]</f>
        <v>15139</v>
      </c>
      <c r="F19" s="4">
        <f>SONIA_PX[[#This Row],[Column6]]</f>
        <v>18704</v>
      </c>
      <c r="G19" s="4">
        <f>SONIA_PX[[#This Row],[Column7]]</f>
        <v>19937</v>
      </c>
      <c r="H19" s="4">
        <f>SONIA_PX[[#This Row],[Column8]]</f>
        <v>13788</v>
      </c>
      <c r="I19" s="4">
        <f>SONIA_PX[[#This Row],[Column9]]</f>
        <v>14270</v>
      </c>
      <c r="J19" s="4">
        <f>SONIA_PX[[#This Row],[Column10]]</f>
        <v>13827</v>
      </c>
      <c r="K19" s="4">
        <f>SONIA_PX[[#This Row],[Column11]]</f>
        <v>12262</v>
      </c>
      <c r="L19" s="4">
        <f>SONIA_PX[[#This Row],[Column12]]</f>
        <v>13128</v>
      </c>
      <c r="M19" s="4">
        <f>SONIA_PX[[#This Row],[Column13]]</f>
        <v>13275</v>
      </c>
      <c r="N19" s="4">
        <f>SONIA_PX[[#This Row],[Column14]]</f>
        <v>13927</v>
      </c>
      <c r="O19" s="4">
        <f>SONIA_PX[[#This Row],[Column15]]</f>
        <v>13714</v>
      </c>
      <c r="P19" s="4">
        <f>SONIA_PX[[#This Row],[Column16]]</f>
        <v>14408</v>
      </c>
      <c r="Q19" s="4">
        <f>SONIA_PX[[#This Row],[Column17]]</f>
        <v>16750</v>
      </c>
      <c r="R19" s="4">
        <f>SONIA_PX[[#This Row],[Column18]]</f>
        <v>17730</v>
      </c>
      <c r="S19" s="4">
        <f>SONIA_PX[[#This Row],[Column19]]</f>
        <v>17495</v>
      </c>
      <c r="T19" s="4">
        <f>SONIA_PX[[#This Row],[Column20]]</f>
        <v>16994</v>
      </c>
      <c r="U19" s="4">
        <f>SONIA_PX[[#This Row],[Column21]]</f>
        <v>17969</v>
      </c>
      <c r="V19" s="4">
        <f>SONIA_PX[[#This Row],[Column22]]</f>
        <v>16862</v>
      </c>
      <c r="W19" s="4">
        <f>SONIA_PX[[#This Row],[Column23]]</f>
        <v>16716</v>
      </c>
      <c r="X19" s="4">
        <f>SONIA_PX[[#This Row],[Column24]]</f>
        <v>17337</v>
      </c>
      <c r="Y19" s="4">
        <f>SONIA_PX[[#This Row],[Column25]]</f>
        <v>17919</v>
      </c>
      <c r="Z19" s="4">
        <f>SONIA_PX[[#This Row],[Column26]]</f>
        <v>18725</v>
      </c>
      <c r="AA19" s="4">
        <f>SONIA_PX[[#This Row],[Column27]]</f>
        <v>22399</v>
      </c>
      <c r="AB19" s="4">
        <f>SONIA_PX[[#This Row],[Column28]]</f>
        <v>20171</v>
      </c>
      <c r="AC19" s="4">
        <f>SONIA_PX[[#This Row],[Column29]]</f>
        <v>19278</v>
      </c>
      <c r="AD19" s="4">
        <f>SONIA_PX[[#This Row],[Column30]]</f>
        <v>19278</v>
      </c>
      <c r="AE19" s="4">
        <f>SONIA_PX[[#This Row],[Column31]]</f>
        <v>19734</v>
      </c>
      <c r="AF19" s="4">
        <f>SONIA_PX[[#This Row],[Column32]]</f>
        <v>17770</v>
      </c>
      <c r="AG19" s="4">
        <f>SONIA_PX[[#This Row],[Column33]]</f>
        <v>15825</v>
      </c>
      <c r="AH19" s="4">
        <f>SONIA_PX[[#This Row],[Column34]]</f>
        <v>16710</v>
      </c>
      <c r="AI19" s="4">
        <f>SONIA_PX[[#This Row],[Column35]]</f>
        <v>16872</v>
      </c>
      <c r="AJ19" s="4">
        <f>SONIA_PX[[#This Row],[Column36]]</f>
        <v>18424</v>
      </c>
      <c r="AK19" s="4">
        <f>SONIA_PX[[#This Row],[Column37]]</f>
        <v>18029</v>
      </c>
      <c r="AL19" s="4">
        <f>SONIA_PX[[#This Row],[Column38]]</f>
        <v>16937</v>
      </c>
      <c r="AM19" s="4">
        <f>SONIA_PX[[#This Row],[Column39]]</f>
        <v>16147</v>
      </c>
      <c r="AN19" s="4">
        <f>SONIA_PX[[#This Row],[Column40]]</f>
        <v>16165</v>
      </c>
      <c r="AO19" s="4">
        <f>SONIA_PX[[#This Row],[Column41]]</f>
        <v>17774</v>
      </c>
      <c r="AP19" s="4">
        <f>SONIA_PX[[#This Row],[Column42]]</f>
        <v>18112</v>
      </c>
      <c r="AQ19" s="4">
        <f>SONIA_PX[[#This Row],[Column43]]</f>
        <v>18805</v>
      </c>
      <c r="AR19" s="4">
        <f>SONIA_PX[[#This Row],[Column44]]</f>
        <v>17517</v>
      </c>
      <c r="AS19" s="4">
        <f>SONIA_PX[[#This Row],[Column45]]</f>
        <v>15072</v>
      </c>
      <c r="AT19" s="4" t="str">
        <f>SONIA_PX[[#This Row],[Column1]]</f>
        <v>SFI17 Comdty</v>
      </c>
      <c r="AU19" s="4">
        <f>SONIA_PX[[#This Row],[Column2]]</f>
        <v>16002</v>
      </c>
      <c r="AV19" s="4">
        <f>SONIA_PX[[#This Row],[Column3]]</f>
        <v>16002</v>
      </c>
      <c r="AW19" s="4">
        <f>SONIA_PX[[#This Row],[Column4]]</f>
        <v>14896</v>
      </c>
      <c r="AX19" s="4">
        <f>SONIA_PX[[#This Row],[Column5]]</f>
        <v>15139</v>
      </c>
      <c r="AY19" s="4">
        <f>SONIA_PX[[#This Row],[Column6]]</f>
        <v>18704</v>
      </c>
      <c r="AZ19" s="4">
        <f>SONIA_PX[[#This Row],[Column7]]</f>
        <v>19937</v>
      </c>
      <c r="BA19" s="4">
        <f>SONIA_PX[[#This Row],[Column8]]</f>
        <v>13788</v>
      </c>
      <c r="BB19" s="4">
        <f>SONIA_PX[[#This Row],[Column9]]</f>
        <v>14270</v>
      </c>
      <c r="BC19" s="4">
        <f>SONIA_PX[[#This Row],[Column10]]</f>
        <v>13827</v>
      </c>
      <c r="BD19" s="4">
        <f>SONIA_PX[[#This Row],[Column11]]</f>
        <v>12262</v>
      </c>
      <c r="BE19" s="4">
        <f>SONIA_PX[[#This Row],[Column12]]</f>
        <v>13128</v>
      </c>
      <c r="BF19" s="4">
        <f>SONIA_PX[[#This Row],[Column13]]</f>
        <v>13275</v>
      </c>
      <c r="BG19" s="4">
        <f>SONIA_PX[[#This Row],[Column14]]</f>
        <v>13927</v>
      </c>
      <c r="BH19" s="4">
        <f>SONIA_PX[[#This Row],[Column15]]</f>
        <v>13714</v>
      </c>
      <c r="BI19" s="4">
        <f>SONIA_PX[[#This Row],[Column16]]</f>
        <v>14408</v>
      </c>
      <c r="BJ19" s="4">
        <f>SONIA_PX[[#This Row],[Column17]]</f>
        <v>16750</v>
      </c>
      <c r="BK19" s="4">
        <f>SONIA_PX[[#This Row],[Column18]]</f>
        <v>17730</v>
      </c>
      <c r="BL19" s="4">
        <f>SONIA_PX[[#This Row],[Column19]]</f>
        <v>17495</v>
      </c>
      <c r="BM19" s="4">
        <f>SONIA_PX[[#This Row],[Column20]]</f>
        <v>16994</v>
      </c>
      <c r="BN19" s="4">
        <f>SONIA_PX[[#This Row],[Column21]]</f>
        <v>17969</v>
      </c>
      <c r="BO19" s="4">
        <f>SONIA_PX[[#This Row],[Column22]]</f>
        <v>16862</v>
      </c>
      <c r="BP19" s="4">
        <f>SONIA_PX[[#This Row],[Column23]]</f>
        <v>16716</v>
      </c>
      <c r="BQ19" s="4">
        <f>SONIA_PX[[#This Row],[Column24]]</f>
        <v>17337</v>
      </c>
      <c r="BR19" s="4">
        <f>SONIA_PX[[#This Row],[Column25]]</f>
        <v>17919</v>
      </c>
      <c r="BS19" s="4">
        <f>SONIA_PX[[#This Row],[Column26]]</f>
        <v>18725</v>
      </c>
      <c r="BT19" s="4">
        <f>SONIA_PX[[#This Row],[Column27]]</f>
        <v>22399</v>
      </c>
      <c r="BU19" s="4">
        <f>SONIA_PX[[#This Row],[Column28]]</f>
        <v>20171</v>
      </c>
      <c r="BV19" s="4">
        <f>SONIA_PX[[#This Row],[Column29]]</f>
        <v>19278</v>
      </c>
      <c r="BW19" s="4">
        <f>SONIA_PX[[#This Row],[Column30]]</f>
        <v>19278</v>
      </c>
      <c r="BX19" s="4">
        <f>SONIA_PX[[#This Row],[Column31]]</f>
        <v>19734</v>
      </c>
      <c r="BY19" s="4">
        <f>SONIA_PX[[#This Row],[Column32]]</f>
        <v>17770</v>
      </c>
      <c r="BZ19" s="4">
        <f>SONIA_PX[[#This Row],[Column33]]</f>
        <v>15825</v>
      </c>
      <c r="CA19" s="4">
        <f>SONIA_PX[[#This Row],[Column34]]</f>
        <v>16710</v>
      </c>
      <c r="CB19" s="4">
        <f>SONIA_PX[[#This Row],[Column35]]</f>
        <v>16872</v>
      </c>
      <c r="CC19" s="4">
        <f>SONIA_PX[[#This Row],[Column36]]</f>
        <v>18424</v>
      </c>
      <c r="CD19" s="4">
        <f>SONIA_PX[[#This Row],[Column37]]</f>
        <v>18029</v>
      </c>
      <c r="CE19" s="4">
        <f>SONIA_PX[[#This Row],[Column38]]</f>
        <v>16937</v>
      </c>
      <c r="CF19" s="4">
        <f>SONIA_PX[[#This Row],[Column39]]</f>
        <v>16147</v>
      </c>
      <c r="CG19" s="4">
        <f>SONIA_PX[[#This Row],[Column40]]</f>
        <v>16165</v>
      </c>
      <c r="CH19" s="4">
        <f>SONIA_PX[[#This Row],[Column41]]</f>
        <v>17774</v>
      </c>
      <c r="CI19" s="4">
        <f>SONIA_PX[[#This Row],[Column42]]</f>
        <v>18112</v>
      </c>
      <c r="CJ19" s="4">
        <f>SONIA_PX[[#This Row],[Column43]]</f>
        <v>18805</v>
      </c>
      <c r="CK19" s="4">
        <f>SONIA_PX[[#This Row],[Column44]]</f>
        <v>17517</v>
      </c>
      <c r="CL19" s="4">
        <f>SONIA_PX[[#This Row],[Column45]]</f>
        <v>15072</v>
      </c>
    </row>
    <row r="20" spans="1:90" x14ac:dyDescent="0.25">
      <c r="A20" s="2" t="str">
        <f ca="1">'cont list_0'!I23</f>
        <v>Z30</v>
      </c>
      <c r="B20" s="4">
        <f>SONIA_PX[[#This Row],[Column2]]</f>
        <v>10359</v>
      </c>
      <c r="C20" s="4">
        <f>SONIA_PX[[#This Row],[Column3]]</f>
        <v>10359</v>
      </c>
      <c r="D20" s="4">
        <f>SONIA_PX[[#This Row],[Column4]]</f>
        <v>9725</v>
      </c>
      <c r="E20" s="4">
        <f>SONIA_PX[[#This Row],[Column5]]</f>
        <v>10148</v>
      </c>
      <c r="F20" s="4">
        <f>SONIA_PX[[#This Row],[Column6]]</f>
        <v>11497</v>
      </c>
      <c r="G20" s="4">
        <f>SONIA_PX[[#This Row],[Column7]]</f>
        <v>11023</v>
      </c>
      <c r="H20" s="4">
        <f>SONIA_PX[[#This Row],[Column8]]</f>
        <v>9251</v>
      </c>
      <c r="I20" s="4">
        <f>SONIA_PX[[#This Row],[Column9]]</f>
        <v>9806</v>
      </c>
      <c r="J20" s="4">
        <f>SONIA_PX[[#This Row],[Column10]]</f>
        <v>9416</v>
      </c>
      <c r="K20" s="4">
        <f>SONIA_PX[[#This Row],[Column11]]</f>
        <v>9636</v>
      </c>
      <c r="L20" s="4">
        <f>SONIA_PX[[#This Row],[Column12]]</f>
        <v>9654</v>
      </c>
      <c r="M20" s="4">
        <f>SONIA_PX[[#This Row],[Column13]]</f>
        <v>8592</v>
      </c>
      <c r="N20" s="4">
        <f>SONIA_PX[[#This Row],[Column14]]</f>
        <v>9848</v>
      </c>
      <c r="O20" s="4">
        <f>SONIA_PX[[#This Row],[Column15]]</f>
        <v>10165</v>
      </c>
      <c r="P20" s="4">
        <f>SONIA_PX[[#This Row],[Column16]]</f>
        <v>10547</v>
      </c>
      <c r="Q20" s="4">
        <f>SONIA_PX[[#This Row],[Column17]]</f>
        <v>9915</v>
      </c>
      <c r="R20" s="4">
        <f>SONIA_PX[[#This Row],[Column18]]</f>
        <v>16914</v>
      </c>
      <c r="S20" s="4">
        <f>SONIA_PX[[#This Row],[Column19]]</f>
        <v>18111</v>
      </c>
      <c r="T20" s="4">
        <f>SONIA_PX[[#This Row],[Column20]]</f>
        <v>18688</v>
      </c>
      <c r="U20" s="4">
        <f>SONIA_PX[[#This Row],[Column21]]</f>
        <v>19331</v>
      </c>
      <c r="V20" s="4">
        <f>SONIA_PX[[#This Row],[Column22]]</f>
        <v>17020</v>
      </c>
      <c r="W20" s="4">
        <f>SONIA_PX[[#This Row],[Column23]]</f>
        <v>17654</v>
      </c>
      <c r="X20" s="4">
        <f>SONIA_PX[[#This Row],[Column24]]</f>
        <v>17484</v>
      </c>
      <c r="Y20" s="4">
        <f>SONIA_PX[[#This Row],[Column25]]</f>
        <v>17307</v>
      </c>
      <c r="Z20" s="4">
        <f>SONIA_PX[[#This Row],[Column26]]</f>
        <v>16501</v>
      </c>
      <c r="AA20" s="4">
        <f>SONIA_PX[[#This Row],[Column27]]</f>
        <v>17734</v>
      </c>
      <c r="AB20" s="4">
        <f>SONIA_PX[[#This Row],[Column28]]</f>
        <v>16966</v>
      </c>
      <c r="AC20" s="4">
        <f>SONIA_PX[[#This Row],[Column29]]</f>
        <v>17743</v>
      </c>
      <c r="AD20" s="4">
        <f>SONIA_PX[[#This Row],[Column30]]</f>
        <v>17743</v>
      </c>
      <c r="AE20" s="4">
        <f>SONIA_PX[[#This Row],[Column31]]</f>
        <v>17617</v>
      </c>
      <c r="AF20" s="4">
        <f>SONIA_PX[[#This Row],[Column32]]</f>
        <v>15590</v>
      </c>
      <c r="AG20" s="4">
        <f>SONIA_PX[[#This Row],[Column33]]</f>
        <v>13882</v>
      </c>
      <c r="AH20" s="4">
        <f>SONIA_PX[[#This Row],[Column34]]</f>
        <v>11431</v>
      </c>
      <c r="AI20" s="4">
        <f>SONIA_PX[[#This Row],[Column35]]</f>
        <v>11769</v>
      </c>
      <c r="AJ20" s="4">
        <f>SONIA_PX[[#This Row],[Column36]]</f>
        <v>11377</v>
      </c>
      <c r="AK20" s="4">
        <f>SONIA_PX[[#This Row],[Column37]]</f>
        <v>11577</v>
      </c>
      <c r="AL20" s="4">
        <f>SONIA_PX[[#This Row],[Column38]]</f>
        <v>10229</v>
      </c>
      <c r="AM20" s="4">
        <f>SONIA_PX[[#This Row],[Column39]]</f>
        <v>9866</v>
      </c>
      <c r="AN20" s="4">
        <f>SONIA_PX[[#This Row],[Column40]]</f>
        <v>9733</v>
      </c>
      <c r="AO20" s="4">
        <f>SONIA_PX[[#This Row],[Column41]]</f>
        <v>9769</v>
      </c>
      <c r="AP20" s="4">
        <f>SONIA_PX[[#This Row],[Column42]]</f>
        <v>8824</v>
      </c>
      <c r="AQ20" s="4">
        <f>SONIA_PX[[#This Row],[Column43]]</f>
        <v>8135</v>
      </c>
      <c r="AR20" s="4">
        <f>SONIA_PX[[#This Row],[Column44]]</f>
        <v>8939</v>
      </c>
      <c r="AS20" s="4">
        <f>SONIA_PX[[#This Row],[Column45]]</f>
        <v>10439</v>
      </c>
      <c r="AT20" s="4" t="str">
        <f>SONIA_PX[[#This Row],[Column1]]</f>
        <v>SFI18 Comdty</v>
      </c>
      <c r="AU20" s="4">
        <f>SONIA_PX[[#This Row],[Column2]]</f>
        <v>10359</v>
      </c>
      <c r="AV20" s="4">
        <f>SONIA_PX[[#This Row],[Column3]]</f>
        <v>10359</v>
      </c>
      <c r="AW20" s="4">
        <f>SONIA_PX[[#This Row],[Column4]]</f>
        <v>9725</v>
      </c>
      <c r="AX20" s="4">
        <f>SONIA_PX[[#This Row],[Column5]]</f>
        <v>10148</v>
      </c>
      <c r="AY20" s="4">
        <f>SONIA_PX[[#This Row],[Column6]]</f>
        <v>11497</v>
      </c>
      <c r="AZ20" s="4">
        <f>SONIA_PX[[#This Row],[Column7]]</f>
        <v>11023</v>
      </c>
      <c r="BA20" s="4">
        <f>SONIA_PX[[#This Row],[Column8]]</f>
        <v>9251</v>
      </c>
      <c r="BB20" s="4">
        <f>SONIA_PX[[#This Row],[Column9]]</f>
        <v>9806</v>
      </c>
      <c r="BC20" s="4">
        <f>SONIA_PX[[#This Row],[Column10]]</f>
        <v>9416</v>
      </c>
      <c r="BD20" s="4">
        <f>SONIA_PX[[#This Row],[Column11]]</f>
        <v>9636</v>
      </c>
      <c r="BE20" s="4">
        <f>SONIA_PX[[#This Row],[Column12]]</f>
        <v>9654</v>
      </c>
      <c r="BF20" s="4">
        <f>SONIA_PX[[#This Row],[Column13]]</f>
        <v>8592</v>
      </c>
      <c r="BG20" s="4">
        <f>SONIA_PX[[#This Row],[Column14]]</f>
        <v>9848</v>
      </c>
      <c r="BH20" s="4">
        <f>SONIA_PX[[#This Row],[Column15]]</f>
        <v>10165</v>
      </c>
      <c r="BI20" s="4">
        <f>SONIA_PX[[#This Row],[Column16]]</f>
        <v>10547</v>
      </c>
      <c r="BJ20" s="4">
        <f>SONIA_PX[[#This Row],[Column17]]</f>
        <v>9915</v>
      </c>
      <c r="BK20" s="4">
        <f>SONIA_PX[[#This Row],[Column18]]</f>
        <v>16914</v>
      </c>
      <c r="BL20" s="4">
        <f>SONIA_PX[[#This Row],[Column19]]</f>
        <v>18111</v>
      </c>
      <c r="BM20" s="4">
        <f>SONIA_PX[[#This Row],[Column20]]</f>
        <v>18688</v>
      </c>
      <c r="BN20" s="4">
        <f>SONIA_PX[[#This Row],[Column21]]</f>
        <v>19331</v>
      </c>
      <c r="BO20" s="4">
        <f>SONIA_PX[[#This Row],[Column22]]</f>
        <v>17020</v>
      </c>
      <c r="BP20" s="4">
        <f>SONIA_PX[[#This Row],[Column23]]</f>
        <v>17654</v>
      </c>
      <c r="BQ20" s="4">
        <f>SONIA_PX[[#This Row],[Column24]]</f>
        <v>17484</v>
      </c>
      <c r="BR20" s="4">
        <f>SONIA_PX[[#This Row],[Column25]]</f>
        <v>17307</v>
      </c>
      <c r="BS20" s="4">
        <f>SONIA_PX[[#This Row],[Column26]]</f>
        <v>16501</v>
      </c>
      <c r="BT20" s="4">
        <f>SONIA_PX[[#This Row],[Column27]]</f>
        <v>17734</v>
      </c>
      <c r="BU20" s="4">
        <f>SONIA_PX[[#This Row],[Column28]]</f>
        <v>16966</v>
      </c>
      <c r="BV20" s="4">
        <f>SONIA_PX[[#This Row],[Column29]]</f>
        <v>17743</v>
      </c>
      <c r="BW20" s="4">
        <f>SONIA_PX[[#This Row],[Column30]]</f>
        <v>17743</v>
      </c>
      <c r="BX20" s="4">
        <f>SONIA_PX[[#This Row],[Column31]]</f>
        <v>17617</v>
      </c>
      <c r="BY20" s="4">
        <f>SONIA_PX[[#This Row],[Column32]]</f>
        <v>15590</v>
      </c>
      <c r="BZ20" s="4">
        <f>SONIA_PX[[#This Row],[Column33]]</f>
        <v>13882</v>
      </c>
      <c r="CA20" s="4">
        <f>SONIA_PX[[#This Row],[Column34]]</f>
        <v>11431</v>
      </c>
      <c r="CB20" s="4">
        <f>SONIA_PX[[#This Row],[Column35]]</f>
        <v>11769</v>
      </c>
      <c r="CC20" s="4">
        <f>SONIA_PX[[#This Row],[Column36]]</f>
        <v>11377</v>
      </c>
      <c r="CD20" s="4">
        <f>SONIA_PX[[#This Row],[Column37]]</f>
        <v>11577</v>
      </c>
      <c r="CE20" s="4">
        <f>SONIA_PX[[#This Row],[Column38]]</f>
        <v>10229</v>
      </c>
      <c r="CF20" s="4">
        <f>SONIA_PX[[#This Row],[Column39]]</f>
        <v>9866</v>
      </c>
      <c r="CG20" s="4">
        <f>SONIA_PX[[#This Row],[Column40]]</f>
        <v>9733</v>
      </c>
      <c r="CH20" s="4">
        <f>SONIA_PX[[#This Row],[Column41]]</f>
        <v>9769</v>
      </c>
      <c r="CI20" s="4">
        <f>SONIA_PX[[#This Row],[Column42]]</f>
        <v>8824</v>
      </c>
      <c r="CJ20" s="4">
        <f>SONIA_PX[[#This Row],[Column43]]</f>
        <v>8135</v>
      </c>
      <c r="CK20" s="4">
        <f>SONIA_PX[[#This Row],[Column44]]</f>
        <v>8939</v>
      </c>
      <c r="CL20" s="4">
        <f>SONIA_PX[[#This Row],[Column45]]</f>
        <v>10439</v>
      </c>
    </row>
    <row r="21" spans="1:90" x14ac:dyDescent="0.25">
      <c r="A21" s="2" t="str">
        <f ca="1">'cont list_0'!I24</f>
        <v>H31</v>
      </c>
      <c r="B21" s="4">
        <f>SONIA_PX[[#This Row],[Column2]]</f>
        <v>8497</v>
      </c>
      <c r="C21" s="4">
        <f>SONIA_PX[[#This Row],[Column3]]</f>
        <v>8497</v>
      </c>
      <c r="D21" s="4">
        <f>SONIA_PX[[#This Row],[Column4]]</f>
        <v>8453</v>
      </c>
      <c r="E21" s="4">
        <f>SONIA_PX[[#This Row],[Column5]]</f>
        <v>8439</v>
      </c>
      <c r="F21" s="4">
        <f>SONIA_PX[[#This Row],[Column6]]</f>
        <v>7694</v>
      </c>
      <c r="G21" s="4">
        <f>SONIA_PX[[#This Row],[Column7]]</f>
        <v>7681</v>
      </c>
      <c r="H21" s="4">
        <f>SONIA_PX[[#This Row],[Column8]]</f>
        <v>7090</v>
      </c>
      <c r="I21" s="4">
        <f>SONIA_PX[[#This Row],[Column9]]</f>
        <v>7594</v>
      </c>
      <c r="J21" s="4">
        <f>SONIA_PX[[#This Row],[Column10]]</f>
        <v>8135</v>
      </c>
      <c r="K21" s="4">
        <f>SONIA_PX[[#This Row],[Column11]]</f>
        <v>7482</v>
      </c>
      <c r="L21" s="4">
        <f>SONIA_PX[[#This Row],[Column12]]</f>
        <v>7328</v>
      </c>
      <c r="M21" s="4">
        <f>SONIA_PX[[#This Row],[Column13]]</f>
        <v>8214</v>
      </c>
      <c r="N21" s="4">
        <f>SONIA_PX[[#This Row],[Column14]]</f>
        <v>5997</v>
      </c>
      <c r="O21" s="4">
        <f>SONIA_PX[[#This Row],[Column15]]</f>
        <v>5831</v>
      </c>
      <c r="P21" s="4">
        <f>SONIA_PX[[#This Row],[Column16]]</f>
        <v>5531</v>
      </c>
      <c r="Q21" s="4">
        <f>SONIA_PX[[#This Row],[Column17]]</f>
        <v>5778</v>
      </c>
      <c r="R21" s="4">
        <f>SONIA_PX[[#This Row],[Column18]]</f>
        <v>10293</v>
      </c>
      <c r="S21" s="4">
        <f>SONIA_PX[[#This Row],[Column19]]</f>
        <v>9822</v>
      </c>
      <c r="T21" s="4">
        <f>SONIA_PX[[#This Row],[Column20]]</f>
        <v>9965</v>
      </c>
      <c r="U21" s="4">
        <f>SONIA_PX[[#This Row],[Column21]]</f>
        <v>10991</v>
      </c>
      <c r="V21" s="4">
        <f>SONIA_PX[[#This Row],[Column22]]</f>
        <v>11470</v>
      </c>
      <c r="W21" s="4">
        <f>SONIA_PX[[#This Row],[Column23]]</f>
        <v>11530</v>
      </c>
      <c r="X21" s="4">
        <f>SONIA_PX[[#This Row],[Column24]]</f>
        <v>10136</v>
      </c>
      <c r="Y21" s="4">
        <f>SONIA_PX[[#This Row],[Column25]]</f>
        <v>9333</v>
      </c>
      <c r="Z21" s="4">
        <f>SONIA_PX[[#This Row],[Column26]]</f>
        <v>9859</v>
      </c>
      <c r="AA21" s="4">
        <f>SONIA_PX[[#This Row],[Column27]]</f>
        <v>12821</v>
      </c>
      <c r="AB21" s="4">
        <f>SONIA_PX[[#This Row],[Column28]]</f>
        <v>12867</v>
      </c>
      <c r="AC21" s="4">
        <f>SONIA_PX[[#This Row],[Column29]]</f>
        <v>12552</v>
      </c>
      <c r="AD21" s="4">
        <f>SONIA_PX[[#This Row],[Column30]]</f>
        <v>12552</v>
      </c>
      <c r="AE21" s="4">
        <f>SONIA_PX[[#This Row],[Column31]]</f>
        <v>11022</v>
      </c>
      <c r="AF21" s="4">
        <f>SONIA_PX[[#This Row],[Column32]]</f>
        <v>10838</v>
      </c>
      <c r="AG21" s="4">
        <f>SONIA_PX[[#This Row],[Column33]]</f>
        <v>10151</v>
      </c>
      <c r="AH21" s="4">
        <f>SONIA_PX[[#This Row],[Column34]]</f>
        <v>10889</v>
      </c>
      <c r="AI21" s="4">
        <f>SONIA_PX[[#This Row],[Column35]]</f>
        <v>10653</v>
      </c>
      <c r="AJ21" s="4">
        <f>SONIA_PX[[#This Row],[Column36]]</f>
        <v>11583</v>
      </c>
      <c r="AK21" s="4">
        <f>SONIA_PX[[#This Row],[Column37]]</f>
        <v>12013</v>
      </c>
      <c r="AL21" s="4">
        <f>SONIA_PX[[#This Row],[Column38]]</f>
        <v>11181</v>
      </c>
      <c r="AM21" s="4">
        <f>SONIA_PX[[#This Row],[Column39]]</f>
        <v>10616</v>
      </c>
      <c r="AN21" s="4">
        <f>SONIA_PX[[#This Row],[Column40]]</f>
        <v>10608</v>
      </c>
      <c r="AO21" s="4">
        <f>SONIA_PX[[#This Row],[Column41]]</f>
        <v>10668</v>
      </c>
      <c r="AP21" s="4">
        <f>SONIA_PX[[#This Row],[Column42]]</f>
        <v>9871</v>
      </c>
      <c r="AQ21" s="4">
        <f>SONIA_PX[[#This Row],[Column43]]</f>
        <v>8781</v>
      </c>
      <c r="AR21" s="4">
        <f>SONIA_PX[[#This Row],[Column44]]</f>
        <v>8256</v>
      </c>
      <c r="AS21" s="4">
        <f>SONIA_PX[[#This Row],[Column45]]</f>
        <v>8947</v>
      </c>
      <c r="AT21" s="4" t="str">
        <f>SONIA_PX[[#This Row],[Column1]]</f>
        <v>SFI19 Comdty</v>
      </c>
      <c r="AU21" s="4">
        <f>SONIA_PX[[#This Row],[Column2]]</f>
        <v>8497</v>
      </c>
      <c r="AV21" s="4">
        <f>SONIA_PX[[#This Row],[Column3]]</f>
        <v>8497</v>
      </c>
      <c r="AW21" s="4">
        <f>SONIA_PX[[#This Row],[Column4]]</f>
        <v>8453</v>
      </c>
      <c r="AX21" s="4">
        <f>SONIA_PX[[#This Row],[Column5]]</f>
        <v>8439</v>
      </c>
      <c r="AY21" s="4">
        <f>SONIA_PX[[#This Row],[Column6]]</f>
        <v>7694</v>
      </c>
      <c r="AZ21" s="4">
        <f>SONIA_PX[[#This Row],[Column7]]</f>
        <v>7681</v>
      </c>
      <c r="BA21" s="4">
        <f>SONIA_PX[[#This Row],[Column8]]</f>
        <v>7090</v>
      </c>
      <c r="BB21" s="4">
        <f>SONIA_PX[[#This Row],[Column9]]</f>
        <v>7594</v>
      </c>
      <c r="BC21" s="4">
        <f>SONIA_PX[[#This Row],[Column10]]</f>
        <v>8135</v>
      </c>
      <c r="BD21" s="4">
        <f>SONIA_PX[[#This Row],[Column11]]</f>
        <v>7482</v>
      </c>
      <c r="BE21" s="4">
        <f>SONIA_PX[[#This Row],[Column12]]</f>
        <v>7328</v>
      </c>
      <c r="BF21" s="4">
        <f>SONIA_PX[[#This Row],[Column13]]</f>
        <v>8214</v>
      </c>
      <c r="BG21" s="4">
        <f>SONIA_PX[[#This Row],[Column14]]</f>
        <v>5997</v>
      </c>
      <c r="BH21" s="4">
        <f>SONIA_PX[[#This Row],[Column15]]</f>
        <v>5831</v>
      </c>
      <c r="BI21" s="4">
        <f>SONIA_PX[[#This Row],[Column16]]</f>
        <v>5531</v>
      </c>
      <c r="BJ21" s="4">
        <f>SONIA_PX[[#This Row],[Column17]]</f>
        <v>5778</v>
      </c>
      <c r="BK21" s="4">
        <f>SONIA_PX[[#This Row],[Column18]]</f>
        <v>10293</v>
      </c>
      <c r="BL21" s="4">
        <f>SONIA_PX[[#This Row],[Column19]]</f>
        <v>9822</v>
      </c>
      <c r="BM21" s="4">
        <f>SONIA_PX[[#This Row],[Column20]]</f>
        <v>9965</v>
      </c>
      <c r="BN21" s="4">
        <f>SONIA_PX[[#This Row],[Column21]]</f>
        <v>10991</v>
      </c>
      <c r="BO21" s="4">
        <f>SONIA_PX[[#This Row],[Column22]]</f>
        <v>11470</v>
      </c>
      <c r="BP21" s="4">
        <f>SONIA_PX[[#This Row],[Column23]]</f>
        <v>11530</v>
      </c>
      <c r="BQ21" s="4">
        <f>SONIA_PX[[#This Row],[Column24]]</f>
        <v>10136</v>
      </c>
      <c r="BR21" s="4">
        <f>SONIA_PX[[#This Row],[Column25]]</f>
        <v>9333</v>
      </c>
      <c r="BS21" s="4">
        <f>SONIA_PX[[#This Row],[Column26]]</f>
        <v>9859</v>
      </c>
      <c r="BT21" s="4">
        <f>SONIA_PX[[#This Row],[Column27]]</f>
        <v>12821</v>
      </c>
      <c r="BU21" s="4">
        <f>SONIA_PX[[#This Row],[Column28]]</f>
        <v>12867</v>
      </c>
      <c r="BV21" s="4">
        <f>SONIA_PX[[#This Row],[Column29]]</f>
        <v>12552</v>
      </c>
      <c r="BW21" s="4">
        <f>SONIA_PX[[#This Row],[Column30]]</f>
        <v>12552</v>
      </c>
      <c r="BX21" s="4">
        <f>SONIA_PX[[#This Row],[Column31]]</f>
        <v>11022</v>
      </c>
      <c r="BY21" s="4">
        <f>SONIA_PX[[#This Row],[Column32]]</f>
        <v>10838</v>
      </c>
      <c r="BZ21" s="4">
        <f>SONIA_PX[[#This Row],[Column33]]</f>
        <v>10151</v>
      </c>
      <c r="CA21" s="4">
        <f>SONIA_PX[[#This Row],[Column34]]</f>
        <v>10889</v>
      </c>
      <c r="CB21" s="4">
        <f>SONIA_PX[[#This Row],[Column35]]</f>
        <v>10653</v>
      </c>
      <c r="CC21" s="4">
        <f>SONIA_PX[[#This Row],[Column36]]</f>
        <v>11583</v>
      </c>
      <c r="CD21" s="4">
        <f>SONIA_PX[[#This Row],[Column37]]</f>
        <v>12013</v>
      </c>
      <c r="CE21" s="4">
        <f>SONIA_PX[[#This Row],[Column38]]</f>
        <v>11181</v>
      </c>
      <c r="CF21" s="4">
        <f>SONIA_PX[[#This Row],[Column39]]</f>
        <v>10616</v>
      </c>
      <c r="CG21" s="4">
        <f>SONIA_PX[[#This Row],[Column40]]</f>
        <v>10608</v>
      </c>
      <c r="CH21" s="4">
        <f>SONIA_PX[[#This Row],[Column41]]</f>
        <v>10668</v>
      </c>
      <c r="CI21" s="4">
        <f>SONIA_PX[[#This Row],[Column42]]</f>
        <v>9871</v>
      </c>
      <c r="CJ21" s="4">
        <f>SONIA_PX[[#This Row],[Column43]]</f>
        <v>8781</v>
      </c>
      <c r="CK21" s="4">
        <f>SONIA_PX[[#This Row],[Column44]]</f>
        <v>8256</v>
      </c>
      <c r="CL21" s="4">
        <f>SONIA_PX[[#This Row],[Column45]]</f>
        <v>8947</v>
      </c>
    </row>
    <row r="22" spans="1:90" x14ac:dyDescent="0.25">
      <c r="A22" s="2" t="str">
        <f ca="1">'cont list_0'!I25</f>
        <v>M31</v>
      </c>
      <c r="B22" s="4">
        <f>SONIA_PX[[#This Row],[Column2]]</f>
        <v>2626</v>
      </c>
      <c r="C22" s="4">
        <f>SONIA_PX[[#This Row],[Column3]]</f>
        <v>2626</v>
      </c>
      <c r="D22" s="4">
        <f>SONIA_PX[[#This Row],[Column4]]</f>
        <v>2605</v>
      </c>
      <c r="E22" s="4">
        <f>SONIA_PX[[#This Row],[Column5]]</f>
        <v>2770</v>
      </c>
      <c r="F22" s="4">
        <f>SONIA_PX[[#This Row],[Column6]]</f>
        <v>2988</v>
      </c>
      <c r="G22" s="4">
        <f>SONIA_PX[[#This Row],[Column7]]</f>
        <v>2964</v>
      </c>
      <c r="H22" s="4">
        <f>SONIA_PX[[#This Row],[Column8]]</f>
        <v>2936</v>
      </c>
      <c r="I22" s="4">
        <f>SONIA_PX[[#This Row],[Column9]]</f>
        <v>2811</v>
      </c>
      <c r="J22" s="4">
        <f>SONIA_PX[[#This Row],[Column10]]</f>
        <v>2830</v>
      </c>
      <c r="K22" s="4">
        <f>SONIA_PX[[#This Row],[Column11]]</f>
        <v>2250</v>
      </c>
      <c r="L22" s="4">
        <f>SONIA_PX[[#This Row],[Column12]]</f>
        <v>1934</v>
      </c>
      <c r="M22" s="4">
        <f>SONIA_PX[[#This Row],[Column13]]</f>
        <v>1909</v>
      </c>
      <c r="N22" s="4">
        <f>SONIA_PX[[#This Row],[Column14]]</f>
        <v>1626</v>
      </c>
      <c r="O22" s="4">
        <f>SONIA_PX[[#This Row],[Column15]]</f>
        <v>1621</v>
      </c>
      <c r="P22" s="4">
        <f>SONIA_PX[[#This Row],[Column16]]</f>
        <v>1532</v>
      </c>
      <c r="Q22" s="4">
        <f>SONIA_PX[[#This Row],[Column17]]</f>
        <v>1438</v>
      </c>
      <c r="R22" s="4">
        <f>SONIA_PX[[#This Row],[Column18]]</f>
        <v>4977</v>
      </c>
      <c r="S22" s="4">
        <f>SONIA_PX[[#This Row],[Column19]]</f>
        <v>4963</v>
      </c>
      <c r="T22" s="4">
        <f>SONIA_PX[[#This Row],[Column20]]</f>
        <v>4834</v>
      </c>
      <c r="U22" s="4">
        <f>SONIA_PX[[#This Row],[Column21]]</f>
        <v>5014</v>
      </c>
      <c r="V22" s="4">
        <f>SONIA_PX[[#This Row],[Column22]]</f>
        <v>5559</v>
      </c>
      <c r="W22" s="4">
        <f>SONIA_PX[[#This Row],[Column23]]</f>
        <v>5447</v>
      </c>
      <c r="X22" s="4">
        <f>SONIA_PX[[#This Row],[Column24]]</f>
        <v>5370</v>
      </c>
      <c r="Y22" s="4">
        <f>SONIA_PX[[#This Row],[Column25]]</f>
        <v>5388</v>
      </c>
      <c r="Z22" s="4">
        <f>SONIA_PX[[#This Row],[Column26]]</f>
        <v>5063</v>
      </c>
      <c r="AA22" s="4">
        <f>SONIA_PX[[#This Row],[Column27]]</f>
        <v>5050</v>
      </c>
      <c r="AB22" s="4">
        <f>SONIA_PX[[#This Row],[Column28]]</f>
        <v>5109</v>
      </c>
      <c r="AC22" s="4">
        <f>SONIA_PX[[#This Row],[Column29]]</f>
        <v>5086</v>
      </c>
      <c r="AD22" s="4">
        <f>SONIA_PX[[#This Row],[Column30]]</f>
        <v>5086</v>
      </c>
      <c r="AE22" s="4">
        <f>SONIA_PX[[#This Row],[Column31]]</f>
        <v>5129</v>
      </c>
      <c r="AF22" s="4">
        <f>SONIA_PX[[#This Row],[Column32]]</f>
        <v>5173</v>
      </c>
      <c r="AG22" s="4">
        <f>SONIA_PX[[#This Row],[Column33]]</f>
        <v>5266</v>
      </c>
      <c r="AH22" s="4">
        <f>SONIA_PX[[#This Row],[Column34]]</f>
        <v>5160</v>
      </c>
      <c r="AI22" s="4">
        <f>SONIA_PX[[#This Row],[Column35]]</f>
        <v>5708</v>
      </c>
      <c r="AJ22" s="4">
        <f>SONIA_PX[[#This Row],[Column36]]</f>
        <v>5723</v>
      </c>
      <c r="AK22" s="4">
        <f>SONIA_PX[[#This Row],[Column37]]</f>
        <v>5539</v>
      </c>
      <c r="AL22" s="4">
        <f>SONIA_PX[[#This Row],[Column38]]</f>
        <v>4706</v>
      </c>
      <c r="AM22" s="4">
        <f>SONIA_PX[[#This Row],[Column39]]</f>
        <v>4601</v>
      </c>
      <c r="AN22" s="4">
        <f>SONIA_PX[[#This Row],[Column40]]</f>
        <v>4572</v>
      </c>
      <c r="AO22" s="4">
        <f>SONIA_PX[[#This Row],[Column41]]</f>
        <v>4814</v>
      </c>
      <c r="AP22" s="4">
        <f>SONIA_PX[[#This Row],[Column42]]</f>
        <v>4647</v>
      </c>
      <c r="AQ22" s="4">
        <f>SONIA_PX[[#This Row],[Column43]]</f>
        <v>4606</v>
      </c>
      <c r="AR22" s="4">
        <f>SONIA_PX[[#This Row],[Column44]]</f>
        <v>3899</v>
      </c>
      <c r="AS22" s="4">
        <f>SONIA_PX[[#This Row],[Column45]]</f>
        <v>4684</v>
      </c>
      <c r="AT22" s="4" t="str">
        <f>SONIA_PX[[#This Row],[Column1]]</f>
        <v>SFI20 Comdty</v>
      </c>
      <c r="AU22" s="4">
        <f>SONIA_PX[[#This Row],[Column2]]</f>
        <v>2626</v>
      </c>
      <c r="AV22" s="4">
        <f>SONIA_PX[[#This Row],[Column3]]</f>
        <v>2626</v>
      </c>
      <c r="AW22" s="4">
        <f>SONIA_PX[[#This Row],[Column4]]</f>
        <v>2605</v>
      </c>
      <c r="AX22" s="4">
        <f>SONIA_PX[[#This Row],[Column5]]</f>
        <v>2770</v>
      </c>
      <c r="AY22" s="4">
        <f>SONIA_PX[[#This Row],[Column6]]</f>
        <v>2988</v>
      </c>
      <c r="AZ22" s="4">
        <f>SONIA_PX[[#This Row],[Column7]]</f>
        <v>2964</v>
      </c>
      <c r="BA22" s="4">
        <f>SONIA_PX[[#This Row],[Column8]]</f>
        <v>2936</v>
      </c>
      <c r="BB22" s="4">
        <f>SONIA_PX[[#This Row],[Column9]]</f>
        <v>2811</v>
      </c>
      <c r="BC22" s="4">
        <f>SONIA_PX[[#This Row],[Column10]]</f>
        <v>2830</v>
      </c>
      <c r="BD22" s="4">
        <f>SONIA_PX[[#This Row],[Column11]]</f>
        <v>2250</v>
      </c>
      <c r="BE22" s="4">
        <f>SONIA_PX[[#This Row],[Column12]]</f>
        <v>1934</v>
      </c>
      <c r="BF22" s="4">
        <f>SONIA_PX[[#This Row],[Column13]]</f>
        <v>1909</v>
      </c>
      <c r="BG22" s="4">
        <f>SONIA_PX[[#This Row],[Column14]]</f>
        <v>1626</v>
      </c>
      <c r="BH22" s="4">
        <f>SONIA_PX[[#This Row],[Column15]]</f>
        <v>1621</v>
      </c>
      <c r="BI22" s="4">
        <f>SONIA_PX[[#This Row],[Column16]]</f>
        <v>1532</v>
      </c>
      <c r="BJ22" s="4">
        <f>SONIA_PX[[#This Row],[Column17]]</f>
        <v>1438</v>
      </c>
      <c r="BK22" s="4">
        <f>SONIA_PX[[#This Row],[Column18]]</f>
        <v>4977</v>
      </c>
      <c r="BL22" s="4">
        <f>SONIA_PX[[#This Row],[Column19]]</f>
        <v>4963</v>
      </c>
      <c r="BM22" s="4">
        <f>SONIA_PX[[#This Row],[Column20]]</f>
        <v>4834</v>
      </c>
      <c r="BN22" s="4">
        <f>SONIA_PX[[#This Row],[Column21]]</f>
        <v>5014</v>
      </c>
      <c r="BO22" s="4">
        <f>SONIA_PX[[#This Row],[Column22]]</f>
        <v>5559</v>
      </c>
      <c r="BP22" s="4">
        <f>SONIA_PX[[#This Row],[Column23]]</f>
        <v>5447</v>
      </c>
      <c r="BQ22" s="4">
        <f>SONIA_PX[[#This Row],[Column24]]</f>
        <v>5370</v>
      </c>
      <c r="BR22" s="4">
        <f>SONIA_PX[[#This Row],[Column25]]</f>
        <v>5388</v>
      </c>
      <c r="BS22" s="4">
        <f>SONIA_PX[[#This Row],[Column26]]</f>
        <v>5063</v>
      </c>
      <c r="BT22" s="4">
        <f>SONIA_PX[[#This Row],[Column27]]</f>
        <v>5050</v>
      </c>
      <c r="BU22" s="4">
        <f>SONIA_PX[[#This Row],[Column28]]</f>
        <v>5109</v>
      </c>
      <c r="BV22" s="4">
        <f>SONIA_PX[[#This Row],[Column29]]</f>
        <v>5086</v>
      </c>
      <c r="BW22" s="4">
        <f>SONIA_PX[[#This Row],[Column30]]</f>
        <v>5086</v>
      </c>
      <c r="BX22" s="4">
        <f>SONIA_PX[[#This Row],[Column31]]</f>
        <v>5129</v>
      </c>
      <c r="BY22" s="4">
        <f>SONIA_PX[[#This Row],[Column32]]</f>
        <v>5173</v>
      </c>
      <c r="BZ22" s="4">
        <f>SONIA_PX[[#This Row],[Column33]]</f>
        <v>5266</v>
      </c>
      <c r="CA22" s="4">
        <f>SONIA_PX[[#This Row],[Column34]]</f>
        <v>5160</v>
      </c>
      <c r="CB22" s="4">
        <f>SONIA_PX[[#This Row],[Column35]]</f>
        <v>5708</v>
      </c>
      <c r="CC22" s="4">
        <f>SONIA_PX[[#This Row],[Column36]]</f>
        <v>5723</v>
      </c>
      <c r="CD22" s="4">
        <f>SONIA_PX[[#This Row],[Column37]]</f>
        <v>5539</v>
      </c>
      <c r="CE22" s="4">
        <f>SONIA_PX[[#This Row],[Column38]]</f>
        <v>4706</v>
      </c>
      <c r="CF22" s="4">
        <f>SONIA_PX[[#This Row],[Column39]]</f>
        <v>4601</v>
      </c>
      <c r="CG22" s="4">
        <f>SONIA_PX[[#This Row],[Column40]]</f>
        <v>4572</v>
      </c>
      <c r="CH22" s="4">
        <f>SONIA_PX[[#This Row],[Column41]]</f>
        <v>4814</v>
      </c>
      <c r="CI22" s="4">
        <f>SONIA_PX[[#This Row],[Column42]]</f>
        <v>4647</v>
      </c>
      <c r="CJ22" s="4">
        <f>SONIA_PX[[#This Row],[Column43]]</f>
        <v>4606</v>
      </c>
      <c r="CK22" s="4">
        <f>SONIA_PX[[#This Row],[Column44]]</f>
        <v>3899</v>
      </c>
      <c r="CL22" s="4">
        <f>SONIA_PX[[#This Row],[Column45]]</f>
        <v>4684</v>
      </c>
    </row>
    <row r="23" spans="1:90" x14ac:dyDescent="0.25">
      <c r="A23" s="2" t="str">
        <f ca="1">'cont list_0'!I26</f>
        <v>U31</v>
      </c>
      <c r="B23" s="4">
        <f>SONIA_PX[[#This Row],[Column2]]</f>
        <v>2247</v>
      </c>
      <c r="C23" s="4">
        <f>SONIA_PX[[#This Row],[Column3]]</f>
        <v>2247</v>
      </c>
      <c r="D23" s="4">
        <f>SONIA_PX[[#This Row],[Column4]]</f>
        <v>2078</v>
      </c>
      <c r="E23" s="4">
        <f>SONIA_PX[[#This Row],[Column5]]</f>
        <v>2081</v>
      </c>
      <c r="F23" s="4">
        <f>SONIA_PX[[#This Row],[Column6]]</f>
        <v>2444</v>
      </c>
      <c r="G23" s="4">
        <f>SONIA_PX[[#This Row],[Column7]]</f>
        <v>2210</v>
      </c>
      <c r="H23" s="4">
        <f>SONIA_PX[[#This Row],[Column8]]</f>
        <v>1868</v>
      </c>
      <c r="I23" s="4">
        <f>SONIA_PX[[#This Row],[Column9]]</f>
        <v>1483</v>
      </c>
      <c r="J23" s="4">
        <f>SONIA_PX[[#This Row],[Column10]]</f>
        <v>1855</v>
      </c>
      <c r="K23" s="4">
        <f>SONIA_PX[[#This Row],[Column11]]</f>
        <v>1589</v>
      </c>
      <c r="L23" s="4">
        <f>SONIA_PX[[#This Row],[Column12]]</f>
        <v>1064</v>
      </c>
      <c r="M23" s="4">
        <f>SONIA_PX[[#This Row],[Column13]]</f>
        <v>1109</v>
      </c>
      <c r="N23" s="4">
        <f>SONIA_PX[[#This Row],[Column14]]</f>
        <v>1150</v>
      </c>
      <c r="O23" s="4">
        <f>SONIA_PX[[#This Row],[Column15]]</f>
        <v>853</v>
      </c>
      <c r="P23" s="4">
        <f>SONIA_PX[[#This Row],[Column16]]</f>
        <v>858</v>
      </c>
      <c r="Q23" s="4">
        <f>SONIA_PX[[#This Row],[Column17]]</f>
        <v>863</v>
      </c>
      <c r="R23" s="4">
        <f>SONIA_PX[[#This Row],[Column18]]</f>
        <v>1655</v>
      </c>
      <c r="S23" s="4">
        <f>SONIA_PX[[#This Row],[Column19]]</f>
        <v>2041</v>
      </c>
      <c r="T23" s="4">
        <f>SONIA_PX[[#This Row],[Column20]]</f>
        <v>2127</v>
      </c>
      <c r="U23" s="4">
        <f>SONIA_PX[[#This Row],[Column21]]</f>
        <v>1962</v>
      </c>
      <c r="V23" s="4">
        <f>SONIA_PX[[#This Row],[Column22]]</f>
        <v>1735</v>
      </c>
      <c r="W23" s="4">
        <f>SONIA_PX[[#This Row],[Column23]]</f>
        <v>1435</v>
      </c>
      <c r="X23" s="4">
        <f>SONIA_PX[[#This Row],[Column24]]</f>
        <v>1452</v>
      </c>
      <c r="Y23" s="4">
        <f>SONIA_PX[[#This Row],[Column25]]</f>
        <v>1624</v>
      </c>
      <c r="Z23" s="4">
        <f>SONIA_PX[[#This Row],[Column26]]</f>
        <v>1717</v>
      </c>
      <c r="AA23" s="4">
        <f>SONIA_PX[[#This Row],[Column27]]</f>
        <v>1785</v>
      </c>
      <c r="AB23" s="4">
        <f>SONIA_PX[[#This Row],[Column28]]</f>
        <v>1808</v>
      </c>
      <c r="AC23" s="4">
        <f>SONIA_PX[[#This Row],[Column29]]</f>
        <v>1715</v>
      </c>
      <c r="AD23" s="4">
        <f>SONIA_PX[[#This Row],[Column30]]</f>
        <v>1715</v>
      </c>
      <c r="AE23" s="4">
        <f>SONIA_PX[[#This Row],[Column31]]</f>
        <v>1710</v>
      </c>
      <c r="AF23" s="4">
        <f>SONIA_PX[[#This Row],[Column32]]</f>
        <v>1817</v>
      </c>
      <c r="AG23" s="4">
        <f>SONIA_PX[[#This Row],[Column33]]</f>
        <v>1743</v>
      </c>
      <c r="AH23" s="4">
        <f>SONIA_PX[[#This Row],[Column34]]</f>
        <v>1665</v>
      </c>
      <c r="AI23" s="4">
        <f>SONIA_PX[[#This Row],[Column35]]</f>
        <v>1752</v>
      </c>
      <c r="AJ23" s="4">
        <f>SONIA_PX[[#This Row],[Column36]]</f>
        <v>1675</v>
      </c>
      <c r="AK23" s="4">
        <f>SONIA_PX[[#This Row],[Column37]]</f>
        <v>1605</v>
      </c>
      <c r="AL23" s="4">
        <f>SONIA_PX[[#This Row],[Column38]]</f>
        <v>1608</v>
      </c>
      <c r="AM23" s="4">
        <f>SONIA_PX[[#This Row],[Column39]]</f>
        <v>1604</v>
      </c>
      <c r="AN23" s="4">
        <f>SONIA_PX[[#This Row],[Column40]]</f>
        <v>1543</v>
      </c>
      <c r="AO23" s="4">
        <f>SONIA_PX[[#This Row],[Column41]]</f>
        <v>1589</v>
      </c>
      <c r="AP23" s="4">
        <f>SONIA_PX[[#This Row],[Column42]]</f>
        <v>1671</v>
      </c>
      <c r="AQ23" s="4">
        <f>SONIA_PX[[#This Row],[Column43]]</f>
        <v>1654</v>
      </c>
      <c r="AR23" s="4">
        <f>SONIA_PX[[#This Row],[Column44]]</f>
        <v>1611</v>
      </c>
      <c r="AS23" s="4">
        <f>SONIA_PX[[#This Row],[Column45]]</f>
        <v>1544</v>
      </c>
      <c r="AT23" s="4" t="str">
        <f>SONIA_PX[[#This Row],[Column1]]</f>
        <v>SFI21 Comdty</v>
      </c>
      <c r="AU23" s="4">
        <f>SONIA_PX[[#This Row],[Column2]]</f>
        <v>2247</v>
      </c>
      <c r="AV23" s="4">
        <f>SONIA_PX[[#This Row],[Column3]]</f>
        <v>2247</v>
      </c>
      <c r="AW23" s="4">
        <f>SONIA_PX[[#This Row],[Column4]]</f>
        <v>2078</v>
      </c>
      <c r="AX23" s="4">
        <f>SONIA_PX[[#This Row],[Column5]]</f>
        <v>2081</v>
      </c>
      <c r="AY23" s="4">
        <f>SONIA_PX[[#This Row],[Column6]]</f>
        <v>2444</v>
      </c>
      <c r="AZ23" s="4">
        <f>SONIA_PX[[#This Row],[Column7]]</f>
        <v>2210</v>
      </c>
      <c r="BA23" s="4">
        <f>SONIA_PX[[#This Row],[Column8]]</f>
        <v>1868</v>
      </c>
      <c r="BB23" s="4">
        <f>SONIA_PX[[#This Row],[Column9]]</f>
        <v>1483</v>
      </c>
      <c r="BC23" s="4">
        <f>SONIA_PX[[#This Row],[Column10]]</f>
        <v>1855</v>
      </c>
      <c r="BD23" s="4">
        <f>SONIA_PX[[#This Row],[Column11]]</f>
        <v>1589</v>
      </c>
      <c r="BE23" s="4">
        <f>SONIA_PX[[#This Row],[Column12]]</f>
        <v>1064</v>
      </c>
      <c r="BF23" s="4">
        <f>SONIA_PX[[#This Row],[Column13]]</f>
        <v>1109</v>
      </c>
      <c r="BG23" s="4">
        <f>SONIA_PX[[#This Row],[Column14]]</f>
        <v>1150</v>
      </c>
      <c r="BH23" s="4">
        <f>SONIA_PX[[#This Row],[Column15]]</f>
        <v>853</v>
      </c>
      <c r="BI23" s="4">
        <f>SONIA_PX[[#This Row],[Column16]]</f>
        <v>858</v>
      </c>
      <c r="BJ23" s="4">
        <f>SONIA_PX[[#This Row],[Column17]]</f>
        <v>863</v>
      </c>
      <c r="BK23" s="4">
        <f>SONIA_PX[[#This Row],[Column18]]</f>
        <v>1655</v>
      </c>
      <c r="BL23" s="4">
        <f>SONIA_PX[[#This Row],[Column19]]</f>
        <v>2041</v>
      </c>
      <c r="BM23" s="4">
        <f>SONIA_PX[[#This Row],[Column20]]</f>
        <v>2127</v>
      </c>
      <c r="BN23" s="4">
        <f>SONIA_PX[[#This Row],[Column21]]</f>
        <v>1962</v>
      </c>
      <c r="BO23" s="4">
        <f>SONIA_PX[[#This Row],[Column22]]</f>
        <v>1735</v>
      </c>
      <c r="BP23" s="4">
        <f>SONIA_PX[[#This Row],[Column23]]</f>
        <v>1435</v>
      </c>
      <c r="BQ23" s="4">
        <f>SONIA_PX[[#This Row],[Column24]]</f>
        <v>1452</v>
      </c>
      <c r="BR23" s="4">
        <f>SONIA_PX[[#This Row],[Column25]]</f>
        <v>1624</v>
      </c>
      <c r="BS23" s="4">
        <f>SONIA_PX[[#This Row],[Column26]]</f>
        <v>1717</v>
      </c>
      <c r="BT23" s="4">
        <f>SONIA_PX[[#This Row],[Column27]]</f>
        <v>1785</v>
      </c>
      <c r="BU23" s="4">
        <f>SONIA_PX[[#This Row],[Column28]]</f>
        <v>1808</v>
      </c>
      <c r="BV23" s="4">
        <f>SONIA_PX[[#This Row],[Column29]]</f>
        <v>1715</v>
      </c>
      <c r="BW23" s="4">
        <f>SONIA_PX[[#This Row],[Column30]]</f>
        <v>1715</v>
      </c>
      <c r="BX23" s="4">
        <f>SONIA_PX[[#This Row],[Column31]]</f>
        <v>1710</v>
      </c>
      <c r="BY23" s="4">
        <f>SONIA_PX[[#This Row],[Column32]]</f>
        <v>1817</v>
      </c>
      <c r="BZ23" s="4">
        <f>SONIA_PX[[#This Row],[Column33]]</f>
        <v>1743</v>
      </c>
      <c r="CA23" s="4">
        <f>SONIA_PX[[#This Row],[Column34]]</f>
        <v>1665</v>
      </c>
      <c r="CB23" s="4">
        <f>SONIA_PX[[#This Row],[Column35]]</f>
        <v>1752</v>
      </c>
      <c r="CC23" s="4">
        <f>SONIA_PX[[#This Row],[Column36]]</f>
        <v>1675</v>
      </c>
      <c r="CD23" s="4">
        <f>SONIA_PX[[#This Row],[Column37]]</f>
        <v>1605</v>
      </c>
      <c r="CE23" s="4">
        <f>SONIA_PX[[#This Row],[Column38]]</f>
        <v>1608</v>
      </c>
      <c r="CF23" s="4">
        <f>SONIA_PX[[#This Row],[Column39]]</f>
        <v>1604</v>
      </c>
      <c r="CG23" s="4">
        <f>SONIA_PX[[#This Row],[Column40]]</f>
        <v>1543</v>
      </c>
      <c r="CH23" s="4">
        <f>SONIA_PX[[#This Row],[Column41]]</f>
        <v>1589</v>
      </c>
      <c r="CI23" s="4">
        <f>SONIA_PX[[#This Row],[Column42]]</f>
        <v>1671</v>
      </c>
      <c r="CJ23" s="4">
        <f>SONIA_PX[[#This Row],[Column43]]</f>
        <v>1654</v>
      </c>
      <c r="CK23" s="4">
        <f>SONIA_PX[[#This Row],[Column44]]</f>
        <v>1611</v>
      </c>
      <c r="CL23" s="4">
        <f>SONIA_PX[[#This Row],[Column45]]</f>
        <v>1544</v>
      </c>
    </row>
    <row r="24" spans="1:90" x14ac:dyDescent="0.25">
      <c r="A24" s="2" t="str">
        <f ca="1">'cont list_0'!I27</f>
        <v>Z31</v>
      </c>
      <c r="B24" s="4">
        <f>SONIA_PX[[#This Row],[Column2]]</f>
        <v>322</v>
      </c>
      <c r="C24" s="4">
        <f>SONIA_PX[[#This Row],[Column3]]</f>
        <v>322</v>
      </c>
      <c r="D24" s="4">
        <f>SONIA_PX[[#This Row],[Column4]]</f>
        <v>322</v>
      </c>
      <c r="E24" s="4">
        <f>SONIA_PX[[#This Row],[Column5]]</f>
        <v>322</v>
      </c>
      <c r="F24" s="4">
        <f>SONIA_PX[[#This Row],[Column6]]</f>
        <v>322</v>
      </c>
      <c r="G24" s="4">
        <f>SONIA_PX[[#This Row],[Column7]]</f>
        <v>127</v>
      </c>
      <c r="H24" s="4">
        <f>SONIA_PX[[#This Row],[Column8]]</f>
        <v>123</v>
      </c>
      <c r="I24" s="4">
        <f>SONIA_PX[[#This Row],[Column9]]</f>
        <v>124</v>
      </c>
      <c r="J24" s="4">
        <f>SONIA_PX[[#This Row],[Column10]]</f>
        <v>135</v>
      </c>
      <c r="K24" s="4">
        <f>SONIA_PX[[#This Row],[Column11]]</f>
        <v>104</v>
      </c>
      <c r="L24" s="4">
        <f>SONIA_PX[[#This Row],[Column12]]</f>
        <v>14</v>
      </c>
      <c r="M24" s="4">
        <f>SONIA_PX[[#This Row],[Column13]]</f>
        <v>14</v>
      </c>
      <c r="N24" s="4">
        <f>SONIA_PX[[#This Row],[Column14]]</f>
        <v>14</v>
      </c>
      <c r="O24" s="4">
        <f>SONIA_PX[[#This Row],[Column15]]</f>
        <v>14</v>
      </c>
      <c r="P24" s="4">
        <f>SONIA_PX[[#This Row],[Column16]]</f>
        <v>14</v>
      </c>
      <c r="Q24" s="4">
        <f>SONIA_PX[[#This Row],[Column17]]</f>
        <v>14</v>
      </c>
      <c r="R24" s="4">
        <f>SONIA_PX[[#This Row],[Column18]]</f>
        <v>594</v>
      </c>
      <c r="S24" s="4">
        <f>SONIA_PX[[#This Row],[Column19]]</f>
        <v>594</v>
      </c>
      <c r="T24" s="4">
        <f>SONIA_PX[[#This Row],[Column20]]</f>
        <v>594</v>
      </c>
      <c r="U24" s="4">
        <f>SONIA_PX[[#This Row],[Column21]]</f>
        <v>594</v>
      </c>
      <c r="V24" s="4">
        <f>SONIA_PX[[#This Row],[Column22]]</f>
        <v>594</v>
      </c>
      <c r="W24" s="4">
        <f>SONIA_PX[[#This Row],[Column23]]</f>
        <v>594</v>
      </c>
      <c r="X24" s="4">
        <f>SONIA_PX[[#This Row],[Column24]]</f>
        <v>594</v>
      </c>
      <c r="Y24" s="4">
        <f>SONIA_PX[[#This Row],[Column25]]</f>
        <v>594</v>
      </c>
      <c r="Z24" s="4">
        <f>SONIA_PX[[#This Row],[Column26]]</f>
        <v>594</v>
      </c>
      <c r="AA24" s="4">
        <f>SONIA_PX[[#This Row],[Column27]]</f>
        <v>594</v>
      </c>
      <c r="AB24" s="4">
        <f>SONIA_PX[[#This Row],[Column28]]</f>
        <v>594</v>
      </c>
      <c r="AC24" s="4">
        <f>SONIA_PX[[#This Row],[Column29]]</f>
        <v>594</v>
      </c>
      <c r="AD24" s="4">
        <f>SONIA_PX[[#This Row],[Column30]]</f>
        <v>594</v>
      </c>
      <c r="AE24" s="4">
        <f>SONIA_PX[[#This Row],[Column31]]</f>
        <v>594</v>
      </c>
      <c r="AF24" s="4">
        <f>SONIA_PX[[#This Row],[Column32]]</f>
        <v>594</v>
      </c>
      <c r="AG24" s="4">
        <f>SONIA_PX[[#This Row],[Column33]]</f>
        <v>594</v>
      </c>
      <c r="AH24" s="4">
        <f>SONIA_PX[[#This Row],[Column34]]</f>
        <v>594</v>
      </c>
      <c r="AI24" s="4">
        <f>SONIA_PX[[#This Row],[Column35]]</f>
        <v>594</v>
      </c>
      <c r="AJ24" s="4">
        <f>SONIA_PX[[#This Row],[Column36]]</f>
        <v>594</v>
      </c>
      <c r="AK24" s="4">
        <f>SONIA_PX[[#This Row],[Column37]]</f>
        <v>487</v>
      </c>
      <c r="AL24" s="4">
        <f>SONIA_PX[[#This Row],[Column38]]</f>
        <v>487</v>
      </c>
      <c r="AM24" s="4">
        <f>SONIA_PX[[#This Row],[Column39]]</f>
        <v>487</v>
      </c>
      <c r="AN24" s="4">
        <f>SONIA_PX[[#This Row],[Column40]]</f>
        <v>487</v>
      </c>
      <c r="AO24" s="4">
        <f>SONIA_PX[[#This Row],[Column41]]</f>
        <v>487</v>
      </c>
      <c r="AP24" s="4">
        <f>SONIA_PX[[#This Row],[Column42]]</f>
        <v>582</v>
      </c>
      <c r="AQ24" s="4">
        <f>SONIA_PX[[#This Row],[Column43]]</f>
        <v>481</v>
      </c>
      <c r="AR24" s="4">
        <f>SONIA_PX[[#This Row],[Column44]]</f>
        <v>451</v>
      </c>
      <c r="AS24" s="4">
        <f>SONIA_PX[[#This Row],[Column45]]</f>
        <v>434</v>
      </c>
      <c r="AT24" s="4" t="str">
        <f>SONIA_PX[[#This Row],[Column1]]</f>
        <v>SFI22 Comdty</v>
      </c>
      <c r="AU24" s="4">
        <f>SONIA_PX[[#This Row],[Column2]]</f>
        <v>322</v>
      </c>
      <c r="AV24" s="4">
        <f>SONIA_PX[[#This Row],[Column3]]</f>
        <v>322</v>
      </c>
      <c r="AW24" s="4">
        <f>SONIA_PX[[#This Row],[Column4]]</f>
        <v>322</v>
      </c>
      <c r="AX24" s="4">
        <f>SONIA_PX[[#This Row],[Column5]]</f>
        <v>322</v>
      </c>
      <c r="AY24" s="4">
        <f>SONIA_PX[[#This Row],[Column6]]</f>
        <v>322</v>
      </c>
      <c r="AZ24" s="4">
        <f>SONIA_PX[[#This Row],[Column7]]</f>
        <v>127</v>
      </c>
      <c r="BA24" s="4">
        <f>SONIA_PX[[#This Row],[Column8]]</f>
        <v>123</v>
      </c>
      <c r="BB24" s="4">
        <f>SONIA_PX[[#This Row],[Column9]]</f>
        <v>124</v>
      </c>
      <c r="BC24" s="4">
        <f>SONIA_PX[[#This Row],[Column10]]</f>
        <v>135</v>
      </c>
      <c r="BD24" s="4">
        <f>SONIA_PX[[#This Row],[Column11]]</f>
        <v>104</v>
      </c>
      <c r="BE24" s="4">
        <f>SONIA_PX[[#This Row],[Column12]]</f>
        <v>14</v>
      </c>
      <c r="BF24" s="4">
        <f>SONIA_PX[[#This Row],[Column13]]</f>
        <v>14</v>
      </c>
      <c r="BG24" s="4">
        <f>SONIA_PX[[#This Row],[Column14]]</f>
        <v>14</v>
      </c>
      <c r="BH24" s="4">
        <f>SONIA_PX[[#This Row],[Column15]]</f>
        <v>14</v>
      </c>
      <c r="BI24" s="4">
        <f>SONIA_PX[[#This Row],[Column16]]</f>
        <v>14</v>
      </c>
      <c r="BJ24" s="4">
        <f>SONIA_PX[[#This Row],[Column17]]</f>
        <v>14</v>
      </c>
      <c r="BK24" s="4">
        <f>SONIA_PX[[#This Row],[Column18]]</f>
        <v>594</v>
      </c>
      <c r="BL24" s="4">
        <f>SONIA_PX[[#This Row],[Column19]]</f>
        <v>594</v>
      </c>
      <c r="BM24" s="4">
        <f>SONIA_PX[[#This Row],[Column20]]</f>
        <v>594</v>
      </c>
      <c r="BN24" s="4">
        <f>SONIA_PX[[#This Row],[Column21]]</f>
        <v>594</v>
      </c>
      <c r="BO24" s="4">
        <f>SONIA_PX[[#This Row],[Column22]]</f>
        <v>594</v>
      </c>
      <c r="BP24" s="4">
        <f>SONIA_PX[[#This Row],[Column23]]</f>
        <v>594</v>
      </c>
      <c r="BQ24" s="4">
        <f>SONIA_PX[[#This Row],[Column24]]</f>
        <v>594</v>
      </c>
      <c r="BR24" s="4">
        <f>SONIA_PX[[#This Row],[Column25]]</f>
        <v>594</v>
      </c>
      <c r="BS24" s="4">
        <f>SONIA_PX[[#This Row],[Column26]]</f>
        <v>594</v>
      </c>
      <c r="BT24" s="4">
        <f>SONIA_PX[[#This Row],[Column27]]</f>
        <v>594</v>
      </c>
      <c r="BU24" s="4">
        <f>SONIA_PX[[#This Row],[Column28]]</f>
        <v>594</v>
      </c>
      <c r="BV24" s="4">
        <f>SONIA_PX[[#This Row],[Column29]]</f>
        <v>594</v>
      </c>
      <c r="BW24" s="4">
        <f>SONIA_PX[[#This Row],[Column30]]</f>
        <v>594</v>
      </c>
      <c r="BX24" s="4">
        <f>SONIA_PX[[#This Row],[Column31]]</f>
        <v>594</v>
      </c>
      <c r="BY24" s="4">
        <f>SONIA_PX[[#This Row],[Column32]]</f>
        <v>594</v>
      </c>
      <c r="BZ24" s="4">
        <f>SONIA_PX[[#This Row],[Column33]]</f>
        <v>594</v>
      </c>
      <c r="CA24" s="4">
        <f>SONIA_PX[[#This Row],[Column34]]</f>
        <v>594</v>
      </c>
      <c r="CB24" s="4">
        <f>SONIA_PX[[#This Row],[Column35]]</f>
        <v>594</v>
      </c>
      <c r="CC24" s="4">
        <f>SONIA_PX[[#This Row],[Column36]]</f>
        <v>594</v>
      </c>
      <c r="CD24" s="4">
        <f>SONIA_PX[[#This Row],[Column37]]</f>
        <v>487</v>
      </c>
      <c r="CE24" s="4">
        <f>SONIA_PX[[#This Row],[Column38]]</f>
        <v>487</v>
      </c>
      <c r="CF24" s="4">
        <f>SONIA_PX[[#This Row],[Column39]]</f>
        <v>487</v>
      </c>
      <c r="CG24" s="4">
        <f>SONIA_PX[[#This Row],[Column40]]</f>
        <v>487</v>
      </c>
      <c r="CH24" s="4">
        <f>SONIA_PX[[#This Row],[Column41]]</f>
        <v>487</v>
      </c>
      <c r="CI24" s="4">
        <f>SONIA_PX[[#This Row],[Column42]]</f>
        <v>582</v>
      </c>
      <c r="CJ24" s="4">
        <f>SONIA_PX[[#This Row],[Column43]]</f>
        <v>481</v>
      </c>
      <c r="CK24" s="4">
        <f>SONIA_PX[[#This Row],[Column44]]</f>
        <v>451</v>
      </c>
      <c r="CL24" s="4">
        <f>SONIA_PX[[#This Row],[Column45]]</f>
        <v>434</v>
      </c>
    </row>
    <row r="25" spans="1:90" x14ac:dyDescent="0.25">
      <c r="A25" s="2" t="str">
        <f ca="1">'cont list_0'!I28</f>
        <v>H32</v>
      </c>
      <c r="B25" s="4">
        <f>SONIA_PX[[#This Row],[Column2]]</f>
        <v>47</v>
      </c>
      <c r="C25" s="4">
        <f>SONIA_PX[[#This Row],[Column3]]</f>
        <v>47</v>
      </c>
      <c r="D25" s="4">
        <f>SONIA_PX[[#This Row],[Column4]]</f>
        <v>47</v>
      </c>
      <c r="E25" s="4">
        <f>SONIA_PX[[#This Row],[Column5]]</f>
        <v>47</v>
      </c>
      <c r="F25" s="4">
        <f>SONIA_PX[[#This Row],[Column6]]</f>
        <v>47</v>
      </c>
      <c r="G25" s="4">
        <f>SONIA_PX[[#This Row],[Column7]]</f>
        <v>5</v>
      </c>
      <c r="H25" s="4">
        <f>SONIA_PX[[#This Row],[Column8]]</f>
        <v>5</v>
      </c>
      <c r="I25" s="4">
        <f>SONIA_PX[[#This Row],[Column9]]</f>
        <v>5</v>
      </c>
      <c r="J25" s="4">
        <f>SONIA_PX[[#This Row],[Column10]]</f>
        <v>5</v>
      </c>
      <c r="K25" s="4">
        <f>SONIA_PX[[#This Row],[Column11]]</f>
        <v>5</v>
      </c>
      <c r="L25" s="4">
        <f>SONIA_PX[[#This Row],[Column12]]</f>
        <v>5</v>
      </c>
      <c r="M25" s="4">
        <f>SONIA_PX[[#This Row],[Column13]]</f>
        <v>5</v>
      </c>
      <c r="N25" s="4">
        <f>SONIA_PX[[#This Row],[Column14]]</f>
        <v>5</v>
      </c>
      <c r="O25" s="4">
        <f>SONIA_PX[[#This Row],[Column15]]</f>
        <v>5</v>
      </c>
      <c r="P25" s="4">
        <f>SONIA_PX[[#This Row],[Column16]]</f>
        <v>5</v>
      </c>
      <c r="Q25" s="4">
        <f>SONIA_PX[[#This Row],[Column17]]</f>
        <v>5</v>
      </c>
      <c r="R25" s="4">
        <f>SONIA_PX[[#This Row],[Column18]]</f>
        <v>13</v>
      </c>
      <c r="S25" s="4">
        <f>SONIA_PX[[#This Row],[Column19]]</f>
        <v>13</v>
      </c>
      <c r="T25" s="4">
        <f>SONIA_PX[[#This Row],[Column20]]</f>
        <v>13</v>
      </c>
      <c r="U25" s="4">
        <f>SONIA_PX[[#This Row],[Column21]]</f>
        <v>13</v>
      </c>
      <c r="V25" s="4">
        <f>SONIA_PX[[#This Row],[Column22]]</f>
        <v>13</v>
      </c>
      <c r="W25" s="4">
        <f>SONIA_PX[[#This Row],[Column23]]</f>
        <v>13</v>
      </c>
      <c r="X25" s="4">
        <f>SONIA_PX[[#This Row],[Column24]]</f>
        <v>13</v>
      </c>
      <c r="Y25" s="4">
        <f>SONIA_PX[[#This Row],[Column25]]</f>
        <v>13</v>
      </c>
      <c r="Z25" s="4">
        <f>SONIA_PX[[#This Row],[Column26]]</f>
        <v>13</v>
      </c>
      <c r="AA25" s="4">
        <f>SONIA_PX[[#This Row],[Column27]]</f>
        <v>13</v>
      </c>
      <c r="AB25" s="4">
        <f>SONIA_PX[[#This Row],[Column28]]</f>
        <v>13</v>
      </c>
      <c r="AC25" s="4">
        <f>SONIA_PX[[#This Row],[Column29]]</f>
        <v>13</v>
      </c>
      <c r="AD25" s="4">
        <f>SONIA_PX[[#This Row],[Column30]]</f>
        <v>13</v>
      </c>
      <c r="AE25" s="4">
        <f>SONIA_PX[[#This Row],[Column31]]</f>
        <v>13</v>
      </c>
      <c r="AF25" s="4">
        <f>SONIA_PX[[#This Row],[Column32]]</f>
        <v>13</v>
      </c>
      <c r="AG25" s="4">
        <f>SONIA_PX[[#This Row],[Column33]]</f>
        <v>13</v>
      </c>
      <c r="AH25" s="4">
        <f>SONIA_PX[[#This Row],[Column34]]</f>
        <v>13</v>
      </c>
      <c r="AI25" s="4">
        <f>SONIA_PX[[#This Row],[Column35]]</f>
        <v>13</v>
      </c>
      <c r="AJ25" s="4">
        <f>SONIA_PX[[#This Row],[Column36]]</f>
        <v>13</v>
      </c>
      <c r="AK25" s="4">
        <f>SONIA_PX[[#This Row],[Column37]]</f>
        <v>10</v>
      </c>
      <c r="AL25" s="4">
        <f>SONIA_PX[[#This Row],[Column38]]</f>
        <v>10</v>
      </c>
      <c r="AM25" s="4">
        <f>SONIA_PX[[#This Row],[Column39]]</f>
        <v>10</v>
      </c>
      <c r="AN25" s="4">
        <f>SONIA_PX[[#This Row],[Column40]]</f>
        <v>10</v>
      </c>
      <c r="AO25" s="4">
        <f>SONIA_PX[[#This Row],[Column41]]</f>
        <v>10</v>
      </c>
      <c r="AP25" s="4">
        <f>SONIA_PX[[#This Row],[Column42]]</f>
        <v>10</v>
      </c>
      <c r="AQ25" s="4">
        <f>SONIA_PX[[#This Row],[Column43]]</f>
        <v>10</v>
      </c>
      <c r="AR25" s="4">
        <f>SONIA_PX[[#This Row],[Column44]]</f>
        <v>10</v>
      </c>
      <c r="AS25" s="4">
        <f>SONIA_PX[[#This Row],[Column45]]</f>
        <v>10</v>
      </c>
      <c r="AT25" s="4" t="str">
        <f>SONIA_PX[[#This Row],[Column1]]</f>
        <v>SFI23 Comdty</v>
      </c>
      <c r="AU25" s="4">
        <f>SONIA_PX[[#This Row],[Column2]]</f>
        <v>47</v>
      </c>
      <c r="AV25" s="4">
        <f>SONIA_PX[[#This Row],[Column3]]</f>
        <v>47</v>
      </c>
      <c r="AW25" s="4">
        <f>SONIA_PX[[#This Row],[Column4]]</f>
        <v>47</v>
      </c>
      <c r="AX25" s="4">
        <f>SONIA_PX[[#This Row],[Column5]]</f>
        <v>47</v>
      </c>
      <c r="AY25" s="4">
        <f>SONIA_PX[[#This Row],[Column6]]</f>
        <v>47</v>
      </c>
      <c r="AZ25" s="4">
        <f>SONIA_PX[[#This Row],[Column7]]</f>
        <v>5</v>
      </c>
      <c r="BA25" s="4">
        <f>SONIA_PX[[#This Row],[Column8]]</f>
        <v>5</v>
      </c>
      <c r="BB25" s="4">
        <f>SONIA_PX[[#This Row],[Column9]]</f>
        <v>5</v>
      </c>
      <c r="BC25" s="4">
        <f>SONIA_PX[[#This Row],[Column10]]</f>
        <v>5</v>
      </c>
      <c r="BD25" s="4">
        <f>SONIA_PX[[#This Row],[Column11]]</f>
        <v>5</v>
      </c>
      <c r="BE25" s="4">
        <f>SONIA_PX[[#This Row],[Column12]]</f>
        <v>5</v>
      </c>
      <c r="BF25" s="4">
        <f>SONIA_PX[[#This Row],[Column13]]</f>
        <v>5</v>
      </c>
      <c r="BG25" s="4">
        <f>SONIA_PX[[#This Row],[Column14]]</f>
        <v>5</v>
      </c>
      <c r="BH25" s="4">
        <f>SONIA_PX[[#This Row],[Column15]]</f>
        <v>5</v>
      </c>
      <c r="BI25" s="4">
        <f>SONIA_PX[[#This Row],[Column16]]</f>
        <v>5</v>
      </c>
      <c r="BJ25" s="4">
        <f>SONIA_PX[[#This Row],[Column17]]</f>
        <v>5</v>
      </c>
      <c r="BK25" s="4">
        <f>SONIA_PX[[#This Row],[Column18]]</f>
        <v>13</v>
      </c>
      <c r="BL25" s="4">
        <f>SONIA_PX[[#This Row],[Column19]]</f>
        <v>13</v>
      </c>
      <c r="BM25" s="4">
        <f>SONIA_PX[[#This Row],[Column20]]</f>
        <v>13</v>
      </c>
      <c r="BN25" s="4">
        <f>SONIA_PX[[#This Row],[Column21]]</f>
        <v>13</v>
      </c>
      <c r="BO25" s="4">
        <f>SONIA_PX[[#This Row],[Column22]]</f>
        <v>13</v>
      </c>
      <c r="BP25" s="4">
        <f>SONIA_PX[[#This Row],[Column23]]</f>
        <v>13</v>
      </c>
      <c r="BQ25" s="4">
        <f>SONIA_PX[[#This Row],[Column24]]</f>
        <v>13</v>
      </c>
      <c r="BR25" s="4">
        <f>SONIA_PX[[#This Row],[Column25]]</f>
        <v>13</v>
      </c>
      <c r="BS25" s="4">
        <f>SONIA_PX[[#This Row],[Column26]]</f>
        <v>13</v>
      </c>
      <c r="BT25" s="4">
        <f>SONIA_PX[[#This Row],[Column27]]</f>
        <v>13</v>
      </c>
      <c r="BU25" s="4">
        <f>SONIA_PX[[#This Row],[Column28]]</f>
        <v>13</v>
      </c>
      <c r="BV25" s="4">
        <f>SONIA_PX[[#This Row],[Column29]]</f>
        <v>13</v>
      </c>
      <c r="BW25" s="4">
        <f>SONIA_PX[[#This Row],[Column30]]</f>
        <v>13</v>
      </c>
      <c r="BX25" s="4">
        <f>SONIA_PX[[#This Row],[Column31]]</f>
        <v>13</v>
      </c>
      <c r="BY25" s="4">
        <f>SONIA_PX[[#This Row],[Column32]]</f>
        <v>13</v>
      </c>
      <c r="BZ25" s="4">
        <f>SONIA_PX[[#This Row],[Column33]]</f>
        <v>13</v>
      </c>
      <c r="CA25" s="4">
        <f>SONIA_PX[[#This Row],[Column34]]</f>
        <v>13</v>
      </c>
      <c r="CB25" s="4">
        <f>SONIA_PX[[#This Row],[Column35]]</f>
        <v>13</v>
      </c>
      <c r="CC25" s="4">
        <f>SONIA_PX[[#This Row],[Column36]]</f>
        <v>13</v>
      </c>
      <c r="CD25" s="4">
        <f>SONIA_PX[[#This Row],[Column37]]</f>
        <v>10</v>
      </c>
      <c r="CE25" s="4">
        <f>SONIA_PX[[#This Row],[Column38]]</f>
        <v>10</v>
      </c>
      <c r="CF25" s="4">
        <f>SONIA_PX[[#This Row],[Column39]]</f>
        <v>10</v>
      </c>
      <c r="CG25" s="4">
        <f>SONIA_PX[[#This Row],[Column40]]</f>
        <v>10</v>
      </c>
      <c r="CH25" s="4">
        <f>SONIA_PX[[#This Row],[Column41]]</f>
        <v>10</v>
      </c>
      <c r="CI25" s="4">
        <f>SONIA_PX[[#This Row],[Column42]]</f>
        <v>10</v>
      </c>
      <c r="CJ25" s="4">
        <f>SONIA_PX[[#This Row],[Column43]]</f>
        <v>10</v>
      </c>
      <c r="CK25" s="4">
        <f>SONIA_PX[[#This Row],[Column44]]</f>
        <v>10</v>
      </c>
      <c r="CL25" s="4">
        <f>SONIA_PX[[#This Row],[Column45]]</f>
        <v>10</v>
      </c>
    </row>
    <row r="26" spans="1:90" x14ac:dyDescent="0.25">
      <c r="A26" s="2" t="str">
        <f ca="1">'cont list_0'!I29</f>
        <v>M32</v>
      </c>
      <c r="B26" s="4">
        <f>SONIA_PX[[#This Row],[Column2]]</f>
        <v>5</v>
      </c>
      <c r="C26" s="4">
        <f>SONIA_PX[[#This Row],[Column3]]</f>
        <v>5</v>
      </c>
      <c r="D26" s="4">
        <f>SONIA_PX[[#This Row],[Column4]]</f>
        <v>5</v>
      </c>
      <c r="E26" s="4">
        <f>SONIA_PX[[#This Row],[Column5]]</f>
        <v>5</v>
      </c>
      <c r="F26" s="4">
        <f>SONIA_PX[[#This Row],[Column6]]</f>
        <v>5</v>
      </c>
      <c r="G26" s="4">
        <f>SONIA_PX[[#This Row],[Column7]]</f>
        <v>5</v>
      </c>
      <c r="H26" s="4">
        <f>SONIA_PX[[#This Row],[Column8]]</f>
        <v>5</v>
      </c>
      <c r="I26" s="4">
        <f>SONIA_PX[[#This Row],[Column9]]</f>
        <v>5</v>
      </c>
      <c r="J26" s="4">
        <f>SONIA_PX[[#This Row],[Column10]]</f>
        <v>5</v>
      </c>
      <c r="K26" s="4">
        <f>SONIA_PX[[#This Row],[Column11]]</f>
        <v>5</v>
      </c>
      <c r="L26" s="4">
        <f>SONIA_PX[[#This Row],[Column12]]</f>
        <v>5</v>
      </c>
      <c r="M26" s="4">
        <f>SONIA_PX[[#This Row],[Column13]]</f>
        <v>5</v>
      </c>
      <c r="N26" s="4">
        <f>SONIA_PX[[#This Row],[Column14]]</f>
        <v>5</v>
      </c>
      <c r="O26" s="4">
        <f>SONIA_PX[[#This Row],[Column15]]</f>
        <v>5</v>
      </c>
      <c r="P26" s="4">
        <f>SONIA_PX[[#This Row],[Column16]]</f>
        <v>5</v>
      </c>
      <c r="Q26" s="4">
        <f>SONIA_PX[[#This Row],[Column17]]</f>
        <v>5</v>
      </c>
      <c r="R26" s="4">
        <f>SONIA_PX[[#This Row],[Column18]]</f>
        <v>5</v>
      </c>
      <c r="S26" s="4">
        <f>SONIA_PX[[#This Row],[Column19]]</f>
        <v>5</v>
      </c>
      <c r="T26" s="4">
        <f>SONIA_PX[[#This Row],[Column20]]</f>
        <v>5</v>
      </c>
      <c r="U26" s="4">
        <f>SONIA_PX[[#This Row],[Column21]]</f>
        <v>5</v>
      </c>
      <c r="V26" s="4">
        <f>SONIA_PX[[#This Row],[Column22]]</f>
        <v>5</v>
      </c>
      <c r="W26" s="4">
        <f>SONIA_PX[[#This Row],[Column23]]</f>
        <v>5</v>
      </c>
      <c r="X26" s="4">
        <f>SONIA_PX[[#This Row],[Column24]]</f>
        <v>5</v>
      </c>
      <c r="Y26" s="4">
        <f>SONIA_PX[[#This Row],[Column25]]</f>
        <v>5</v>
      </c>
      <c r="Z26" s="4">
        <f>SONIA_PX[[#This Row],[Column26]]</f>
        <v>5</v>
      </c>
      <c r="AA26" s="4">
        <f>SONIA_PX[[#This Row],[Column27]]</f>
        <v>5</v>
      </c>
      <c r="AB26" s="4">
        <f>SONIA_PX[[#This Row],[Column28]]</f>
        <v>5</v>
      </c>
      <c r="AC26" s="4">
        <f>SONIA_PX[[#This Row],[Column29]]</f>
        <v>5</v>
      </c>
      <c r="AD26" s="4">
        <f>SONIA_PX[[#This Row],[Column30]]</f>
        <v>5</v>
      </c>
      <c r="AE26" s="4">
        <f>SONIA_PX[[#This Row],[Column31]]</f>
        <v>5</v>
      </c>
      <c r="AF26" s="4">
        <f>SONIA_PX[[#This Row],[Column32]]</f>
        <v>5</v>
      </c>
      <c r="AG26" s="4">
        <f>SONIA_PX[[#This Row],[Column33]]</f>
        <v>5</v>
      </c>
      <c r="AH26" s="4">
        <f>SONIA_PX[[#This Row],[Column34]]</f>
        <v>5</v>
      </c>
      <c r="AI26" s="4">
        <f>SONIA_PX[[#This Row],[Column35]]</f>
        <v>5</v>
      </c>
      <c r="AJ26" s="4">
        <f>SONIA_PX[[#This Row],[Column36]]</f>
        <v>5</v>
      </c>
      <c r="AK26" s="4">
        <f>SONIA_PX[[#This Row],[Column37]]</f>
        <v>5</v>
      </c>
      <c r="AL26" s="4">
        <f>SONIA_PX[[#This Row],[Column38]]</f>
        <v>5</v>
      </c>
      <c r="AM26" s="4">
        <f>SONIA_PX[[#This Row],[Column39]]</f>
        <v>5</v>
      </c>
      <c r="AN26" s="4">
        <f>SONIA_PX[[#This Row],[Column40]]</f>
        <v>5</v>
      </c>
      <c r="AO26" s="4">
        <f>SONIA_PX[[#This Row],[Column41]]</f>
        <v>5</v>
      </c>
      <c r="AP26" s="4">
        <f>SONIA_PX[[#This Row],[Column42]]</f>
        <v>5</v>
      </c>
      <c r="AQ26" s="4">
        <f>SONIA_PX[[#This Row],[Column43]]</f>
        <v>5</v>
      </c>
      <c r="AR26" s="4">
        <f>SONIA_PX[[#This Row],[Column44]]</f>
        <v>5</v>
      </c>
      <c r="AS26" s="4">
        <f>SONIA_PX[[#This Row],[Column45]]</f>
        <v>5</v>
      </c>
      <c r="AT26" s="4" t="str">
        <f>SONIA_PX[[#This Row],[Column1]]</f>
        <v>SFI24 Comdty</v>
      </c>
      <c r="AU26" s="4">
        <f>SONIA_PX[[#This Row],[Column2]]</f>
        <v>5</v>
      </c>
      <c r="AV26" s="4">
        <f>SONIA_PX[[#This Row],[Column3]]</f>
        <v>5</v>
      </c>
      <c r="AW26" s="4">
        <f>SONIA_PX[[#This Row],[Column4]]</f>
        <v>5</v>
      </c>
      <c r="AX26" s="4">
        <f>SONIA_PX[[#This Row],[Column5]]</f>
        <v>5</v>
      </c>
      <c r="AY26" s="4">
        <f>SONIA_PX[[#This Row],[Column6]]</f>
        <v>5</v>
      </c>
      <c r="AZ26" s="4">
        <f>SONIA_PX[[#This Row],[Column7]]</f>
        <v>5</v>
      </c>
      <c r="BA26" s="4">
        <f>SONIA_PX[[#This Row],[Column8]]</f>
        <v>5</v>
      </c>
      <c r="BB26" s="4">
        <f>SONIA_PX[[#This Row],[Column9]]</f>
        <v>5</v>
      </c>
      <c r="BC26" s="4">
        <f>SONIA_PX[[#This Row],[Column10]]</f>
        <v>5</v>
      </c>
      <c r="BD26" s="4">
        <f>SONIA_PX[[#This Row],[Column11]]</f>
        <v>5</v>
      </c>
      <c r="BE26" s="4">
        <f>SONIA_PX[[#This Row],[Column12]]</f>
        <v>5</v>
      </c>
      <c r="BF26" s="4">
        <f>SONIA_PX[[#This Row],[Column13]]</f>
        <v>5</v>
      </c>
      <c r="BG26" s="4">
        <f>SONIA_PX[[#This Row],[Column14]]</f>
        <v>5</v>
      </c>
      <c r="BH26" s="4">
        <f>SONIA_PX[[#This Row],[Column15]]</f>
        <v>5</v>
      </c>
      <c r="BI26" s="4">
        <f>SONIA_PX[[#This Row],[Column16]]</f>
        <v>5</v>
      </c>
      <c r="BJ26" s="4">
        <f>SONIA_PX[[#This Row],[Column17]]</f>
        <v>5</v>
      </c>
      <c r="BK26" s="4">
        <f>SONIA_PX[[#This Row],[Column18]]</f>
        <v>5</v>
      </c>
      <c r="BL26" s="4">
        <f>SONIA_PX[[#This Row],[Column19]]</f>
        <v>5</v>
      </c>
      <c r="BM26" s="4">
        <f>SONIA_PX[[#This Row],[Column20]]</f>
        <v>5</v>
      </c>
      <c r="BN26" s="4">
        <f>SONIA_PX[[#This Row],[Column21]]</f>
        <v>5</v>
      </c>
      <c r="BO26" s="4">
        <f>SONIA_PX[[#This Row],[Column22]]</f>
        <v>5</v>
      </c>
      <c r="BP26" s="4">
        <f>SONIA_PX[[#This Row],[Column23]]</f>
        <v>5</v>
      </c>
      <c r="BQ26" s="4">
        <f>SONIA_PX[[#This Row],[Column24]]</f>
        <v>5</v>
      </c>
      <c r="BR26" s="4">
        <f>SONIA_PX[[#This Row],[Column25]]</f>
        <v>5</v>
      </c>
      <c r="BS26" s="4">
        <f>SONIA_PX[[#This Row],[Column26]]</f>
        <v>5</v>
      </c>
      <c r="BT26" s="4">
        <f>SONIA_PX[[#This Row],[Column27]]</f>
        <v>5</v>
      </c>
      <c r="BU26" s="4">
        <f>SONIA_PX[[#This Row],[Column28]]</f>
        <v>5</v>
      </c>
      <c r="BV26" s="4">
        <f>SONIA_PX[[#This Row],[Column29]]</f>
        <v>5</v>
      </c>
      <c r="BW26" s="4">
        <f>SONIA_PX[[#This Row],[Column30]]</f>
        <v>5</v>
      </c>
      <c r="BX26" s="4">
        <f>SONIA_PX[[#This Row],[Column31]]</f>
        <v>5</v>
      </c>
      <c r="BY26" s="4">
        <f>SONIA_PX[[#This Row],[Column32]]</f>
        <v>5</v>
      </c>
      <c r="BZ26" s="4">
        <f>SONIA_PX[[#This Row],[Column33]]</f>
        <v>5</v>
      </c>
      <c r="CA26" s="4">
        <f>SONIA_PX[[#This Row],[Column34]]</f>
        <v>5</v>
      </c>
      <c r="CB26" s="4">
        <f>SONIA_PX[[#This Row],[Column35]]</f>
        <v>5</v>
      </c>
      <c r="CC26" s="4">
        <f>SONIA_PX[[#This Row],[Column36]]</f>
        <v>5</v>
      </c>
      <c r="CD26" s="4">
        <f>SONIA_PX[[#This Row],[Column37]]</f>
        <v>5</v>
      </c>
      <c r="CE26" s="4">
        <f>SONIA_PX[[#This Row],[Column38]]</f>
        <v>5</v>
      </c>
      <c r="CF26" s="4">
        <f>SONIA_PX[[#This Row],[Column39]]</f>
        <v>5</v>
      </c>
      <c r="CG26" s="4">
        <f>SONIA_PX[[#This Row],[Column40]]</f>
        <v>5</v>
      </c>
      <c r="CH26" s="4">
        <f>SONIA_PX[[#This Row],[Column41]]</f>
        <v>5</v>
      </c>
      <c r="CI26" s="4">
        <f>SONIA_PX[[#This Row],[Column42]]</f>
        <v>5</v>
      </c>
      <c r="CJ26" s="4">
        <f>SONIA_PX[[#This Row],[Column43]]</f>
        <v>5</v>
      </c>
      <c r="CK26" s="4">
        <f>SONIA_PX[[#This Row],[Column44]]</f>
        <v>5</v>
      </c>
      <c r="CL26" s="4">
        <f>SONIA_PX[[#This Row],[Column45]]</f>
        <v>5</v>
      </c>
    </row>
    <row r="27" spans="1:90" x14ac:dyDescent="0.25">
      <c r="A27" s="2"/>
      <c r="B27" s="2"/>
    </row>
    <row r="28" spans="1:90" x14ac:dyDescent="0.25">
      <c r="A28" s="2"/>
      <c r="B28" s="2"/>
    </row>
    <row r="29" spans="1:90" x14ac:dyDescent="0.25">
      <c r="A29" s="2"/>
      <c r="B29" s="2"/>
    </row>
    <row r="30" spans="1:90" x14ac:dyDescent="0.25">
      <c r="A30" s="2"/>
      <c r="B30" s="2"/>
    </row>
    <row r="31" spans="1:90" x14ac:dyDescent="0.25">
      <c r="B3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F395-7D12-466E-894E-5F67F04BC491}">
  <dimension ref="A2:CW48"/>
  <sheetViews>
    <sheetView workbookViewId="0">
      <selection activeCell="B51" sqref="B51"/>
    </sheetView>
  </sheetViews>
  <sheetFormatPr defaultRowHeight="15" x14ac:dyDescent="0.25"/>
  <sheetData>
    <row r="2" spans="1:101" x14ac:dyDescent="0.25">
      <c r="A2" t="s">
        <v>121</v>
      </c>
      <c r="B2">
        <f>Brazil[[#This Row],[Column2]]</f>
        <v>46302</v>
      </c>
      <c r="C2">
        <f>Brazil[[#This Row],[Column3]]</f>
        <v>46301</v>
      </c>
      <c r="D2">
        <f>Brazil[[#This Row],[Column4]]</f>
        <v>46300</v>
      </c>
      <c r="E2">
        <f>Brazil[[#This Row],[Column5]]</f>
        <v>46297</v>
      </c>
      <c r="F2">
        <f>Brazil[[#This Row],[Column6]]</f>
        <v>46296</v>
      </c>
      <c r="G2">
        <f>Brazil[[#This Row],[Column7]]</f>
        <v>46295</v>
      </c>
      <c r="H2">
        <f>Brazil[[#This Row],[Column8]]</f>
        <v>46294</v>
      </c>
      <c r="I2">
        <f>Brazil[[#This Row],[Column9]]</f>
        <v>46293</v>
      </c>
      <c r="J2">
        <f>Brazil[[#This Row],[Column10]]</f>
        <v>46290</v>
      </c>
      <c r="K2">
        <f>Brazil[[#This Row],[Column11]]</f>
        <v>46289</v>
      </c>
      <c r="L2">
        <f>Brazil[[#This Row],[Column12]]</f>
        <v>46288</v>
      </c>
      <c r="M2">
        <f>Brazil[[#This Row],[Column13]]</f>
        <v>46287</v>
      </c>
      <c r="N2">
        <f>Brazil[[#This Row],[Column14]]</f>
        <v>46286</v>
      </c>
      <c r="O2">
        <f>Brazil[[#This Row],[Column15]]</f>
        <v>46283</v>
      </c>
      <c r="P2">
        <f>Brazil[[#This Row],[Column16]]</f>
        <v>46282</v>
      </c>
      <c r="Q2">
        <f>Brazil[[#This Row],[Column17]]</f>
        <v>46281</v>
      </c>
      <c r="R2">
        <f>Brazil[[#This Row],[Column18]]</f>
        <v>46280</v>
      </c>
      <c r="S2">
        <f>Brazil[[#This Row],[Column19]]</f>
        <v>46279</v>
      </c>
      <c r="T2">
        <f>Brazil[[#This Row],[Column20]]</f>
        <v>46276</v>
      </c>
      <c r="U2">
        <f>Brazil[[#This Row],[Column21]]</f>
        <v>46275</v>
      </c>
      <c r="V2">
        <f>Brazil[[#This Row],[Column22]]</f>
        <v>46274</v>
      </c>
      <c r="W2">
        <f>Brazil[[#This Row],[Column23]]</f>
        <v>46273</v>
      </c>
      <c r="X2">
        <f>Brazil[[#This Row],[Column24]]</f>
        <v>46272</v>
      </c>
      <c r="Y2">
        <f>Brazil[[#This Row],[Column25]]</f>
        <v>46269</v>
      </c>
      <c r="Z2">
        <f>Brazil[[#This Row],[Column26]]</f>
        <v>46268</v>
      </c>
      <c r="AA2">
        <f>Brazil[[#This Row],[Column27]]</f>
        <v>46267</v>
      </c>
      <c r="AB2">
        <f>Brazil[[#This Row],[Column28]]</f>
        <v>46266</v>
      </c>
      <c r="AC2">
        <f>Brazil[[#This Row],[Column29]]</f>
        <v>46265</v>
      </c>
      <c r="AD2">
        <f>Brazil[[#This Row],[Column30]]</f>
        <v>46262</v>
      </c>
      <c r="AE2">
        <f>Brazil[[#This Row],[Column31]]</f>
        <v>46261</v>
      </c>
      <c r="AF2">
        <f>Brazil[[#This Row],[Column32]]</f>
        <v>46260</v>
      </c>
      <c r="AG2">
        <f>Brazil[[#This Row],[Column33]]</f>
        <v>46259</v>
      </c>
      <c r="AH2">
        <f>Brazil[[#This Row],[Column34]]</f>
        <v>46258</v>
      </c>
      <c r="AI2">
        <f>Brazil[[#This Row],[Column35]]</f>
        <v>46255</v>
      </c>
      <c r="AJ2">
        <f>Brazil[[#This Row],[Column36]]</f>
        <v>46254</v>
      </c>
      <c r="AK2">
        <f>Brazil[[#This Row],[Column37]]</f>
        <v>46253</v>
      </c>
      <c r="AL2">
        <f>Brazil[[#This Row],[Column38]]</f>
        <v>46252</v>
      </c>
      <c r="AM2">
        <f>Brazil[[#This Row],[Column39]]</f>
        <v>46251</v>
      </c>
      <c r="AN2">
        <f>Brazil[[#This Row],[Column40]]</f>
        <v>46248</v>
      </c>
      <c r="AO2">
        <f>Brazil[[#This Row],[Column41]]</f>
        <v>46247</v>
      </c>
      <c r="AP2">
        <f>Brazil[[#This Row],[Column42]]</f>
        <v>46246</v>
      </c>
      <c r="AQ2">
        <f>Brazil[[#This Row],[Column43]]</f>
        <v>46245</v>
      </c>
      <c r="AR2">
        <f>Brazil[[#This Row],[Column44]]</f>
        <v>46244</v>
      </c>
      <c r="AS2">
        <f>Brazil[[#This Row],[Column45]]</f>
        <v>46241</v>
      </c>
      <c r="AT2">
        <f>Brazil[[#This Row],[Column46]]</f>
        <v>46240</v>
      </c>
      <c r="AU2">
        <f>Brazil[[#This Row],[Column47]]</f>
        <v>46239</v>
      </c>
      <c r="AV2">
        <f>Brazil[[#This Row],[Column48]]</f>
        <v>46238</v>
      </c>
      <c r="AW2">
        <f>Brazil[[#This Row],[Column49]]</f>
        <v>46237</v>
      </c>
      <c r="AX2">
        <f>Brazil[[#This Row],[Column50]]</f>
        <v>46234</v>
      </c>
      <c r="AY2">
        <f>Brazil[[#This Row],[Column51]]</f>
        <v>46233</v>
      </c>
      <c r="AZ2">
        <f>Brazil[[#This Row],[Column52]]</f>
        <v>46232</v>
      </c>
      <c r="BA2">
        <f>Brazil[[#This Row],[Column53]]</f>
        <v>46231</v>
      </c>
      <c r="BB2">
        <f>Brazil[[#This Row],[Column54]]</f>
        <v>46230</v>
      </c>
      <c r="BC2">
        <f>Brazil[[#This Row],[Column55]]</f>
        <v>46227</v>
      </c>
      <c r="BD2">
        <f>Brazil[[#This Row],[Column56]]</f>
        <v>46226</v>
      </c>
      <c r="BE2">
        <f>Brazil[[#This Row],[Column57]]</f>
        <v>46225</v>
      </c>
      <c r="BF2">
        <f>Brazil[[#This Row],[Column58]]</f>
        <v>46224</v>
      </c>
      <c r="BG2">
        <f>Brazil[[#This Row],[Column59]]</f>
        <v>46223</v>
      </c>
      <c r="BH2">
        <f>Brazil[[#This Row],[Column60]]</f>
        <v>46220</v>
      </c>
      <c r="BI2">
        <f>Brazil[[#This Row],[Column61]]</f>
        <v>46219</v>
      </c>
      <c r="BJ2">
        <f>Brazil[[#This Row],[Column62]]</f>
        <v>46218</v>
      </c>
      <c r="BK2">
        <f>Brazil[[#This Row],[Column63]]</f>
        <v>46217</v>
      </c>
      <c r="BL2">
        <f>Brazil[[#This Row],[Column64]]</f>
        <v>46216</v>
      </c>
      <c r="BM2">
        <f>Brazil[[#This Row],[Column65]]</f>
        <v>46213</v>
      </c>
      <c r="BN2">
        <f>Brazil[[#This Row],[Column66]]</f>
        <v>46212</v>
      </c>
      <c r="BO2">
        <f>Brazil[[#This Row],[Column67]]</f>
        <v>46211</v>
      </c>
      <c r="BP2">
        <f>Brazil[[#This Row],[Column68]]</f>
        <v>46210</v>
      </c>
      <c r="BQ2">
        <f>Brazil[[#This Row],[Column69]]</f>
        <v>46209</v>
      </c>
      <c r="BR2">
        <f>Brazil[[#This Row],[Column70]]</f>
        <v>46206</v>
      </c>
      <c r="BS2">
        <f>Brazil[[#This Row],[Column71]]</f>
        <v>46205</v>
      </c>
      <c r="BT2">
        <f>Brazil[[#This Row],[Column72]]</f>
        <v>46204</v>
      </c>
      <c r="BU2">
        <f>Brazil[[#This Row],[Column73]]</f>
        <v>46203</v>
      </c>
      <c r="BV2">
        <f>Brazil[[#This Row],[Column74]]</f>
        <v>46202</v>
      </c>
      <c r="BW2">
        <f>Brazil[[#This Row],[Column75]]</f>
        <v>46199</v>
      </c>
      <c r="BX2">
        <f>Brazil[[#This Row],[Column76]]</f>
        <v>46198</v>
      </c>
      <c r="BY2">
        <f>Brazil[[#This Row],[Column77]]</f>
        <v>46197</v>
      </c>
      <c r="BZ2">
        <f>Brazil[[#This Row],[Column78]]</f>
        <v>46196</v>
      </c>
      <c r="CA2">
        <f>Brazil[[#This Row],[Column79]]</f>
        <v>46195</v>
      </c>
      <c r="CB2">
        <f>Brazil[[#This Row],[Column80]]</f>
        <v>46192</v>
      </c>
      <c r="CC2">
        <f>Brazil[[#This Row],[Column81]]</f>
        <v>46191</v>
      </c>
      <c r="CD2">
        <f>Brazil[[#This Row],[Column82]]</f>
        <v>46190</v>
      </c>
      <c r="CE2">
        <f>Brazil[[#This Row],[Column83]]</f>
        <v>46189</v>
      </c>
      <c r="CF2">
        <f>Brazil[[#This Row],[Column84]]</f>
        <v>46188</v>
      </c>
      <c r="CG2">
        <f>Brazil[[#This Row],[Column85]]</f>
        <v>46185</v>
      </c>
      <c r="CH2">
        <f>Brazil[[#This Row],[Column86]]</f>
        <v>46184</v>
      </c>
      <c r="CI2">
        <f>Brazil[[#This Row],[Column87]]</f>
        <v>46183</v>
      </c>
      <c r="CJ2">
        <f>Brazil[[#This Row],[Column88]]</f>
        <v>46182</v>
      </c>
      <c r="CK2">
        <f>Brazil[[#This Row],[Column89]]</f>
        <v>46181</v>
      </c>
      <c r="CL2">
        <f>Brazil[[#This Row],[Column90]]</f>
        <v>46178</v>
      </c>
      <c r="CM2">
        <f>Brazil[[#This Row],[Column91]]</f>
        <v>46177</v>
      </c>
      <c r="CN2">
        <f>Brazil[[#This Row],[Column92]]</f>
        <v>46176</v>
      </c>
      <c r="CO2">
        <f>Brazil[[#This Row],[Column93]]</f>
        <v>46175</v>
      </c>
      <c r="CP2">
        <f>Brazil[[#This Row],[Column94]]</f>
        <v>46174</v>
      </c>
      <c r="CQ2">
        <f>Brazil[[#This Row],[Column95]]</f>
        <v>46171</v>
      </c>
      <c r="CR2">
        <f>Brazil[[#This Row],[Column96]]</f>
        <v>46170</v>
      </c>
      <c r="CS2">
        <f>Brazil[[#This Row],[Column97]]</f>
        <v>46169</v>
      </c>
      <c r="CT2">
        <f>Brazil[[#This Row],[Column98]]</f>
        <v>46168</v>
      </c>
      <c r="CU2">
        <f>Brazil[[#This Row],[Column99]]</f>
        <v>46167</v>
      </c>
      <c r="CV2">
        <f>Brazil[[#This Row],[Column100]]</f>
        <v>46164</v>
      </c>
      <c r="CW2">
        <f>Brazil[[#This Row],[Column101]]</f>
        <v>46163</v>
      </c>
    </row>
    <row r="3" spans="1:101" x14ac:dyDescent="0.25">
      <c r="A3" t="str">
        <f>MID('cont list_0'!A2,3,3)</f>
        <v>X26</v>
      </c>
      <c r="B3">
        <f>Brazil_0!B3</f>
        <v>1521388</v>
      </c>
      <c r="C3">
        <f>Brazil_0!C3</f>
        <v>1521388</v>
      </c>
      <c r="D3">
        <f>Brazil_0!D3</f>
        <v>1500555</v>
      </c>
      <c r="E3">
        <f>Brazil_0!E3</f>
        <v>1609233</v>
      </c>
      <c r="F3">
        <f>Brazil_0!F3</f>
        <v>1576263</v>
      </c>
      <c r="G3">
        <f>Brazil_0!G3</f>
        <v>6165035</v>
      </c>
      <c r="H3">
        <f>Brazil_0!H3</f>
        <v>6159567</v>
      </c>
      <c r="I3">
        <f>Brazil_0!I3</f>
        <v>6146017</v>
      </c>
      <c r="J3">
        <f>Brazil_0!J3</f>
        <v>6115163</v>
      </c>
      <c r="K3">
        <f>Brazil_0!K3</f>
        <v>6190767</v>
      </c>
      <c r="L3">
        <f>Brazil_0!L3</f>
        <v>6208872</v>
      </c>
      <c r="M3">
        <f>Brazil_0!M3</f>
        <v>6194704</v>
      </c>
      <c r="N3">
        <f>Brazil_0!N3</f>
        <v>6206831</v>
      </c>
      <c r="O3">
        <f>Brazil_0!O3</f>
        <v>6205706</v>
      </c>
      <c r="P3">
        <f>Brazil_0!P3</f>
        <v>6180013</v>
      </c>
      <c r="Q3">
        <f>Brazil_0!Q3</f>
        <v>6186578</v>
      </c>
      <c r="R3">
        <f>Brazil_0!R3</f>
        <v>6186715</v>
      </c>
      <c r="S3">
        <f>Brazil_0!S3</f>
        <v>6063303</v>
      </c>
      <c r="T3">
        <f>Brazil_0!T3</f>
        <v>5838327</v>
      </c>
      <c r="U3">
        <f>Brazil_0!U3</f>
        <v>5907705</v>
      </c>
      <c r="V3">
        <f>Brazil_0!V3</f>
        <v>4706765</v>
      </c>
      <c r="W3">
        <f>Brazil_0!W3</f>
        <v>4693088</v>
      </c>
      <c r="X3">
        <f>Brazil_0!X3</f>
        <v>4685996</v>
      </c>
      <c r="Y3">
        <f>Brazil_0!Y3</f>
        <v>4685996</v>
      </c>
      <c r="Z3">
        <f>Brazil_0!Z3</f>
        <v>4605571</v>
      </c>
      <c r="AA3">
        <f>Brazil_0!AA3</f>
        <v>4611219</v>
      </c>
      <c r="AB3">
        <f>Brazil_0!AB3</f>
        <v>4622905</v>
      </c>
      <c r="AC3">
        <f>Brazil_0!AC3</f>
        <v>1640705</v>
      </c>
      <c r="AD3">
        <f>Brazil_0!AD3</f>
        <v>1640808</v>
      </c>
      <c r="AE3">
        <f>Brazil_0!AE3</f>
        <v>1648855</v>
      </c>
      <c r="AF3">
        <f>Brazil_0!AF3</f>
        <v>1655070</v>
      </c>
      <c r="AG3">
        <f>Brazil_0!AG3</f>
        <v>1680627</v>
      </c>
      <c r="AH3">
        <f>Brazil_0!AH3</f>
        <v>1722311</v>
      </c>
      <c r="AI3">
        <f>Brazil_0!AI3</f>
        <v>1736204</v>
      </c>
      <c r="AJ3">
        <f>Brazil_0!AJ3</f>
        <v>1752078</v>
      </c>
      <c r="AK3">
        <f>Brazil_0!AK3</f>
        <v>1746647</v>
      </c>
      <c r="AL3">
        <f>Brazil_0!AL3</f>
        <v>1755207</v>
      </c>
      <c r="AM3">
        <f>Brazil_0!AM3</f>
        <v>1740501</v>
      </c>
      <c r="AN3">
        <f>Brazil_0!AN3</f>
        <v>1736425</v>
      </c>
      <c r="AO3">
        <f>Brazil_0!AO3</f>
        <v>1732944</v>
      </c>
      <c r="AP3">
        <f>Brazil_0!AP3</f>
        <v>1730880</v>
      </c>
      <c r="AQ3">
        <f>Brazil_0!AQ3</f>
        <v>1720578</v>
      </c>
      <c r="AR3">
        <f>Brazil_0!AR3</f>
        <v>1709736</v>
      </c>
      <c r="AS3">
        <f>Brazil_0!AS3</f>
        <v>1701553</v>
      </c>
      <c r="AT3">
        <f>Brazil_0!AT3</f>
        <v>1645964</v>
      </c>
      <c r="AU3">
        <f>Brazil_0!AU3</f>
        <v>1665720</v>
      </c>
      <c r="AV3">
        <f>Brazil_0!AV3</f>
        <v>1691680</v>
      </c>
      <c r="AW3">
        <f>Brazil_0!AW3</f>
        <v>1681472</v>
      </c>
      <c r="AX3">
        <f>Brazil_0!AX3</f>
        <v>1233284</v>
      </c>
      <c r="AY3">
        <f>Brazil_0!AY3</f>
        <v>1233284</v>
      </c>
      <c r="AZ3">
        <f>Brazil_0!AZ3</f>
        <v>1253697</v>
      </c>
      <c r="BA3">
        <f>Brazil_0!BA3</f>
        <v>1243162</v>
      </c>
      <c r="BB3">
        <f>Brazil_0!BB3</f>
        <v>1280390</v>
      </c>
      <c r="BC3">
        <f>Brazil_0!BC3</f>
        <v>1369326</v>
      </c>
      <c r="BD3">
        <f>Brazil_0!BD3</f>
        <v>1372215</v>
      </c>
      <c r="BE3">
        <f>Brazil_0!BE3</f>
        <v>1325538</v>
      </c>
      <c r="BF3">
        <f>Brazil_0!BF3</f>
        <v>1347608</v>
      </c>
      <c r="BG3">
        <f>Brazil_0!BG3</f>
        <v>1346123</v>
      </c>
      <c r="BH3">
        <f>Brazil_0!BH3</f>
        <v>1344281</v>
      </c>
      <c r="BI3">
        <f>Brazil_0!BI3</f>
        <v>1368159</v>
      </c>
      <c r="BJ3">
        <f>Brazil_0!BJ3</f>
        <v>1355019</v>
      </c>
      <c r="BK3">
        <f>Brazil_0!BK3</f>
        <v>1365103</v>
      </c>
      <c r="BL3">
        <f>Brazil_0!BL3</f>
        <v>1365183</v>
      </c>
      <c r="BM3">
        <f>Brazil_0!BM3</f>
        <v>1363838</v>
      </c>
      <c r="BN3">
        <f>Brazil_0!BN3</f>
        <v>1346845</v>
      </c>
      <c r="BO3">
        <f>Brazil_0!BO3</f>
        <v>1321716</v>
      </c>
      <c r="BP3">
        <f>Brazil_0!BP3</f>
        <v>1318601</v>
      </c>
      <c r="BQ3">
        <f>Brazil_0!BQ3</f>
        <v>1315586</v>
      </c>
      <c r="BR3">
        <f>Brazil_0!BR3</f>
        <v>1313416</v>
      </c>
      <c r="BS3">
        <f>Brazil_0!BS3</f>
        <v>1294982</v>
      </c>
      <c r="BT3">
        <f>Brazil_0!BT3</f>
        <v>1371164</v>
      </c>
      <c r="BU3">
        <f>Brazil_0!BU3</f>
        <v>7712558</v>
      </c>
      <c r="BV3">
        <f>Brazil_0!BV3</f>
        <v>7754561</v>
      </c>
      <c r="BW3">
        <f>Brazil_0!BW3</f>
        <v>7810292</v>
      </c>
      <c r="BX3">
        <f>Brazil_0!BX3</f>
        <v>7837612</v>
      </c>
      <c r="BY3">
        <f>Brazil_0!BY3</f>
        <v>7878373</v>
      </c>
      <c r="BZ3">
        <f>Brazil_0!BZ3</f>
        <v>7962350</v>
      </c>
      <c r="CA3">
        <f>Brazil_0!CA3</f>
        <v>8106884</v>
      </c>
      <c r="CB3">
        <f>Brazil_0!CB3</f>
        <v>8145351</v>
      </c>
      <c r="CC3">
        <f>Brazil_0!CC3</f>
        <v>8169668</v>
      </c>
      <c r="CD3">
        <f>Brazil_0!CD3</f>
        <v>8124248</v>
      </c>
      <c r="CE3">
        <f>Brazil_0!CE3</f>
        <v>7934050</v>
      </c>
      <c r="CF3">
        <f>Brazil_0!CF3</f>
        <v>7898453</v>
      </c>
      <c r="CG3">
        <f>Brazil_0!CG3</f>
        <v>7574956</v>
      </c>
      <c r="CH3">
        <f>Brazil_0!CH3</f>
        <v>7744337</v>
      </c>
      <c r="CI3">
        <f>Brazil_0!CI3</f>
        <v>7412094</v>
      </c>
      <c r="CJ3">
        <f>Brazil_0!CJ3</f>
        <v>7123518</v>
      </c>
      <c r="CK3">
        <f>Brazil_0!CK3</f>
        <v>7354609</v>
      </c>
      <c r="CL3">
        <f>Brazil_0!CL3</f>
        <v>8002620</v>
      </c>
      <c r="CM3">
        <f>Brazil_0!CM3</f>
        <v>7269195</v>
      </c>
      <c r="CN3">
        <f>Brazil_0!CN3</f>
        <v>7269195</v>
      </c>
      <c r="CO3">
        <f>Brazil_0!CO3</f>
        <v>7206949</v>
      </c>
      <c r="CP3">
        <f>Brazil_0!CP3</f>
        <v>7197323</v>
      </c>
      <c r="CQ3">
        <f>Brazil_0!CQ3</f>
        <v>979134</v>
      </c>
      <c r="CR3">
        <f>Brazil_0!CR3</f>
        <v>979134</v>
      </c>
      <c r="CS3">
        <f>Brazil_0!CS3</f>
        <v>991799</v>
      </c>
      <c r="CT3">
        <f>Brazil_0!CT3</f>
        <v>976483</v>
      </c>
      <c r="CU3">
        <f>Brazil_0!CU3</f>
        <v>984585</v>
      </c>
      <c r="CV3">
        <f>Brazil_0!CV3</f>
        <v>951377</v>
      </c>
      <c r="CW3">
        <f>Brazil_0!CW3</f>
        <v>951127</v>
      </c>
    </row>
    <row r="4" spans="1:101" x14ac:dyDescent="0.25">
      <c r="A4" t="str">
        <f>MID('cont list_0'!A3,3,3)</f>
        <v>Z26</v>
      </c>
      <c r="B4">
        <f>Brazil_0!B4</f>
        <v>1341684</v>
      </c>
      <c r="C4">
        <f>Brazil_0!C4</f>
        <v>1341684</v>
      </c>
      <c r="D4">
        <f>Brazil_0!D4</f>
        <v>1335390</v>
      </c>
      <c r="E4">
        <f>Brazil_0!E4</f>
        <v>1387303</v>
      </c>
      <c r="F4">
        <f>Brazil_0!F4</f>
        <v>1380413</v>
      </c>
      <c r="G4">
        <f>Brazil_0!G4</f>
        <v>1292403</v>
      </c>
      <c r="H4">
        <f>Brazil_0!H4</f>
        <v>1269053</v>
      </c>
      <c r="I4">
        <f>Brazil_0!I4</f>
        <v>1259777</v>
      </c>
      <c r="J4">
        <f>Brazil_0!J4</f>
        <v>1199827</v>
      </c>
      <c r="K4">
        <f>Brazil_0!K4</f>
        <v>1171368</v>
      </c>
      <c r="L4">
        <f>Brazil_0!L4</f>
        <v>1089356</v>
      </c>
      <c r="M4">
        <f>Brazil_0!M4</f>
        <v>1088940</v>
      </c>
      <c r="N4">
        <f>Brazil_0!N4</f>
        <v>1069154</v>
      </c>
      <c r="O4">
        <f>Brazil_0!O4</f>
        <v>1058194</v>
      </c>
      <c r="P4">
        <f>Brazil_0!P4</f>
        <v>978251</v>
      </c>
      <c r="Q4">
        <f>Brazil_0!Q4</f>
        <v>1006866</v>
      </c>
      <c r="R4">
        <f>Brazil_0!R4</f>
        <v>1002122</v>
      </c>
      <c r="S4">
        <f>Brazil_0!S4</f>
        <v>995195</v>
      </c>
      <c r="T4">
        <f>Brazil_0!T4</f>
        <v>1006672</v>
      </c>
      <c r="U4">
        <f>Brazil_0!U4</f>
        <v>994617</v>
      </c>
      <c r="V4">
        <f>Brazil_0!V4</f>
        <v>992858</v>
      </c>
      <c r="W4">
        <f>Brazil_0!W4</f>
        <v>985945</v>
      </c>
      <c r="X4">
        <f>Brazil_0!X4</f>
        <v>994982</v>
      </c>
      <c r="Y4">
        <f>Brazil_0!Y4</f>
        <v>994982</v>
      </c>
      <c r="Z4">
        <f>Brazil_0!Z4</f>
        <v>999906</v>
      </c>
      <c r="AA4">
        <f>Brazil_0!AA4</f>
        <v>1002341</v>
      </c>
      <c r="AB4">
        <f>Brazil_0!AB4</f>
        <v>1000773</v>
      </c>
      <c r="AC4">
        <f>Brazil_0!AC4</f>
        <v>4320411</v>
      </c>
      <c r="AD4">
        <f>Brazil_0!AD4</f>
        <v>4269121</v>
      </c>
      <c r="AE4">
        <f>Brazil_0!AE4</f>
        <v>4188265</v>
      </c>
      <c r="AF4">
        <f>Brazil_0!AF4</f>
        <v>4040534</v>
      </c>
      <c r="AG4">
        <f>Brazil_0!AG4</f>
        <v>3960188</v>
      </c>
      <c r="AH4">
        <f>Brazil_0!AH4</f>
        <v>3787374</v>
      </c>
      <c r="AI4">
        <f>Brazil_0!AI4</f>
        <v>3744247</v>
      </c>
      <c r="AJ4">
        <f>Brazil_0!AJ4</f>
        <v>3717410</v>
      </c>
      <c r="AK4">
        <f>Brazil_0!AK4</f>
        <v>3697826</v>
      </c>
      <c r="AL4">
        <f>Brazil_0!AL4</f>
        <v>3666873</v>
      </c>
      <c r="AM4">
        <f>Brazil_0!AM4</f>
        <v>3639699</v>
      </c>
      <c r="AN4">
        <f>Brazil_0!AN4</f>
        <v>3613041</v>
      </c>
      <c r="AO4">
        <f>Brazil_0!AO4</f>
        <v>3560322</v>
      </c>
      <c r="AP4">
        <f>Brazil_0!AP4</f>
        <v>3555522</v>
      </c>
      <c r="AQ4">
        <f>Brazil_0!AQ4</f>
        <v>3581681</v>
      </c>
      <c r="AR4">
        <f>Brazil_0!AR4</f>
        <v>3574404</v>
      </c>
      <c r="AS4">
        <f>Brazil_0!AS4</f>
        <v>3565386</v>
      </c>
      <c r="AT4">
        <f>Brazil_0!AT4</f>
        <v>3541939</v>
      </c>
      <c r="AU4">
        <f>Brazil_0!AU4</f>
        <v>3492991</v>
      </c>
      <c r="AV4">
        <f>Brazil_0!AV4</f>
        <v>3502599</v>
      </c>
      <c r="AW4">
        <f>Brazil_0!AW4</f>
        <v>3494778</v>
      </c>
      <c r="AX4">
        <f>Brazil_0!AX4</f>
        <v>1639108</v>
      </c>
      <c r="AY4">
        <f>Brazil_0!AY4</f>
        <v>1558886</v>
      </c>
      <c r="AZ4">
        <f>Brazil_0!AZ4</f>
        <v>1561596</v>
      </c>
      <c r="BA4">
        <f>Brazil_0!BA4</f>
        <v>1509897</v>
      </c>
      <c r="BB4">
        <f>Brazil_0!BB4</f>
        <v>1425108</v>
      </c>
      <c r="BC4">
        <f>Brazil_0!BC4</f>
        <v>1468046</v>
      </c>
      <c r="BD4">
        <f>Brazil_0!BD4</f>
        <v>1469215</v>
      </c>
      <c r="BE4">
        <f>Brazil_0!BE4</f>
        <v>1565346</v>
      </c>
      <c r="BF4">
        <f>Brazil_0!BF4</f>
        <v>1632050</v>
      </c>
      <c r="BG4">
        <f>Brazil_0!BG4</f>
        <v>1668041</v>
      </c>
      <c r="BH4">
        <f>Brazil_0!BH4</f>
        <v>1571913</v>
      </c>
      <c r="BI4">
        <f>Brazil_0!BI4</f>
        <v>1516398</v>
      </c>
      <c r="BJ4">
        <f>Brazil_0!BJ4</f>
        <v>1514352</v>
      </c>
      <c r="BK4">
        <f>Brazil_0!BK4</f>
        <v>1506731</v>
      </c>
      <c r="BL4">
        <f>Brazil_0!BL4</f>
        <v>1275570</v>
      </c>
      <c r="BM4">
        <f>Brazil_0!BM4</f>
        <v>1272267</v>
      </c>
      <c r="BN4">
        <f>Brazil_0!BN4</f>
        <v>1269674</v>
      </c>
      <c r="BO4">
        <f>Brazil_0!BO4</f>
        <v>1235393</v>
      </c>
      <c r="BP4">
        <f>Brazil_0!BP4</f>
        <v>1234214</v>
      </c>
      <c r="BQ4">
        <f>Brazil_0!BQ4</f>
        <v>1276321</v>
      </c>
      <c r="BR4">
        <f>Brazil_0!BR4</f>
        <v>1276320</v>
      </c>
      <c r="BS4">
        <f>Brazil_0!BS4</f>
        <v>1277542</v>
      </c>
      <c r="BT4">
        <f>Brazil_0!BT4</f>
        <v>1271484</v>
      </c>
      <c r="BU4">
        <f>Brazil_0!BU4</f>
        <v>1201627</v>
      </c>
      <c r="BV4">
        <f>Brazil_0!BV4</f>
        <v>1170008</v>
      </c>
      <c r="BW4">
        <f>Brazil_0!BW4</f>
        <v>1149145</v>
      </c>
      <c r="BX4">
        <f>Brazil_0!BX4</f>
        <v>1070058</v>
      </c>
      <c r="BY4">
        <f>Brazil_0!BY4</f>
        <v>994018</v>
      </c>
      <c r="BZ4">
        <f>Brazil_0!BZ4</f>
        <v>898422</v>
      </c>
      <c r="CA4">
        <f>Brazil_0!CA4</f>
        <v>806078</v>
      </c>
      <c r="CB4">
        <f>Brazil_0!CB4</f>
        <v>816619</v>
      </c>
      <c r="CC4">
        <f>Brazil_0!CC4</f>
        <v>809508</v>
      </c>
      <c r="CD4">
        <f>Brazil_0!CD4</f>
        <v>768293</v>
      </c>
      <c r="CE4">
        <f>Brazil_0!CE4</f>
        <v>749187</v>
      </c>
      <c r="CF4">
        <f>Brazil_0!CF4</f>
        <v>721543</v>
      </c>
      <c r="CG4">
        <f>Brazil_0!CG4</f>
        <v>701694</v>
      </c>
      <c r="CH4">
        <f>Brazil_0!CH4</f>
        <v>700266</v>
      </c>
      <c r="CI4">
        <f>Brazil_0!CI4</f>
        <v>566933</v>
      </c>
      <c r="CJ4">
        <f>Brazil_0!CJ4</f>
        <v>574527</v>
      </c>
      <c r="CK4">
        <f>Brazil_0!CK4</f>
        <v>626648</v>
      </c>
      <c r="CL4">
        <f>Brazil_0!CL4</f>
        <v>664665</v>
      </c>
      <c r="CM4">
        <f>Brazil_0!CM4</f>
        <v>697500</v>
      </c>
      <c r="CN4">
        <f>Brazil_0!CN4</f>
        <v>697500</v>
      </c>
      <c r="CO4">
        <f>Brazil_0!CO4</f>
        <v>657215</v>
      </c>
      <c r="CP4">
        <f>Brazil_0!CP4</f>
        <v>643312</v>
      </c>
      <c r="CQ4">
        <f>Brazil_0!CQ4</f>
        <v>7228539</v>
      </c>
      <c r="CR4">
        <f>Brazil_0!CR4</f>
        <v>7271670</v>
      </c>
      <c r="CS4">
        <f>Brazil_0!CS4</f>
        <v>7244124</v>
      </c>
      <c r="CT4">
        <f>Brazil_0!CT4</f>
        <v>6998911</v>
      </c>
      <c r="CU4">
        <f>Brazil_0!CU4</f>
        <v>6980528</v>
      </c>
      <c r="CV4">
        <f>Brazil_0!CV4</f>
        <v>6982041</v>
      </c>
      <c r="CW4">
        <f>Brazil_0!CW4</f>
        <v>6881072</v>
      </c>
    </row>
    <row r="5" spans="1:101" x14ac:dyDescent="0.25">
      <c r="A5" t="str">
        <f>MID('cont list_0'!A4,3,3)</f>
        <v>F27</v>
      </c>
      <c r="B5">
        <f>Brazil_0!B5</f>
        <v>7835323</v>
      </c>
      <c r="C5">
        <f>Brazil_0!C5</f>
        <v>7835323</v>
      </c>
      <c r="D5">
        <f>Brazil_0!D5</f>
        <v>7783662</v>
      </c>
      <c r="E5">
        <f>Brazil_0!E5</f>
        <v>7847266</v>
      </c>
      <c r="F5">
        <f>Brazil_0!F5</f>
        <v>7779659</v>
      </c>
      <c r="G5">
        <f>Brazil_0!G5</f>
        <v>1335113</v>
      </c>
      <c r="H5">
        <f>Brazil_0!H5</f>
        <v>1209933</v>
      </c>
      <c r="I5">
        <f>Brazil_0!I5</f>
        <v>1192510</v>
      </c>
      <c r="J5">
        <f>Brazil_0!J5</f>
        <v>1134190</v>
      </c>
      <c r="K5">
        <f>Brazil_0!K5</f>
        <v>1134700</v>
      </c>
      <c r="L5">
        <f>Brazil_0!L5</f>
        <v>1078246</v>
      </c>
      <c r="M5">
        <f>Brazil_0!M5</f>
        <v>1052226</v>
      </c>
      <c r="N5">
        <f>Brazil_0!N5</f>
        <v>1037825</v>
      </c>
      <c r="O5">
        <f>Brazil_0!O5</f>
        <v>1032075</v>
      </c>
      <c r="P5">
        <f>Brazil_0!P5</f>
        <v>1036724</v>
      </c>
      <c r="Q5">
        <f>Brazil_0!Q5</f>
        <v>994058</v>
      </c>
      <c r="R5">
        <f>Brazil_0!R5</f>
        <v>942914</v>
      </c>
      <c r="S5">
        <f>Brazil_0!S5</f>
        <v>955948</v>
      </c>
      <c r="T5">
        <f>Brazil_0!T5</f>
        <v>934810</v>
      </c>
      <c r="U5">
        <f>Brazil_0!U5</f>
        <v>917513</v>
      </c>
      <c r="V5">
        <f>Brazil_0!V5</f>
        <v>908894</v>
      </c>
      <c r="W5">
        <f>Brazil_0!W5</f>
        <v>893228</v>
      </c>
      <c r="X5">
        <f>Brazil_0!X5</f>
        <v>846435</v>
      </c>
      <c r="Y5">
        <f>Brazil_0!Y5</f>
        <v>846435</v>
      </c>
      <c r="Z5">
        <f>Brazil_0!Z5</f>
        <v>809663</v>
      </c>
      <c r="AA5">
        <f>Brazil_0!AA5</f>
        <v>825585</v>
      </c>
      <c r="AB5">
        <f>Brazil_0!AB5</f>
        <v>842049</v>
      </c>
      <c r="AC5">
        <f>Brazil_0!AC5</f>
        <v>984753</v>
      </c>
      <c r="AD5">
        <f>Brazil_0!AD5</f>
        <v>982275</v>
      </c>
      <c r="AE5">
        <f>Brazil_0!AE5</f>
        <v>938350</v>
      </c>
      <c r="AF5">
        <f>Brazil_0!AF5</f>
        <v>927254</v>
      </c>
      <c r="AG5">
        <f>Brazil_0!AG5</f>
        <v>925508</v>
      </c>
      <c r="AH5">
        <f>Brazil_0!AH5</f>
        <v>956245</v>
      </c>
      <c r="AI5">
        <f>Brazil_0!AI5</f>
        <v>952483</v>
      </c>
      <c r="AJ5">
        <f>Brazil_0!AJ5</f>
        <v>941933</v>
      </c>
      <c r="AK5">
        <f>Brazil_0!AK5</f>
        <v>939768</v>
      </c>
      <c r="AL5">
        <f>Brazil_0!AL5</f>
        <v>940137</v>
      </c>
      <c r="AM5">
        <f>Brazil_0!AM5</f>
        <v>922716</v>
      </c>
      <c r="AN5">
        <f>Brazil_0!AN5</f>
        <v>892163</v>
      </c>
      <c r="AO5">
        <f>Brazil_0!AO5</f>
        <v>836131</v>
      </c>
      <c r="AP5">
        <f>Brazil_0!AP5</f>
        <v>835511</v>
      </c>
      <c r="AQ5">
        <f>Brazil_0!AQ5</f>
        <v>825447</v>
      </c>
      <c r="AR5">
        <f>Brazil_0!AR5</f>
        <v>821998</v>
      </c>
      <c r="AS5">
        <f>Brazil_0!AS5</f>
        <v>655035</v>
      </c>
      <c r="AT5">
        <f>Brazil_0!AT5</f>
        <v>654776</v>
      </c>
      <c r="AU5">
        <f>Brazil_0!AU5</f>
        <v>658614</v>
      </c>
      <c r="AV5">
        <f>Brazil_0!AV5</f>
        <v>659910</v>
      </c>
      <c r="AW5">
        <f>Brazil_0!AW5</f>
        <v>623518</v>
      </c>
      <c r="AX5">
        <f>Brazil_0!AX5</f>
        <v>3487654</v>
      </c>
      <c r="AY5">
        <f>Brazil_0!AY5</f>
        <v>3020419</v>
      </c>
      <c r="AZ5">
        <f>Brazil_0!AZ5</f>
        <v>3125912</v>
      </c>
      <c r="BA5">
        <f>Brazil_0!BA5</f>
        <v>3140580</v>
      </c>
      <c r="BB5">
        <f>Brazil_0!BB5</f>
        <v>3170301</v>
      </c>
      <c r="BC5">
        <f>Brazil_0!BC5</f>
        <v>3038947</v>
      </c>
      <c r="BD5">
        <f>Brazil_0!BD5</f>
        <v>2824263</v>
      </c>
      <c r="BE5">
        <f>Brazil_0!BE5</f>
        <v>2599204</v>
      </c>
      <c r="BF5">
        <f>Brazil_0!BF5</f>
        <v>2604406</v>
      </c>
      <c r="BG5">
        <f>Brazil_0!BG5</f>
        <v>2600361</v>
      </c>
      <c r="BH5">
        <f>Brazil_0!BH5</f>
        <v>2568081</v>
      </c>
      <c r="BI5">
        <f>Brazil_0!BI5</f>
        <v>2566762</v>
      </c>
      <c r="BJ5">
        <f>Brazil_0!BJ5</f>
        <v>2537822</v>
      </c>
      <c r="BK5">
        <f>Brazil_0!BK5</f>
        <v>2541789</v>
      </c>
      <c r="BL5">
        <f>Brazil_0!BL5</f>
        <v>2543064</v>
      </c>
      <c r="BM5">
        <f>Brazil_0!BM5</f>
        <v>2587837</v>
      </c>
      <c r="BN5">
        <f>Brazil_0!BN5</f>
        <v>2629436</v>
      </c>
      <c r="BO5">
        <f>Brazil_0!BO5</f>
        <v>2493958</v>
      </c>
      <c r="BP5">
        <f>Brazil_0!BP5</f>
        <v>2312286</v>
      </c>
      <c r="BQ5">
        <f>Brazil_0!BQ5</f>
        <v>2343272</v>
      </c>
      <c r="BR5">
        <f>Brazil_0!BR5</f>
        <v>2365975</v>
      </c>
      <c r="BS5">
        <f>Brazil_0!BS5</f>
        <v>2344231</v>
      </c>
      <c r="BT5">
        <f>Brazil_0!BT5</f>
        <v>2331679</v>
      </c>
      <c r="BU5">
        <f>Brazil_0!BU5</f>
        <v>1270828</v>
      </c>
      <c r="BV5">
        <f>Brazil_0!BV5</f>
        <v>1265919</v>
      </c>
      <c r="BW5">
        <f>Brazil_0!BW5</f>
        <v>1251444</v>
      </c>
      <c r="BX5">
        <f>Brazil_0!BX5</f>
        <v>1250750</v>
      </c>
      <c r="BY5">
        <f>Brazil_0!BY5</f>
        <v>1252495</v>
      </c>
      <c r="BZ5">
        <f>Brazil_0!BZ5</f>
        <v>1232786</v>
      </c>
      <c r="CA5">
        <f>Brazil_0!CA5</f>
        <v>1247637</v>
      </c>
      <c r="CB5">
        <f>Brazil_0!CB5</f>
        <v>1215574</v>
      </c>
      <c r="CC5">
        <f>Brazil_0!CC5</f>
        <v>1197262</v>
      </c>
      <c r="CD5">
        <f>Brazil_0!CD5</f>
        <v>1221001</v>
      </c>
      <c r="CE5">
        <f>Brazil_0!CE5</f>
        <v>1152411</v>
      </c>
      <c r="CF5">
        <f>Brazil_0!CF5</f>
        <v>1170893</v>
      </c>
      <c r="CG5">
        <f>Brazil_0!CG5</f>
        <v>1103038</v>
      </c>
      <c r="CH5">
        <f>Brazil_0!CH5</f>
        <v>1034808</v>
      </c>
      <c r="CI5">
        <f>Brazil_0!CI5</f>
        <v>1019872</v>
      </c>
      <c r="CJ5">
        <f>Brazil_0!CJ5</f>
        <v>979936</v>
      </c>
      <c r="CK5">
        <f>Brazil_0!CK5</f>
        <v>899552</v>
      </c>
      <c r="CL5">
        <f>Brazil_0!CL5</f>
        <v>872728</v>
      </c>
      <c r="CM5">
        <f>Brazil_0!CM5</f>
        <v>865517</v>
      </c>
      <c r="CN5">
        <f>Brazil_0!CN5</f>
        <v>865517</v>
      </c>
      <c r="CO5">
        <f>Brazil_0!CO5</f>
        <v>866598</v>
      </c>
      <c r="CP5">
        <f>Brazil_0!CP5</f>
        <v>869037</v>
      </c>
      <c r="CQ5">
        <f>Brazil_0!CQ5</f>
        <v>642928</v>
      </c>
      <c r="CR5">
        <f>Brazil_0!CR5</f>
        <v>631026</v>
      </c>
      <c r="CS5">
        <f>Brazil_0!CS5</f>
        <v>618843</v>
      </c>
      <c r="CT5">
        <f>Brazil_0!CT5</f>
        <v>636500</v>
      </c>
      <c r="CU5">
        <f>Brazil_0!CU5</f>
        <v>595226</v>
      </c>
      <c r="CV5">
        <f>Brazil_0!CV5</f>
        <v>586317</v>
      </c>
      <c r="CW5">
        <f>Brazil_0!CW5</f>
        <v>573476</v>
      </c>
    </row>
    <row r="6" spans="1:101" x14ac:dyDescent="0.25">
      <c r="A6" t="str">
        <f>MID('cont list_0'!A5,3,3)</f>
        <v>G27</v>
      </c>
      <c r="B6">
        <f>Brazil_0!B6</f>
        <v>358192</v>
      </c>
      <c r="C6">
        <f>Brazil_0!C6</f>
        <v>358192</v>
      </c>
      <c r="D6">
        <f>Brazil_0!D6</f>
        <v>360997</v>
      </c>
      <c r="E6">
        <f>Brazil_0!E6</f>
        <v>361002</v>
      </c>
      <c r="F6">
        <f>Brazil_0!F6</f>
        <v>356300</v>
      </c>
      <c r="G6">
        <f>Brazil_0!G6</f>
        <v>7764949</v>
      </c>
      <c r="H6">
        <f>Brazil_0!H6</f>
        <v>7876892</v>
      </c>
      <c r="I6">
        <f>Brazil_0!I6</f>
        <v>7899797</v>
      </c>
      <c r="J6">
        <f>Brazil_0!J6</f>
        <v>7956826</v>
      </c>
      <c r="K6">
        <f>Brazil_0!K6</f>
        <v>7869476</v>
      </c>
      <c r="L6">
        <f>Brazil_0!L6</f>
        <v>7740652</v>
      </c>
      <c r="M6">
        <f>Brazil_0!M6</f>
        <v>7780126</v>
      </c>
      <c r="N6">
        <f>Brazil_0!N6</f>
        <v>7772241</v>
      </c>
      <c r="O6">
        <f>Brazil_0!O6</f>
        <v>7801926</v>
      </c>
      <c r="P6">
        <f>Brazil_0!P6</f>
        <v>7754648</v>
      </c>
      <c r="Q6">
        <f>Brazil_0!Q6</f>
        <v>7639262</v>
      </c>
      <c r="R6">
        <f>Brazil_0!R6</f>
        <v>7618135</v>
      </c>
      <c r="S6">
        <f>Brazil_0!S6</f>
        <v>7571505</v>
      </c>
      <c r="T6">
        <f>Brazil_0!T6</f>
        <v>7524955</v>
      </c>
      <c r="U6">
        <f>Brazil_0!U6</f>
        <v>7468273</v>
      </c>
      <c r="V6">
        <f>Brazil_0!V6</f>
        <v>7442519</v>
      </c>
      <c r="W6">
        <f>Brazil_0!W6</f>
        <v>7489569</v>
      </c>
      <c r="X6">
        <f>Brazil_0!X6</f>
        <v>7503187</v>
      </c>
      <c r="Y6">
        <f>Brazil_0!Y6</f>
        <v>7503187</v>
      </c>
      <c r="Z6">
        <f>Brazil_0!Z6</f>
        <v>7521061</v>
      </c>
      <c r="AA6">
        <f>Brazil_0!AA6</f>
        <v>7548767</v>
      </c>
      <c r="AB6">
        <f>Brazil_0!AB6</f>
        <v>7503275</v>
      </c>
      <c r="AC6">
        <f>Brazil_0!AC6</f>
        <v>820582</v>
      </c>
      <c r="AD6">
        <f>Brazil_0!AD6</f>
        <v>793554</v>
      </c>
      <c r="AE6">
        <f>Brazil_0!AE6</f>
        <v>808593</v>
      </c>
      <c r="AF6">
        <f>Brazil_0!AF6</f>
        <v>838744</v>
      </c>
      <c r="AG6">
        <f>Brazil_0!AG6</f>
        <v>823237</v>
      </c>
      <c r="AH6">
        <f>Brazil_0!AH6</f>
        <v>838237</v>
      </c>
      <c r="AI6">
        <f>Brazil_0!AI6</f>
        <v>851185</v>
      </c>
      <c r="AJ6">
        <f>Brazil_0!AJ6</f>
        <v>885976</v>
      </c>
      <c r="AK6">
        <f>Brazil_0!AK6</f>
        <v>872322</v>
      </c>
      <c r="AL6">
        <f>Brazil_0!AL6</f>
        <v>844509</v>
      </c>
      <c r="AM6">
        <f>Brazil_0!AM6</f>
        <v>847155</v>
      </c>
      <c r="AN6">
        <f>Brazil_0!AN6</f>
        <v>836767</v>
      </c>
      <c r="AO6">
        <f>Brazil_0!AO6</f>
        <v>826891</v>
      </c>
      <c r="AP6">
        <f>Brazil_0!AP6</f>
        <v>817682</v>
      </c>
      <c r="AQ6">
        <f>Brazil_0!AQ6</f>
        <v>795611</v>
      </c>
      <c r="AR6">
        <f>Brazil_0!AR6</f>
        <v>787186</v>
      </c>
      <c r="AS6">
        <f>Brazil_0!AS6</f>
        <v>754618</v>
      </c>
      <c r="AT6">
        <f>Brazil_0!AT6</f>
        <v>750879</v>
      </c>
      <c r="AU6">
        <f>Brazil_0!AU6</f>
        <v>750890</v>
      </c>
      <c r="AV6">
        <f>Brazil_0!AV6</f>
        <v>759025</v>
      </c>
      <c r="AW6">
        <f>Brazil_0!AW6</f>
        <v>759888</v>
      </c>
      <c r="AX6">
        <f>Brazil_0!AX6</f>
        <v>626512</v>
      </c>
      <c r="AY6">
        <f>Brazil_0!AY6</f>
        <v>635003</v>
      </c>
      <c r="AZ6">
        <f>Brazil_0!AZ6</f>
        <v>605596</v>
      </c>
      <c r="BA6">
        <f>Brazil_0!BA6</f>
        <v>508191</v>
      </c>
      <c r="BB6">
        <f>Brazil_0!BB6</f>
        <v>488168</v>
      </c>
      <c r="BC6">
        <f>Brazil_0!BC6</f>
        <v>495455</v>
      </c>
      <c r="BD6">
        <f>Brazil_0!BD6</f>
        <v>491981</v>
      </c>
      <c r="BE6">
        <f>Brazil_0!BE6</f>
        <v>466182</v>
      </c>
      <c r="BF6">
        <f>Brazil_0!BF6</f>
        <v>465559</v>
      </c>
      <c r="BG6">
        <f>Brazil_0!BG6</f>
        <v>467923</v>
      </c>
      <c r="BH6">
        <f>Brazil_0!BH6</f>
        <v>464706</v>
      </c>
      <c r="BI6">
        <f>Brazil_0!BI6</f>
        <v>464963</v>
      </c>
      <c r="BJ6">
        <f>Brazil_0!BJ6</f>
        <v>450866</v>
      </c>
      <c r="BK6">
        <f>Brazil_0!BK6</f>
        <v>451793</v>
      </c>
      <c r="BL6">
        <f>Brazil_0!BL6</f>
        <v>447429</v>
      </c>
      <c r="BM6">
        <f>Brazil_0!BM6</f>
        <v>447622</v>
      </c>
      <c r="BN6">
        <f>Brazil_0!BN6</f>
        <v>434625</v>
      </c>
      <c r="BO6">
        <f>Brazil_0!BO6</f>
        <v>432476</v>
      </c>
      <c r="BP6">
        <f>Brazil_0!BP6</f>
        <v>421632</v>
      </c>
      <c r="BQ6">
        <f>Brazil_0!BQ6</f>
        <v>418267</v>
      </c>
      <c r="BR6">
        <f>Brazil_0!BR6</f>
        <v>415507</v>
      </c>
      <c r="BS6">
        <f>Brazil_0!BS6</f>
        <v>416831</v>
      </c>
      <c r="BT6">
        <f>Brazil_0!BT6</f>
        <v>416557</v>
      </c>
      <c r="BU6">
        <f>Brazil_0!BU6</f>
        <v>2358587</v>
      </c>
      <c r="BV6">
        <f>Brazil_0!BV6</f>
        <v>2335987</v>
      </c>
      <c r="BW6">
        <f>Brazil_0!BW6</f>
        <v>2332763</v>
      </c>
      <c r="BX6">
        <f>Brazil_0!BX6</f>
        <v>2336974</v>
      </c>
      <c r="BY6">
        <f>Brazil_0!BY6</f>
        <v>2279497</v>
      </c>
      <c r="BZ6">
        <f>Brazil_0!BZ6</f>
        <v>2338390</v>
      </c>
      <c r="CA6">
        <f>Brazil_0!CA6</f>
        <v>2245627</v>
      </c>
      <c r="CB6">
        <f>Brazil_0!CB6</f>
        <v>2338844</v>
      </c>
      <c r="CC6">
        <f>Brazil_0!CC6</f>
        <v>2389654</v>
      </c>
      <c r="CD6">
        <f>Brazil_0!CD6</f>
        <v>2460464</v>
      </c>
      <c r="CE6">
        <f>Brazil_0!CE6</f>
        <v>2278432</v>
      </c>
      <c r="CF6">
        <f>Brazil_0!CF6</f>
        <v>2269627</v>
      </c>
      <c r="CG6">
        <f>Brazil_0!CG6</f>
        <v>2203450</v>
      </c>
      <c r="CH6">
        <f>Brazil_0!CH6</f>
        <v>2106705</v>
      </c>
      <c r="CI6">
        <f>Brazil_0!CI6</f>
        <v>2186407</v>
      </c>
      <c r="CJ6">
        <f>Brazil_0!CJ6</f>
        <v>2153605</v>
      </c>
      <c r="CK6">
        <f>Brazil_0!CK6</f>
        <v>2496714</v>
      </c>
      <c r="CL6">
        <f>Brazil_0!CL6</f>
        <v>2660075</v>
      </c>
      <c r="CM6">
        <f>Brazil_0!CM6</f>
        <v>2596574</v>
      </c>
      <c r="CN6">
        <f>Brazil_0!CN6</f>
        <v>2596574</v>
      </c>
      <c r="CO6">
        <f>Brazil_0!CO6</f>
        <v>2600451</v>
      </c>
      <c r="CP6">
        <f>Brazil_0!CP6</f>
        <v>2649818</v>
      </c>
      <c r="CQ6">
        <f>Brazil_0!CQ6</f>
        <v>828229</v>
      </c>
      <c r="CR6">
        <f>Brazil_0!CR6</f>
        <v>802513</v>
      </c>
      <c r="CS6">
        <f>Brazil_0!CS6</f>
        <v>799378</v>
      </c>
      <c r="CT6">
        <f>Brazil_0!CT6</f>
        <v>791176</v>
      </c>
      <c r="CU6">
        <f>Brazil_0!CU6</f>
        <v>755113</v>
      </c>
      <c r="CV6">
        <f>Brazil_0!CV6</f>
        <v>735062</v>
      </c>
      <c r="CW6">
        <f>Brazil_0!CW6</f>
        <v>751040</v>
      </c>
    </row>
    <row r="7" spans="1:101" x14ac:dyDescent="0.25">
      <c r="A7" t="str">
        <f>MID('cont list_0'!A6,3,3)</f>
        <v>H27</v>
      </c>
      <c r="B7">
        <f>Brazil_0!B7</f>
        <v>367270</v>
      </c>
      <c r="C7">
        <f>Brazil_0!C7</f>
        <v>367270</v>
      </c>
      <c r="D7">
        <f>Brazil_0!D7</f>
        <v>369634</v>
      </c>
      <c r="E7">
        <f>Brazil_0!E7</f>
        <v>370784</v>
      </c>
      <c r="F7">
        <f>Brazil_0!F7</f>
        <v>367040</v>
      </c>
      <c r="G7">
        <f>Brazil_0!G7</f>
        <v>351248</v>
      </c>
      <c r="H7">
        <f>Brazil_0!H7</f>
        <v>350363</v>
      </c>
      <c r="I7">
        <f>Brazil_0!I7</f>
        <v>348048</v>
      </c>
      <c r="J7">
        <f>Brazil_0!J7</f>
        <v>352051</v>
      </c>
      <c r="K7">
        <f>Brazil_0!K7</f>
        <v>352851</v>
      </c>
      <c r="L7">
        <f>Brazil_0!L7</f>
        <v>348851</v>
      </c>
      <c r="M7">
        <f>Brazil_0!M7</f>
        <v>349405</v>
      </c>
      <c r="N7">
        <f>Brazil_0!N7</f>
        <v>345637</v>
      </c>
      <c r="O7">
        <f>Brazil_0!O7</f>
        <v>345585</v>
      </c>
      <c r="P7">
        <f>Brazil_0!P7</f>
        <v>338838</v>
      </c>
      <c r="Q7">
        <f>Brazil_0!Q7</f>
        <v>344235</v>
      </c>
      <c r="R7">
        <f>Brazil_0!R7</f>
        <v>341678</v>
      </c>
      <c r="S7">
        <f>Brazil_0!S7</f>
        <v>363281</v>
      </c>
      <c r="T7">
        <f>Brazil_0!T7</f>
        <v>363012</v>
      </c>
      <c r="U7">
        <f>Brazil_0!U7</f>
        <v>367721</v>
      </c>
      <c r="V7">
        <f>Brazil_0!V7</f>
        <v>357793</v>
      </c>
      <c r="W7">
        <f>Brazil_0!W7</f>
        <v>344268</v>
      </c>
      <c r="X7">
        <f>Brazil_0!X7</f>
        <v>336663</v>
      </c>
      <c r="Y7">
        <f>Brazil_0!Y7</f>
        <v>336663</v>
      </c>
      <c r="Z7">
        <f>Brazil_0!Z7</f>
        <v>331615</v>
      </c>
      <c r="AA7">
        <f>Brazil_0!AA7</f>
        <v>328468</v>
      </c>
      <c r="AB7">
        <f>Brazil_0!AB7</f>
        <v>298244</v>
      </c>
      <c r="AC7">
        <f>Brazil_0!AC7</f>
        <v>7401624</v>
      </c>
      <c r="AD7">
        <f>Brazil_0!AD7</f>
        <v>7365928</v>
      </c>
      <c r="AE7">
        <f>Brazil_0!AE7</f>
        <v>7218648</v>
      </c>
      <c r="AF7">
        <f>Brazil_0!AF7</f>
        <v>6940180</v>
      </c>
      <c r="AG7">
        <f>Brazil_0!AG7</f>
        <v>6843674</v>
      </c>
      <c r="AH7">
        <f>Brazil_0!AH7</f>
        <v>6897195</v>
      </c>
      <c r="AI7">
        <f>Brazil_0!AI7</f>
        <v>6905685</v>
      </c>
      <c r="AJ7">
        <f>Brazil_0!AJ7</f>
        <v>6872045</v>
      </c>
      <c r="AK7">
        <f>Brazil_0!AK7</f>
        <v>6776098</v>
      </c>
      <c r="AL7">
        <f>Brazil_0!AL7</f>
        <v>6781173</v>
      </c>
      <c r="AM7">
        <f>Brazil_0!AM7</f>
        <v>6790228</v>
      </c>
      <c r="AN7">
        <f>Brazil_0!AN7</f>
        <v>6813690</v>
      </c>
      <c r="AO7">
        <f>Brazil_0!AO7</f>
        <v>6837084</v>
      </c>
      <c r="AP7">
        <f>Brazil_0!AP7</f>
        <v>6891930</v>
      </c>
      <c r="AQ7">
        <f>Brazil_0!AQ7</f>
        <v>6851878</v>
      </c>
      <c r="AR7">
        <f>Brazil_0!AR7</f>
        <v>6914797</v>
      </c>
      <c r="AS7">
        <f>Brazil_0!AS7</f>
        <v>6882177</v>
      </c>
      <c r="AT7">
        <f>Brazil_0!AT7</f>
        <v>6897646</v>
      </c>
      <c r="AU7">
        <f>Brazil_0!AU7</f>
        <v>6987818</v>
      </c>
      <c r="AV7">
        <f>Brazil_0!AV7</f>
        <v>6865814</v>
      </c>
      <c r="AW7">
        <f>Brazil_0!AW7</f>
        <v>6774251</v>
      </c>
      <c r="AX7">
        <f>Brazil_0!AX7</f>
        <v>758605</v>
      </c>
      <c r="AY7">
        <f>Brazil_0!AY7</f>
        <v>757390</v>
      </c>
      <c r="AZ7">
        <f>Brazil_0!AZ7</f>
        <v>767386</v>
      </c>
      <c r="BA7">
        <f>Brazil_0!BA7</f>
        <v>767946</v>
      </c>
      <c r="BB7">
        <f>Brazil_0!BB7</f>
        <v>761747</v>
      </c>
      <c r="BC7">
        <f>Brazil_0!BC7</f>
        <v>746087</v>
      </c>
      <c r="BD7">
        <f>Brazil_0!BD7</f>
        <v>717056</v>
      </c>
      <c r="BE7">
        <f>Brazil_0!BE7</f>
        <v>723956</v>
      </c>
      <c r="BF7">
        <f>Brazil_0!BF7</f>
        <v>722665</v>
      </c>
      <c r="BG7">
        <f>Brazil_0!BG7</f>
        <v>718346</v>
      </c>
      <c r="BH7">
        <f>Brazil_0!BH7</f>
        <v>715754</v>
      </c>
      <c r="BI7">
        <f>Brazil_0!BI7</f>
        <v>716551</v>
      </c>
      <c r="BJ7">
        <f>Brazil_0!BJ7</f>
        <v>701846</v>
      </c>
      <c r="BK7">
        <f>Brazil_0!BK7</f>
        <v>699380</v>
      </c>
      <c r="BL7">
        <f>Brazil_0!BL7</f>
        <v>710159</v>
      </c>
      <c r="BM7">
        <f>Brazil_0!BM7</f>
        <v>709667</v>
      </c>
      <c r="BN7">
        <f>Brazil_0!BN7</f>
        <v>709287</v>
      </c>
      <c r="BO7">
        <f>Brazil_0!BO7</f>
        <v>700363</v>
      </c>
      <c r="BP7">
        <f>Brazil_0!BP7</f>
        <v>696088</v>
      </c>
      <c r="BQ7">
        <f>Brazil_0!BQ7</f>
        <v>699062</v>
      </c>
      <c r="BR7">
        <f>Brazil_0!BR7</f>
        <v>691157</v>
      </c>
      <c r="BS7">
        <f>Brazil_0!BS7</f>
        <v>691473</v>
      </c>
      <c r="BT7">
        <f>Brazil_0!BT7</f>
        <v>691716</v>
      </c>
      <c r="BU7">
        <f>Brazil_0!BU7</f>
        <v>413756</v>
      </c>
      <c r="BV7">
        <f>Brazil_0!BV7</f>
        <v>409214</v>
      </c>
      <c r="BW7">
        <f>Brazil_0!BW7</f>
        <v>409110</v>
      </c>
      <c r="BX7">
        <f>Brazil_0!BX7</f>
        <v>405313</v>
      </c>
      <c r="BY7">
        <f>Brazil_0!BY7</f>
        <v>391391</v>
      </c>
      <c r="BZ7">
        <f>Brazil_0!BZ7</f>
        <v>412566</v>
      </c>
      <c r="CA7">
        <f>Brazil_0!CA7</f>
        <v>386224</v>
      </c>
      <c r="CB7">
        <f>Brazil_0!CB7</f>
        <v>373872</v>
      </c>
      <c r="CC7">
        <f>Brazil_0!CC7</f>
        <v>366382</v>
      </c>
      <c r="CD7">
        <f>Brazil_0!CD7</f>
        <v>191050</v>
      </c>
      <c r="CE7">
        <f>Brazil_0!CE7</f>
        <v>159631</v>
      </c>
      <c r="CF7">
        <f>Brazil_0!CF7</f>
        <v>164935</v>
      </c>
      <c r="CG7">
        <f>Brazil_0!CG7</f>
        <v>170544</v>
      </c>
      <c r="CH7">
        <f>Brazil_0!CH7</f>
        <v>170562</v>
      </c>
      <c r="CI7">
        <f>Brazil_0!CI7</f>
        <v>172962</v>
      </c>
      <c r="CJ7">
        <f>Brazil_0!CJ7</f>
        <v>172742</v>
      </c>
      <c r="CK7">
        <f>Brazil_0!CK7</f>
        <v>148757</v>
      </c>
      <c r="CL7">
        <f>Brazil_0!CL7</f>
        <v>120440</v>
      </c>
      <c r="CM7">
        <f>Brazil_0!CM7</f>
        <v>120767</v>
      </c>
      <c r="CN7">
        <f>Brazil_0!CN7</f>
        <v>120767</v>
      </c>
      <c r="CO7">
        <f>Brazil_0!CO7</f>
        <v>120462</v>
      </c>
      <c r="CP7">
        <f>Brazil_0!CP7</f>
        <v>120255</v>
      </c>
      <c r="CQ7">
        <f>Brazil_0!CQ7</f>
        <v>2687249</v>
      </c>
      <c r="CR7">
        <f>Brazil_0!CR7</f>
        <v>2686382</v>
      </c>
      <c r="CS7">
        <f>Brazil_0!CS7</f>
        <v>2586720</v>
      </c>
      <c r="CT7">
        <f>Brazil_0!CT7</f>
        <v>2569307</v>
      </c>
      <c r="CU7">
        <f>Brazil_0!CU7</f>
        <v>2636920</v>
      </c>
      <c r="CV7">
        <f>Brazil_0!CV7</f>
        <v>2665020</v>
      </c>
      <c r="CW7">
        <f>Brazil_0!CW7</f>
        <v>2726259</v>
      </c>
    </row>
    <row r="8" spans="1:101" x14ac:dyDescent="0.25">
      <c r="A8" t="str">
        <f>MID('cont list_0'!A7,3,3)</f>
        <v>J27</v>
      </c>
      <c r="B8">
        <f>Brazil_0!B8</f>
        <v>2376483</v>
      </c>
      <c r="C8">
        <f>Brazil_0!C8</f>
        <v>2376483</v>
      </c>
      <c r="D8">
        <f>Brazil_0!D8</f>
        <v>2387524</v>
      </c>
      <c r="E8">
        <f>Brazil_0!E8</f>
        <v>2331983</v>
      </c>
      <c r="F8">
        <f>Brazil_0!F8</f>
        <v>2427901</v>
      </c>
      <c r="G8">
        <f>Brazil_0!G8</f>
        <v>360992</v>
      </c>
      <c r="H8">
        <f>Brazil_0!H8</f>
        <v>358607</v>
      </c>
      <c r="I8">
        <f>Brazil_0!I8</f>
        <v>359828</v>
      </c>
      <c r="J8">
        <f>Brazil_0!J8</f>
        <v>359459</v>
      </c>
      <c r="K8">
        <f>Brazil_0!K8</f>
        <v>359581</v>
      </c>
      <c r="L8">
        <f>Brazil_0!L8</f>
        <v>359183</v>
      </c>
      <c r="M8">
        <f>Brazil_0!M8</f>
        <v>355224</v>
      </c>
      <c r="N8">
        <f>Brazil_0!N8</f>
        <v>343530</v>
      </c>
      <c r="O8">
        <f>Brazil_0!O8</f>
        <v>347098</v>
      </c>
      <c r="P8">
        <f>Brazil_0!P8</f>
        <v>347750</v>
      </c>
      <c r="Q8">
        <f>Brazil_0!Q8</f>
        <v>352954</v>
      </c>
      <c r="R8">
        <f>Brazil_0!R8</f>
        <v>352688</v>
      </c>
      <c r="S8">
        <f>Brazil_0!S8</f>
        <v>351519</v>
      </c>
      <c r="T8">
        <f>Brazil_0!T8</f>
        <v>329625</v>
      </c>
      <c r="U8">
        <f>Brazil_0!U8</f>
        <v>328177</v>
      </c>
      <c r="V8">
        <f>Brazil_0!V8</f>
        <v>325940</v>
      </c>
      <c r="W8">
        <f>Brazil_0!W8</f>
        <v>285738</v>
      </c>
      <c r="X8">
        <f>Brazil_0!X8</f>
        <v>282982</v>
      </c>
      <c r="Y8">
        <f>Brazil_0!Y8</f>
        <v>282982</v>
      </c>
      <c r="Z8">
        <f>Brazil_0!Z8</f>
        <v>278340</v>
      </c>
      <c r="AA8">
        <f>Brazil_0!AA8</f>
        <v>271303</v>
      </c>
      <c r="AB8">
        <f>Brazil_0!AB8</f>
        <v>271743</v>
      </c>
      <c r="AC8">
        <f>Brazil_0!AC8</f>
        <v>296432</v>
      </c>
      <c r="AD8">
        <f>Brazil_0!AD8</f>
        <v>287646</v>
      </c>
      <c r="AE8">
        <f>Brazil_0!AE8</f>
        <v>285062</v>
      </c>
      <c r="AF8">
        <f>Brazil_0!AF8</f>
        <v>281209</v>
      </c>
      <c r="AG8">
        <f>Brazil_0!AG8</f>
        <v>280883</v>
      </c>
      <c r="AH8">
        <f>Brazil_0!AH8</f>
        <v>280701</v>
      </c>
      <c r="AI8">
        <f>Brazil_0!AI8</f>
        <v>275595</v>
      </c>
      <c r="AJ8">
        <f>Brazil_0!AJ8</f>
        <v>275605</v>
      </c>
      <c r="AK8">
        <f>Brazil_0!AK8</f>
        <v>265096</v>
      </c>
      <c r="AL8">
        <f>Brazil_0!AL8</f>
        <v>253259</v>
      </c>
      <c r="AM8">
        <f>Brazil_0!AM8</f>
        <v>260869</v>
      </c>
      <c r="AN8">
        <f>Brazil_0!AN8</f>
        <v>257577</v>
      </c>
      <c r="AO8">
        <f>Brazil_0!AO8</f>
        <v>226482</v>
      </c>
      <c r="AP8">
        <f>Brazil_0!AP8</f>
        <v>202366</v>
      </c>
      <c r="AQ8">
        <f>Brazil_0!AQ8</f>
        <v>204520</v>
      </c>
      <c r="AR8">
        <f>Brazil_0!AR8</f>
        <v>195120</v>
      </c>
      <c r="AS8">
        <f>Brazil_0!AS8</f>
        <v>195102</v>
      </c>
      <c r="AT8">
        <f>Brazil_0!AT8</f>
        <v>195180</v>
      </c>
      <c r="AU8">
        <f>Brazil_0!AU8</f>
        <v>198457</v>
      </c>
      <c r="AV8">
        <f>Brazil_0!AV8</f>
        <v>194635</v>
      </c>
      <c r="AW8">
        <f>Brazil_0!AW8</f>
        <v>194513</v>
      </c>
      <c r="AX8">
        <f>Brazil_0!AX8</f>
        <v>6800482</v>
      </c>
      <c r="AY8">
        <f>Brazil_0!AY8</f>
        <v>6770441</v>
      </c>
      <c r="AZ8">
        <f>Brazil_0!AZ8</f>
        <v>6727781</v>
      </c>
      <c r="BA8">
        <f>Brazil_0!BA8</f>
        <v>6733200</v>
      </c>
      <c r="BB8">
        <f>Brazil_0!BB8</f>
        <v>6583591</v>
      </c>
      <c r="BC8">
        <f>Brazil_0!BC8</f>
        <v>6599337</v>
      </c>
      <c r="BD8">
        <f>Brazil_0!BD8</f>
        <v>6670108</v>
      </c>
      <c r="BE8">
        <f>Brazil_0!BE8</f>
        <v>6651244</v>
      </c>
      <c r="BF8">
        <f>Brazil_0!BF8</f>
        <v>6657144</v>
      </c>
      <c r="BG8">
        <f>Brazil_0!BG8</f>
        <v>6683887</v>
      </c>
      <c r="BH8">
        <f>Brazil_0!BH8</f>
        <v>6662165</v>
      </c>
      <c r="BI8">
        <f>Brazil_0!BI8</f>
        <v>6563273</v>
      </c>
      <c r="BJ8">
        <f>Brazil_0!BJ8</f>
        <v>6635735</v>
      </c>
      <c r="BK8">
        <f>Brazil_0!BK8</f>
        <v>6651273</v>
      </c>
      <c r="BL8">
        <f>Brazil_0!BL8</f>
        <v>6692398</v>
      </c>
      <c r="BM8">
        <f>Brazil_0!BM8</f>
        <v>6682982</v>
      </c>
      <c r="BN8">
        <f>Brazil_0!BN8</f>
        <v>6734049</v>
      </c>
      <c r="BO8">
        <f>Brazil_0!BO8</f>
        <v>6737297</v>
      </c>
      <c r="BP8">
        <f>Brazil_0!BP8</f>
        <v>6763915</v>
      </c>
      <c r="BQ8">
        <f>Brazil_0!BQ8</f>
        <v>6732216</v>
      </c>
      <c r="BR8">
        <f>Brazil_0!BR8</f>
        <v>6745944</v>
      </c>
      <c r="BS8">
        <f>Brazil_0!BS8</f>
        <v>6768329</v>
      </c>
      <c r="BT8">
        <f>Brazil_0!BT8</f>
        <v>6766068</v>
      </c>
      <c r="BU8">
        <f>Brazil_0!BU8</f>
        <v>691988</v>
      </c>
      <c r="BV8">
        <f>Brazil_0!BV8</f>
        <v>694688</v>
      </c>
      <c r="BW8">
        <f>Brazil_0!BW8</f>
        <v>695930</v>
      </c>
      <c r="BX8">
        <f>Brazil_0!BX8</f>
        <v>695727</v>
      </c>
      <c r="BY8">
        <f>Brazil_0!BY8</f>
        <v>704629</v>
      </c>
      <c r="BZ8">
        <f>Brazil_0!BZ8</f>
        <v>704688</v>
      </c>
      <c r="CA8">
        <f>Brazil_0!CA8</f>
        <v>704251</v>
      </c>
      <c r="CB8">
        <f>Brazil_0!CB8</f>
        <v>703103</v>
      </c>
      <c r="CC8">
        <f>Brazil_0!CC8</f>
        <v>714772</v>
      </c>
      <c r="CD8">
        <f>Brazil_0!CD8</f>
        <v>722442</v>
      </c>
      <c r="CE8">
        <f>Brazil_0!CE8</f>
        <v>736213</v>
      </c>
      <c r="CF8">
        <f>Brazil_0!CF8</f>
        <v>739497</v>
      </c>
      <c r="CG8">
        <f>Brazil_0!CG8</f>
        <v>749692</v>
      </c>
      <c r="CH8">
        <f>Brazil_0!CH8</f>
        <v>746046</v>
      </c>
      <c r="CI8">
        <f>Brazil_0!CI8</f>
        <v>757169</v>
      </c>
      <c r="CJ8">
        <f>Brazil_0!CJ8</f>
        <v>755044</v>
      </c>
      <c r="CK8">
        <f>Brazil_0!CK8</f>
        <v>738132</v>
      </c>
      <c r="CL8">
        <f>Brazil_0!CL8</f>
        <v>737518</v>
      </c>
      <c r="CM8">
        <f>Brazil_0!CM8</f>
        <v>735502</v>
      </c>
      <c r="CN8">
        <f>Brazil_0!CN8</f>
        <v>735502</v>
      </c>
      <c r="CO8">
        <f>Brazil_0!CO8</f>
        <v>719121</v>
      </c>
      <c r="CP8">
        <f>Brazil_0!CP8</f>
        <v>729073</v>
      </c>
      <c r="CQ8">
        <f>Brazil_0!CQ8</f>
        <v>121215</v>
      </c>
      <c r="CR8">
        <f>Brazil_0!CR8</f>
        <v>119655</v>
      </c>
      <c r="CS8">
        <f>Brazil_0!CS8</f>
        <v>114870</v>
      </c>
      <c r="CT8">
        <f>Brazil_0!CT8</f>
        <v>111491</v>
      </c>
      <c r="CU8">
        <f>Brazil_0!CU8</f>
        <v>111503</v>
      </c>
      <c r="CV8">
        <f>Brazil_0!CV8</f>
        <v>111897</v>
      </c>
      <c r="CW8">
        <f>Brazil_0!CW8</f>
        <v>112710</v>
      </c>
    </row>
    <row r="9" spans="1:101" x14ac:dyDescent="0.25">
      <c r="A9" t="str">
        <f>MID('cont list_0'!A8,3,3)</f>
        <v>K27</v>
      </c>
      <c r="B9">
        <f>Brazil_0!B9</f>
        <v>313034</v>
      </c>
      <c r="C9">
        <f>Brazil_0!C9</f>
        <v>313034</v>
      </c>
      <c r="D9">
        <f>Brazil_0!D9</f>
        <v>311836</v>
      </c>
      <c r="E9">
        <f>Brazil_0!E9</f>
        <v>312631</v>
      </c>
      <c r="F9">
        <f>Brazil_0!F9</f>
        <v>311006</v>
      </c>
      <c r="G9">
        <f>Brazil_0!G9</f>
        <v>2399064</v>
      </c>
      <c r="H9">
        <f>Brazil_0!H9</f>
        <v>2381006</v>
      </c>
      <c r="I9">
        <f>Brazil_0!I9</f>
        <v>2385756</v>
      </c>
      <c r="J9">
        <f>Brazil_0!J9</f>
        <v>2362467</v>
      </c>
      <c r="K9">
        <f>Brazil_0!K9</f>
        <v>2322778</v>
      </c>
      <c r="L9">
        <f>Brazil_0!L9</f>
        <v>2343754</v>
      </c>
      <c r="M9">
        <f>Brazil_0!M9</f>
        <v>2330421</v>
      </c>
      <c r="N9">
        <f>Brazil_0!N9</f>
        <v>2307422</v>
      </c>
      <c r="O9">
        <f>Brazil_0!O9</f>
        <v>2288498</v>
      </c>
      <c r="P9">
        <f>Brazil_0!P9</f>
        <v>2265685</v>
      </c>
      <c r="Q9">
        <f>Brazil_0!Q9</f>
        <v>2271560</v>
      </c>
      <c r="R9">
        <f>Brazil_0!R9</f>
        <v>2239276</v>
      </c>
      <c r="S9">
        <f>Brazil_0!S9</f>
        <v>2269730</v>
      </c>
      <c r="T9">
        <f>Brazil_0!T9</f>
        <v>2265452</v>
      </c>
      <c r="U9">
        <f>Brazil_0!U9</f>
        <v>2230339</v>
      </c>
      <c r="V9">
        <f>Brazil_0!V9</f>
        <v>2226914</v>
      </c>
      <c r="W9">
        <f>Brazil_0!W9</f>
        <v>2185442</v>
      </c>
      <c r="X9">
        <f>Brazil_0!X9</f>
        <v>2136194</v>
      </c>
      <c r="Y9">
        <f>Brazil_0!Y9</f>
        <v>2136194</v>
      </c>
      <c r="Z9">
        <f>Brazil_0!Z9</f>
        <v>2131718</v>
      </c>
      <c r="AA9">
        <f>Brazil_0!AA9</f>
        <v>2111389</v>
      </c>
      <c r="AB9">
        <f>Brazil_0!AB9</f>
        <v>2086557</v>
      </c>
      <c r="AC9">
        <f>Brazil_0!AC9</f>
        <v>271323</v>
      </c>
      <c r="AD9">
        <f>Brazil_0!AD9</f>
        <v>271153</v>
      </c>
      <c r="AE9">
        <f>Brazil_0!AE9</f>
        <v>272139</v>
      </c>
      <c r="AF9">
        <f>Brazil_0!AF9</f>
        <v>271957</v>
      </c>
      <c r="AG9">
        <f>Brazil_0!AG9</f>
        <v>272195</v>
      </c>
      <c r="AH9">
        <f>Brazil_0!AH9</f>
        <v>269193</v>
      </c>
      <c r="AI9">
        <f>Brazil_0!AI9</f>
        <v>269573</v>
      </c>
      <c r="AJ9">
        <f>Brazil_0!AJ9</f>
        <v>246271</v>
      </c>
      <c r="AK9">
        <f>Brazil_0!AK9</f>
        <v>225224</v>
      </c>
      <c r="AL9">
        <f>Brazil_0!AL9</f>
        <v>212204</v>
      </c>
      <c r="AM9">
        <f>Brazil_0!AM9</f>
        <v>213078</v>
      </c>
      <c r="AN9">
        <f>Brazil_0!AN9</f>
        <v>201651</v>
      </c>
      <c r="AO9">
        <f>Brazil_0!AO9</f>
        <v>194117</v>
      </c>
      <c r="AP9">
        <f>Brazil_0!AP9</f>
        <v>163336</v>
      </c>
      <c r="AQ9">
        <f>Brazil_0!AQ9</f>
        <v>150102</v>
      </c>
      <c r="AR9">
        <f>Brazil_0!AR9</f>
        <v>149343</v>
      </c>
      <c r="AS9">
        <f>Brazil_0!AS9</f>
        <v>143728</v>
      </c>
      <c r="AT9">
        <f>Brazil_0!AT9</f>
        <v>143708</v>
      </c>
      <c r="AU9">
        <f>Brazil_0!AU9</f>
        <v>142349</v>
      </c>
      <c r="AV9">
        <f>Brazil_0!AV9</f>
        <v>142318</v>
      </c>
      <c r="AW9">
        <f>Brazil_0!AW9</f>
        <v>141815</v>
      </c>
      <c r="AX9">
        <f>Brazil_0!AX9</f>
        <v>193051</v>
      </c>
      <c r="AY9">
        <f>Brazil_0!AY9</f>
        <v>190997</v>
      </c>
      <c r="AZ9">
        <f>Brazil_0!AZ9</f>
        <v>190723</v>
      </c>
      <c r="BA9">
        <f>Brazil_0!BA9</f>
        <v>185971</v>
      </c>
      <c r="BB9">
        <f>Brazil_0!BB9</f>
        <v>183549</v>
      </c>
      <c r="BC9">
        <f>Brazil_0!BC9</f>
        <v>175461</v>
      </c>
      <c r="BD9">
        <f>Brazil_0!BD9</f>
        <v>161656</v>
      </c>
      <c r="BE9">
        <f>Brazil_0!BE9</f>
        <v>161685</v>
      </c>
      <c r="BF9">
        <f>Brazil_0!BF9</f>
        <v>159007</v>
      </c>
      <c r="BG9">
        <f>Brazil_0!BG9</f>
        <v>158980</v>
      </c>
      <c r="BH9">
        <f>Brazil_0!BH9</f>
        <v>160684</v>
      </c>
      <c r="BI9">
        <f>Brazil_0!BI9</f>
        <v>161038</v>
      </c>
      <c r="BJ9">
        <f>Brazil_0!BJ9</f>
        <v>160708</v>
      </c>
      <c r="BK9">
        <f>Brazil_0!BK9</f>
        <v>161996</v>
      </c>
      <c r="BL9">
        <f>Brazil_0!BL9</f>
        <v>161774</v>
      </c>
      <c r="BM9">
        <f>Brazil_0!BM9</f>
        <v>161006</v>
      </c>
      <c r="BN9">
        <f>Brazil_0!BN9</f>
        <v>160867</v>
      </c>
      <c r="BO9">
        <f>Brazil_0!BO9</f>
        <v>158652</v>
      </c>
      <c r="BP9">
        <f>Brazil_0!BP9</f>
        <v>158466</v>
      </c>
      <c r="BQ9">
        <f>Brazil_0!BQ9</f>
        <v>158328</v>
      </c>
      <c r="BR9">
        <f>Brazil_0!BR9</f>
        <v>153784</v>
      </c>
      <c r="BS9">
        <f>Brazil_0!BS9</f>
        <v>153729</v>
      </c>
      <c r="BT9">
        <f>Brazil_0!BT9</f>
        <v>153768</v>
      </c>
      <c r="BU9">
        <f>Brazil_0!BU9</f>
        <v>6834697</v>
      </c>
      <c r="BV9">
        <f>Brazil_0!BV9</f>
        <v>6851875</v>
      </c>
      <c r="BW9">
        <f>Brazil_0!BW9</f>
        <v>6874830</v>
      </c>
      <c r="BX9">
        <f>Brazil_0!BX9</f>
        <v>6812220</v>
      </c>
      <c r="BY9">
        <f>Brazil_0!BY9</f>
        <v>6827497</v>
      </c>
      <c r="BZ9">
        <f>Brazil_0!BZ9</f>
        <v>6845441</v>
      </c>
      <c r="CA9">
        <f>Brazil_0!CA9</f>
        <v>6967782</v>
      </c>
      <c r="CB9">
        <f>Brazil_0!CB9</f>
        <v>6851297</v>
      </c>
      <c r="CC9">
        <f>Brazil_0!CC9</f>
        <v>6769291</v>
      </c>
      <c r="CD9">
        <f>Brazil_0!CD9</f>
        <v>6734292</v>
      </c>
      <c r="CE9">
        <f>Brazil_0!CE9</f>
        <v>6720578</v>
      </c>
      <c r="CF9">
        <f>Brazil_0!CF9</f>
        <v>6715873</v>
      </c>
      <c r="CG9">
        <f>Brazil_0!CG9</f>
        <v>6903936</v>
      </c>
      <c r="CH9">
        <f>Brazil_0!CH9</f>
        <v>6795860</v>
      </c>
      <c r="CI9">
        <f>Brazil_0!CI9</f>
        <v>6885688</v>
      </c>
      <c r="CJ9">
        <f>Brazil_0!CJ9</f>
        <v>6816497</v>
      </c>
      <c r="CK9">
        <f>Brazil_0!CK9</f>
        <v>6910713</v>
      </c>
      <c r="CL9">
        <f>Brazil_0!CL9</f>
        <v>7037260</v>
      </c>
      <c r="CM9">
        <f>Brazil_0!CM9</f>
        <v>6870845</v>
      </c>
      <c r="CN9">
        <f>Brazil_0!CN9</f>
        <v>6870845</v>
      </c>
      <c r="CO9">
        <f>Brazil_0!CO9</f>
        <v>6990598</v>
      </c>
      <c r="CP9">
        <f>Brazil_0!CP9</f>
        <v>7051772</v>
      </c>
      <c r="CQ9">
        <f>Brazil_0!CQ9</f>
        <v>719071</v>
      </c>
      <c r="CR9">
        <f>Brazil_0!CR9</f>
        <v>723602</v>
      </c>
      <c r="CS9">
        <f>Brazil_0!CS9</f>
        <v>723320</v>
      </c>
      <c r="CT9">
        <f>Brazil_0!CT9</f>
        <v>723235</v>
      </c>
      <c r="CU9">
        <f>Brazil_0!CU9</f>
        <v>701961</v>
      </c>
      <c r="CV9">
        <f>Brazil_0!CV9</f>
        <v>667320</v>
      </c>
      <c r="CW9">
        <f>Brazil_0!CW9</f>
        <v>655891</v>
      </c>
    </row>
    <row r="10" spans="1:101" x14ac:dyDescent="0.25">
      <c r="A10" t="str">
        <f>MID('cont list_0'!A9,3,3)</f>
        <v>M27</v>
      </c>
      <c r="B10">
        <f>Brazil_0!B10</f>
        <v>100366</v>
      </c>
      <c r="C10">
        <f>Brazil_0!C10</f>
        <v>100366</v>
      </c>
      <c r="D10">
        <f>Brazil_0!D10</f>
        <v>100129</v>
      </c>
      <c r="E10">
        <f>Brazil_0!E10</f>
        <v>98556</v>
      </c>
      <c r="F10">
        <f>Brazil_0!F10</f>
        <v>98080</v>
      </c>
      <c r="G10">
        <f>Brazil_0!G10</f>
        <v>277930</v>
      </c>
      <c r="H10">
        <f>Brazil_0!H10</f>
        <v>262533</v>
      </c>
      <c r="I10">
        <f>Brazil_0!I10</f>
        <v>260223</v>
      </c>
      <c r="J10">
        <f>Brazil_0!J10</f>
        <v>261607</v>
      </c>
      <c r="K10">
        <f>Brazil_0!K10</f>
        <v>259673</v>
      </c>
      <c r="L10">
        <f>Brazil_0!L10</f>
        <v>256379</v>
      </c>
      <c r="M10">
        <f>Brazil_0!M10</f>
        <v>256179</v>
      </c>
      <c r="N10">
        <f>Brazil_0!N10</f>
        <v>255899</v>
      </c>
      <c r="O10">
        <f>Brazil_0!O10</f>
        <v>255793</v>
      </c>
      <c r="P10">
        <f>Brazil_0!P10</f>
        <v>253056</v>
      </c>
      <c r="Q10">
        <f>Brazil_0!Q10</f>
        <v>252660</v>
      </c>
      <c r="R10">
        <f>Brazil_0!R10</f>
        <v>262346</v>
      </c>
      <c r="S10">
        <f>Brazil_0!S10</f>
        <v>254052</v>
      </c>
      <c r="T10">
        <f>Brazil_0!T10</f>
        <v>232898</v>
      </c>
      <c r="U10">
        <f>Brazil_0!U10</f>
        <v>230989</v>
      </c>
      <c r="V10">
        <f>Brazil_0!V10</f>
        <v>228240</v>
      </c>
      <c r="W10">
        <f>Brazil_0!W10</f>
        <v>227453</v>
      </c>
      <c r="X10">
        <f>Brazil_0!X10</f>
        <v>225716</v>
      </c>
      <c r="Y10">
        <f>Brazil_0!Y10</f>
        <v>225716</v>
      </c>
      <c r="Z10">
        <f>Brazil_0!Z10</f>
        <v>225271</v>
      </c>
      <c r="AA10">
        <f>Brazil_0!AA10</f>
        <v>224839</v>
      </c>
      <c r="AB10">
        <f>Brazil_0!AB10</f>
        <v>224472</v>
      </c>
      <c r="AC10">
        <f>Brazil_0!AC10</f>
        <v>2101708</v>
      </c>
      <c r="AD10">
        <f>Brazil_0!AD10</f>
        <v>2119636</v>
      </c>
      <c r="AE10">
        <f>Brazil_0!AE10</f>
        <v>2051178</v>
      </c>
      <c r="AF10">
        <f>Brazil_0!AF10</f>
        <v>1995825</v>
      </c>
      <c r="AG10">
        <f>Brazil_0!AG10</f>
        <v>1979466</v>
      </c>
      <c r="AH10">
        <f>Brazil_0!AH10</f>
        <v>1941473</v>
      </c>
      <c r="AI10">
        <f>Brazil_0!AI10</f>
        <v>1912526</v>
      </c>
      <c r="AJ10">
        <f>Brazil_0!AJ10</f>
        <v>1902925</v>
      </c>
      <c r="AK10">
        <f>Brazil_0!AK10</f>
        <v>1909004</v>
      </c>
      <c r="AL10">
        <f>Brazil_0!AL10</f>
        <v>1888132</v>
      </c>
      <c r="AM10">
        <f>Brazil_0!AM10</f>
        <v>1895966</v>
      </c>
      <c r="AN10">
        <f>Brazil_0!AN10</f>
        <v>1868973</v>
      </c>
      <c r="AO10">
        <f>Brazil_0!AO10</f>
        <v>1848361</v>
      </c>
      <c r="AP10">
        <f>Brazil_0!AP10</f>
        <v>1833496</v>
      </c>
      <c r="AQ10">
        <f>Brazil_0!AQ10</f>
        <v>1813454</v>
      </c>
      <c r="AR10">
        <f>Brazil_0!AR10</f>
        <v>1797488</v>
      </c>
      <c r="AS10">
        <f>Brazil_0!AS10</f>
        <v>1791434</v>
      </c>
      <c r="AT10">
        <f>Brazil_0!AT10</f>
        <v>1779435</v>
      </c>
      <c r="AU10">
        <f>Brazil_0!AU10</f>
        <v>1772178</v>
      </c>
      <c r="AV10">
        <f>Brazil_0!AV10</f>
        <v>1748778</v>
      </c>
      <c r="AW10">
        <f>Brazil_0!AW10</f>
        <v>1738297</v>
      </c>
      <c r="AX10">
        <f>Brazil_0!AX10</f>
        <v>140758</v>
      </c>
      <c r="AY10">
        <f>Brazil_0!AY10</f>
        <v>140475</v>
      </c>
      <c r="AZ10">
        <f>Brazil_0!AZ10</f>
        <v>140376</v>
      </c>
      <c r="BA10">
        <f>Brazil_0!BA10</f>
        <v>128186</v>
      </c>
      <c r="BB10">
        <f>Brazil_0!BB10</f>
        <v>128133</v>
      </c>
      <c r="BC10">
        <f>Brazil_0!BC10</f>
        <v>128045</v>
      </c>
      <c r="BD10">
        <f>Brazil_0!BD10</f>
        <v>127975</v>
      </c>
      <c r="BE10">
        <f>Brazil_0!BE10</f>
        <v>128753</v>
      </c>
      <c r="BF10">
        <f>Brazil_0!BF10</f>
        <v>128223</v>
      </c>
      <c r="BG10">
        <f>Brazil_0!BG10</f>
        <v>127377</v>
      </c>
      <c r="BH10">
        <f>Brazil_0!BH10</f>
        <v>127210</v>
      </c>
      <c r="BI10">
        <f>Brazil_0!BI10</f>
        <v>127122</v>
      </c>
      <c r="BJ10">
        <f>Brazil_0!BJ10</f>
        <v>128094</v>
      </c>
      <c r="BK10">
        <f>Brazil_0!BK10</f>
        <v>127503</v>
      </c>
      <c r="BL10">
        <f>Brazil_0!BL10</f>
        <v>126536</v>
      </c>
      <c r="BM10">
        <f>Brazil_0!BM10</f>
        <v>125954</v>
      </c>
      <c r="BN10">
        <f>Brazil_0!BN10</f>
        <v>129757</v>
      </c>
      <c r="BO10">
        <f>Brazil_0!BO10</f>
        <v>129252</v>
      </c>
      <c r="BP10">
        <f>Brazil_0!BP10</f>
        <v>135876</v>
      </c>
      <c r="BQ10">
        <f>Brazil_0!BQ10</f>
        <v>135298</v>
      </c>
      <c r="BR10">
        <f>Brazil_0!BR10</f>
        <v>134337</v>
      </c>
      <c r="BS10">
        <f>Brazil_0!BS10</f>
        <v>134452</v>
      </c>
      <c r="BT10">
        <f>Brazil_0!BT10</f>
        <v>133860</v>
      </c>
      <c r="BU10">
        <f>Brazil_0!BU10</f>
        <v>153603</v>
      </c>
      <c r="BV10">
        <f>Brazil_0!BV10</f>
        <v>153053</v>
      </c>
      <c r="BW10">
        <f>Brazil_0!BW10</f>
        <v>153048</v>
      </c>
      <c r="BX10">
        <f>Brazil_0!BX10</f>
        <v>151435</v>
      </c>
      <c r="BY10">
        <f>Brazil_0!BY10</f>
        <v>152521</v>
      </c>
      <c r="BZ10">
        <f>Brazil_0!BZ10</f>
        <v>152313</v>
      </c>
      <c r="CA10">
        <f>Brazil_0!CA10</f>
        <v>151558</v>
      </c>
      <c r="CB10">
        <f>Brazil_0!CB10</f>
        <v>151616</v>
      </c>
      <c r="CC10">
        <f>Brazil_0!CC10</f>
        <v>150863</v>
      </c>
      <c r="CD10">
        <f>Brazil_0!CD10</f>
        <v>148078</v>
      </c>
      <c r="CE10">
        <f>Brazil_0!CE10</f>
        <v>137537</v>
      </c>
      <c r="CF10">
        <f>Brazil_0!CF10</f>
        <v>136465</v>
      </c>
      <c r="CG10">
        <f>Brazil_0!CG10</f>
        <v>136445</v>
      </c>
      <c r="CH10">
        <f>Brazil_0!CH10</f>
        <v>124568</v>
      </c>
      <c r="CI10">
        <f>Brazil_0!CI10</f>
        <v>123731</v>
      </c>
      <c r="CJ10">
        <f>Brazil_0!CJ10</f>
        <v>123493</v>
      </c>
      <c r="CK10">
        <f>Brazil_0!CK10</f>
        <v>122991</v>
      </c>
      <c r="CL10">
        <f>Brazil_0!CL10</f>
        <v>122075</v>
      </c>
      <c r="CM10">
        <f>Brazil_0!CM10</f>
        <v>122071</v>
      </c>
      <c r="CN10">
        <f>Brazil_0!CN10</f>
        <v>122071</v>
      </c>
      <c r="CO10">
        <f>Brazil_0!CO10</f>
        <v>122071</v>
      </c>
      <c r="CP10">
        <f>Brazil_0!CP10</f>
        <v>122071</v>
      </c>
      <c r="CQ10">
        <f>Brazil_0!CQ10</f>
        <v>7135676</v>
      </c>
      <c r="CR10">
        <f>Brazil_0!CR10</f>
        <v>7065678</v>
      </c>
      <c r="CS10">
        <f>Brazil_0!CS10</f>
        <v>6743370</v>
      </c>
      <c r="CT10">
        <f>Brazil_0!CT10</f>
        <v>6711206</v>
      </c>
      <c r="CU10">
        <f>Brazil_0!CU10</f>
        <v>6597857</v>
      </c>
      <c r="CV10">
        <f>Brazil_0!CV10</f>
        <v>6510169</v>
      </c>
      <c r="CW10">
        <f>Brazil_0!CW10</f>
        <v>6521828</v>
      </c>
    </row>
    <row r="11" spans="1:101" x14ac:dyDescent="0.25">
      <c r="A11" t="str">
        <f>MID('cont list_0'!A10,3,3)</f>
        <v>N27</v>
      </c>
      <c r="B11">
        <f>Brazil_0!B11</f>
        <v>2607728</v>
      </c>
      <c r="C11">
        <f>Brazil_0!C11</f>
        <v>2607728</v>
      </c>
      <c r="D11">
        <f>Brazil_0!D11</f>
        <v>2574257</v>
      </c>
      <c r="E11">
        <f>Brazil_0!E11</f>
        <v>2531363</v>
      </c>
      <c r="F11">
        <f>Brazil_0!F11</f>
        <v>2512625</v>
      </c>
      <c r="G11">
        <f>Brazil_0!G11</f>
        <v>96346</v>
      </c>
      <c r="H11">
        <f>Brazil_0!H11</f>
        <v>96773</v>
      </c>
      <c r="I11">
        <f>Brazil_0!I11</f>
        <v>94718</v>
      </c>
      <c r="J11">
        <f>Brazil_0!J11</f>
        <v>94297</v>
      </c>
      <c r="K11">
        <f>Brazil_0!K11</f>
        <v>93578</v>
      </c>
      <c r="L11">
        <f>Brazil_0!L11</f>
        <v>93789</v>
      </c>
      <c r="M11">
        <f>Brazil_0!M11</f>
        <v>89669</v>
      </c>
      <c r="N11">
        <f>Brazil_0!N11</f>
        <v>90759</v>
      </c>
      <c r="O11">
        <f>Brazil_0!O11</f>
        <v>92775</v>
      </c>
      <c r="P11">
        <f>Brazil_0!P11</f>
        <v>88860</v>
      </c>
      <c r="Q11">
        <f>Brazil_0!Q11</f>
        <v>88644</v>
      </c>
      <c r="R11">
        <f>Brazil_0!R11</f>
        <v>88599</v>
      </c>
      <c r="S11">
        <f>Brazil_0!S11</f>
        <v>87044</v>
      </c>
      <c r="T11">
        <f>Brazil_0!T11</f>
        <v>85756</v>
      </c>
      <c r="U11">
        <f>Brazil_0!U11</f>
        <v>86116</v>
      </c>
      <c r="V11">
        <f>Brazil_0!V11</f>
        <v>82751</v>
      </c>
      <c r="W11">
        <f>Brazil_0!W11</f>
        <v>81058</v>
      </c>
      <c r="X11">
        <f>Brazil_0!X11</f>
        <v>80483</v>
      </c>
      <c r="Y11">
        <f>Brazil_0!Y11</f>
        <v>80483</v>
      </c>
      <c r="Z11">
        <f>Brazil_0!Z11</f>
        <v>80429</v>
      </c>
      <c r="AA11">
        <f>Brazil_0!AA11</f>
        <v>76139</v>
      </c>
      <c r="AB11">
        <f>Brazil_0!AB11</f>
        <v>75934</v>
      </c>
      <c r="AC11">
        <f>Brazil_0!AC11</f>
        <v>222932</v>
      </c>
      <c r="AD11">
        <f>Brazil_0!AD11</f>
        <v>222531</v>
      </c>
      <c r="AE11">
        <f>Brazil_0!AE11</f>
        <v>221380</v>
      </c>
      <c r="AF11">
        <f>Brazil_0!AF11</f>
        <v>218862</v>
      </c>
      <c r="AG11">
        <f>Brazil_0!AG11</f>
        <v>218862</v>
      </c>
      <c r="AH11">
        <f>Brazil_0!AH11</f>
        <v>217383</v>
      </c>
      <c r="AI11">
        <f>Brazil_0!AI11</f>
        <v>214494</v>
      </c>
      <c r="AJ11">
        <f>Brazil_0!AJ11</f>
        <v>213916</v>
      </c>
      <c r="AK11">
        <f>Brazil_0!AK11</f>
        <v>212865</v>
      </c>
      <c r="AL11">
        <f>Brazil_0!AL11</f>
        <v>212655</v>
      </c>
      <c r="AM11">
        <f>Brazil_0!AM11</f>
        <v>211968</v>
      </c>
      <c r="AN11">
        <f>Brazil_0!AN11</f>
        <v>210997</v>
      </c>
      <c r="AO11">
        <f>Brazil_0!AO11</f>
        <v>208622</v>
      </c>
      <c r="AP11">
        <f>Brazil_0!AP11</f>
        <v>178510</v>
      </c>
      <c r="AQ11">
        <f>Brazil_0!AQ11</f>
        <v>178347</v>
      </c>
      <c r="AR11">
        <f>Brazil_0!AR11</f>
        <v>178325</v>
      </c>
      <c r="AS11">
        <f>Brazil_0!AS11</f>
        <v>178610</v>
      </c>
      <c r="AT11">
        <f>Brazil_0!AT11</f>
        <v>178580</v>
      </c>
      <c r="AU11">
        <f>Brazil_0!AU11</f>
        <v>178547</v>
      </c>
      <c r="AV11">
        <f>Brazil_0!AV11</f>
        <v>177956</v>
      </c>
      <c r="AW11">
        <f>Brazil_0!AW11</f>
        <v>177956</v>
      </c>
      <c r="AX11">
        <f>Brazil_0!AX11</f>
        <v>1733722</v>
      </c>
      <c r="AY11">
        <f>Brazil_0!AY11</f>
        <v>1723144</v>
      </c>
      <c r="AZ11">
        <f>Brazil_0!AZ11</f>
        <v>1721833</v>
      </c>
      <c r="BA11">
        <f>Brazil_0!BA11</f>
        <v>1724681</v>
      </c>
      <c r="BB11">
        <f>Brazil_0!BB11</f>
        <v>1717288</v>
      </c>
      <c r="BC11">
        <f>Brazil_0!BC11</f>
        <v>1710395</v>
      </c>
      <c r="BD11">
        <f>Brazil_0!BD11</f>
        <v>1731960</v>
      </c>
      <c r="BE11">
        <f>Brazil_0!BE11</f>
        <v>1852512</v>
      </c>
      <c r="BF11">
        <f>Brazil_0!BF11</f>
        <v>1857402</v>
      </c>
      <c r="BG11">
        <f>Brazil_0!BG11</f>
        <v>1837788</v>
      </c>
      <c r="BH11">
        <f>Brazil_0!BH11</f>
        <v>1827236</v>
      </c>
      <c r="BI11">
        <f>Brazil_0!BI11</f>
        <v>1826404</v>
      </c>
      <c r="BJ11">
        <f>Brazil_0!BJ11</f>
        <v>1796597</v>
      </c>
      <c r="BK11">
        <f>Brazil_0!BK11</f>
        <v>1795925</v>
      </c>
      <c r="BL11">
        <f>Brazil_0!BL11</f>
        <v>1794269</v>
      </c>
      <c r="BM11">
        <f>Brazil_0!BM11</f>
        <v>1798633</v>
      </c>
      <c r="BN11">
        <f>Brazil_0!BN11</f>
        <v>1790265</v>
      </c>
      <c r="BO11">
        <f>Brazil_0!BO11</f>
        <v>1786314</v>
      </c>
      <c r="BP11">
        <f>Brazil_0!BP11</f>
        <v>1784437</v>
      </c>
      <c r="BQ11">
        <f>Brazil_0!BQ11</f>
        <v>1783767</v>
      </c>
      <c r="BR11">
        <f>Brazil_0!BR11</f>
        <v>1775916</v>
      </c>
      <c r="BS11">
        <f>Brazil_0!BS11</f>
        <v>1774914</v>
      </c>
      <c r="BT11">
        <f>Brazil_0!BT11</f>
        <v>1805485</v>
      </c>
      <c r="BU11">
        <f>Brazil_0!BU11</f>
        <v>133629</v>
      </c>
      <c r="BV11">
        <f>Brazil_0!BV11</f>
        <v>132312</v>
      </c>
      <c r="BW11">
        <f>Brazil_0!BW11</f>
        <v>132307</v>
      </c>
      <c r="BX11">
        <f>Brazil_0!BX11</f>
        <v>131877</v>
      </c>
      <c r="BY11">
        <f>Brazil_0!BY11</f>
        <v>132755</v>
      </c>
      <c r="BZ11">
        <f>Brazil_0!BZ11</f>
        <v>132350</v>
      </c>
      <c r="CA11">
        <f>Brazil_0!CA11</f>
        <v>131430</v>
      </c>
      <c r="CB11">
        <f>Brazil_0!CB11</f>
        <v>131134</v>
      </c>
      <c r="CC11">
        <f>Brazil_0!CC11</f>
        <v>130944</v>
      </c>
      <c r="CD11">
        <f>Brazil_0!CD11</f>
        <v>128552</v>
      </c>
      <c r="CE11">
        <f>Brazil_0!CE11</f>
        <v>127611</v>
      </c>
      <c r="CF11">
        <f>Brazil_0!CF11</f>
        <v>126600</v>
      </c>
      <c r="CG11">
        <f>Brazil_0!CG11</f>
        <v>125686</v>
      </c>
      <c r="CH11">
        <f>Brazil_0!CH11</f>
        <v>124781</v>
      </c>
      <c r="CI11">
        <f>Brazil_0!CI11</f>
        <v>123606</v>
      </c>
      <c r="CJ11">
        <f>Brazil_0!CJ11</f>
        <v>123833</v>
      </c>
      <c r="CK11">
        <f>Brazil_0!CK11</f>
        <v>123838</v>
      </c>
      <c r="CL11">
        <f>Brazil_0!CL11</f>
        <v>108615</v>
      </c>
      <c r="CM11">
        <f>Brazil_0!CM11</f>
        <v>93904</v>
      </c>
      <c r="CN11">
        <f>Brazil_0!CN11</f>
        <v>93904</v>
      </c>
      <c r="CO11">
        <f>Brazil_0!CO11</f>
        <v>92703</v>
      </c>
      <c r="CP11">
        <f>Brazil_0!CP11</f>
        <v>91843</v>
      </c>
      <c r="CQ11">
        <f>Brazil_0!CQ11</f>
        <v>121982</v>
      </c>
      <c r="CR11">
        <f>Brazil_0!CR11</f>
        <v>121558</v>
      </c>
      <c r="CS11">
        <f>Brazil_0!CS11</f>
        <v>120793</v>
      </c>
      <c r="CT11">
        <f>Brazil_0!CT11</f>
        <v>120608</v>
      </c>
      <c r="CU11">
        <f>Brazil_0!CU11</f>
        <v>118139</v>
      </c>
      <c r="CV11">
        <f>Brazil_0!CV11</f>
        <v>120715</v>
      </c>
      <c r="CW11">
        <f>Brazil_0!CW11</f>
        <v>119610</v>
      </c>
    </row>
    <row r="12" spans="1:101" x14ac:dyDescent="0.25">
      <c r="A12" t="str">
        <f>MID('cont list_0'!A11,3,3)</f>
        <v>Q27</v>
      </c>
      <c r="B12">
        <f>Brazil_0!B12</f>
        <v>102411</v>
      </c>
      <c r="C12">
        <f>Brazil_0!C12</f>
        <v>102411</v>
      </c>
      <c r="D12">
        <f>Brazil_0!D12</f>
        <v>101795</v>
      </c>
      <c r="E12">
        <f>Brazil_0!E12</f>
        <v>102319</v>
      </c>
      <c r="F12">
        <f>Brazil_0!F12</f>
        <v>101514</v>
      </c>
      <c r="G12">
        <f>Brazil_0!G12</f>
        <v>2483222</v>
      </c>
      <c r="H12">
        <f>Brazil_0!H12</f>
        <v>2458119</v>
      </c>
      <c r="I12">
        <f>Brazil_0!I12</f>
        <v>2459696</v>
      </c>
      <c r="J12">
        <f>Brazil_0!J12</f>
        <v>2388377</v>
      </c>
      <c r="K12">
        <f>Brazil_0!K12</f>
        <v>2418519</v>
      </c>
      <c r="L12">
        <f>Brazil_0!L12</f>
        <v>2387778</v>
      </c>
      <c r="M12">
        <f>Brazil_0!M12</f>
        <v>2389862</v>
      </c>
      <c r="N12">
        <f>Brazil_0!N12</f>
        <v>2405481</v>
      </c>
      <c r="O12">
        <f>Brazil_0!O12</f>
        <v>2368439</v>
      </c>
      <c r="P12">
        <f>Brazil_0!P12</f>
        <v>2333854</v>
      </c>
      <c r="Q12">
        <f>Brazil_0!Q12</f>
        <v>2326738</v>
      </c>
      <c r="R12">
        <f>Brazil_0!R12</f>
        <v>2322485</v>
      </c>
      <c r="S12">
        <f>Brazil_0!S12</f>
        <v>2324488</v>
      </c>
      <c r="T12">
        <f>Brazil_0!T12</f>
        <v>2347460</v>
      </c>
      <c r="U12">
        <f>Brazil_0!U12</f>
        <v>2353981</v>
      </c>
      <c r="V12">
        <f>Brazil_0!V12</f>
        <v>2372620</v>
      </c>
      <c r="W12">
        <f>Brazil_0!W12</f>
        <v>2358132</v>
      </c>
      <c r="X12">
        <f>Brazil_0!X12</f>
        <v>2336246</v>
      </c>
      <c r="Y12">
        <f>Brazil_0!Y12</f>
        <v>2336246</v>
      </c>
      <c r="Z12">
        <f>Brazil_0!Z12</f>
        <v>2346857</v>
      </c>
      <c r="AA12">
        <f>Brazil_0!AA12</f>
        <v>2324686</v>
      </c>
      <c r="AB12">
        <f>Brazil_0!AB12</f>
        <v>2305727</v>
      </c>
      <c r="AC12">
        <f>Brazil_0!AC12</f>
        <v>74259</v>
      </c>
      <c r="AD12">
        <f>Brazil_0!AD12</f>
        <v>73849</v>
      </c>
      <c r="AE12">
        <f>Brazil_0!AE12</f>
        <v>72594</v>
      </c>
      <c r="AF12">
        <f>Brazil_0!AF12</f>
        <v>71201</v>
      </c>
      <c r="AG12">
        <f>Brazil_0!AG12</f>
        <v>70470</v>
      </c>
      <c r="AH12">
        <f>Brazil_0!AH12</f>
        <v>71557</v>
      </c>
      <c r="AI12">
        <f>Brazil_0!AI12</f>
        <v>70862</v>
      </c>
      <c r="AJ12">
        <f>Brazil_0!AJ12</f>
        <v>70549</v>
      </c>
      <c r="AK12">
        <f>Brazil_0!AK12</f>
        <v>68839</v>
      </c>
      <c r="AL12">
        <f>Brazil_0!AL12</f>
        <v>67944</v>
      </c>
      <c r="AM12">
        <f>Brazil_0!AM12</f>
        <v>67674</v>
      </c>
      <c r="AN12">
        <f>Brazil_0!AN12</f>
        <v>66551</v>
      </c>
      <c r="AO12">
        <f>Brazil_0!AO12</f>
        <v>66251</v>
      </c>
      <c r="AP12">
        <f>Brazil_0!AP12</f>
        <v>65697</v>
      </c>
      <c r="AQ12">
        <f>Brazil_0!AQ12</f>
        <v>64916</v>
      </c>
      <c r="AR12">
        <f>Brazil_0!AR12</f>
        <v>64916</v>
      </c>
      <c r="AS12">
        <f>Brazil_0!AS12</f>
        <v>64932</v>
      </c>
      <c r="AT12">
        <f>Brazil_0!AT12</f>
        <v>64952</v>
      </c>
      <c r="AU12">
        <f>Brazil_0!AU12</f>
        <v>64602</v>
      </c>
      <c r="AV12">
        <f>Brazil_0!AV12</f>
        <v>64858</v>
      </c>
      <c r="AW12">
        <f>Brazil_0!AW12</f>
        <v>64858</v>
      </c>
      <c r="AX12">
        <f>Brazil_0!AX12</f>
        <v>176116</v>
      </c>
      <c r="AY12">
        <f>Brazil_0!AY12</f>
        <v>176116</v>
      </c>
      <c r="AZ12">
        <f>Brazil_0!AZ12</f>
        <v>176167</v>
      </c>
      <c r="BA12">
        <f>Brazil_0!BA12</f>
        <v>173608</v>
      </c>
      <c r="BB12">
        <f>Brazil_0!BB12</f>
        <v>167952</v>
      </c>
      <c r="BC12">
        <f>Brazil_0!BC12</f>
        <v>167713</v>
      </c>
      <c r="BD12">
        <f>Brazil_0!BD12</f>
        <v>167894</v>
      </c>
      <c r="BE12">
        <f>Brazil_0!BE12</f>
        <v>167704</v>
      </c>
      <c r="BF12">
        <f>Brazil_0!BF12</f>
        <v>165819</v>
      </c>
      <c r="BG12">
        <f>Brazil_0!BG12</f>
        <v>163556</v>
      </c>
      <c r="BH12">
        <f>Brazil_0!BH12</f>
        <v>162636</v>
      </c>
      <c r="BI12">
        <f>Brazil_0!BI12</f>
        <v>162536</v>
      </c>
      <c r="BJ12">
        <f>Brazil_0!BJ12</f>
        <v>162476</v>
      </c>
      <c r="BK12">
        <f>Brazil_0!BK12</f>
        <v>161936</v>
      </c>
      <c r="BL12">
        <f>Brazil_0!BL12</f>
        <v>162176</v>
      </c>
      <c r="BM12">
        <f>Brazil_0!BM12</f>
        <v>160403</v>
      </c>
      <c r="BN12">
        <f>Brazil_0!BN12</f>
        <v>160353</v>
      </c>
      <c r="BO12">
        <f>Brazil_0!BO12</f>
        <v>160353</v>
      </c>
      <c r="BP12">
        <f>Brazil_0!BP12</f>
        <v>159533</v>
      </c>
      <c r="BQ12">
        <f>Brazil_0!BQ12</f>
        <v>159603</v>
      </c>
      <c r="BR12">
        <f>Brazil_0!BR12</f>
        <v>158113</v>
      </c>
      <c r="BS12">
        <f>Brazil_0!BS12</f>
        <v>156916</v>
      </c>
      <c r="BT12">
        <f>Brazil_0!BT12</f>
        <v>156032</v>
      </c>
      <c r="BU12">
        <f>Brazil_0!BU12</f>
        <v>1806516</v>
      </c>
      <c r="BV12">
        <f>Brazil_0!BV12</f>
        <v>1799031</v>
      </c>
      <c r="BW12">
        <f>Brazil_0!BW12</f>
        <v>1797092</v>
      </c>
      <c r="BX12">
        <f>Brazil_0!BX12</f>
        <v>1814515</v>
      </c>
      <c r="BY12">
        <f>Brazil_0!BY12</f>
        <v>1807654</v>
      </c>
      <c r="BZ12">
        <f>Brazil_0!BZ12</f>
        <v>1813958</v>
      </c>
      <c r="CA12">
        <f>Brazil_0!CA12</f>
        <v>1724611</v>
      </c>
      <c r="CB12">
        <f>Brazil_0!CB12</f>
        <v>1662048</v>
      </c>
      <c r="CC12">
        <f>Brazil_0!CC12</f>
        <v>1591639</v>
      </c>
      <c r="CD12">
        <f>Brazil_0!CD12</f>
        <v>1498223</v>
      </c>
      <c r="CE12">
        <f>Brazil_0!CE12</f>
        <v>1561720</v>
      </c>
      <c r="CF12">
        <f>Brazil_0!CF12</f>
        <v>1573353</v>
      </c>
      <c r="CG12">
        <f>Brazil_0!CG12</f>
        <v>1580153</v>
      </c>
      <c r="CH12">
        <f>Brazil_0!CH12</f>
        <v>1570958</v>
      </c>
      <c r="CI12">
        <f>Brazil_0!CI12</f>
        <v>1586387</v>
      </c>
      <c r="CJ12">
        <f>Brazil_0!CJ12</f>
        <v>1621089</v>
      </c>
      <c r="CK12">
        <f>Brazil_0!CK12</f>
        <v>1630836</v>
      </c>
      <c r="CL12">
        <f>Brazil_0!CL12</f>
        <v>1616562</v>
      </c>
      <c r="CM12">
        <f>Brazil_0!CM12</f>
        <v>1633875</v>
      </c>
      <c r="CN12">
        <f>Brazil_0!CN12</f>
        <v>1633875</v>
      </c>
      <c r="CO12">
        <f>Brazil_0!CO12</f>
        <v>1696310</v>
      </c>
      <c r="CP12">
        <f>Brazil_0!CP12</f>
        <v>1687077</v>
      </c>
      <c r="CQ12">
        <f>Brazil_0!CQ12</f>
        <v>90987</v>
      </c>
      <c r="CR12">
        <f>Brazil_0!CR12</f>
        <v>92103</v>
      </c>
      <c r="CS12">
        <f>Brazil_0!CS12</f>
        <v>91259</v>
      </c>
      <c r="CT12">
        <f>Brazil_0!CT12</f>
        <v>91154</v>
      </c>
      <c r="CU12">
        <f>Brazil_0!CU12</f>
        <v>91625</v>
      </c>
      <c r="CV12">
        <f>Brazil_0!CV12</f>
        <v>91079</v>
      </c>
      <c r="CW12">
        <f>Brazil_0!CW12</f>
        <v>90030</v>
      </c>
    </row>
    <row r="13" spans="1:101" x14ac:dyDescent="0.25">
      <c r="A13" t="str">
        <f>MID('cont list_0'!A12,3,3)</f>
        <v>U27</v>
      </c>
      <c r="B13">
        <f>Brazil_0!B13</f>
        <v>53017</v>
      </c>
      <c r="C13">
        <f>Brazil_0!C13</f>
        <v>53017</v>
      </c>
      <c r="D13">
        <f>Brazil_0!D13</f>
        <v>52923</v>
      </c>
      <c r="E13">
        <f>Brazil_0!E13</f>
        <v>47630</v>
      </c>
      <c r="F13">
        <f>Brazil_0!F13</f>
        <v>43120</v>
      </c>
      <c r="G13">
        <f>Brazil_0!G13</f>
        <v>100054</v>
      </c>
      <c r="H13">
        <f>Brazil_0!H13</f>
        <v>98183</v>
      </c>
      <c r="I13">
        <f>Brazil_0!I13</f>
        <v>98937</v>
      </c>
      <c r="J13">
        <f>Brazil_0!J13</f>
        <v>99024</v>
      </c>
      <c r="K13">
        <f>Brazil_0!K13</f>
        <v>96463</v>
      </c>
      <c r="L13">
        <f>Brazil_0!L13</f>
        <v>95553</v>
      </c>
      <c r="M13">
        <f>Brazil_0!M13</f>
        <v>92504</v>
      </c>
      <c r="N13">
        <f>Brazil_0!N13</f>
        <v>92519</v>
      </c>
      <c r="O13">
        <f>Brazil_0!O13</f>
        <v>92263</v>
      </c>
      <c r="P13">
        <f>Brazil_0!P13</f>
        <v>92256</v>
      </c>
      <c r="Q13">
        <f>Brazil_0!Q13</f>
        <v>92585</v>
      </c>
      <c r="R13">
        <f>Brazil_0!R13</f>
        <v>86394</v>
      </c>
      <c r="S13">
        <f>Brazil_0!S13</f>
        <v>84843</v>
      </c>
      <c r="T13">
        <f>Brazil_0!T13</f>
        <v>84914</v>
      </c>
      <c r="U13">
        <f>Brazil_0!U13</f>
        <v>83468</v>
      </c>
      <c r="V13">
        <f>Brazil_0!V13</f>
        <v>82701</v>
      </c>
      <c r="W13">
        <f>Brazil_0!W13</f>
        <v>81504</v>
      </c>
      <c r="X13">
        <f>Brazil_0!X13</f>
        <v>81461</v>
      </c>
      <c r="Y13">
        <f>Brazil_0!Y13</f>
        <v>81461</v>
      </c>
      <c r="Z13">
        <f>Brazil_0!Z13</f>
        <v>81413</v>
      </c>
      <c r="AA13">
        <f>Brazil_0!AA13</f>
        <v>81408</v>
      </c>
      <c r="AB13">
        <f>Brazil_0!AB13</f>
        <v>81603</v>
      </c>
      <c r="AC13">
        <f>Brazil_0!AC13</f>
        <v>2327452</v>
      </c>
      <c r="AD13">
        <f>Brazil_0!AD13</f>
        <v>2330593</v>
      </c>
      <c r="AE13">
        <f>Brazil_0!AE13</f>
        <v>2315055</v>
      </c>
      <c r="AF13">
        <f>Brazil_0!AF13</f>
        <v>2317841</v>
      </c>
      <c r="AG13">
        <f>Brazil_0!AG13</f>
        <v>2294229</v>
      </c>
      <c r="AH13">
        <f>Brazil_0!AH13</f>
        <v>2280224</v>
      </c>
      <c r="AI13">
        <f>Brazil_0!AI13</f>
        <v>2262703</v>
      </c>
      <c r="AJ13">
        <f>Brazil_0!AJ13</f>
        <v>2242831</v>
      </c>
      <c r="AK13">
        <f>Brazil_0!AK13</f>
        <v>2231306</v>
      </c>
      <c r="AL13">
        <f>Brazil_0!AL13</f>
        <v>2238730</v>
      </c>
      <c r="AM13">
        <f>Brazil_0!AM13</f>
        <v>2275682</v>
      </c>
      <c r="AN13">
        <f>Brazil_0!AN13</f>
        <v>2276599</v>
      </c>
      <c r="AO13">
        <f>Brazil_0!AO13</f>
        <v>2227708</v>
      </c>
      <c r="AP13">
        <f>Brazil_0!AP13</f>
        <v>2231567</v>
      </c>
      <c r="AQ13">
        <f>Brazil_0!AQ13</f>
        <v>2229850</v>
      </c>
      <c r="AR13">
        <f>Brazil_0!AR13</f>
        <v>2237682</v>
      </c>
      <c r="AS13">
        <f>Brazil_0!AS13</f>
        <v>2253150</v>
      </c>
      <c r="AT13">
        <f>Brazil_0!AT13</f>
        <v>2233872</v>
      </c>
      <c r="AU13">
        <f>Brazil_0!AU13</f>
        <v>2237867</v>
      </c>
      <c r="AV13">
        <f>Brazil_0!AV13</f>
        <v>2243271</v>
      </c>
      <c r="AW13">
        <f>Brazil_0!AW13</f>
        <v>2265233</v>
      </c>
      <c r="AX13">
        <f>Brazil_0!AX13</f>
        <v>64933</v>
      </c>
      <c r="AY13">
        <f>Brazil_0!AY13</f>
        <v>64933</v>
      </c>
      <c r="AZ13">
        <f>Brazil_0!AZ13</f>
        <v>64673</v>
      </c>
      <c r="BA13">
        <f>Brazil_0!BA13</f>
        <v>64673</v>
      </c>
      <c r="BB13">
        <f>Brazil_0!BB13</f>
        <v>64673</v>
      </c>
      <c r="BC13">
        <f>Brazil_0!BC13</f>
        <v>61874</v>
      </c>
      <c r="BD13">
        <f>Brazil_0!BD13</f>
        <v>61063</v>
      </c>
      <c r="BE13">
        <f>Brazil_0!BE13</f>
        <v>60615</v>
      </c>
      <c r="BF13">
        <f>Brazil_0!BF13</f>
        <v>62428</v>
      </c>
      <c r="BG13">
        <f>Brazil_0!BG13</f>
        <v>62161</v>
      </c>
      <c r="BH13">
        <f>Brazil_0!BH13</f>
        <v>61562</v>
      </c>
      <c r="BI13">
        <f>Brazil_0!BI13</f>
        <v>60743</v>
      </c>
      <c r="BJ13">
        <f>Brazil_0!BJ13</f>
        <v>60723</v>
      </c>
      <c r="BK13">
        <f>Brazil_0!BK13</f>
        <v>60386</v>
      </c>
      <c r="BL13">
        <f>Brazil_0!BL13</f>
        <v>60386</v>
      </c>
      <c r="BM13">
        <f>Brazil_0!BM13</f>
        <v>59961</v>
      </c>
      <c r="BN13">
        <f>Brazil_0!BN13</f>
        <v>58327</v>
      </c>
      <c r="BO13">
        <f>Brazil_0!BO13</f>
        <v>49881</v>
      </c>
      <c r="BP13">
        <f>Brazil_0!BP13</f>
        <v>51540</v>
      </c>
      <c r="BQ13">
        <f>Brazil_0!BQ13</f>
        <v>50517</v>
      </c>
      <c r="BR13">
        <f>Brazil_0!BR13</f>
        <v>48692</v>
      </c>
      <c r="BS13">
        <f>Brazil_0!BS13</f>
        <v>49182</v>
      </c>
      <c r="BT13">
        <f>Brazil_0!BT13</f>
        <v>49147</v>
      </c>
      <c r="BU13">
        <f>Brazil_0!BU13</f>
        <v>152278</v>
      </c>
      <c r="BV13">
        <f>Brazil_0!BV13</f>
        <v>152228</v>
      </c>
      <c r="BW13">
        <f>Brazil_0!BW13</f>
        <v>152156</v>
      </c>
      <c r="BX13">
        <f>Brazil_0!BX13</f>
        <v>152047</v>
      </c>
      <c r="BY13">
        <f>Brazil_0!BY13</f>
        <v>123740</v>
      </c>
      <c r="BZ13">
        <f>Brazil_0!BZ13</f>
        <v>123440</v>
      </c>
      <c r="CA13">
        <f>Brazil_0!CA13</f>
        <v>123495</v>
      </c>
      <c r="CB13">
        <f>Brazil_0!CB13</f>
        <v>122920</v>
      </c>
      <c r="CC13">
        <f>Brazil_0!CC13</f>
        <v>103084</v>
      </c>
      <c r="CD13">
        <f>Brazil_0!CD13</f>
        <v>105128</v>
      </c>
      <c r="CE13">
        <f>Brazil_0!CE13</f>
        <v>105795</v>
      </c>
      <c r="CF13">
        <f>Brazil_0!CF13</f>
        <v>105318</v>
      </c>
      <c r="CG13">
        <f>Brazil_0!CG13</f>
        <v>105589</v>
      </c>
      <c r="CH13">
        <f>Brazil_0!CH13</f>
        <v>105518</v>
      </c>
      <c r="CI13">
        <f>Brazil_0!CI13</f>
        <v>103717</v>
      </c>
      <c r="CJ13">
        <f>Brazil_0!CJ13</f>
        <v>103817</v>
      </c>
      <c r="CK13">
        <f>Brazil_0!CK13</f>
        <v>103040</v>
      </c>
      <c r="CL13">
        <f>Brazil_0!CL13</f>
        <v>103210</v>
      </c>
      <c r="CM13">
        <f>Brazil_0!CM13</f>
        <v>101870</v>
      </c>
      <c r="CN13">
        <f>Brazil_0!CN13</f>
        <v>101870</v>
      </c>
      <c r="CO13">
        <f>Brazil_0!CO13</f>
        <v>73707</v>
      </c>
      <c r="CP13">
        <f>Brazil_0!CP13</f>
        <v>72242</v>
      </c>
      <c r="CQ13">
        <f>Brazil_0!CQ13</f>
        <v>1681631</v>
      </c>
      <c r="CR13">
        <f>Brazil_0!CR13</f>
        <v>1689102</v>
      </c>
      <c r="CS13">
        <f>Brazil_0!CS13</f>
        <v>1691930</v>
      </c>
      <c r="CT13">
        <f>Brazil_0!CT13</f>
        <v>1693673</v>
      </c>
      <c r="CU13">
        <f>Brazil_0!CU13</f>
        <v>1699062</v>
      </c>
      <c r="CV13">
        <f>Brazil_0!CV13</f>
        <v>1696717</v>
      </c>
      <c r="CW13">
        <f>Brazil_0!CW13</f>
        <v>1711161</v>
      </c>
    </row>
    <row r="14" spans="1:101" x14ac:dyDescent="0.25">
      <c r="A14" t="str">
        <f>MID('cont list_0'!A13,3,3)</f>
        <v>V27</v>
      </c>
      <c r="B14">
        <f>Brazil_0!B14</f>
        <v>1326057</v>
      </c>
      <c r="C14">
        <f>Brazil_0!C14</f>
        <v>1326057</v>
      </c>
      <c r="D14">
        <f>Brazil_0!D14</f>
        <v>1316700</v>
      </c>
      <c r="E14">
        <f>Brazil_0!E14</f>
        <v>1293170</v>
      </c>
      <c r="F14">
        <f>Brazil_0!F14</f>
        <v>1362101</v>
      </c>
      <c r="G14">
        <f>Brazil_0!G14</f>
        <v>34560</v>
      </c>
      <c r="H14">
        <f>Brazil_0!H14</f>
        <v>33118</v>
      </c>
      <c r="I14">
        <f>Brazil_0!I14</f>
        <v>31031</v>
      </c>
      <c r="J14">
        <f>Brazil_0!J14</f>
        <v>30829</v>
      </c>
      <c r="K14">
        <f>Brazil_0!K14</f>
        <v>28683</v>
      </c>
      <c r="L14">
        <f>Brazil_0!L14</f>
        <v>25187</v>
      </c>
      <c r="M14">
        <f>Brazil_0!M14</f>
        <v>25067</v>
      </c>
      <c r="N14">
        <f>Brazil_0!N14</f>
        <v>24648</v>
      </c>
      <c r="O14">
        <f>Brazil_0!O14</f>
        <v>25085</v>
      </c>
      <c r="P14">
        <f>Brazil_0!P14</f>
        <v>23112</v>
      </c>
      <c r="Q14">
        <f>Brazil_0!Q14</f>
        <v>22720</v>
      </c>
      <c r="R14">
        <f>Brazil_0!R14</f>
        <v>22208</v>
      </c>
      <c r="S14">
        <f>Brazil_0!S14</f>
        <v>21729</v>
      </c>
      <c r="T14">
        <f>Brazil_0!T14</f>
        <v>20746</v>
      </c>
      <c r="U14">
        <f>Brazil_0!U14</f>
        <v>20666</v>
      </c>
      <c r="V14">
        <f>Brazil_0!V14</f>
        <v>13081</v>
      </c>
      <c r="W14">
        <f>Brazil_0!W14</f>
        <v>9645</v>
      </c>
      <c r="X14">
        <f>Brazil_0!X14</f>
        <v>5280</v>
      </c>
      <c r="Y14">
        <f>Brazil_0!Y14</f>
        <v>5280</v>
      </c>
      <c r="Z14">
        <f>Brazil_0!Z14</f>
        <v>4454</v>
      </c>
      <c r="AA14">
        <f>Brazil_0!AA14</f>
        <v>3400</v>
      </c>
      <c r="AB14">
        <f>Brazil_0!AB14</f>
        <v>2000</v>
      </c>
      <c r="AC14">
        <f>Brazil_0!AC14</f>
        <v>80793</v>
      </c>
      <c r="AD14">
        <f>Brazil_0!AD14</f>
        <v>80430</v>
      </c>
      <c r="AE14">
        <f>Brazil_0!AE14</f>
        <v>80273</v>
      </c>
      <c r="AF14">
        <f>Brazil_0!AF14</f>
        <v>79569</v>
      </c>
      <c r="AG14">
        <f>Brazil_0!AG14</f>
        <v>78597</v>
      </c>
      <c r="AH14">
        <f>Brazil_0!AH14</f>
        <v>78569</v>
      </c>
      <c r="AI14">
        <f>Brazil_0!AI14</f>
        <v>78456</v>
      </c>
      <c r="AJ14">
        <f>Brazil_0!AJ14</f>
        <v>79355</v>
      </c>
      <c r="AK14">
        <f>Brazil_0!AK14</f>
        <v>77765</v>
      </c>
      <c r="AL14">
        <f>Brazil_0!AL14</f>
        <v>77989</v>
      </c>
      <c r="AM14">
        <f>Brazil_0!AM14</f>
        <v>78130</v>
      </c>
      <c r="AN14">
        <f>Brazil_0!AN14</f>
        <v>77155</v>
      </c>
      <c r="AO14">
        <f>Brazil_0!AO14</f>
        <v>75931</v>
      </c>
      <c r="AP14">
        <f>Brazil_0!AP14</f>
        <v>75306</v>
      </c>
      <c r="AQ14">
        <f>Brazil_0!AQ14</f>
        <v>75226</v>
      </c>
      <c r="AR14">
        <f>Brazil_0!AR14</f>
        <v>73636</v>
      </c>
      <c r="AS14">
        <f>Brazil_0!AS14</f>
        <v>73946</v>
      </c>
      <c r="AT14">
        <f>Brazil_0!AT14</f>
        <v>74001</v>
      </c>
      <c r="AU14">
        <f>Brazil_0!AU14</f>
        <v>73793</v>
      </c>
      <c r="AV14">
        <f>Brazil_0!AV14</f>
        <v>73521</v>
      </c>
      <c r="AW14">
        <f>Brazil_0!AW14</f>
        <v>73506</v>
      </c>
      <c r="AX14">
        <f>Brazil_0!AX14</f>
        <v>2263079</v>
      </c>
      <c r="AY14">
        <f>Brazil_0!AY14</f>
        <v>2285835</v>
      </c>
      <c r="AZ14">
        <f>Brazil_0!AZ14</f>
        <v>2315749</v>
      </c>
      <c r="BA14">
        <f>Brazil_0!BA14</f>
        <v>2316141</v>
      </c>
      <c r="BB14">
        <f>Brazil_0!BB14</f>
        <v>2330969</v>
      </c>
      <c r="BC14">
        <f>Brazil_0!BC14</f>
        <v>2320481</v>
      </c>
      <c r="BD14">
        <f>Brazil_0!BD14</f>
        <v>2307598</v>
      </c>
      <c r="BE14">
        <f>Brazil_0!BE14</f>
        <v>2287398</v>
      </c>
      <c r="BF14">
        <f>Brazil_0!BF14</f>
        <v>2280972</v>
      </c>
      <c r="BG14">
        <f>Brazil_0!BG14</f>
        <v>2307398</v>
      </c>
      <c r="BH14">
        <f>Brazil_0!BH14</f>
        <v>2287609</v>
      </c>
      <c r="BI14">
        <f>Brazil_0!BI14</f>
        <v>2329440</v>
      </c>
      <c r="BJ14">
        <f>Brazil_0!BJ14</f>
        <v>2346225</v>
      </c>
      <c r="BK14">
        <f>Brazil_0!BK14</f>
        <v>2350576</v>
      </c>
      <c r="BL14">
        <f>Brazil_0!BL14</f>
        <v>2340641</v>
      </c>
      <c r="BM14">
        <f>Brazil_0!BM14</f>
        <v>2345256</v>
      </c>
      <c r="BN14">
        <f>Brazil_0!BN14</f>
        <v>2369604</v>
      </c>
      <c r="BO14">
        <f>Brazil_0!BO14</f>
        <v>2345743</v>
      </c>
      <c r="BP14">
        <f>Brazil_0!BP14</f>
        <v>2334363</v>
      </c>
      <c r="BQ14">
        <f>Brazil_0!BQ14</f>
        <v>2340814</v>
      </c>
      <c r="BR14">
        <f>Brazil_0!BR14</f>
        <v>2326259</v>
      </c>
      <c r="BS14">
        <f>Brazil_0!BS14</f>
        <v>2323603</v>
      </c>
      <c r="BT14">
        <f>Brazil_0!BT14</f>
        <v>2336548</v>
      </c>
      <c r="BU14">
        <f>Brazil_0!BU14</f>
        <v>49017</v>
      </c>
      <c r="BV14">
        <f>Brazil_0!BV14</f>
        <v>48817</v>
      </c>
      <c r="BW14">
        <f>Brazil_0!BW14</f>
        <v>48884</v>
      </c>
      <c r="BX14">
        <f>Brazil_0!BX14</f>
        <v>48813</v>
      </c>
      <c r="BY14">
        <f>Brazil_0!BY14</f>
        <v>47853</v>
      </c>
      <c r="BZ14">
        <f>Brazil_0!BZ14</f>
        <v>49186</v>
      </c>
      <c r="CA14">
        <f>Brazil_0!CA14</f>
        <v>48756</v>
      </c>
      <c r="CB14">
        <f>Brazil_0!CB14</f>
        <v>48756</v>
      </c>
      <c r="CC14">
        <f>Brazil_0!CC14</f>
        <v>48038</v>
      </c>
      <c r="CD14">
        <f>Brazil_0!CD14</f>
        <v>45710</v>
      </c>
      <c r="CE14">
        <f>Brazil_0!CE14</f>
        <v>44360</v>
      </c>
      <c r="CF14">
        <f>Brazil_0!CF14</f>
        <v>39811</v>
      </c>
      <c r="CG14">
        <f>Brazil_0!CG14</f>
        <v>33642</v>
      </c>
      <c r="CH14">
        <f>Brazil_0!CH14</f>
        <v>33555</v>
      </c>
      <c r="CI14">
        <f>Brazil_0!CI14</f>
        <v>32851</v>
      </c>
      <c r="CJ14">
        <f>Brazil_0!CJ14</f>
        <v>31451</v>
      </c>
      <c r="CK14">
        <f>Brazil_0!CK14</f>
        <v>25035</v>
      </c>
      <c r="CL14">
        <f>Brazil_0!CL14</f>
        <v>21226</v>
      </c>
      <c r="CM14">
        <f>Brazil_0!CM14</f>
        <v>13789</v>
      </c>
      <c r="CN14">
        <f>Brazil_0!CN14</f>
        <v>13789</v>
      </c>
      <c r="CO14">
        <f>Brazil_0!CO14</f>
        <v>4101</v>
      </c>
      <c r="CP14">
        <f>Brazil_0!CP14</f>
        <v>1546</v>
      </c>
      <c r="CQ14">
        <f>Brazil_0!CQ14</f>
        <v>72212</v>
      </c>
      <c r="CR14">
        <f>Brazil_0!CR14</f>
        <v>69593</v>
      </c>
      <c r="CS14">
        <f>Brazil_0!CS14</f>
        <v>69086</v>
      </c>
      <c r="CT14">
        <f>Brazil_0!CT14</f>
        <v>68958</v>
      </c>
      <c r="CU14">
        <f>Brazil_0!CU14</f>
        <v>67653</v>
      </c>
      <c r="CV14">
        <f>Brazil_0!CV14</f>
        <v>67578</v>
      </c>
      <c r="CW14">
        <f>Brazil_0!CW14</f>
        <v>66518</v>
      </c>
    </row>
    <row r="15" spans="1:101" x14ac:dyDescent="0.25">
      <c r="A15" t="str">
        <f>MID('cont list_0'!A14,3,3)</f>
        <v>X27</v>
      </c>
      <c r="B15">
        <f>Brazil_0!B15</f>
        <v>94011</v>
      </c>
      <c r="C15">
        <f>Brazil_0!C15</f>
        <v>94011</v>
      </c>
      <c r="D15">
        <f>Brazil_0!D15</f>
        <v>94073</v>
      </c>
      <c r="E15">
        <f>Brazil_0!E15</f>
        <v>93000</v>
      </c>
      <c r="F15">
        <f>Brazil_0!F15</f>
        <v>92670</v>
      </c>
      <c r="G15">
        <f>Brazil_0!G15</f>
        <v>1342294</v>
      </c>
      <c r="H15">
        <f>Brazil_0!H15</f>
        <v>1333365</v>
      </c>
      <c r="I15">
        <f>Brazil_0!I15</f>
        <v>1345656</v>
      </c>
      <c r="J15">
        <f>Brazil_0!J15</f>
        <v>1329586</v>
      </c>
      <c r="K15">
        <f>Brazil_0!K15</f>
        <v>1301843</v>
      </c>
      <c r="L15">
        <f>Brazil_0!L15</f>
        <v>1302676</v>
      </c>
      <c r="M15">
        <f>Brazil_0!M15</f>
        <v>1294317</v>
      </c>
      <c r="N15">
        <f>Brazil_0!N15</f>
        <v>1279688</v>
      </c>
      <c r="O15">
        <f>Brazil_0!O15</f>
        <v>1271944</v>
      </c>
      <c r="P15">
        <f>Brazil_0!P15</f>
        <v>1269887</v>
      </c>
      <c r="Q15">
        <f>Brazil_0!Q15</f>
        <v>1268447</v>
      </c>
      <c r="R15">
        <f>Brazil_0!R15</f>
        <v>1271127</v>
      </c>
      <c r="S15">
        <f>Brazil_0!S15</f>
        <v>1280541</v>
      </c>
      <c r="T15">
        <f>Brazil_0!T15</f>
        <v>1291133</v>
      </c>
      <c r="U15">
        <f>Brazil_0!U15</f>
        <v>1287486</v>
      </c>
      <c r="V15">
        <f>Brazil_0!V15</f>
        <v>1290622</v>
      </c>
      <c r="W15">
        <f>Brazil_0!W15</f>
        <v>1301024</v>
      </c>
      <c r="X15">
        <f>Brazil_0!X15</f>
        <v>1303736</v>
      </c>
      <c r="Y15">
        <f>Brazil_0!Y15</f>
        <v>1303736</v>
      </c>
      <c r="Z15">
        <f>Brazil_0!Z15</f>
        <v>1306878</v>
      </c>
      <c r="AA15">
        <f>Brazil_0!AA15</f>
        <v>1291745</v>
      </c>
      <c r="AB15">
        <f>Brazil_0!AB15</f>
        <v>1306945</v>
      </c>
      <c r="AC15">
        <f>Brazil_0!AC15</f>
        <v>73943</v>
      </c>
      <c r="AD15">
        <f>Brazil_0!AD15</f>
        <v>73943</v>
      </c>
      <c r="AE15">
        <f>Brazil_0!AE15</f>
        <v>73943</v>
      </c>
      <c r="AF15">
        <f>Brazil_0!AF15</f>
        <v>73943</v>
      </c>
      <c r="AG15">
        <f>Brazil_0!AG15</f>
        <v>73943</v>
      </c>
      <c r="AH15">
        <f>Brazil_0!AH15</f>
        <v>73943</v>
      </c>
      <c r="AI15">
        <f>Brazil_0!AI15</f>
        <v>73943</v>
      </c>
      <c r="AJ15">
        <f>Brazil_0!AJ15</f>
        <v>73943</v>
      </c>
      <c r="AK15">
        <f>Brazil_0!AK15</f>
        <v>73943</v>
      </c>
      <c r="AL15">
        <f>Brazil_0!AL15</f>
        <v>73943</v>
      </c>
      <c r="AM15">
        <f>Brazil_0!AM15</f>
        <v>73943</v>
      </c>
      <c r="AN15">
        <f>Brazil_0!AN15</f>
        <v>73943</v>
      </c>
      <c r="AO15">
        <f>Brazil_0!AO15</f>
        <v>73943</v>
      </c>
      <c r="AP15">
        <f>Brazil_0!AP15</f>
        <v>73943</v>
      </c>
      <c r="AQ15">
        <f>Brazil_0!AQ15</f>
        <v>73943</v>
      </c>
      <c r="AR15">
        <f>Brazil_0!AR15</f>
        <v>73943</v>
      </c>
      <c r="AS15">
        <f>Brazil_0!AS15</f>
        <v>73943</v>
      </c>
      <c r="AT15">
        <f>Brazil_0!AT15</f>
        <v>73943</v>
      </c>
      <c r="AU15">
        <f>Brazil_0!AU15</f>
        <v>73943</v>
      </c>
      <c r="AV15">
        <f>Brazil_0!AV15</f>
        <v>73943</v>
      </c>
      <c r="AW15">
        <f>Brazil_0!AW15</f>
        <v>73943</v>
      </c>
      <c r="AX15">
        <f>Brazil_0!AX15</f>
        <v>73943</v>
      </c>
      <c r="AY15">
        <f>Brazil_0!AY15</f>
        <v>73639</v>
      </c>
      <c r="AZ15">
        <f>Brazil_0!AZ15</f>
        <v>73167</v>
      </c>
      <c r="BA15">
        <f>Brazil_0!BA15</f>
        <v>73178</v>
      </c>
      <c r="BB15">
        <f>Brazil_0!BB15</f>
        <v>72630</v>
      </c>
      <c r="BC15">
        <f>Brazil_0!BC15</f>
        <v>72616</v>
      </c>
      <c r="BD15">
        <f>Brazil_0!BD15</f>
        <v>72236</v>
      </c>
      <c r="BE15">
        <f>Brazil_0!BE15</f>
        <v>72036</v>
      </c>
      <c r="BF15">
        <f>Brazil_0!BF15</f>
        <v>71755</v>
      </c>
      <c r="BG15">
        <f>Brazil_0!BG15</f>
        <v>71113</v>
      </c>
      <c r="BH15">
        <f>Brazil_0!BH15</f>
        <v>70159</v>
      </c>
      <c r="BI15">
        <f>Brazil_0!BI15</f>
        <v>70167</v>
      </c>
      <c r="BJ15">
        <f>Brazil_0!BJ15</f>
        <v>69936</v>
      </c>
      <c r="BK15">
        <f>Brazil_0!BK15</f>
        <v>69894</v>
      </c>
      <c r="BL15">
        <f>Brazil_0!BL15</f>
        <v>69894</v>
      </c>
      <c r="BM15">
        <f>Brazil_0!BM15</f>
        <v>69757</v>
      </c>
      <c r="BN15">
        <f>Brazil_0!BN15</f>
        <v>69663</v>
      </c>
      <c r="BO15">
        <f>Brazil_0!BO15</f>
        <v>70018</v>
      </c>
      <c r="BP15">
        <f>Brazil_0!BP15</f>
        <v>70025</v>
      </c>
      <c r="BQ15">
        <f>Brazil_0!BQ15</f>
        <v>68799</v>
      </c>
      <c r="BR15">
        <f>Brazil_0!BR15</f>
        <v>68480</v>
      </c>
      <c r="BS15">
        <f>Brazil_0!BS15</f>
        <v>68772</v>
      </c>
      <c r="BT15">
        <f>Brazil_0!BT15</f>
        <v>68768</v>
      </c>
      <c r="BU15">
        <f>Brazil_0!BU15</f>
        <v>2241467</v>
      </c>
      <c r="BV15">
        <f>Brazil_0!BV15</f>
        <v>2199586</v>
      </c>
      <c r="BW15">
        <f>Brazil_0!BW15</f>
        <v>2199437</v>
      </c>
      <c r="BX15">
        <f>Brazil_0!BX15</f>
        <v>2189355</v>
      </c>
      <c r="BY15">
        <f>Brazil_0!BY15</f>
        <v>2141753</v>
      </c>
      <c r="BZ15">
        <f>Brazil_0!BZ15</f>
        <v>2151197</v>
      </c>
      <c r="CA15">
        <f>Brazil_0!CA15</f>
        <v>2088573</v>
      </c>
      <c r="CB15">
        <f>Brazil_0!CB15</f>
        <v>2086672</v>
      </c>
      <c r="CC15">
        <f>Brazil_0!CC15</f>
        <v>2125682</v>
      </c>
      <c r="CD15">
        <f>Brazil_0!CD15</f>
        <v>2044437</v>
      </c>
      <c r="CE15">
        <f>Brazil_0!CE15</f>
        <v>2071341</v>
      </c>
      <c r="CF15">
        <f>Brazil_0!CF15</f>
        <v>2094916</v>
      </c>
      <c r="CG15">
        <f>Brazil_0!CG15</f>
        <v>2098972</v>
      </c>
      <c r="CH15">
        <f>Brazil_0!CH15</f>
        <v>2071804</v>
      </c>
      <c r="CI15">
        <f>Brazil_0!CI15</f>
        <v>2059925</v>
      </c>
      <c r="CJ15">
        <f>Brazil_0!CJ15</f>
        <v>2094090</v>
      </c>
      <c r="CK15">
        <f>Brazil_0!CK15</f>
        <v>2089106</v>
      </c>
      <c r="CL15">
        <f>Brazil_0!CL15</f>
        <v>2133311</v>
      </c>
      <c r="CM15">
        <f>Brazil_0!CM15</f>
        <v>2121367</v>
      </c>
      <c r="CN15">
        <f>Brazil_0!CN15</f>
        <v>2121367</v>
      </c>
      <c r="CO15">
        <f>Brazil_0!CO15</f>
        <v>2180691</v>
      </c>
      <c r="CP15">
        <f>Brazil_0!CP15</f>
        <v>2189300</v>
      </c>
      <c r="CQ15">
        <f>Brazil_0!CQ15</f>
        <v>1</v>
      </c>
      <c r="CR15">
        <f>Brazil_0!CR15</f>
        <v>1</v>
      </c>
      <c r="CS15">
        <f>Brazil_0!CS15</f>
        <v>1</v>
      </c>
      <c r="CT15">
        <f>Brazil_0!CT15</f>
        <v>1</v>
      </c>
      <c r="CU15">
        <f>Brazil_0!CU15</f>
        <v>1</v>
      </c>
      <c r="CV15">
        <f>Brazil_0!CV15</f>
        <v>1</v>
      </c>
      <c r="CW15">
        <f>Brazil_0!CW15</f>
        <v>1</v>
      </c>
    </row>
    <row r="16" spans="1:101" x14ac:dyDescent="0.25">
      <c r="A16" t="str">
        <f>MID('cont list_0'!A15,3,3)</f>
        <v>Z27</v>
      </c>
      <c r="B16">
        <f>Brazil_0!B16</f>
        <v>118501</v>
      </c>
      <c r="C16">
        <f>Brazil_0!C16</f>
        <v>118501</v>
      </c>
      <c r="D16">
        <f>Brazil_0!D16</f>
        <v>118689</v>
      </c>
      <c r="E16">
        <f>Brazil_0!E16</f>
        <v>117209</v>
      </c>
      <c r="F16">
        <f>Brazil_0!F16</f>
        <v>117834</v>
      </c>
      <c r="G16">
        <f>Brazil_0!G16</f>
        <v>90314</v>
      </c>
      <c r="H16">
        <f>Brazil_0!H16</f>
        <v>88910</v>
      </c>
      <c r="I16">
        <f>Brazil_0!I16</f>
        <v>88231</v>
      </c>
      <c r="J16">
        <f>Brazil_0!J16</f>
        <v>88284</v>
      </c>
      <c r="K16">
        <f>Brazil_0!K16</f>
        <v>87208</v>
      </c>
      <c r="L16">
        <f>Brazil_0!L16</f>
        <v>84881</v>
      </c>
      <c r="M16">
        <f>Brazil_0!M16</f>
        <v>84636</v>
      </c>
      <c r="N16">
        <f>Brazil_0!N16</f>
        <v>82554</v>
      </c>
      <c r="O16">
        <f>Brazil_0!O16</f>
        <v>76888</v>
      </c>
      <c r="P16">
        <f>Brazil_0!P16</f>
        <v>77087</v>
      </c>
      <c r="Q16">
        <f>Brazil_0!Q16</f>
        <v>76518</v>
      </c>
      <c r="R16">
        <f>Brazil_0!R16</f>
        <v>72111</v>
      </c>
      <c r="S16">
        <f>Brazil_0!S16</f>
        <v>69177</v>
      </c>
      <c r="T16">
        <f>Brazil_0!T16</f>
        <v>68331</v>
      </c>
      <c r="U16">
        <f>Brazil_0!U16</f>
        <v>68331</v>
      </c>
      <c r="V16">
        <f>Brazil_0!V16</f>
        <v>67023</v>
      </c>
      <c r="W16">
        <f>Brazil_0!W16</f>
        <v>66016</v>
      </c>
      <c r="X16">
        <f>Brazil_0!X16</f>
        <v>65746</v>
      </c>
      <c r="Y16">
        <f>Brazil_0!Y16</f>
        <v>65746</v>
      </c>
      <c r="Z16">
        <f>Brazil_0!Z16</f>
        <v>65776</v>
      </c>
      <c r="AA16">
        <f>Brazil_0!AA16</f>
        <v>63917</v>
      </c>
      <c r="AB16">
        <f>Brazil_0!AB16</f>
        <v>64191</v>
      </c>
      <c r="AC16">
        <f>Brazil_0!AC16</f>
        <v>1304282</v>
      </c>
      <c r="AD16">
        <f>Brazil_0!AD16</f>
        <v>1290829</v>
      </c>
      <c r="AE16">
        <f>Brazil_0!AE16</f>
        <v>1293103</v>
      </c>
      <c r="AF16">
        <f>Brazil_0!AF16</f>
        <v>1296061</v>
      </c>
      <c r="AG16">
        <f>Brazil_0!AG16</f>
        <v>1307307</v>
      </c>
      <c r="AH16">
        <f>Brazil_0!AH16</f>
        <v>1306768</v>
      </c>
      <c r="AI16">
        <f>Brazil_0!AI16</f>
        <v>1306263</v>
      </c>
      <c r="AJ16">
        <f>Brazil_0!AJ16</f>
        <v>1311977</v>
      </c>
      <c r="AK16">
        <f>Brazil_0!AK16</f>
        <v>1314461</v>
      </c>
      <c r="AL16">
        <f>Brazil_0!AL16</f>
        <v>1313489</v>
      </c>
      <c r="AM16">
        <f>Brazil_0!AM16</f>
        <v>1297060</v>
      </c>
      <c r="AN16">
        <f>Brazil_0!AN16</f>
        <v>1287923</v>
      </c>
      <c r="AO16">
        <f>Brazil_0!AO16</f>
        <v>1283682</v>
      </c>
      <c r="AP16">
        <f>Brazil_0!AP16</f>
        <v>1282548</v>
      </c>
      <c r="AQ16">
        <f>Brazil_0!AQ16</f>
        <v>1280576</v>
      </c>
      <c r="AR16">
        <f>Brazil_0!AR16</f>
        <v>1288868</v>
      </c>
      <c r="AS16">
        <f>Brazil_0!AS16</f>
        <v>1300694</v>
      </c>
      <c r="AT16">
        <f>Brazil_0!AT16</f>
        <v>1311378</v>
      </c>
      <c r="AU16">
        <f>Brazil_0!AU16</f>
        <v>1307877</v>
      </c>
      <c r="AV16">
        <f>Brazil_0!AV16</f>
        <v>1310543</v>
      </c>
      <c r="AW16">
        <f>Brazil_0!AW16</f>
        <v>1310459</v>
      </c>
      <c r="AX16">
        <f>Brazil_0!AX16</f>
        <v>68143</v>
      </c>
      <c r="AY16">
        <f>Brazil_0!AY16</f>
        <v>68143</v>
      </c>
      <c r="AZ16">
        <f>Brazil_0!AZ16</f>
        <v>68143</v>
      </c>
      <c r="BA16">
        <f>Brazil_0!BA16</f>
        <v>68143</v>
      </c>
      <c r="BB16">
        <f>Brazil_0!BB16</f>
        <v>68143</v>
      </c>
      <c r="BC16">
        <f>Brazil_0!BC16</f>
        <v>68143</v>
      </c>
      <c r="BD16">
        <f>Brazil_0!BD16</f>
        <v>68143</v>
      </c>
      <c r="BE16">
        <f>Brazil_0!BE16</f>
        <v>68143</v>
      </c>
      <c r="BF16">
        <f>Brazil_0!BF16</f>
        <v>68143</v>
      </c>
      <c r="BG16">
        <f>Brazil_0!BG16</f>
        <v>68143</v>
      </c>
      <c r="BH16">
        <f>Brazil_0!BH16</f>
        <v>68143</v>
      </c>
      <c r="BI16">
        <f>Brazil_0!BI16</f>
        <v>68143</v>
      </c>
      <c r="BJ16">
        <f>Brazil_0!BJ16</f>
        <v>68143</v>
      </c>
      <c r="BK16">
        <f>Brazil_0!BK16</f>
        <v>68143</v>
      </c>
      <c r="BL16">
        <f>Brazil_0!BL16</f>
        <v>68143</v>
      </c>
      <c r="BM16">
        <f>Brazil_0!BM16</f>
        <v>68143</v>
      </c>
      <c r="BN16">
        <f>Brazil_0!BN16</f>
        <v>68143</v>
      </c>
      <c r="BO16">
        <f>Brazil_0!BO16</f>
        <v>68143</v>
      </c>
      <c r="BP16">
        <f>Brazil_0!BP16</f>
        <v>68143</v>
      </c>
      <c r="BQ16">
        <f>Brazil_0!BQ16</f>
        <v>68143</v>
      </c>
      <c r="BR16">
        <f>Brazil_0!BR16</f>
        <v>68143</v>
      </c>
      <c r="BS16">
        <f>Brazil_0!BS16</f>
        <v>68143</v>
      </c>
      <c r="BT16">
        <f>Brazil_0!BT16</f>
        <v>68143</v>
      </c>
      <c r="BU16">
        <f>Brazil_0!BU16</f>
        <v>68143</v>
      </c>
      <c r="BV16">
        <f>Brazil_0!BV16</f>
        <v>67693</v>
      </c>
      <c r="BW16">
        <f>Brazil_0!BW16</f>
        <v>67693</v>
      </c>
      <c r="BX16">
        <f>Brazil_0!BX16</f>
        <v>67593</v>
      </c>
      <c r="BY16">
        <f>Brazil_0!BY16</f>
        <v>67663</v>
      </c>
      <c r="BZ16">
        <f>Brazil_0!BZ16</f>
        <v>67290</v>
      </c>
      <c r="CA16">
        <f>Brazil_0!CA16</f>
        <v>67538</v>
      </c>
      <c r="CB16">
        <f>Brazil_0!CB16</f>
        <v>67350</v>
      </c>
      <c r="CC16">
        <f>Brazil_0!CC16</f>
        <v>67405</v>
      </c>
      <c r="CD16">
        <f>Brazil_0!CD16</f>
        <v>67357</v>
      </c>
      <c r="CE16">
        <f>Brazil_0!CE16</f>
        <v>67299</v>
      </c>
      <c r="CF16">
        <f>Brazil_0!CF16</f>
        <v>67299</v>
      </c>
      <c r="CG16">
        <f>Brazil_0!CG16</f>
        <v>67299</v>
      </c>
      <c r="CH16">
        <f>Brazil_0!CH16</f>
        <v>67269</v>
      </c>
      <c r="CI16">
        <f>Brazil_0!CI16</f>
        <v>66966</v>
      </c>
      <c r="CJ16">
        <f>Brazil_0!CJ16</f>
        <v>66966</v>
      </c>
      <c r="CK16">
        <f>Brazil_0!CK16</f>
        <v>68733</v>
      </c>
      <c r="CL16">
        <f>Brazil_0!CL16</f>
        <v>63916</v>
      </c>
      <c r="CM16">
        <f>Brazil_0!CM16</f>
        <v>63244</v>
      </c>
      <c r="CN16">
        <f>Brazil_0!CN16</f>
        <v>63244</v>
      </c>
      <c r="CO16">
        <f>Brazil_0!CO16</f>
        <v>63213</v>
      </c>
      <c r="CP16">
        <f>Brazil_0!CP16</f>
        <v>63213</v>
      </c>
      <c r="CQ16">
        <f>Brazil_0!CQ16</f>
        <v>2193661</v>
      </c>
      <c r="CR16">
        <f>Brazil_0!CR16</f>
        <v>2152328</v>
      </c>
      <c r="CS16">
        <f>Brazil_0!CS16</f>
        <v>2185102</v>
      </c>
      <c r="CT16">
        <f>Brazil_0!CT16</f>
        <v>2168332</v>
      </c>
      <c r="CU16">
        <f>Brazil_0!CU16</f>
        <v>2153013</v>
      </c>
      <c r="CV16">
        <f>Brazil_0!CV16</f>
        <v>2124789</v>
      </c>
      <c r="CW16">
        <f>Brazil_0!CW16</f>
        <v>2151393</v>
      </c>
    </row>
    <row r="17" spans="1:101" x14ac:dyDescent="0.25">
      <c r="A17" t="str">
        <f>MID('cont list_0'!A16,3,3)</f>
        <v>F28</v>
      </c>
      <c r="B17">
        <f>Brazil_0!B17</f>
        <v>5276062</v>
      </c>
      <c r="C17">
        <f>Brazil_0!C17</f>
        <v>5276062</v>
      </c>
      <c r="D17">
        <f>Brazil_0!D17</f>
        <v>5179113</v>
      </c>
      <c r="E17">
        <f>Brazil_0!E17</f>
        <v>5101887</v>
      </c>
      <c r="F17">
        <f>Brazil_0!F17</f>
        <v>5221009</v>
      </c>
      <c r="G17">
        <f>Brazil_0!G17</f>
        <v>108418</v>
      </c>
      <c r="H17">
        <f>Brazil_0!H17</f>
        <v>107457</v>
      </c>
      <c r="I17">
        <f>Brazil_0!I17</f>
        <v>108490</v>
      </c>
      <c r="J17">
        <f>Brazil_0!J17</f>
        <v>106187</v>
      </c>
      <c r="K17">
        <f>Brazil_0!K17</f>
        <v>104814</v>
      </c>
      <c r="L17">
        <f>Brazil_0!L17</f>
        <v>103869</v>
      </c>
      <c r="M17">
        <f>Brazil_0!M17</f>
        <v>103092</v>
      </c>
      <c r="N17">
        <f>Brazil_0!N17</f>
        <v>103247</v>
      </c>
      <c r="O17">
        <f>Brazil_0!O17</f>
        <v>103213</v>
      </c>
      <c r="P17">
        <f>Brazil_0!P17</f>
        <v>103201</v>
      </c>
      <c r="Q17">
        <f>Brazil_0!Q17</f>
        <v>98278</v>
      </c>
      <c r="R17">
        <f>Brazil_0!R17</f>
        <v>98152</v>
      </c>
      <c r="S17">
        <f>Brazil_0!S17</f>
        <v>98137</v>
      </c>
      <c r="T17">
        <f>Brazil_0!T17</f>
        <v>79458</v>
      </c>
      <c r="U17">
        <f>Brazil_0!U17</f>
        <v>75612</v>
      </c>
      <c r="V17">
        <f>Brazil_0!V17</f>
        <v>73037</v>
      </c>
      <c r="W17">
        <f>Brazil_0!W17</f>
        <v>72783</v>
      </c>
      <c r="X17">
        <f>Brazil_0!X17</f>
        <v>72758</v>
      </c>
      <c r="Y17">
        <f>Brazil_0!Y17</f>
        <v>72758</v>
      </c>
      <c r="Z17">
        <f>Brazil_0!Z17</f>
        <v>72228</v>
      </c>
      <c r="AA17">
        <f>Brazil_0!AA17</f>
        <v>71859</v>
      </c>
      <c r="AB17">
        <f>Brazil_0!AB17</f>
        <v>71674</v>
      </c>
      <c r="AC17">
        <f>Brazil_0!AC17</f>
        <v>63281</v>
      </c>
      <c r="AD17">
        <f>Brazil_0!AD17</f>
        <v>62911</v>
      </c>
      <c r="AE17">
        <f>Brazil_0!AE17</f>
        <v>56432</v>
      </c>
      <c r="AF17">
        <f>Brazil_0!AF17</f>
        <v>51813</v>
      </c>
      <c r="AG17">
        <f>Brazil_0!AG17</f>
        <v>51214</v>
      </c>
      <c r="AH17">
        <f>Brazil_0!AH17</f>
        <v>51252</v>
      </c>
      <c r="AI17">
        <f>Brazil_0!AI17</f>
        <v>50852</v>
      </c>
      <c r="AJ17">
        <f>Brazil_0!AJ17</f>
        <v>50940</v>
      </c>
      <c r="AK17">
        <f>Brazil_0!AK17</f>
        <v>50940</v>
      </c>
      <c r="AL17">
        <f>Brazil_0!AL17</f>
        <v>50533</v>
      </c>
      <c r="AM17">
        <f>Brazil_0!AM17</f>
        <v>50527</v>
      </c>
      <c r="AN17">
        <f>Brazil_0!AN17</f>
        <v>48434</v>
      </c>
      <c r="AO17">
        <f>Brazil_0!AO17</f>
        <v>47530</v>
      </c>
      <c r="AP17">
        <f>Brazil_0!AP17</f>
        <v>47525</v>
      </c>
      <c r="AQ17">
        <f>Brazil_0!AQ17</f>
        <v>47271</v>
      </c>
      <c r="AR17">
        <f>Brazil_0!AR17</f>
        <v>47030</v>
      </c>
      <c r="AS17">
        <f>Brazil_0!AS17</f>
        <v>46930</v>
      </c>
      <c r="AT17">
        <f>Brazil_0!AT17</f>
        <v>46052</v>
      </c>
      <c r="AU17">
        <f>Brazil_0!AU17</f>
        <v>46012</v>
      </c>
      <c r="AV17">
        <f>Brazil_0!AV17</f>
        <v>45726</v>
      </c>
      <c r="AW17">
        <f>Brazil_0!AW17</f>
        <v>44313</v>
      </c>
      <c r="AX17">
        <f>Brazil_0!AX17</f>
        <v>1314485</v>
      </c>
      <c r="AY17">
        <f>Brazil_0!AY17</f>
        <v>1324096</v>
      </c>
      <c r="AZ17">
        <f>Brazil_0!AZ17</f>
        <v>1340858</v>
      </c>
      <c r="BA17">
        <f>Brazil_0!BA17</f>
        <v>1336960</v>
      </c>
      <c r="BB17">
        <f>Brazil_0!BB17</f>
        <v>1338841</v>
      </c>
      <c r="BC17">
        <f>Brazil_0!BC17</f>
        <v>1339757</v>
      </c>
      <c r="BD17">
        <f>Brazil_0!BD17</f>
        <v>1342074</v>
      </c>
      <c r="BE17">
        <f>Brazil_0!BE17</f>
        <v>1326571</v>
      </c>
      <c r="BF17">
        <f>Brazil_0!BF17</f>
        <v>1326923</v>
      </c>
      <c r="BG17">
        <f>Brazil_0!BG17</f>
        <v>1329747</v>
      </c>
      <c r="BH17">
        <f>Brazil_0!BH17</f>
        <v>1326702</v>
      </c>
      <c r="BI17">
        <f>Brazil_0!BI17</f>
        <v>1333620</v>
      </c>
      <c r="BJ17">
        <f>Brazil_0!BJ17</f>
        <v>1332712</v>
      </c>
      <c r="BK17">
        <f>Brazil_0!BK17</f>
        <v>1326003</v>
      </c>
      <c r="BL17">
        <f>Brazil_0!BL17</f>
        <v>1334121</v>
      </c>
      <c r="BM17">
        <f>Brazil_0!BM17</f>
        <v>1332165</v>
      </c>
      <c r="BN17">
        <f>Brazil_0!BN17</f>
        <v>1337032</v>
      </c>
      <c r="BO17">
        <f>Brazil_0!BO17</f>
        <v>1314142</v>
      </c>
      <c r="BP17">
        <f>Brazil_0!BP17</f>
        <v>1318740</v>
      </c>
      <c r="BQ17">
        <f>Brazil_0!BQ17</f>
        <v>1315215</v>
      </c>
      <c r="BR17">
        <f>Brazil_0!BR17</f>
        <v>1313705</v>
      </c>
      <c r="BS17">
        <f>Brazil_0!BS17</f>
        <v>1315022</v>
      </c>
      <c r="BT17">
        <f>Brazil_0!BT17</f>
        <v>1318760</v>
      </c>
      <c r="BU17">
        <f>Brazil_0!BU17</f>
        <v>63423</v>
      </c>
      <c r="BV17">
        <f>Brazil_0!BV17</f>
        <v>63423</v>
      </c>
      <c r="BW17">
        <f>Brazil_0!BW17</f>
        <v>63423</v>
      </c>
      <c r="BX17">
        <f>Brazil_0!BX17</f>
        <v>63423</v>
      </c>
      <c r="BY17">
        <f>Brazil_0!BY17</f>
        <v>63423</v>
      </c>
      <c r="BZ17">
        <f>Brazil_0!BZ17</f>
        <v>63423</v>
      </c>
      <c r="CA17">
        <f>Brazil_0!CA17</f>
        <v>63423</v>
      </c>
      <c r="CB17">
        <f>Brazil_0!CB17</f>
        <v>63423</v>
      </c>
      <c r="CC17">
        <f>Brazil_0!CC17</f>
        <v>63423</v>
      </c>
      <c r="CD17">
        <f>Brazil_0!CD17</f>
        <v>63423</v>
      </c>
      <c r="CE17">
        <f>Brazil_0!CE17</f>
        <v>63423</v>
      </c>
      <c r="CF17">
        <f>Brazil_0!CF17</f>
        <v>63423</v>
      </c>
      <c r="CG17">
        <f>Brazil_0!CG17</f>
        <v>63423</v>
      </c>
      <c r="CH17">
        <f>Brazil_0!CH17</f>
        <v>63423</v>
      </c>
      <c r="CI17">
        <f>Brazil_0!CI17</f>
        <v>63423</v>
      </c>
      <c r="CJ17">
        <f>Brazil_0!CJ17</f>
        <v>63423</v>
      </c>
      <c r="CK17">
        <f>Brazil_0!CK17</f>
        <v>63423</v>
      </c>
      <c r="CL17">
        <f>Brazil_0!CL17</f>
        <v>63423</v>
      </c>
      <c r="CM17">
        <f>Brazil_0!CM17</f>
        <v>63423</v>
      </c>
      <c r="CN17">
        <f>Brazil_0!CN17</f>
        <v>63423</v>
      </c>
      <c r="CO17">
        <f>Brazil_0!CO17</f>
        <v>63423</v>
      </c>
      <c r="CP17">
        <f>Brazil_0!CP17</f>
        <v>63423</v>
      </c>
      <c r="CQ17">
        <f>Brazil_0!CQ17</f>
        <v>63423</v>
      </c>
      <c r="CR17">
        <f>Brazil_0!CR17</f>
        <v>63323</v>
      </c>
      <c r="CS17">
        <f>Brazil_0!CS17</f>
        <v>62823</v>
      </c>
      <c r="CT17">
        <f>Brazil_0!CT17</f>
        <v>62985</v>
      </c>
      <c r="CU17">
        <f>Brazil_0!CU17</f>
        <v>62753</v>
      </c>
      <c r="CV17">
        <f>Brazil_0!CV17</f>
        <v>62790</v>
      </c>
      <c r="CW17">
        <f>Brazil_0!CW17</f>
        <v>62790</v>
      </c>
    </row>
    <row r="18" spans="1:101" x14ac:dyDescent="0.25">
      <c r="A18" t="str">
        <f>MID('cont list_0'!A17,3,3)</f>
        <v>J28</v>
      </c>
      <c r="B18">
        <f>Brazil_0!B18</f>
        <v>628928</v>
      </c>
      <c r="C18">
        <f>Brazil_0!C18</f>
        <v>628928</v>
      </c>
      <c r="D18">
        <f>Brazil_0!D18</f>
        <v>626003</v>
      </c>
      <c r="E18">
        <f>Brazil_0!E18</f>
        <v>618609</v>
      </c>
      <c r="F18">
        <f>Brazil_0!F18</f>
        <v>617040</v>
      </c>
      <c r="G18">
        <f>Brazil_0!G18</f>
        <v>5165416</v>
      </c>
      <c r="H18">
        <f>Brazil_0!H18</f>
        <v>5189892</v>
      </c>
      <c r="I18">
        <f>Brazil_0!I18</f>
        <v>5160019</v>
      </c>
      <c r="J18">
        <f>Brazil_0!J18</f>
        <v>5082287</v>
      </c>
      <c r="K18">
        <f>Brazil_0!K18</f>
        <v>5154620</v>
      </c>
      <c r="L18">
        <f>Brazil_0!L18</f>
        <v>5103706</v>
      </c>
      <c r="M18">
        <f>Brazil_0!M18</f>
        <v>5039559</v>
      </c>
      <c r="N18">
        <f>Brazil_0!N18</f>
        <v>4986961</v>
      </c>
      <c r="O18">
        <f>Brazil_0!O18</f>
        <v>4969315</v>
      </c>
      <c r="P18">
        <f>Brazil_0!P18</f>
        <v>4940399</v>
      </c>
      <c r="Q18">
        <f>Brazil_0!Q18</f>
        <v>4967734</v>
      </c>
      <c r="R18">
        <f>Brazil_0!R18</f>
        <v>4983029</v>
      </c>
      <c r="S18">
        <f>Brazil_0!S18</f>
        <v>4903700</v>
      </c>
      <c r="T18">
        <f>Brazil_0!T18</f>
        <v>4837741</v>
      </c>
      <c r="U18">
        <f>Brazil_0!U18</f>
        <v>4864206</v>
      </c>
      <c r="V18">
        <f>Brazil_0!V18</f>
        <v>4848777</v>
      </c>
      <c r="W18">
        <f>Brazil_0!W18</f>
        <v>4928422</v>
      </c>
      <c r="X18">
        <f>Brazil_0!X18</f>
        <v>5077931</v>
      </c>
      <c r="Y18">
        <f>Brazil_0!Y18</f>
        <v>5077931</v>
      </c>
      <c r="Z18">
        <f>Brazil_0!Z18</f>
        <v>4977935</v>
      </c>
      <c r="AA18">
        <f>Brazil_0!AA18</f>
        <v>4883534</v>
      </c>
      <c r="AB18">
        <f>Brazil_0!AB18</f>
        <v>4830940</v>
      </c>
      <c r="AC18">
        <f>Brazil_0!AC18</f>
        <v>71499</v>
      </c>
      <c r="AD18">
        <f>Brazil_0!AD18</f>
        <v>70897</v>
      </c>
      <c r="AE18">
        <f>Brazil_0!AE18</f>
        <v>69992</v>
      </c>
      <c r="AF18">
        <f>Brazil_0!AF18</f>
        <v>69814</v>
      </c>
      <c r="AG18">
        <f>Brazil_0!AG18</f>
        <v>69662</v>
      </c>
      <c r="AH18">
        <f>Brazil_0!AH18</f>
        <v>69706</v>
      </c>
      <c r="AI18">
        <f>Brazil_0!AI18</f>
        <v>69335</v>
      </c>
      <c r="AJ18">
        <f>Brazil_0!AJ18</f>
        <v>69244</v>
      </c>
      <c r="AK18">
        <f>Brazil_0!AK18</f>
        <v>69104</v>
      </c>
      <c r="AL18">
        <f>Brazil_0!AL18</f>
        <v>69535</v>
      </c>
      <c r="AM18">
        <f>Brazil_0!AM18</f>
        <v>68535</v>
      </c>
      <c r="AN18">
        <f>Brazil_0!AN18</f>
        <v>65523</v>
      </c>
      <c r="AO18">
        <f>Brazil_0!AO18</f>
        <v>64948</v>
      </c>
      <c r="AP18">
        <f>Brazil_0!AP18</f>
        <v>64795</v>
      </c>
      <c r="AQ18">
        <f>Brazil_0!AQ18</f>
        <v>64445</v>
      </c>
      <c r="AR18">
        <f>Brazil_0!AR18</f>
        <v>63200</v>
      </c>
      <c r="AS18">
        <f>Brazil_0!AS18</f>
        <v>63076</v>
      </c>
      <c r="AT18">
        <f>Brazil_0!AT18</f>
        <v>62996</v>
      </c>
      <c r="AU18">
        <f>Brazil_0!AU18</f>
        <v>62471</v>
      </c>
      <c r="AV18">
        <f>Brazil_0!AV18</f>
        <v>62471</v>
      </c>
      <c r="AW18">
        <f>Brazil_0!AW18</f>
        <v>62189</v>
      </c>
      <c r="AX18">
        <f>Brazil_0!AX18</f>
        <v>45128</v>
      </c>
      <c r="AY18">
        <f>Brazil_0!AY18</f>
        <v>45128</v>
      </c>
      <c r="AZ18">
        <f>Brazil_0!AZ18</f>
        <v>44759</v>
      </c>
      <c r="BA18">
        <f>Brazil_0!BA18</f>
        <v>44694</v>
      </c>
      <c r="BB18">
        <f>Brazil_0!BB18</f>
        <v>43125</v>
      </c>
      <c r="BC18">
        <f>Brazil_0!BC18</f>
        <v>42991</v>
      </c>
      <c r="BD18">
        <f>Brazil_0!BD18</f>
        <v>42991</v>
      </c>
      <c r="BE18">
        <f>Brazil_0!BE18</f>
        <v>42991</v>
      </c>
      <c r="BF18">
        <f>Brazil_0!BF18</f>
        <v>42866</v>
      </c>
      <c r="BG18">
        <f>Brazil_0!BG18</f>
        <v>42676</v>
      </c>
      <c r="BH18">
        <f>Brazil_0!BH18</f>
        <v>42693</v>
      </c>
      <c r="BI18">
        <f>Brazil_0!BI18</f>
        <v>42493</v>
      </c>
      <c r="BJ18">
        <f>Brazil_0!BJ18</f>
        <v>42493</v>
      </c>
      <c r="BK18">
        <f>Brazil_0!BK18</f>
        <v>42493</v>
      </c>
      <c r="BL18">
        <f>Brazil_0!BL18</f>
        <v>41321</v>
      </c>
      <c r="BM18">
        <f>Brazil_0!BM18</f>
        <v>41371</v>
      </c>
      <c r="BN18">
        <f>Brazil_0!BN18</f>
        <v>41207</v>
      </c>
      <c r="BO18">
        <f>Brazil_0!BO18</f>
        <v>40641</v>
      </c>
      <c r="BP18">
        <f>Brazil_0!BP18</f>
        <v>40583</v>
      </c>
      <c r="BQ18">
        <f>Brazil_0!BQ18</f>
        <v>36638</v>
      </c>
      <c r="BR18">
        <f>Brazil_0!BR18</f>
        <v>35922</v>
      </c>
      <c r="BS18">
        <f>Brazil_0!BS18</f>
        <v>36022</v>
      </c>
      <c r="BT18">
        <f>Brazil_0!BT18</f>
        <v>35917</v>
      </c>
      <c r="BU18">
        <f>Brazil_0!BU18</f>
        <v>1329957</v>
      </c>
      <c r="BV18">
        <f>Brazil_0!BV18</f>
        <v>1341898</v>
      </c>
      <c r="BW18">
        <f>Brazil_0!BW18</f>
        <v>1334682</v>
      </c>
      <c r="BX18">
        <f>Brazil_0!BX18</f>
        <v>1331330</v>
      </c>
      <c r="BY18">
        <f>Brazil_0!BY18</f>
        <v>1318596</v>
      </c>
      <c r="BZ18">
        <f>Brazil_0!BZ18</f>
        <v>1303470</v>
      </c>
      <c r="CA18">
        <f>Brazil_0!CA18</f>
        <v>1306526</v>
      </c>
      <c r="CB18">
        <f>Brazil_0!CB18</f>
        <v>1311131</v>
      </c>
      <c r="CC18">
        <f>Brazil_0!CC18</f>
        <v>1314162</v>
      </c>
      <c r="CD18">
        <f>Brazil_0!CD18</f>
        <v>1318854</v>
      </c>
      <c r="CE18">
        <f>Brazil_0!CE18</f>
        <v>1326594</v>
      </c>
      <c r="CF18">
        <f>Brazil_0!CF18</f>
        <v>1341320</v>
      </c>
      <c r="CG18">
        <f>Brazil_0!CG18</f>
        <v>1340034</v>
      </c>
      <c r="CH18">
        <f>Brazil_0!CH18</f>
        <v>1341984</v>
      </c>
      <c r="CI18">
        <f>Brazil_0!CI18</f>
        <v>1335210</v>
      </c>
      <c r="CJ18">
        <f>Brazil_0!CJ18</f>
        <v>1332769</v>
      </c>
      <c r="CK18">
        <f>Brazil_0!CK18</f>
        <v>1348238</v>
      </c>
      <c r="CL18">
        <f>Brazil_0!CL18</f>
        <v>1358806</v>
      </c>
      <c r="CM18">
        <f>Brazil_0!CM18</f>
        <v>1383133</v>
      </c>
      <c r="CN18">
        <f>Brazil_0!CN18</f>
        <v>1383133</v>
      </c>
      <c r="CO18">
        <f>Brazil_0!CO18</f>
        <v>1399660</v>
      </c>
      <c r="CP18">
        <f>Brazil_0!CP18</f>
        <v>1402941</v>
      </c>
      <c r="CQ18">
        <f>Brazil_0!CQ18</f>
        <v>59061</v>
      </c>
      <c r="CR18">
        <f>Brazil_0!CR18</f>
        <v>59061</v>
      </c>
      <c r="CS18">
        <f>Brazil_0!CS18</f>
        <v>59061</v>
      </c>
      <c r="CT18">
        <f>Brazil_0!CT18</f>
        <v>59061</v>
      </c>
      <c r="CU18">
        <f>Brazil_0!CU18</f>
        <v>59061</v>
      </c>
      <c r="CV18">
        <f>Brazil_0!CV18</f>
        <v>59061</v>
      </c>
      <c r="CW18">
        <f>Brazil_0!CW18</f>
        <v>59061</v>
      </c>
    </row>
    <row r="19" spans="1:101" x14ac:dyDescent="0.25">
      <c r="A19" t="str">
        <f>MID('cont list_0'!A18,3,3)</f>
        <v>N28</v>
      </c>
      <c r="B19">
        <f>Brazil_0!B19</f>
        <v>915272</v>
      </c>
      <c r="C19">
        <f>Brazil_0!C19</f>
        <v>915272</v>
      </c>
      <c r="D19">
        <f>Brazil_0!D19</f>
        <v>910960</v>
      </c>
      <c r="E19">
        <f>Brazil_0!E19</f>
        <v>898409</v>
      </c>
      <c r="F19">
        <f>Brazil_0!F19</f>
        <v>908506</v>
      </c>
      <c r="G19">
        <f>Brazil_0!G19</f>
        <v>615271</v>
      </c>
      <c r="H19">
        <f>Brazil_0!H19</f>
        <v>619446</v>
      </c>
      <c r="I19">
        <f>Brazil_0!I19</f>
        <v>619621</v>
      </c>
      <c r="J19">
        <f>Brazil_0!J19</f>
        <v>619398</v>
      </c>
      <c r="K19">
        <f>Brazil_0!K19</f>
        <v>621048</v>
      </c>
      <c r="L19">
        <f>Brazil_0!L19</f>
        <v>622707</v>
      </c>
      <c r="M19">
        <f>Brazil_0!M19</f>
        <v>623153</v>
      </c>
      <c r="N19">
        <f>Brazil_0!N19</f>
        <v>619998</v>
      </c>
      <c r="O19">
        <f>Brazil_0!O19</f>
        <v>619996</v>
      </c>
      <c r="P19">
        <f>Brazil_0!P19</f>
        <v>619399</v>
      </c>
      <c r="Q19">
        <f>Brazil_0!Q19</f>
        <v>617338</v>
      </c>
      <c r="R19">
        <f>Brazil_0!R19</f>
        <v>618141</v>
      </c>
      <c r="S19">
        <f>Brazil_0!S19</f>
        <v>617782</v>
      </c>
      <c r="T19">
        <f>Brazil_0!T19</f>
        <v>620986</v>
      </c>
      <c r="U19">
        <f>Brazil_0!U19</f>
        <v>620195</v>
      </c>
      <c r="V19">
        <f>Brazil_0!V19</f>
        <v>621008</v>
      </c>
      <c r="W19">
        <f>Brazil_0!W19</f>
        <v>619204</v>
      </c>
      <c r="X19">
        <f>Brazil_0!X19</f>
        <v>620521</v>
      </c>
      <c r="Y19">
        <f>Brazil_0!Y19</f>
        <v>620521</v>
      </c>
      <c r="Z19">
        <f>Brazil_0!Z19</f>
        <v>622952</v>
      </c>
      <c r="AA19">
        <f>Brazil_0!AA19</f>
        <v>623705</v>
      </c>
      <c r="AB19">
        <f>Brazil_0!AB19</f>
        <v>624822</v>
      </c>
      <c r="AC19">
        <f>Brazil_0!AC19</f>
        <v>4785389</v>
      </c>
      <c r="AD19">
        <f>Brazil_0!AD19</f>
        <v>4822429</v>
      </c>
      <c r="AE19">
        <f>Brazil_0!AE19</f>
        <v>4741909</v>
      </c>
      <c r="AF19">
        <f>Brazil_0!AF19</f>
        <v>4751026</v>
      </c>
      <c r="AG19">
        <f>Brazil_0!AG19</f>
        <v>4740652</v>
      </c>
      <c r="AH19">
        <f>Brazil_0!AH19</f>
        <v>4712246</v>
      </c>
      <c r="AI19">
        <f>Brazil_0!AI19</f>
        <v>4733834</v>
      </c>
      <c r="AJ19">
        <f>Brazil_0!AJ19</f>
        <v>4795234</v>
      </c>
      <c r="AK19">
        <f>Brazil_0!AK19</f>
        <v>4818495</v>
      </c>
      <c r="AL19">
        <f>Brazil_0!AL19</f>
        <v>4867858</v>
      </c>
      <c r="AM19">
        <f>Brazil_0!AM19</f>
        <v>4884328</v>
      </c>
      <c r="AN19">
        <f>Brazil_0!AN19</f>
        <v>4936531</v>
      </c>
      <c r="AO19">
        <f>Brazil_0!AO19</f>
        <v>4906749</v>
      </c>
      <c r="AP19">
        <f>Brazil_0!AP19</f>
        <v>4832068</v>
      </c>
      <c r="AQ19">
        <f>Brazil_0!AQ19</f>
        <v>4864278</v>
      </c>
      <c r="AR19">
        <f>Brazil_0!AR19</f>
        <v>4863388</v>
      </c>
      <c r="AS19">
        <f>Brazil_0!AS19</f>
        <v>4801883</v>
      </c>
      <c r="AT19">
        <f>Brazil_0!AT19</f>
        <v>4765075</v>
      </c>
      <c r="AU19">
        <f>Brazil_0!AU19</f>
        <v>4715555</v>
      </c>
      <c r="AV19">
        <f>Brazil_0!AV19</f>
        <v>4653322</v>
      </c>
      <c r="AW19">
        <f>Brazil_0!AW19</f>
        <v>4605580</v>
      </c>
      <c r="AX19">
        <f>Brazil_0!AX19</f>
        <v>64506</v>
      </c>
      <c r="AY19">
        <f>Brazil_0!AY19</f>
        <v>64506</v>
      </c>
      <c r="AZ19">
        <f>Brazil_0!AZ19</f>
        <v>65039</v>
      </c>
      <c r="BA19">
        <f>Brazil_0!BA19</f>
        <v>64876</v>
      </c>
      <c r="BB19">
        <f>Brazil_0!BB19</f>
        <v>64659</v>
      </c>
      <c r="BC19">
        <f>Brazil_0!BC19</f>
        <v>64249</v>
      </c>
      <c r="BD19">
        <f>Brazil_0!BD19</f>
        <v>64249</v>
      </c>
      <c r="BE19">
        <f>Brazil_0!BE19</f>
        <v>64169</v>
      </c>
      <c r="BF19">
        <f>Brazil_0!BF19</f>
        <v>64169</v>
      </c>
      <c r="BG19">
        <f>Brazil_0!BG19</f>
        <v>63860</v>
      </c>
      <c r="BH19">
        <f>Brazil_0!BH19</f>
        <v>63860</v>
      </c>
      <c r="BI19">
        <f>Brazil_0!BI19</f>
        <v>63860</v>
      </c>
      <c r="BJ19">
        <f>Brazil_0!BJ19</f>
        <v>63905</v>
      </c>
      <c r="BK19">
        <f>Brazil_0!BK19</f>
        <v>56848</v>
      </c>
      <c r="BL19">
        <f>Brazil_0!BL19</f>
        <v>56848</v>
      </c>
      <c r="BM19">
        <f>Brazil_0!BM19</f>
        <v>56438</v>
      </c>
      <c r="BN19">
        <f>Brazil_0!BN19</f>
        <v>56486</v>
      </c>
      <c r="BO19">
        <f>Brazil_0!BO19</f>
        <v>56465</v>
      </c>
      <c r="BP19">
        <f>Brazil_0!BP19</f>
        <v>56335</v>
      </c>
      <c r="BQ19">
        <f>Brazil_0!BQ19</f>
        <v>50902</v>
      </c>
      <c r="BR19">
        <f>Brazil_0!BR19</f>
        <v>50802</v>
      </c>
      <c r="BS19">
        <f>Brazil_0!BS19</f>
        <v>50802</v>
      </c>
      <c r="BT19">
        <f>Brazil_0!BT19</f>
        <v>50797</v>
      </c>
      <c r="BU19">
        <f>Brazil_0!BU19</f>
        <v>35893</v>
      </c>
      <c r="BV19">
        <f>Brazil_0!BV19</f>
        <v>35877</v>
      </c>
      <c r="BW19">
        <f>Brazil_0!BW19</f>
        <v>35877</v>
      </c>
      <c r="BX19">
        <f>Brazil_0!BX19</f>
        <v>35817</v>
      </c>
      <c r="BY19">
        <f>Brazil_0!BY19</f>
        <v>35927</v>
      </c>
      <c r="BZ19">
        <f>Brazil_0!BZ19</f>
        <v>35907</v>
      </c>
      <c r="CA19">
        <f>Brazil_0!CA19</f>
        <v>35866</v>
      </c>
      <c r="CB19">
        <f>Brazil_0!CB19</f>
        <v>35869</v>
      </c>
      <c r="CC19">
        <f>Brazil_0!CC19</f>
        <v>35805</v>
      </c>
      <c r="CD19">
        <f>Brazil_0!CD19</f>
        <v>35462</v>
      </c>
      <c r="CE19">
        <f>Brazil_0!CE19</f>
        <v>35462</v>
      </c>
      <c r="CF19">
        <f>Brazil_0!CF19</f>
        <v>35124</v>
      </c>
      <c r="CG19">
        <f>Brazil_0!CG19</f>
        <v>35104</v>
      </c>
      <c r="CH19">
        <f>Brazil_0!CH19</f>
        <v>35154</v>
      </c>
      <c r="CI19">
        <f>Brazil_0!CI19</f>
        <v>35217</v>
      </c>
      <c r="CJ19">
        <f>Brazil_0!CJ19</f>
        <v>35142</v>
      </c>
      <c r="CK19">
        <f>Brazil_0!CK19</f>
        <v>36670</v>
      </c>
      <c r="CL19">
        <f>Brazil_0!CL19</f>
        <v>36522</v>
      </c>
      <c r="CM19">
        <f>Brazil_0!CM19</f>
        <v>35062</v>
      </c>
      <c r="CN19">
        <f>Brazil_0!CN19</f>
        <v>35062</v>
      </c>
      <c r="CO19">
        <f>Brazil_0!CO19</f>
        <v>35062</v>
      </c>
      <c r="CP19">
        <f>Brazil_0!CP19</f>
        <v>35020</v>
      </c>
      <c r="CQ19">
        <f>Brazil_0!CQ19</f>
        <v>1400051</v>
      </c>
      <c r="CR19">
        <f>Brazil_0!CR19</f>
        <v>1386650</v>
      </c>
      <c r="CS19">
        <f>Brazil_0!CS19</f>
        <v>1379320</v>
      </c>
      <c r="CT19">
        <f>Brazil_0!CT19</f>
        <v>1349938</v>
      </c>
      <c r="CU19">
        <f>Brazil_0!CU19</f>
        <v>1353143</v>
      </c>
      <c r="CV19">
        <f>Brazil_0!CV19</f>
        <v>1354816</v>
      </c>
      <c r="CW19">
        <f>Brazil_0!CW19</f>
        <v>1324045</v>
      </c>
    </row>
    <row r="20" spans="1:101" x14ac:dyDescent="0.25">
      <c r="A20" t="str">
        <f>MID('cont list_0'!A19,3,3)</f>
        <v>V28</v>
      </c>
      <c r="B20">
        <f>Brazil_0!B20</f>
        <v>643302</v>
      </c>
      <c r="C20">
        <f>Brazil_0!C20</f>
        <v>643302</v>
      </c>
      <c r="D20">
        <f>Brazil_0!D20</f>
        <v>614971</v>
      </c>
      <c r="E20">
        <f>Brazil_0!E20</f>
        <v>615589</v>
      </c>
      <c r="F20">
        <f>Brazil_0!F20</f>
        <v>586493</v>
      </c>
      <c r="G20">
        <f>Brazil_0!G20</f>
        <v>897578</v>
      </c>
      <c r="H20">
        <f>Brazil_0!H20</f>
        <v>878292</v>
      </c>
      <c r="I20">
        <f>Brazil_0!I20</f>
        <v>876158</v>
      </c>
      <c r="J20">
        <f>Brazil_0!J20</f>
        <v>867032</v>
      </c>
      <c r="K20">
        <f>Brazil_0!K20</f>
        <v>866659</v>
      </c>
      <c r="L20">
        <f>Brazil_0!L20</f>
        <v>850547</v>
      </c>
      <c r="M20">
        <f>Brazil_0!M20</f>
        <v>850776</v>
      </c>
      <c r="N20">
        <f>Brazil_0!N20</f>
        <v>827614</v>
      </c>
      <c r="O20">
        <f>Brazil_0!O20</f>
        <v>810481</v>
      </c>
      <c r="P20">
        <f>Brazil_0!P20</f>
        <v>813759</v>
      </c>
      <c r="Q20">
        <f>Brazil_0!Q20</f>
        <v>813216</v>
      </c>
      <c r="R20">
        <f>Brazil_0!R20</f>
        <v>806477</v>
      </c>
      <c r="S20">
        <f>Brazil_0!S20</f>
        <v>808073</v>
      </c>
      <c r="T20">
        <f>Brazil_0!T20</f>
        <v>811926</v>
      </c>
      <c r="U20">
        <f>Brazil_0!U20</f>
        <v>801360</v>
      </c>
      <c r="V20">
        <f>Brazil_0!V20</f>
        <v>802048</v>
      </c>
      <c r="W20">
        <f>Brazil_0!W20</f>
        <v>806345</v>
      </c>
      <c r="X20">
        <f>Brazil_0!X20</f>
        <v>817968</v>
      </c>
      <c r="Y20">
        <f>Brazil_0!Y20</f>
        <v>817968</v>
      </c>
      <c r="Z20">
        <f>Brazil_0!Z20</f>
        <v>826692</v>
      </c>
      <c r="AA20">
        <f>Brazil_0!AA20</f>
        <v>815850</v>
      </c>
      <c r="AB20">
        <f>Brazil_0!AB20</f>
        <v>820333</v>
      </c>
      <c r="AC20">
        <f>Brazil_0!AC20</f>
        <v>622251</v>
      </c>
      <c r="AD20">
        <f>Brazil_0!AD20</f>
        <v>623232</v>
      </c>
      <c r="AE20">
        <f>Brazil_0!AE20</f>
        <v>631127</v>
      </c>
      <c r="AF20">
        <f>Brazil_0!AF20</f>
        <v>631595</v>
      </c>
      <c r="AG20">
        <f>Brazil_0!AG20</f>
        <v>608719</v>
      </c>
      <c r="AH20">
        <f>Brazil_0!AH20</f>
        <v>606579</v>
      </c>
      <c r="AI20">
        <f>Brazil_0!AI20</f>
        <v>606846</v>
      </c>
      <c r="AJ20">
        <f>Brazil_0!AJ20</f>
        <v>603683</v>
      </c>
      <c r="AK20">
        <f>Brazil_0!AK20</f>
        <v>601440</v>
      </c>
      <c r="AL20">
        <f>Brazil_0!AL20</f>
        <v>604577</v>
      </c>
      <c r="AM20">
        <f>Brazil_0!AM20</f>
        <v>584759</v>
      </c>
      <c r="AN20">
        <f>Brazil_0!AN20</f>
        <v>584582</v>
      </c>
      <c r="AO20">
        <f>Brazil_0!AO20</f>
        <v>579574</v>
      </c>
      <c r="AP20">
        <f>Brazil_0!AP20</f>
        <v>571615</v>
      </c>
      <c r="AQ20">
        <f>Brazil_0!AQ20</f>
        <v>568507</v>
      </c>
      <c r="AR20">
        <f>Brazil_0!AR20</f>
        <v>567021</v>
      </c>
      <c r="AS20">
        <f>Brazil_0!AS20</f>
        <v>565157</v>
      </c>
      <c r="AT20">
        <f>Brazil_0!AT20</f>
        <v>565451</v>
      </c>
      <c r="AU20">
        <f>Brazil_0!AU20</f>
        <v>564199</v>
      </c>
      <c r="AV20">
        <f>Brazil_0!AV20</f>
        <v>565389</v>
      </c>
      <c r="AW20">
        <f>Brazil_0!AW20</f>
        <v>564240</v>
      </c>
      <c r="AX20">
        <f>Brazil_0!AX20</f>
        <v>4618884</v>
      </c>
      <c r="AY20">
        <f>Brazil_0!AY20</f>
        <v>4585318</v>
      </c>
      <c r="AZ20">
        <f>Brazil_0!AZ20</f>
        <v>4501394</v>
      </c>
      <c r="BA20">
        <f>Brazil_0!BA20</f>
        <v>4519445</v>
      </c>
      <c r="BB20">
        <f>Brazil_0!BB20</f>
        <v>4571054</v>
      </c>
      <c r="BC20">
        <f>Brazil_0!BC20</f>
        <v>4549216</v>
      </c>
      <c r="BD20">
        <f>Brazil_0!BD20</f>
        <v>4496330</v>
      </c>
      <c r="BE20">
        <f>Brazil_0!BE20</f>
        <v>4457975</v>
      </c>
      <c r="BF20">
        <f>Brazil_0!BF20</f>
        <v>4404898</v>
      </c>
      <c r="BG20">
        <f>Brazil_0!BG20</f>
        <v>4436942</v>
      </c>
      <c r="BH20">
        <f>Brazil_0!BH20</f>
        <v>4453182</v>
      </c>
      <c r="BI20">
        <f>Brazil_0!BI20</f>
        <v>4390856</v>
      </c>
      <c r="BJ20">
        <f>Brazil_0!BJ20</f>
        <v>4306299</v>
      </c>
      <c r="BK20">
        <f>Brazil_0!BK20</f>
        <v>4329202</v>
      </c>
      <c r="BL20">
        <f>Brazil_0!BL20</f>
        <v>4353653</v>
      </c>
      <c r="BM20">
        <f>Brazil_0!BM20</f>
        <v>4198228</v>
      </c>
      <c r="BN20">
        <f>Brazil_0!BN20</f>
        <v>4096304</v>
      </c>
      <c r="BO20">
        <f>Brazil_0!BO20</f>
        <v>4133930</v>
      </c>
      <c r="BP20">
        <f>Brazil_0!BP20</f>
        <v>4138791</v>
      </c>
      <c r="BQ20">
        <f>Brazil_0!BQ20</f>
        <v>4122844</v>
      </c>
      <c r="BR20">
        <f>Brazil_0!BR20</f>
        <v>4119130</v>
      </c>
      <c r="BS20">
        <f>Brazil_0!BS20</f>
        <v>4097666</v>
      </c>
      <c r="BT20">
        <f>Brazil_0!BT20</f>
        <v>4120339</v>
      </c>
      <c r="BU20">
        <f>Brazil_0!BU20</f>
        <v>48925</v>
      </c>
      <c r="BV20">
        <f>Brazil_0!BV20</f>
        <v>48855</v>
      </c>
      <c r="BW20">
        <f>Brazil_0!BW20</f>
        <v>48855</v>
      </c>
      <c r="BX20">
        <f>Brazil_0!BX20</f>
        <v>48735</v>
      </c>
      <c r="BY20">
        <f>Brazil_0!BY20</f>
        <v>43289</v>
      </c>
      <c r="BZ20">
        <f>Brazil_0!BZ20</f>
        <v>42484</v>
      </c>
      <c r="CA20">
        <f>Brazil_0!CA20</f>
        <v>42462</v>
      </c>
      <c r="CB20">
        <f>Brazil_0!CB20</f>
        <v>42416</v>
      </c>
      <c r="CC20">
        <f>Brazil_0!CC20</f>
        <v>42405</v>
      </c>
      <c r="CD20">
        <f>Brazil_0!CD20</f>
        <v>42190</v>
      </c>
      <c r="CE20">
        <f>Brazil_0!CE20</f>
        <v>42008</v>
      </c>
      <c r="CF20">
        <f>Brazil_0!CF20</f>
        <v>42008</v>
      </c>
      <c r="CG20">
        <f>Brazil_0!CG20</f>
        <v>42004</v>
      </c>
      <c r="CH20">
        <f>Brazil_0!CH20</f>
        <v>41914</v>
      </c>
      <c r="CI20">
        <f>Brazil_0!CI20</f>
        <v>41914</v>
      </c>
      <c r="CJ20">
        <f>Brazil_0!CJ20</f>
        <v>41914</v>
      </c>
      <c r="CK20">
        <f>Brazil_0!CK20</f>
        <v>41896</v>
      </c>
      <c r="CL20">
        <f>Brazil_0!CL20</f>
        <v>41558</v>
      </c>
      <c r="CM20">
        <f>Brazil_0!CM20</f>
        <v>41455</v>
      </c>
      <c r="CN20">
        <f>Brazil_0!CN20</f>
        <v>41455</v>
      </c>
      <c r="CO20">
        <f>Brazil_0!CO20</f>
        <v>41075</v>
      </c>
      <c r="CP20">
        <f>Brazil_0!CP20</f>
        <v>41075</v>
      </c>
      <c r="CQ20">
        <f>Brazil_0!CQ20</f>
        <v>34878</v>
      </c>
      <c r="CR20">
        <f>Brazil_0!CR20</f>
        <v>34878</v>
      </c>
      <c r="CS20">
        <f>Brazil_0!CS20</f>
        <v>34871</v>
      </c>
      <c r="CT20">
        <f>Brazil_0!CT20</f>
        <v>34883</v>
      </c>
      <c r="CU20">
        <f>Brazil_0!CU20</f>
        <v>34763</v>
      </c>
      <c r="CV20">
        <f>Brazil_0!CV20</f>
        <v>34419</v>
      </c>
      <c r="CW20">
        <f>Brazil_0!CW20</f>
        <v>34683</v>
      </c>
    </row>
    <row r="21" spans="1:101" x14ac:dyDescent="0.25">
      <c r="A21" t="str">
        <f>MID('cont list_0'!A20,3,3)</f>
        <v>X28</v>
      </c>
      <c r="B21">
        <f>Brazil_0!B21</f>
        <v>32342</v>
      </c>
      <c r="C21">
        <f>Brazil_0!C21</f>
        <v>32342</v>
      </c>
      <c r="D21">
        <f>Brazil_0!D21</f>
        <v>32257</v>
      </c>
      <c r="E21">
        <f>Brazil_0!E21</f>
        <v>32257</v>
      </c>
      <c r="F21">
        <f>Brazil_0!F21</f>
        <v>32185</v>
      </c>
      <c r="G21">
        <f>Brazil_0!G21</f>
        <v>567319</v>
      </c>
      <c r="H21">
        <f>Brazil_0!H21</f>
        <v>565952</v>
      </c>
      <c r="I21">
        <f>Brazil_0!I21</f>
        <v>560169</v>
      </c>
      <c r="J21">
        <f>Brazil_0!J21</f>
        <v>559492</v>
      </c>
      <c r="K21">
        <f>Brazil_0!K21</f>
        <v>561063</v>
      </c>
      <c r="L21">
        <f>Brazil_0!L21</f>
        <v>560288</v>
      </c>
      <c r="M21">
        <f>Brazil_0!M21</f>
        <v>558057</v>
      </c>
      <c r="N21">
        <f>Brazil_0!N21</f>
        <v>557735</v>
      </c>
      <c r="O21">
        <f>Brazil_0!O21</f>
        <v>558456</v>
      </c>
      <c r="P21">
        <f>Brazil_0!P21</f>
        <v>555926</v>
      </c>
      <c r="Q21">
        <f>Brazil_0!Q21</f>
        <v>590967</v>
      </c>
      <c r="R21">
        <f>Brazil_0!R21</f>
        <v>591212</v>
      </c>
      <c r="S21">
        <f>Brazil_0!S21</f>
        <v>590227</v>
      </c>
      <c r="T21">
        <f>Brazil_0!T21</f>
        <v>588767</v>
      </c>
      <c r="U21">
        <f>Brazil_0!U21</f>
        <v>590098</v>
      </c>
      <c r="V21">
        <f>Brazil_0!V21</f>
        <v>582887</v>
      </c>
      <c r="W21">
        <f>Brazil_0!W21</f>
        <v>587224</v>
      </c>
      <c r="X21">
        <f>Brazil_0!X21</f>
        <v>584599</v>
      </c>
      <c r="Y21">
        <f>Brazil_0!Y21</f>
        <v>584599</v>
      </c>
      <c r="Z21">
        <f>Brazil_0!Z21</f>
        <v>566542</v>
      </c>
      <c r="AA21">
        <f>Brazil_0!AA21</f>
        <v>480221</v>
      </c>
      <c r="AB21">
        <f>Brazil_0!AB21</f>
        <v>455597</v>
      </c>
      <c r="AC21">
        <f>Brazil_0!AC21</f>
        <v>817649</v>
      </c>
      <c r="AD21">
        <f>Brazil_0!AD21</f>
        <v>811269</v>
      </c>
      <c r="AE21">
        <f>Brazil_0!AE21</f>
        <v>775682</v>
      </c>
      <c r="AF21">
        <f>Brazil_0!AF21</f>
        <v>780116</v>
      </c>
      <c r="AG21">
        <f>Brazil_0!AG21</f>
        <v>782148</v>
      </c>
      <c r="AH21">
        <f>Brazil_0!AH21</f>
        <v>785093</v>
      </c>
      <c r="AI21">
        <f>Brazil_0!AI21</f>
        <v>788858</v>
      </c>
      <c r="AJ21">
        <f>Brazil_0!AJ21</f>
        <v>769231</v>
      </c>
      <c r="AK21">
        <f>Brazil_0!AK21</f>
        <v>778200</v>
      </c>
      <c r="AL21">
        <f>Brazil_0!AL21</f>
        <v>787346</v>
      </c>
      <c r="AM21">
        <f>Brazil_0!AM21</f>
        <v>792640</v>
      </c>
      <c r="AN21">
        <f>Brazil_0!AN21</f>
        <v>778816</v>
      </c>
      <c r="AO21">
        <f>Brazil_0!AO21</f>
        <v>768236</v>
      </c>
      <c r="AP21">
        <f>Brazil_0!AP21</f>
        <v>762102</v>
      </c>
      <c r="AQ21">
        <f>Brazil_0!AQ21</f>
        <v>760986</v>
      </c>
      <c r="AR21">
        <f>Brazil_0!AR21</f>
        <v>769550</v>
      </c>
      <c r="AS21">
        <f>Brazil_0!AS21</f>
        <v>768064</v>
      </c>
      <c r="AT21">
        <f>Brazil_0!AT21</f>
        <v>769631</v>
      </c>
      <c r="AU21">
        <f>Brazil_0!AU21</f>
        <v>756011</v>
      </c>
      <c r="AV21">
        <f>Brazil_0!AV21</f>
        <v>751319</v>
      </c>
      <c r="AW21">
        <f>Brazil_0!AW21</f>
        <v>739246</v>
      </c>
      <c r="AX21">
        <f>Brazil_0!AX21</f>
        <v>566634</v>
      </c>
      <c r="AY21">
        <f>Brazil_0!AY21</f>
        <v>570198</v>
      </c>
      <c r="AZ21">
        <f>Brazil_0!AZ21</f>
        <v>569895</v>
      </c>
      <c r="BA21">
        <f>Brazil_0!BA21</f>
        <v>569756</v>
      </c>
      <c r="BB21">
        <f>Brazil_0!BB21</f>
        <v>571479</v>
      </c>
      <c r="BC21">
        <f>Brazil_0!BC21</f>
        <v>569082</v>
      </c>
      <c r="BD21">
        <f>Brazil_0!BD21</f>
        <v>567216</v>
      </c>
      <c r="BE21">
        <f>Brazil_0!BE21</f>
        <v>566061</v>
      </c>
      <c r="BF21">
        <f>Brazil_0!BF21</f>
        <v>567018</v>
      </c>
      <c r="BG21">
        <f>Brazil_0!BG21</f>
        <v>563627</v>
      </c>
      <c r="BH21">
        <f>Brazil_0!BH21</f>
        <v>564422</v>
      </c>
      <c r="BI21">
        <f>Brazil_0!BI21</f>
        <v>569211</v>
      </c>
      <c r="BJ21">
        <f>Brazil_0!BJ21</f>
        <v>566862</v>
      </c>
      <c r="BK21">
        <f>Brazil_0!BK21</f>
        <v>558401</v>
      </c>
      <c r="BL21">
        <f>Brazil_0!BL21</f>
        <v>560584</v>
      </c>
      <c r="BM21">
        <f>Brazil_0!BM21</f>
        <v>556832</v>
      </c>
      <c r="BN21">
        <f>Brazil_0!BN21</f>
        <v>556576</v>
      </c>
      <c r="BO21">
        <f>Brazil_0!BO21</f>
        <v>553813</v>
      </c>
      <c r="BP21">
        <f>Brazil_0!BP21</f>
        <v>556492</v>
      </c>
      <c r="BQ21">
        <f>Brazil_0!BQ21</f>
        <v>559077</v>
      </c>
      <c r="BR21">
        <f>Brazil_0!BR21</f>
        <v>555890</v>
      </c>
      <c r="BS21">
        <f>Brazil_0!BS21</f>
        <v>556068</v>
      </c>
      <c r="BT21">
        <f>Brazil_0!BT21</f>
        <v>556499</v>
      </c>
      <c r="BU21">
        <f>Brazil_0!BU21</f>
        <v>4084217</v>
      </c>
      <c r="BV21">
        <f>Brazil_0!BV21</f>
        <v>4048473</v>
      </c>
      <c r="BW21">
        <f>Brazil_0!BW21</f>
        <v>4065353</v>
      </c>
      <c r="BX21">
        <f>Brazil_0!BX21</f>
        <v>4025133</v>
      </c>
      <c r="BY21">
        <f>Brazil_0!BY21</f>
        <v>3933555</v>
      </c>
      <c r="BZ21">
        <f>Brazil_0!BZ21</f>
        <v>4018857</v>
      </c>
      <c r="CA21">
        <f>Brazil_0!CA21</f>
        <v>4034742</v>
      </c>
      <c r="CB21">
        <f>Brazil_0!CB21</f>
        <v>4043295</v>
      </c>
      <c r="CC21">
        <f>Brazil_0!CC21</f>
        <v>4082725</v>
      </c>
      <c r="CD21">
        <f>Brazil_0!CD21</f>
        <v>4038846</v>
      </c>
      <c r="CE21">
        <f>Brazil_0!CE21</f>
        <v>4012990</v>
      </c>
      <c r="CF21">
        <f>Brazil_0!CF21</f>
        <v>4002151</v>
      </c>
      <c r="CG21">
        <f>Brazil_0!CG21</f>
        <v>4037473</v>
      </c>
      <c r="CH21">
        <f>Brazil_0!CH21</f>
        <v>3959092</v>
      </c>
      <c r="CI21">
        <f>Brazil_0!CI21</f>
        <v>4039609</v>
      </c>
      <c r="CJ21">
        <f>Brazil_0!CJ21</f>
        <v>4002274</v>
      </c>
      <c r="CK21">
        <f>Brazil_0!CK21</f>
        <v>3990625</v>
      </c>
      <c r="CL21">
        <f>Brazil_0!CL21</f>
        <v>4070243</v>
      </c>
      <c r="CM21">
        <f>Brazil_0!CM21</f>
        <v>4103931</v>
      </c>
      <c r="CN21">
        <f>Brazil_0!CN21</f>
        <v>4103931</v>
      </c>
      <c r="CO21">
        <f>Brazil_0!CO21</f>
        <v>4166192</v>
      </c>
      <c r="CP21">
        <f>Brazil_0!CP21</f>
        <v>4118099</v>
      </c>
      <c r="CQ21">
        <f>Brazil_0!CQ21</f>
        <v>41307</v>
      </c>
      <c r="CR21">
        <f>Brazil_0!CR21</f>
        <v>41148</v>
      </c>
      <c r="CS21">
        <f>Brazil_0!CS21</f>
        <v>40242</v>
      </c>
      <c r="CT21">
        <f>Brazil_0!CT21</f>
        <v>40151</v>
      </c>
      <c r="CU21">
        <f>Brazil_0!CU21</f>
        <v>40126</v>
      </c>
      <c r="CV21">
        <f>Brazil_0!CV21</f>
        <v>39309</v>
      </c>
      <c r="CW21">
        <f>Brazil_0!CW21</f>
        <v>39309</v>
      </c>
    </row>
    <row r="22" spans="1:101" x14ac:dyDescent="0.25">
      <c r="A22" t="str">
        <f>MID('cont list_0'!A21,3,3)</f>
        <v>Z28</v>
      </c>
      <c r="B22">
        <f>Brazil_0!B22</f>
        <v>35393</v>
      </c>
      <c r="C22">
        <f>Brazil_0!C22</f>
        <v>35393</v>
      </c>
      <c r="D22">
        <f>Brazil_0!D22</f>
        <v>35393</v>
      </c>
      <c r="E22">
        <f>Brazil_0!E22</f>
        <v>35393</v>
      </c>
      <c r="F22">
        <f>Brazil_0!F22</f>
        <v>35371</v>
      </c>
      <c r="G22">
        <f>Brazil_0!G22</f>
        <v>32180</v>
      </c>
      <c r="H22">
        <f>Brazil_0!H22</f>
        <v>32165</v>
      </c>
      <c r="I22">
        <f>Brazil_0!I22</f>
        <v>30256</v>
      </c>
      <c r="J22">
        <f>Brazil_0!J22</f>
        <v>30096</v>
      </c>
      <c r="K22">
        <f>Brazil_0!K22</f>
        <v>30027</v>
      </c>
      <c r="L22">
        <f>Brazil_0!L22</f>
        <v>29701</v>
      </c>
      <c r="M22">
        <f>Brazil_0!M22</f>
        <v>27536</v>
      </c>
      <c r="N22">
        <f>Brazil_0!N22</f>
        <v>27541</v>
      </c>
      <c r="O22">
        <f>Brazil_0!O22</f>
        <v>27491</v>
      </c>
      <c r="P22">
        <f>Brazil_0!P22</f>
        <v>27491</v>
      </c>
      <c r="Q22">
        <f>Brazil_0!Q22</f>
        <v>27470</v>
      </c>
      <c r="R22">
        <f>Brazil_0!R22</f>
        <v>27588</v>
      </c>
      <c r="S22">
        <f>Brazil_0!S22</f>
        <v>27643</v>
      </c>
      <c r="T22">
        <f>Brazil_0!T22</f>
        <v>27646</v>
      </c>
      <c r="U22">
        <f>Brazil_0!U22</f>
        <v>27651</v>
      </c>
      <c r="V22">
        <f>Brazil_0!V22</f>
        <v>27610</v>
      </c>
      <c r="W22">
        <f>Brazil_0!W22</f>
        <v>27610</v>
      </c>
      <c r="X22">
        <f>Brazil_0!X22</f>
        <v>27610</v>
      </c>
      <c r="Y22">
        <f>Brazil_0!Y22</f>
        <v>27610</v>
      </c>
      <c r="Z22">
        <f>Brazil_0!Z22</f>
        <v>27582</v>
      </c>
      <c r="AA22">
        <f>Brazil_0!AA22</f>
        <v>27534</v>
      </c>
      <c r="AB22">
        <f>Brazil_0!AB22</f>
        <v>27529</v>
      </c>
      <c r="AC22">
        <f>Brazil_0!AC22</f>
        <v>446506</v>
      </c>
      <c r="AD22">
        <f>Brazil_0!AD22</f>
        <v>441967</v>
      </c>
      <c r="AE22">
        <f>Brazil_0!AE22</f>
        <v>423077</v>
      </c>
      <c r="AF22">
        <f>Brazil_0!AF22</f>
        <v>377830</v>
      </c>
      <c r="AG22">
        <f>Brazil_0!AG22</f>
        <v>374408</v>
      </c>
      <c r="AH22">
        <f>Brazil_0!AH22</f>
        <v>378822</v>
      </c>
      <c r="AI22">
        <f>Brazil_0!AI22</f>
        <v>377456</v>
      </c>
      <c r="AJ22">
        <f>Brazil_0!AJ22</f>
        <v>362205</v>
      </c>
      <c r="AK22">
        <f>Brazil_0!AK22</f>
        <v>322545</v>
      </c>
      <c r="AL22">
        <f>Brazil_0!AL22</f>
        <v>323636</v>
      </c>
      <c r="AM22">
        <f>Brazil_0!AM22</f>
        <v>322001</v>
      </c>
      <c r="AN22">
        <f>Brazil_0!AN22</f>
        <v>321432</v>
      </c>
      <c r="AO22">
        <f>Brazil_0!AO22</f>
        <v>318628</v>
      </c>
      <c r="AP22">
        <f>Brazil_0!AP22</f>
        <v>317368</v>
      </c>
      <c r="AQ22">
        <f>Brazil_0!AQ22</f>
        <v>317123</v>
      </c>
      <c r="AR22">
        <f>Brazil_0!AR22</f>
        <v>317643</v>
      </c>
      <c r="AS22">
        <f>Brazil_0!AS22</f>
        <v>293751</v>
      </c>
      <c r="AT22">
        <f>Brazil_0!AT22</f>
        <v>273471</v>
      </c>
      <c r="AU22">
        <f>Brazil_0!AU22</f>
        <v>244417</v>
      </c>
      <c r="AV22">
        <f>Brazil_0!AV22</f>
        <v>243548</v>
      </c>
      <c r="AW22">
        <f>Brazil_0!AW22</f>
        <v>242274</v>
      </c>
      <c r="AX22">
        <f>Brazil_0!AX22</f>
        <v>739796</v>
      </c>
      <c r="AY22">
        <f>Brazil_0!AY22</f>
        <v>734395</v>
      </c>
      <c r="AZ22">
        <f>Brazil_0!AZ22</f>
        <v>733647</v>
      </c>
      <c r="BA22">
        <f>Brazil_0!BA22</f>
        <v>733402</v>
      </c>
      <c r="BB22">
        <f>Brazil_0!BB22</f>
        <v>737508</v>
      </c>
      <c r="BC22">
        <f>Brazil_0!BC22</f>
        <v>735949</v>
      </c>
      <c r="BD22">
        <f>Brazil_0!BD22</f>
        <v>736623</v>
      </c>
      <c r="BE22">
        <f>Brazil_0!BE22</f>
        <v>726972</v>
      </c>
      <c r="BF22">
        <f>Brazil_0!BF22</f>
        <v>723696</v>
      </c>
      <c r="BG22">
        <f>Brazil_0!BG22</f>
        <v>724836</v>
      </c>
      <c r="BH22">
        <f>Brazil_0!BH22</f>
        <v>723042</v>
      </c>
      <c r="BI22">
        <f>Brazil_0!BI22</f>
        <v>719586</v>
      </c>
      <c r="BJ22">
        <f>Brazil_0!BJ22</f>
        <v>720533</v>
      </c>
      <c r="BK22">
        <f>Brazil_0!BK22</f>
        <v>715660</v>
      </c>
      <c r="BL22">
        <f>Brazil_0!BL22</f>
        <v>718700</v>
      </c>
      <c r="BM22">
        <f>Brazil_0!BM22</f>
        <v>717968</v>
      </c>
      <c r="BN22">
        <f>Brazil_0!BN22</f>
        <v>718541</v>
      </c>
      <c r="BO22">
        <f>Brazil_0!BO22</f>
        <v>714247</v>
      </c>
      <c r="BP22">
        <f>Brazil_0!BP22</f>
        <v>703806</v>
      </c>
      <c r="BQ22">
        <f>Brazil_0!BQ22</f>
        <v>696295</v>
      </c>
      <c r="BR22">
        <f>Brazil_0!BR22</f>
        <v>696671</v>
      </c>
      <c r="BS22">
        <f>Brazil_0!BS22</f>
        <v>697666</v>
      </c>
      <c r="BT22">
        <f>Brazil_0!BT22</f>
        <v>694933</v>
      </c>
      <c r="BU22">
        <f>Brazil_0!BU22</f>
        <v>556084</v>
      </c>
      <c r="BV22">
        <f>Brazil_0!BV22</f>
        <v>554600</v>
      </c>
      <c r="BW22">
        <f>Brazil_0!BW22</f>
        <v>553561</v>
      </c>
      <c r="BX22">
        <f>Brazil_0!BX22</f>
        <v>551833</v>
      </c>
      <c r="BY22">
        <f>Brazil_0!BY22</f>
        <v>575072</v>
      </c>
      <c r="BZ22">
        <f>Brazil_0!BZ22</f>
        <v>564529</v>
      </c>
      <c r="CA22">
        <f>Brazil_0!CA22</f>
        <v>529900</v>
      </c>
      <c r="CB22">
        <f>Brazil_0!CB22</f>
        <v>529744</v>
      </c>
      <c r="CC22">
        <f>Brazil_0!CC22</f>
        <v>530653</v>
      </c>
      <c r="CD22">
        <f>Brazil_0!CD22</f>
        <v>527444</v>
      </c>
      <c r="CE22">
        <f>Brazil_0!CE22</f>
        <v>528225</v>
      </c>
      <c r="CF22">
        <f>Brazil_0!CF22</f>
        <v>526755</v>
      </c>
      <c r="CG22">
        <f>Brazil_0!CG22</f>
        <v>524419</v>
      </c>
      <c r="CH22">
        <f>Brazil_0!CH22</f>
        <v>524834</v>
      </c>
      <c r="CI22">
        <f>Brazil_0!CI22</f>
        <v>522668</v>
      </c>
      <c r="CJ22">
        <f>Brazil_0!CJ22</f>
        <v>520573</v>
      </c>
      <c r="CK22">
        <f>Brazil_0!CK22</f>
        <v>521965</v>
      </c>
      <c r="CL22">
        <f>Brazil_0!CL22</f>
        <v>526286</v>
      </c>
      <c r="CM22">
        <f>Brazil_0!CM22</f>
        <v>529968</v>
      </c>
      <c r="CN22">
        <f>Brazil_0!CN22</f>
        <v>529968</v>
      </c>
      <c r="CO22">
        <f>Brazil_0!CO22</f>
        <v>526756</v>
      </c>
      <c r="CP22">
        <f>Brazil_0!CP22</f>
        <v>525728</v>
      </c>
      <c r="CQ22">
        <f>Brazil_0!CQ22</f>
        <v>4128809</v>
      </c>
      <c r="CR22">
        <f>Brazil_0!CR22</f>
        <v>4092659</v>
      </c>
      <c r="CS22">
        <f>Brazil_0!CS22</f>
        <v>4113942</v>
      </c>
      <c r="CT22">
        <f>Brazil_0!CT22</f>
        <v>4041540</v>
      </c>
      <c r="CU22">
        <f>Brazil_0!CU22</f>
        <v>3976707</v>
      </c>
      <c r="CV22">
        <f>Brazil_0!CV22</f>
        <v>3997683</v>
      </c>
      <c r="CW22">
        <f>Brazil_0!CW22</f>
        <v>3996562</v>
      </c>
    </row>
    <row r="23" spans="1:101" x14ac:dyDescent="0.25">
      <c r="A23" t="str">
        <f>MID('cont list_0'!A22,3,3)</f>
        <v>F29</v>
      </c>
      <c r="B23">
        <f>Brazil_0!B23</f>
        <v>3443779</v>
      </c>
      <c r="C23">
        <f>Brazil_0!C23</f>
        <v>3443779</v>
      </c>
      <c r="D23">
        <f>Brazil_0!D23</f>
        <v>3419073</v>
      </c>
      <c r="E23">
        <f>Brazil_0!E23</f>
        <v>3329360</v>
      </c>
      <c r="F23">
        <f>Brazil_0!F23</f>
        <v>3367975</v>
      </c>
      <c r="G23">
        <f>Brazil_0!G23</f>
        <v>35421</v>
      </c>
      <c r="H23">
        <f>Brazil_0!H23</f>
        <v>34189</v>
      </c>
      <c r="I23">
        <f>Brazil_0!I23</f>
        <v>34184</v>
      </c>
      <c r="J23">
        <f>Brazil_0!J23</f>
        <v>34311</v>
      </c>
      <c r="K23">
        <f>Brazil_0!K23</f>
        <v>34256</v>
      </c>
      <c r="L23">
        <f>Brazil_0!L23</f>
        <v>34052</v>
      </c>
      <c r="M23">
        <f>Brazil_0!M23</f>
        <v>34052</v>
      </c>
      <c r="N23">
        <f>Brazil_0!N23</f>
        <v>34043</v>
      </c>
      <c r="O23">
        <f>Brazil_0!O23</f>
        <v>34043</v>
      </c>
      <c r="P23">
        <f>Brazil_0!P23</f>
        <v>34043</v>
      </c>
      <c r="Q23">
        <f>Brazil_0!Q23</f>
        <v>34005</v>
      </c>
      <c r="R23">
        <f>Brazil_0!R23</f>
        <v>34031</v>
      </c>
      <c r="S23">
        <f>Brazil_0!S23</f>
        <v>34085</v>
      </c>
      <c r="T23">
        <f>Brazil_0!T23</f>
        <v>34080</v>
      </c>
      <c r="U23">
        <f>Brazil_0!U23</f>
        <v>34056</v>
      </c>
      <c r="V23">
        <f>Brazil_0!V23</f>
        <v>34053</v>
      </c>
      <c r="W23">
        <f>Brazil_0!W23</f>
        <v>34062</v>
      </c>
      <c r="X23">
        <f>Brazil_0!X23</f>
        <v>34062</v>
      </c>
      <c r="Y23">
        <f>Brazil_0!Y23</f>
        <v>34062</v>
      </c>
      <c r="Z23">
        <f>Brazil_0!Z23</f>
        <v>34062</v>
      </c>
      <c r="AA23">
        <f>Brazil_0!AA23</f>
        <v>33789</v>
      </c>
      <c r="AB23">
        <f>Brazil_0!AB23</f>
        <v>33763</v>
      </c>
      <c r="AC23">
        <f>Brazil_0!AC23</f>
        <v>27529</v>
      </c>
      <c r="AD23">
        <f>Brazil_0!AD23</f>
        <v>27495</v>
      </c>
      <c r="AE23">
        <f>Brazil_0!AE23</f>
        <v>27476</v>
      </c>
      <c r="AF23">
        <f>Brazil_0!AF23</f>
        <v>27466</v>
      </c>
      <c r="AG23">
        <f>Brazil_0!AG23</f>
        <v>27464</v>
      </c>
      <c r="AH23">
        <f>Brazil_0!AH23</f>
        <v>27464</v>
      </c>
      <c r="AI23">
        <f>Brazil_0!AI23</f>
        <v>27453</v>
      </c>
      <c r="AJ23">
        <f>Brazil_0!AJ23</f>
        <v>27458</v>
      </c>
      <c r="AK23">
        <f>Brazil_0!AK23</f>
        <v>27398</v>
      </c>
      <c r="AL23">
        <f>Brazil_0!AL23</f>
        <v>27398</v>
      </c>
      <c r="AM23">
        <f>Brazil_0!AM23</f>
        <v>27352</v>
      </c>
      <c r="AN23">
        <f>Brazil_0!AN23</f>
        <v>27249</v>
      </c>
      <c r="AO23">
        <f>Brazil_0!AO23</f>
        <v>27242</v>
      </c>
      <c r="AP23">
        <f>Brazil_0!AP23</f>
        <v>27202</v>
      </c>
      <c r="AQ23">
        <f>Brazil_0!AQ23</f>
        <v>27199</v>
      </c>
      <c r="AR23">
        <f>Brazil_0!AR23</f>
        <v>27209</v>
      </c>
      <c r="AS23">
        <f>Brazil_0!AS23</f>
        <v>27183</v>
      </c>
      <c r="AT23">
        <f>Brazil_0!AT23</f>
        <v>27143</v>
      </c>
      <c r="AU23">
        <f>Brazil_0!AU23</f>
        <v>27143</v>
      </c>
      <c r="AV23">
        <f>Brazil_0!AV23</f>
        <v>27107</v>
      </c>
      <c r="AW23">
        <f>Brazil_0!AW23</f>
        <v>27107</v>
      </c>
      <c r="AX23">
        <f>Brazil_0!AX23</f>
        <v>238413</v>
      </c>
      <c r="AY23">
        <f>Brazil_0!AY23</f>
        <v>237482</v>
      </c>
      <c r="AZ23">
        <f>Brazil_0!AZ23</f>
        <v>236322</v>
      </c>
      <c r="BA23">
        <f>Brazil_0!BA23</f>
        <v>238671</v>
      </c>
      <c r="BB23">
        <f>Brazil_0!BB23</f>
        <v>239175</v>
      </c>
      <c r="BC23">
        <f>Brazil_0!BC23</f>
        <v>238972</v>
      </c>
      <c r="BD23">
        <f>Brazil_0!BD23</f>
        <v>237806</v>
      </c>
      <c r="BE23">
        <f>Brazil_0!BE23</f>
        <v>235917</v>
      </c>
      <c r="BF23">
        <f>Brazil_0!BF23</f>
        <v>236299</v>
      </c>
      <c r="BG23">
        <f>Brazil_0!BG23</f>
        <v>231594</v>
      </c>
      <c r="BH23">
        <f>Brazil_0!BH23</f>
        <v>231441</v>
      </c>
      <c r="BI23">
        <f>Brazil_0!BI23</f>
        <v>235593</v>
      </c>
      <c r="BJ23">
        <f>Brazil_0!BJ23</f>
        <v>235351</v>
      </c>
      <c r="BK23">
        <f>Brazil_0!BK23</f>
        <v>229295</v>
      </c>
      <c r="BL23">
        <f>Brazil_0!BL23</f>
        <v>227086</v>
      </c>
      <c r="BM23">
        <f>Brazil_0!BM23</f>
        <v>222519</v>
      </c>
      <c r="BN23">
        <f>Brazil_0!BN23</f>
        <v>221865</v>
      </c>
      <c r="BO23">
        <f>Brazil_0!BO23</f>
        <v>208328</v>
      </c>
      <c r="BP23">
        <f>Brazil_0!BP23</f>
        <v>208002</v>
      </c>
      <c r="BQ23">
        <f>Brazil_0!BQ23</f>
        <v>207823</v>
      </c>
      <c r="BR23">
        <f>Brazil_0!BR23</f>
        <v>207685</v>
      </c>
      <c r="BS23">
        <f>Brazil_0!BS23</f>
        <v>207683</v>
      </c>
      <c r="BT23">
        <f>Brazil_0!BT23</f>
        <v>207120</v>
      </c>
      <c r="BU23">
        <f>Brazil_0!BU23</f>
        <v>686077</v>
      </c>
      <c r="BV23">
        <f>Brazil_0!BV23</f>
        <v>675026</v>
      </c>
      <c r="BW23">
        <f>Brazil_0!BW23</f>
        <v>681971</v>
      </c>
      <c r="BX23">
        <f>Brazil_0!BX23</f>
        <v>676460</v>
      </c>
      <c r="BY23">
        <f>Brazil_0!BY23</f>
        <v>679147</v>
      </c>
      <c r="BZ23">
        <f>Brazil_0!BZ23</f>
        <v>678206</v>
      </c>
      <c r="CA23">
        <f>Brazil_0!CA23</f>
        <v>669849</v>
      </c>
      <c r="CB23">
        <f>Brazil_0!CB23</f>
        <v>675395</v>
      </c>
      <c r="CC23">
        <f>Brazil_0!CC23</f>
        <v>674792</v>
      </c>
      <c r="CD23">
        <f>Brazil_0!CD23</f>
        <v>670306</v>
      </c>
      <c r="CE23">
        <f>Brazil_0!CE23</f>
        <v>672886</v>
      </c>
      <c r="CF23">
        <f>Brazil_0!CF23</f>
        <v>666466</v>
      </c>
      <c r="CG23">
        <f>Brazil_0!CG23</f>
        <v>662202</v>
      </c>
      <c r="CH23">
        <f>Brazil_0!CH23</f>
        <v>666006</v>
      </c>
      <c r="CI23">
        <f>Brazil_0!CI23</f>
        <v>655546</v>
      </c>
      <c r="CJ23">
        <f>Brazil_0!CJ23</f>
        <v>660948</v>
      </c>
      <c r="CK23">
        <f>Brazil_0!CK23</f>
        <v>656889</v>
      </c>
      <c r="CL23">
        <f>Brazil_0!CL23</f>
        <v>647637</v>
      </c>
      <c r="CM23">
        <f>Brazil_0!CM23</f>
        <v>645069</v>
      </c>
      <c r="CN23">
        <f>Brazil_0!CN23</f>
        <v>645069</v>
      </c>
      <c r="CO23">
        <f>Brazil_0!CO23</f>
        <v>634081</v>
      </c>
      <c r="CP23">
        <f>Brazil_0!CP23</f>
        <v>628970</v>
      </c>
      <c r="CQ23">
        <f>Brazil_0!CQ23</f>
        <v>528246</v>
      </c>
      <c r="CR23">
        <f>Brazil_0!CR23</f>
        <v>525997</v>
      </c>
      <c r="CS23">
        <f>Brazil_0!CS23</f>
        <v>506526</v>
      </c>
      <c r="CT23">
        <f>Brazil_0!CT23</f>
        <v>498446</v>
      </c>
      <c r="CU23">
        <f>Brazil_0!CU23</f>
        <v>497015</v>
      </c>
      <c r="CV23">
        <f>Brazil_0!CV23</f>
        <v>496721</v>
      </c>
      <c r="CW23">
        <f>Brazil_0!CW23</f>
        <v>479855</v>
      </c>
    </row>
    <row r="24" spans="1:101" x14ac:dyDescent="0.25">
      <c r="A24" t="str">
        <f>MID('cont list_0'!A23,3,3)</f>
        <v>J29</v>
      </c>
      <c r="B24">
        <f>Brazil_0!B24</f>
        <v>203274</v>
      </c>
      <c r="C24">
        <f>Brazil_0!C24</f>
        <v>203274</v>
      </c>
      <c r="D24">
        <f>Brazil_0!D24</f>
        <v>203659</v>
      </c>
      <c r="E24">
        <f>Brazil_0!E24</f>
        <v>203706</v>
      </c>
      <c r="F24">
        <f>Brazil_0!F24</f>
        <v>203299</v>
      </c>
      <c r="G24">
        <f>Brazil_0!G24</f>
        <v>3370454</v>
      </c>
      <c r="H24">
        <f>Brazil_0!H24</f>
        <v>3319808</v>
      </c>
      <c r="I24">
        <f>Brazil_0!I24</f>
        <v>3286978</v>
      </c>
      <c r="J24">
        <f>Brazil_0!J24</f>
        <v>3308644</v>
      </c>
      <c r="K24">
        <f>Brazil_0!K24</f>
        <v>3339228</v>
      </c>
      <c r="L24">
        <f>Brazil_0!L24</f>
        <v>3287825</v>
      </c>
      <c r="M24">
        <f>Brazil_0!M24</f>
        <v>3257325</v>
      </c>
      <c r="N24">
        <f>Brazil_0!N24</f>
        <v>3249535</v>
      </c>
      <c r="O24">
        <f>Brazil_0!O24</f>
        <v>3248421</v>
      </c>
      <c r="P24">
        <f>Brazil_0!P24</f>
        <v>3272225</v>
      </c>
      <c r="Q24">
        <f>Brazil_0!Q24</f>
        <v>3282708</v>
      </c>
      <c r="R24">
        <f>Brazil_0!R24</f>
        <v>3294797</v>
      </c>
      <c r="S24">
        <f>Brazil_0!S24</f>
        <v>3317688</v>
      </c>
      <c r="T24">
        <f>Brazil_0!T24</f>
        <v>3310592</v>
      </c>
      <c r="U24">
        <f>Brazil_0!U24</f>
        <v>3327729</v>
      </c>
      <c r="V24">
        <f>Brazil_0!V24</f>
        <v>3286345</v>
      </c>
      <c r="W24">
        <f>Brazil_0!W24</f>
        <v>3264693</v>
      </c>
      <c r="X24">
        <f>Brazil_0!X24</f>
        <v>3329663</v>
      </c>
      <c r="Y24">
        <f>Brazil_0!Y24</f>
        <v>3329663</v>
      </c>
      <c r="Z24">
        <f>Brazil_0!Z24</f>
        <v>3305628</v>
      </c>
      <c r="AA24">
        <f>Brazil_0!AA24</f>
        <v>3335461</v>
      </c>
      <c r="AB24">
        <f>Brazil_0!AB24</f>
        <v>3343743</v>
      </c>
      <c r="AC24">
        <f>Brazil_0!AC24</f>
        <v>33763</v>
      </c>
      <c r="AD24">
        <f>Brazil_0!AD24</f>
        <v>33485</v>
      </c>
      <c r="AE24">
        <f>Brazil_0!AE24</f>
        <v>32146</v>
      </c>
      <c r="AF24">
        <f>Brazil_0!AF24</f>
        <v>29908</v>
      </c>
      <c r="AG24">
        <f>Brazil_0!AG24</f>
        <v>29756</v>
      </c>
      <c r="AH24">
        <f>Brazil_0!AH24</f>
        <v>29679</v>
      </c>
      <c r="AI24">
        <f>Brazil_0!AI24</f>
        <v>29629</v>
      </c>
      <c r="AJ24">
        <f>Brazil_0!AJ24</f>
        <v>29585</v>
      </c>
      <c r="AK24">
        <f>Brazil_0!AK24</f>
        <v>29370</v>
      </c>
      <c r="AL24">
        <f>Brazil_0!AL24</f>
        <v>29370</v>
      </c>
      <c r="AM24">
        <f>Brazil_0!AM24</f>
        <v>29318</v>
      </c>
      <c r="AN24">
        <f>Brazil_0!AN24</f>
        <v>29151</v>
      </c>
      <c r="AO24">
        <f>Brazil_0!AO24</f>
        <v>29008</v>
      </c>
      <c r="AP24">
        <f>Brazil_0!AP24</f>
        <v>29008</v>
      </c>
      <c r="AQ24">
        <f>Brazil_0!AQ24</f>
        <v>29003</v>
      </c>
      <c r="AR24">
        <f>Brazil_0!AR24</f>
        <v>29003</v>
      </c>
      <c r="AS24">
        <f>Brazil_0!AS24</f>
        <v>28988</v>
      </c>
      <c r="AT24">
        <f>Brazil_0!AT24</f>
        <v>28988</v>
      </c>
      <c r="AU24">
        <f>Brazil_0!AU24</f>
        <v>28988</v>
      </c>
      <c r="AV24">
        <f>Brazil_0!AV24</f>
        <v>28844</v>
      </c>
      <c r="AW24">
        <f>Brazil_0!AW24</f>
        <v>28853</v>
      </c>
      <c r="AX24">
        <f>Brazil_0!AX24</f>
        <v>27107</v>
      </c>
      <c r="AY24">
        <f>Brazil_0!AY24</f>
        <v>26902</v>
      </c>
      <c r="AZ24">
        <f>Brazil_0!AZ24</f>
        <v>26919</v>
      </c>
      <c r="BA24">
        <f>Brazil_0!BA24</f>
        <v>26800</v>
      </c>
      <c r="BB24">
        <f>Brazil_0!BB24</f>
        <v>26737</v>
      </c>
      <c r="BC24">
        <f>Brazil_0!BC24</f>
        <v>26747</v>
      </c>
      <c r="BD24">
        <f>Brazil_0!BD24</f>
        <v>26654</v>
      </c>
      <c r="BE24">
        <f>Brazil_0!BE24</f>
        <v>26654</v>
      </c>
      <c r="BF24">
        <f>Brazil_0!BF24</f>
        <v>26645</v>
      </c>
      <c r="BG24">
        <f>Brazil_0!BG24</f>
        <v>26489</v>
      </c>
      <c r="BH24">
        <f>Brazil_0!BH24</f>
        <v>26441</v>
      </c>
      <c r="BI24">
        <f>Brazil_0!BI24</f>
        <v>26451</v>
      </c>
      <c r="BJ24">
        <f>Brazil_0!BJ24</f>
        <v>26315</v>
      </c>
      <c r="BK24">
        <f>Brazil_0!BK24</f>
        <v>25770</v>
      </c>
      <c r="BL24">
        <f>Brazil_0!BL24</f>
        <v>25770</v>
      </c>
      <c r="BM24">
        <f>Brazil_0!BM24</f>
        <v>25770</v>
      </c>
      <c r="BN24">
        <f>Brazil_0!BN24</f>
        <v>25753</v>
      </c>
      <c r="BO24">
        <f>Brazil_0!BO24</f>
        <v>25753</v>
      </c>
      <c r="BP24">
        <f>Brazil_0!BP24</f>
        <v>25648</v>
      </c>
      <c r="BQ24">
        <f>Brazil_0!BQ24</f>
        <v>25576</v>
      </c>
      <c r="BR24">
        <f>Brazil_0!BR24</f>
        <v>25551</v>
      </c>
      <c r="BS24">
        <f>Brazil_0!BS24</f>
        <v>25551</v>
      </c>
      <c r="BT24">
        <f>Brazil_0!BT24</f>
        <v>25551</v>
      </c>
      <c r="BU24">
        <f>Brazil_0!BU24</f>
        <v>207101</v>
      </c>
      <c r="BV24">
        <f>Brazil_0!BV24</f>
        <v>206972</v>
      </c>
      <c r="BW24">
        <f>Brazil_0!BW24</f>
        <v>206779</v>
      </c>
      <c r="BX24">
        <f>Brazil_0!BX24</f>
        <v>206665</v>
      </c>
      <c r="BY24">
        <f>Brazil_0!BY24</f>
        <v>206647</v>
      </c>
      <c r="BZ24">
        <f>Brazil_0!BZ24</f>
        <v>206528</v>
      </c>
      <c r="CA24">
        <f>Brazil_0!CA24</f>
        <v>206541</v>
      </c>
      <c r="CB24">
        <f>Brazil_0!CB24</f>
        <v>206333</v>
      </c>
      <c r="CC24">
        <f>Brazil_0!CC24</f>
        <v>206387</v>
      </c>
      <c r="CD24">
        <f>Brazil_0!CD24</f>
        <v>203531</v>
      </c>
      <c r="CE24">
        <f>Brazil_0!CE24</f>
        <v>202548</v>
      </c>
      <c r="CF24">
        <f>Brazil_0!CF24</f>
        <v>202438</v>
      </c>
      <c r="CG24">
        <f>Brazil_0!CG24</f>
        <v>201122</v>
      </c>
      <c r="CH24">
        <f>Brazil_0!CH24</f>
        <v>201844</v>
      </c>
      <c r="CI24">
        <f>Brazil_0!CI24</f>
        <v>200042</v>
      </c>
      <c r="CJ24">
        <f>Brazil_0!CJ24</f>
        <v>199995</v>
      </c>
      <c r="CK24">
        <f>Brazil_0!CK24</f>
        <v>198502</v>
      </c>
      <c r="CL24">
        <f>Brazil_0!CL24</f>
        <v>198634</v>
      </c>
      <c r="CM24">
        <f>Brazil_0!CM24</f>
        <v>194618</v>
      </c>
      <c r="CN24">
        <f>Brazil_0!CN24</f>
        <v>194618</v>
      </c>
      <c r="CO24">
        <f>Brazil_0!CO24</f>
        <v>194992</v>
      </c>
      <c r="CP24">
        <f>Brazil_0!CP24</f>
        <v>194933</v>
      </c>
      <c r="CQ24">
        <f>Brazil_0!CQ24</f>
        <v>614554</v>
      </c>
      <c r="CR24">
        <f>Brazil_0!CR24</f>
        <v>608746</v>
      </c>
      <c r="CS24">
        <f>Brazil_0!CS24</f>
        <v>606462</v>
      </c>
      <c r="CT24">
        <f>Brazil_0!CT24</f>
        <v>613047</v>
      </c>
      <c r="CU24">
        <f>Brazil_0!CU24</f>
        <v>613721</v>
      </c>
      <c r="CV24">
        <f>Brazil_0!CV24</f>
        <v>607070</v>
      </c>
      <c r="CW24">
        <f>Brazil_0!CW24</f>
        <v>598879</v>
      </c>
    </row>
    <row r="25" spans="1:101" x14ac:dyDescent="0.25">
      <c r="A25" t="str">
        <f>MID('cont list_0'!A24,3,3)</f>
        <v>N29</v>
      </c>
      <c r="B25">
        <f>Brazil_0!B25</f>
        <v>2140900</v>
      </c>
      <c r="C25">
        <f>Brazil_0!C25</f>
        <v>2140900</v>
      </c>
      <c r="D25">
        <f>Brazil_0!D25</f>
        <v>2119722</v>
      </c>
      <c r="E25">
        <f>Brazil_0!E25</f>
        <v>2112687</v>
      </c>
      <c r="F25">
        <f>Brazil_0!F25</f>
        <v>2107381</v>
      </c>
      <c r="G25">
        <f>Brazil_0!G25</f>
        <v>202357</v>
      </c>
      <c r="H25">
        <f>Brazil_0!H25</f>
        <v>201697</v>
      </c>
      <c r="I25">
        <f>Brazil_0!I25</f>
        <v>201448</v>
      </c>
      <c r="J25">
        <f>Brazil_0!J25</f>
        <v>201324</v>
      </c>
      <c r="K25">
        <f>Brazil_0!K25</f>
        <v>201354</v>
      </c>
      <c r="L25">
        <f>Brazil_0!L25</f>
        <v>201212</v>
      </c>
      <c r="M25">
        <f>Brazil_0!M25</f>
        <v>200762</v>
      </c>
      <c r="N25">
        <f>Brazil_0!N25</f>
        <v>200406</v>
      </c>
      <c r="O25">
        <f>Brazil_0!O25</f>
        <v>200273</v>
      </c>
      <c r="P25">
        <f>Brazil_0!P25</f>
        <v>200439</v>
      </c>
      <c r="Q25">
        <f>Brazil_0!Q25</f>
        <v>200143</v>
      </c>
      <c r="R25">
        <f>Brazil_0!R25</f>
        <v>199526</v>
      </c>
      <c r="S25">
        <f>Brazil_0!S25</f>
        <v>199370</v>
      </c>
      <c r="T25">
        <f>Brazil_0!T25</f>
        <v>199348</v>
      </c>
      <c r="U25">
        <f>Brazil_0!U25</f>
        <v>199605</v>
      </c>
      <c r="V25">
        <f>Brazil_0!V25</f>
        <v>199632</v>
      </c>
      <c r="W25">
        <f>Brazil_0!W25</f>
        <v>185926</v>
      </c>
      <c r="X25">
        <f>Brazil_0!X25</f>
        <v>185852</v>
      </c>
      <c r="Y25">
        <f>Brazil_0!Y25</f>
        <v>185852</v>
      </c>
      <c r="Z25">
        <f>Brazil_0!Z25</f>
        <v>185858</v>
      </c>
      <c r="AA25">
        <f>Brazil_0!AA25</f>
        <v>185806</v>
      </c>
      <c r="AB25">
        <f>Brazil_0!AB25</f>
        <v>185626</v>
      </c>
      <c r="AC25">
        <f>Brazil_0!AC25</f>
        <v>3391961</v>
      </c>
      <c r="AD25">
        <f>Brazil_0!AD25</f>
        <v>3402526</v>
      </c>
      <c r="AE25">
        <f>Brazil_0!AE25</f>
        <v>3374059</v>
      </c>
      <c r="AF25">
        <f>Brazil_0!AF25</f>
        <v>3297471</v>
      </c>
      <c r="AG25">
        <f>Brazil_0!AG25</f>
        <v>3244180</v>
      </c>
      <c r="AH25">
        <f>Brazil_0!AH25</f>
        <v>3246494</v>
      </c>
      <c r="AI25">
        <f>Brazil_0!AI25</f>
        <v>3237128</v>
      </c>
      <c r="AJ25">
        <f>Brazil_0!AJ25</f>
        <v>3222220</v>
      </c>
      <c r="AK25">
        <f>Brazil_0!AK25</f>
        <v>3185663</v>
      </c>
      <c r="AL25">
        <f>Brazil_0!AL25</f>
        <v>3178464</v>
      </c>
      <c r="AM25">
        <f>Brazil_0!AM25</f>
        <v>3195592</v>
      </c>
      <c r="AN25">
        <f>Brazil_0!AN25</f>
        <v>3214732</v>
      </c>
      <c r="AO25">
        <f>Brazil_0!AO25</f>
        <v>3177991</v>
      </c>
      <c r="AP25">
        <f>Brazil_0!AP25</f>
        <v>3156586</v>
      </c>
      <c r="AQ25">
        <f>Brazil_0!AQ25</f>
        <v>3124572</v>
      </c>
      <c r="AR25">
        <f>Brazil_0!AR25</f>
        <v>3121049</v>
      </c>
      <c r="AS25">
        <f>Brazil_0!AS25</f>
        <v>3121071</v>
      </c>
      <c r="AT25">
        <f>Brazil_0!AT25</f>
        <v>3120564</v>
      </c>
      <c r="AU25">
        <f>Brazil_0!AU25</f>
        <v>3083940</v>
      </c>
      <c r="AV25">
        <f>Brazil_0!AV25</f>
        <v>3084455</v>
      </c>
      <c r="AW25">
        <f>Brazil_0!AW25</f>
        <v>3119073</v>
      </c>
      <c r="AX25">
        <f>Brazil_0!AX25</f>
        <v>28853</v>
      </c>
      <c r="AY25">
        <f>Brazil_0!AY25</f>
        <v>28728</v>
      </c>
      <c r="AZ25">
        <f>Brazil_0!AZ25</f>
        <v>28728</v>
      </c>
      <c r="BA25">
        <f>Brazil_0!BA25</f>
        <v>28652</v>
      </c>
      <c r="BB25">
        <f>Brazil_0!BB25</f>
        <v>28529</v>
      </c>
      <c r="BC25">
        <f>Brazil_0!BC25</f>
        <v>28529</v>
      </c>
      <c r="BD25">
        <f>Brazil_0!BD25</f>
        <v>28469</v>
      </c>
      <c r="BE25">
        <f>Brazil_0!BE25</f>
        <v>28362</v>
      </c>
      <c r="BF25">
        <f>Brazil_0!BF25</f>
        <v>28022</v>
      </c>
      <c r="BG25">
        <f>Brazil_0!BG25</f>
        <v>27028</v>
      </c>
      <c r="BH25">
        <f>Brazil_0!BH25</f>
        <v>27028</v>
      </c>
      <c r="BI25">
        <f>Brazil_0!BI25</f>
        <v>26988</v>
      </c>
      <c r="BJ25">
        <f>Brazil_0!BJ25</f>
        <v>26502</v>
      </c>
      <c r="BK25">
        <f>Brazil_0!BK25</f>
        <v>26475</v>
      </c>
      <c r="BL25">
        <f>Brazil_0!BL25</f>
        <v>26450</v>
      </c>
      <c r="BM25">
        <f>Brazil_0!BM25</f>
        <v>26410</v>
      </c>
      <c r="BN25">
        <f>Brazil_0!BN25</f>
        <v>26410</v>
      </c>
      <c r="BO25">
        <f>Brazil_0!BO25</f>
        <v>26328</v>
      </c>
      <c r="BP25">
        <f>Brazil_0!BP25</f>
        <v>26252</v>
      </c>
      <c r="BQ25">
        <f>Brazil_0!BQ25</f>
        <v>26248</v>
      </c>
      <c r="BR25">
        <f>Brazil_0!BR25</f>
        <v>25995</v>
      </c>
      <c r="BS25">
        <f>Brazil_0!BS25</f>
        <v>25995</v>
      </c>
      <c r="BT25">
        <f>Brazil_0!BT25</f>
        <v>25994</v>
      </c>
      <c r="BU25">
        <f>Brazil_0!BU25</f>
        <v>25334</v>
      </c>
      <c r="BV25">
        <f>Brazil_0!BV25</f>
        <v>25269</v>
      </c>
      <c r="BW25">
        <f>Brazil_0!BW25</f>
        <v>25269</v>
      </c>
      <c r="BX25">
        <f>Brazil_0!BX25</f>
        <v>25168</v>
      </c>
      <c r="BY25">
        <f>Brazil_0!BY25</f>
        <v>25185</v>
      </c>
      <c r="BZ25">
        <f>Brazil_0!BZ25</f>
        <v>25185</v>
      </c>
      <c r="CA25">
        <f>Brazil_0!CA25</f>
        <v>25299</v>
      </c>
      <c r="CB25">
        <f>Brazil_0!CB25</f>
        <v>25303</v>
      </c>
      <c r="CC25">
        <f>Brazil_0!CC25</f>
        <v>25353</v>
      </c>
      <c r="CD25">
        <f>Brazil_0!CD25</f>
        <v>25331</v>
      </c>
      <c r="CE25">
        <f>Brazil_0!CE25</f>
        <v>24973</v>
      </c>
      <c r="CF25">
        <f>Brazil_0!CF25</f>
        <v>24933</v>
      </c>
      <c r="CG25">
        <f>Brazil_0!CG25</f>
        <v>24904</v>
      </c>
      <c r="CH25">
        <f>Brazil_0!CH25</f>
        <v>24817</v>
      </c>
      <c r="CI25">
        <f>Brazil_0!CI25</f>
        <v>24675</v>
      </c>
      <c r="CJ25">
        <f>Brazil_0!CJ25</f>
        <v>24616</v>
      </c>
      <c r="CK25">
        <f>Brazil_0!CK25</f>
        <v>24600</v>
      </c>
      <c r="CL25">
        <f>Brazil_0!CL25</f>
        <v>24514</v>
      </c>
      <c r="CM25">
        <f>Brazil_0!CM25</f>
        <v>24504</v>
      </c>
      <c r="CN25">
        <f>Brazil_0!CN25</f>
        <v>24504</v>
      </c>
      <c r="CO25">
        <f>Brazil_0!CO25</f>
        <v>24504</v>
      </c>
      <c r="CP25">
        <f>Brazil_0!CP25</f>
        <v>24458</v>
      </c>
      <c r="CQ25">
        <f>Brazil_0!CQ25</f>
        <v>193803</v>
      </c>
      <c r="CR25">
        <f>Brazil_0!CR25</f>
        <v>196190</v>
      </c>
      <c r="CS25">
        <f>Brazil_0!CS25</f>
        <v>196336</v>
      </c>
      <c r="CT25">
        <f>Brazil_0!CT25</f>
        <v>195188</v>
      </c>
      <c r="CU25">
        <f>Brazil_0!CU25</f>
        <v>195048</v>
      </c>
      <c r="CV25">
        <f>Brazil_0!CV25</f>
        <v>194674</v>
      </c>
      <c r="CW25">
        <f>Brazil_0!CW25</f>
        <v>194464</v>
      </c>
    </row>
    <row r="26" spans="1:101" x14ac:dyDescent="0.25">
      <c r="A26" t="str">
        <f>MID('cont list_0'!A25,3,3)</f>
        <v>V29</v>
      </c>
      <c r="B26">
        <f>Brazil_0!B26</f>
        <v>142845</v>
      </c>
      <c r="C26">
        <f>Brazil_0!C26</f>
        <v>142845</v>
      </c>
      <c r="D26">
        <f>Brazil_0!D26</f>
        <v>142287</v>
      </c>
      <c r="E26">
        <f>Brazil_0!E26</f>
        <v>142348</v>
      </c>
      <c r="F26">
        <f>Brazil_0!F26</f>
        <v>142528</v>
      </c>
      <c r="G26">
        <f>Brazil_0!G26</f>
        <v>2106400</v>
      </c>
      <c r="H26">
        <f>Brazil_0!H26</f>
        <v>2100836</v>
      </c>
      <c r="I26">
        <f>Brazil_0!I26</f>
        <v>2092151</v>
      </c>
      <c r="J26">
        <f>Brazil_0!J26</f>
        <v>2090380</v>
      </c>
      <c r="K26">
        <f>Brazil_0!K26</f>
        <v>2091026</v>
      </c>
      <c r="L26">
        <f>Brazil_0!L26</f>
        <v>2089039</v>
      </c>
      <c r="M26">
        <f>Brazil_0!M26</f>
        <v>2088415</v>
      </c>
      <c r="N26">
        <f>Brazil_0!N26</f>
        <v>2093101</v>
      </c>
      <c r="O26">
        <f>Brazil_0!O26</f>
        <v>2095831</v>
      </c>
      <c r="P26">
        <f>Brazil_0!P26</f>
        <v>2090417</v>
      </c>
      <c r="Q26">
        <f>Brazil_0!Q26</f>
        <v>2091898</v>
      </c>
      <c r="R26">
        <f>Brazil_0!R26</f>
        <v>2094173</v>
      </c>
      <c r="S26">
        <f>Brazil_0!S26</f>
        <v>2094093</v>
      </c>
      <c r="T26">
        <f>Brazil_0!T26</f>
        <v>2096005</v>
      </c>
      <c r="U26">
        <f>Brazil_0!U26</f>
        <v>2091840</v>
      </c>
      <c r="V26">
        <f>Brazil_0!V26</f>
        <v>2067203</v>
      </c>
      <c r="W26">
        <f>Brazil_0!W26</f>
        <v>2064258</v>
      </c>
      <c r="X26">
        <f>Brazil_0!X26</f>
        <v>2054807</v>
      </c>
      <c r="Y26">
        <f>Brazil_0!Y26</f>
        <v>2054807</v>
      </c>
      <c r="Z26">
        <f>Brazil_0!Z26</f>
        <v>2057137</v>
      </c>
      <c r="AA26">
        <f>Brazil_0!AA26</f>
        <v>2062397</v>
      </c>
      <c r="AB26">
        <f>Brazil_0!AB26</f>
        <v>2060051</v>
      </c>
      <c r="AC26">
        <f>Brazil_0!AC26</f>
        <v>185528</v>
      </c>
      <c r="AD26">
        <f>Brazil_0!AD26</f>
        <v>177310</v>
      </c>
      <c r="AE26">
        <f>Brazil_0!AE26</f>
        <v>177288</v>
      </c>
      <c r="AF26">
        <f>Brazil_0!AF26</f>
        <v>177185</v>
      </c>
      <c r="AG26">
        <f>Brazil_0!AG26</f>
        <v>175734</v>
      </c>
      <c r="AH26">
        <f>Brazil_0!AH26</f>
        <v>175700</v>
      </c>
      <c r="AI26">
        <f>Brazil_0!AI26</f>
        <v>175661</v>
      </c>
      <c r="AJ26">
        <f>Brazil_0!AJ26</f>
        <v>175479</v>
      </c>
      <c r="AK26">
        <f>Brazil_0!AK26</f>
        <v>175229</v>
      </c>
      <c r="AL26">
        <f>Brazil_0!AL26</f>
        <v>175406</v>
      </c>
      <c r="AM26">
        <f>Brazil_0!AM26</f>
        <v>173143</v>
      </c>
      <c r="AN26">
        <f>Brazil_0!AN26</f>
        <v>173061</v>
      </c>
      <c r="AO26">
        <f>Brazil_0!AO26</f>
        <v>172913</v>
      </c>
      <c r="AP26">
        <f>Brazil_0!AP26</f>
        <v>172794</v>
      </c>
      <c r="AQ26">
        <f>Brazil_0!AQ26</f>
        <v>172817</v>
      </c>
      <c r="AR26">
        <f>Brazil_0!AR26</f>
        <v>172811</v>
      </c>
      <c r="AS26">
        <f>Brazil_0!AS26</f>
        <v>172634</v>
      </c>
      <c r="AT26">
        <f>Brazil_0!AT26</f>
        <v>172573</v>
      </c>
      <c r="AU26">
        <f>Brazil_0!AU26</f>
        <v>172110</v>
      </c>
      <c r="AV26">
        <f>Brazil_0!AV26</f>
        <v>173612</v>
      </c>
      <c r="AW26">
        <f>Brazil_0!AW26</f>
        <v>173059</v>
      </c>
      <c r="AX26">
        <f>Brazil_0!AX26</f>
        <v>3155132</v>
      </c>
      <c r="AY26">
        <f>Brazil_0!AY26</f>
        <v>3154517</v>
      </c>
      <c r="AZ26">
        <f>Brazil_0!AZ26</f>
        <v>3137819</v>
      </c>
      <c r="BA26">
        <f>Brazil_0!BA26</f>
        <v>3147125</v>
      </c>
      <c r="BB26">
        <f>Brazil_0!BB26</f>
        <v>3099494</v>
      </c>
      <c r="BC26">
        <f>Brazil_0!BC26</f>
        <v>3096688</v>
      </c>
      <c r="BD26">
        <f>Brazil_0!BD26</f>
        <v>3067970</v>
      </c>
      <c r="BE26">
        <f>Brazil_0!BE26</f>
        <v>3088061</v>
      </c>
      <c r="BF26">
        <f>Brazil_0!BF26</f>
        <v>3102575</v>
      </c>
      <c r="BG26">
        <f>Brazil_0!BG26</f>
        <v>3077717</v>
      </c>
      <c r="BH26">
        <f>Brazil_0!BH26</f>
        <v>3072950</v>
      </c>
      <c r="BI26">
        <f>Brazil_0!BI26</f>
        <v>3091712</v>
      </c>
      <c r="BJ26">
        <f>Brazil_0!BJ26</f>
        <v>3029418</v>
      </c>
      <c r="BK26">
        <f>Brazil_0!BK26</f>
        <v>3012983</v>
      </c>
      <c r="BL26">
        <f>Brazil_0!BL26</f>
        <v>3038994</v>
      </c>
      <c r="BM26">
        <f>Brazil_0!BM26</f>
        <v>3042426</v>
      </c>
      <c r="BN26">
        <f>Brazil_0!BN26</f>
        <v>3030044</v>
      </c>
      <c r="BO26">
        <f>Brazil_0!BO26</f>
        <v>3026859</v>
      </c>
      <c r="BP26">
        <f>Brazil_0!BP26</f>
        <v>3075715</v>
      </c>
      <c r="BQ26">
        <f>Brazil_0!BQ26</f>
        <v>3086448</v>
      </c>
      <c r="BR26">
        <f>Brazil_0!BR26</f>
        <v>3073729</v>
      </c>
      <c r="BS26">
        <f>Brazil_0!BS26</f>
        <v>3089614</v>
      </c>
      <c r="BT26">
        <f>Brazil_0!BT26</f>
        <v>3139124</v>
      </c>
      <c r="BU26">
        <f>Brazil_0!BU26</f>
        <v>25742</v>
      </c>
      <c r="BV26">
        <f>Brazil_0!BV26</f>
        <v>25639</v>
      </c>
      <c r="BW26">
        <f>Brazil_0!BW26</f>
        <v>25639</v>
      </c>
      <c r="BX26">
        <f>Brazil_0!BX26</f>
        <v>25139</v>
      </c>
      <c r="BY26">
        <f>Brazil_0!BY26</f>
        <v>25168</v>
      </c>
      <c r="BZ26">
        <f>Brazil_0!BZ26</f>
        <v>25099</v>
      </c>
      <c r="CA26">
        <f>Brazil_0!CA26</f>
        <v>25138</v>
      </c>
      <c r="CB26">
        <f>Brazil_0!CB26</f>
        <v>25104</v>
      </c>
      <c r="CC26">
        <f>Brazil_0!CC26</f>
        <v>25114</v>
      </c>
      <c r="CD26">
        <f>Brazil_0!CD26</f>
        <v>25044</v>
      </c>
      <c r="CE26">
        <f>Brazil_0!CE26</f>
        <v>25044</v>
      </c>
      <c r="CF26">
        <f>Brazil_0!CF26</f>
        <v>25044</v>
      </c>
      <c r="CG26">
        <f>Brazil_0!CG26</f>
        <v>25043</v>
      </c>
      <c r="CH26">
        <f>Brazil_0!CH26</f>
        <v>24936</v>
      </c>
      <c r="CI26">
        <f>Brazil_0!CI26</f>
        <v>24884</v>
      </c>
      <c r="CJ26">
        <f>Brazil_0!CJ26</f>
        <v>24884</v>
      </c>
      <c r="CK26">
        <f>Brazil_0!CK26</f>
        <v>24575</v>
      </c>
      <c r="CL26">
        <f>Brazil_0!CL26</f>
        <v>24526</v>
      </c>
      <c r="CM26">
        <f>Brazil_0!CM26</f>
        <v>24480</v>
      </c>
      <c r="CN26">
        <f>Brazil_0!CN26</f>
        <v>24480</v>
      </c>
      <c r="CO26">
        <f>Brazil_0!CO26</f>
        <v>24480</v>
      </c>
      <c r="CP26">
        <f>Brazil_0!CP26</f>
        <v>24470</v>
      </c>
      <c r="CQ26">
        <f>Brazil_0!CQ26</f>
        <v>24384</v>
      </c>
      <c r="CR26">
        <f>Brazil_0!CR26</f>
        <v>23111</v>
      </c>
      <c r="CS26">
        <f>Brazil_0!CS26</f>
        <v>22772</v>
      </c>
      <c r="CT26">
        <f>Brazil_0!CT26</f>
        <v>22473</v>
      </c>
      <c r="CU26">
        <f>Brazil_0!CU26</f>
        <v>22231</v>
      </c>
      <c r="CV26">
        <f>Brazil_0!CV26</f>
        <v>21600</v>
      </c>
      <c r="CW26">
        <f>Brazil_0!CW26</f>
        <v>21418</v>
      </c>
    </row>
    <row r="27" spans="1:101" x14ac:dyDescent="0.25">
      <c r="A27" t="str">
        <f>MID('cont list_0'!A26,3,3)</f>
        <v>X29</v>
      </c>
      <c r="B27">
        <f>Brazil_0!B27</f>
        <v>9910</v>
      </c>
      <c r="C27">
        <f>Brazil_0!C27</f>
        <v>9910</v>
      </c>
      <c r="D27">
        <f>Brazil_0!D27</f>
        <v>10030</v>
      </c>
      <c r="E27">
        <f>Brazil_0!E27</f>
        <v>10030</v>
      </c>
      <c r="F27">
        <f>Brazil_0!F27</f>
        <v>10129</v>
      </c>
      <c r="G27">
        <f>Brazil_0!G27</f>
        <v>139075</v>
      </c>
      <c r="H27">
        <f>Brazil_0!H27</f>
        <v>137354</v>
      </c>
      <c r="I27">
        <f>Brazil_0!I27</f>
        <v>136337</v>
      </c>
      <c r="J27">
        <f>Brazil_0!J27</f>
        <v>134470</v>
      </c>
      <c r="K27">
        <f>Brazil_0!K27</f>
        <v>133772</v>
      </c>
      <c r="L27">
        <f>Brazil_0!L27</f>
        <v>132608</v>
      </c>
      <c r="M27">
        <f>Brazil_0!M27</f>
        <v>131883</v>
      </c>
      <c r="N27">
        <f>Brazil_0!N27</f>
        <v>124224</v>
      </c>
      <c r="O27">
        <f>Brazil_0!O27</f>
        <v>122655</v>
      </c>
      <c r="P27">
        <f>Brazil_0!P27</f>
        <v>122300</v>
      </c>
      <c r="Q27">
        <f>Brazil_0!Q27</f>
        <v>118577</v>
      </c>
      <c r="R27">
        <f>Brazil_0!R27</f>
        <v>118671</v>
      </c>
      <c r="S27">
        <f>Brazil_0!S27</f>
        <v>118466</v>
      </c>
      <c r="T27">
        <f>Brazil_0!T27</f>
        <v>118061</v>
      </c>
      <c r="U27">
        <f>Brazil_0!U27</f>
        <v>110691</v>
      </c>
      <c r="V27">
        <f>Brazil_0!V27</f>
        <v>110519</v>
      </c>
      <c r="W27">
        <f>Brazil_0!W27</f>
        <v>110044</v>
      </c>
      <c r="X27">
        <f>Brazil_0!X27</f>
        <v>109950</v>
      </c>
      <c r="Y27">
        <f>Brazil_0!Y27</f>
        <v>109950</v>
      </c>
      <c r="Z27">
        <f>Brazil_0!Z27</f>
        <v>109758</v>
      </c>
      <c r="AA27">
        <f>Brazil_0!AA27</f>
        <v>108713</v>
      </c>
      <c r="AB27">
        <f>Brazil_0!AB27</f>
        <v>108345</v>
      </c>
      <c r="AC27">
        <f>Brazil_0!AC27</f>
        <v>2060040</v>
      </c>
      <c r="AD27">
        <f>Brazil_0!AD27</f>
        <v>2057811</v>
      </c>
      <c r="AE27">
        <f>Brazil_0!AE27</f>
        <v>2054793</v>
      </c>
      <c r="AF27">
        <f>Brazil_0!AF27</f>
        <v>2018535</v>
      </c>
      <c r="AG27">
        <f>Brazil_0!AG27</f>
        <v>2016788</v>
      </c>
      <c r="AH27">
        <f>Brazil_0!AH27</f>
        <v>2018137</v>
      </c>
      <c r="AI27">
        <f>Brazil_0!AI27</f>
        <v>2016644</v>
      </c>
      <c r="AJ27">
        <f>Brazil_0!AJ27</f>
        <v>2014171</v>
      </c>
      <c r="AK27">
        <f>Brazil_0!AK27</f>
        <v>2009893</v>
      </c>
      <c r="AL27">
        <f>Brazil_0!AL27</f>
        <v>2012224</v>
      </c>
      <c r="AM27">
        <f>Brazil_0!AM27</f>
        <v>2010221</v>
      </c>
      <c r="AN27">
        <f>Brazil_0!AN27</f>
        <v>2008366</v>
      </c>
      <c r="AO27">
        <f>Brazil_0!AO27</f>
        <v>2029018</v>
      </c>
      <c r="AP27">
        <f>Brazil_0!AP27</f>
        <v>2027855</v>
      </c>
      <c r="AQ27">
        <f>Brazil_0!AQ27</f>
        <v>2017047</v>
      </c>
      <c r="AR27">
        <f>Brazil_0!AR27</f>
        <v>2014669</v>
      </c>
      <c r="AS27">
        <f>Brazil_0!AS27</f>
        <v>2019075</v>
      </c>
      <c r="AT27">
        <f>Brazil_0!AT27</f>
        <v>2020996</v>
      </c>
      <c r="AU27">
        <f>Brazil_0!AU27</f>
        <v>2027953</v>
      </c>
      <c r="AV27">
        <f>Brazil_0!AV27</f>
        <v>2030876</v>
      </c>
      <c r="AW27">
        <f>Brazil_0!AW27</f>
        <v>2031413</v>
      </c>
      <c r="AX27">
        <f>Brazil_0!AX27</f>
        <v>173022</v>
      </c>
      <c r="AY27">
        <f>Brazil_0!AY27</f>
        <v>172989</v>
      </c>
      <c r="AZ27">
        <f>Brazil_0!AZ27</f>
        <v>172882</v>
      </c>
      <c r="BA27">
        <f>Brazil_0!BA27</f>
        <v>173246</v>
      </c>
      <c r="BB27">
        <f>Brazil_0!BB27</f>
        <v>173186</v>
      </c>
      <c r="BC27">
        <f>Brazil_0!BC27</f>
        <v>172892</v>
      </c>
      <c r="BD27">
        <f>Brazil_0!BD27</f>
        <v>172656</v>
      </c>
      <c r="BE27">
        <f>Brazil_0!BE27</f>
        <v>172311</v>
      </c>
      <c r="BF27">
        <f>Brazil_0!BF27</f>
        <v>172370</v>
      </c>
      <c r="BG27">
        <f>Brazil_0!BG27</f>
        <v>172244</v>
      </c>
      <c r="BH27">
        <f>Brazil_0!BH27</f>
        <v>172154</v>
      </c>
      <c r="BI27">
        <f>Brazil_0!BI27</f>
        <v>172231</v>
      </c>
      <c r="BJ27">
        <f>Brazil_0!BJ27</f>
        <v>172816</v>
      </c>
      <c r="BK27">
        <f>Brazil_0!BK27</f>
        <v>173159</v>
      </c>
      <c r="BL27">
        <f>Brazil_0!BL27</f>
        <v>173420</v>
      </c>
      <c r="BM27">
        <f>Brazil_0!BM27</f>
        <v>173019</v>
      </c>
      <c r="BN27">
        <f>Brazil_0!BN27</f>
        <v>173735</v>
      </c>
      <c r="BO27">
        <f>Brazil_0!BO27</f>
        <v>173734</v>
      </c>
      <c r="BP27">
        <f>Brazil_0!BP27</f>
        <v>174077</v>
      </c>
      <c r="BQ27">
        <f>Brazil_0!BQ27</f>
        <v>174505</v>
      </c>
      <c r="BR27">
        <f>Brazil_0!BR27</f>
        <v>174805</v>
      </c>
      <c r="BS27">
        <f>Brazil_0!BS27</f>
        <v>175162</v>
      </c>
      <c r="BT27">
        <f>Brazil_0!BT27</f>
        <v>174907</v>
      </c>
      <c r="BU27">
        <f>Brazil_0!BU27</f>
        <v>3137043</v>
      </c>
      <c r="BV27">
        <f>Brazil_0!BV27</f>
        <v>3141705</v>
      </c>
      <c r="BW27">
        <f>Brazil_0!BW27</f>
        <v>3146046</v>
      </c>
      <c r="BX27">
        <f>Brazil_0!BX27</f>
        <v>3113902</v>
      </c>
      <c r="BY27">
        <f>Brazil_0!BY27</f>
        <v>3158472</v>
      </c>
      <c r="BZ27">
        <f>Brazil_0!BZ27</f>
        <v>3172548</v>
      </c>
      <c r="CA27">
        <f>Brazil_0!CA27</f>
        <v>3218727</v>
      </c>
      <c r="CB27">
        <f>Brazil_0!CB27</f>
        <v>3233474</v>
      </c>
      <c r="CC27">
        <f>Brazil_0!CC27</f>
        <v>3246901</v>
      </c>
      <c r="CD27">
        <f>Brazil_0!CD27</f>
        <v>3261900</v>
      </c>
      <c r="CE27">
        <f>Brazil_0!CE27</f>
        <v>3254826</v>
      </c>
      <c r="CF27">
        <f>Brazil_0!CF27</f>
        <v>3258524</v>
      </c>
      <c r="CG27">
        <f>Brazil_0!CG27</f>
        <v>3303849</v>
      </c>
      <c r="CH27">
        <f>Brazil_0!CH27</f>
        <v>3274624</v>
      </c>
      <c r="CI27">
        <f>Brazil_0!CI27</f>
        <v>3265272</v>
      </c>
      <c r="CJ27">
        <f>Brazil_0!CJ27</f>
        <v>3237514</v>
      </c>
      <c r="CK27">
        <f>Brazil_0!CK27</f>
        <v>3240227</v>
      </c>
      <c r="CL27">
        <f>Brazil_0!CL27</f>
        <v>3232865</v>
      </c>
      <c r="CM27">
        <f>Brazil_0!CM27</f>
        <v>3270591</v>
      </c>
      <c r="CN27">
        <f>Brazil_0!CN27</f>
        <v>3270591</v>
      </c>
      <c r="CO27">
        <f>Brazil_0!CO27</f>
        <v>3273306</v>
      </c>
      <c r="CP27">
        <f>Brazil_0!CP27</f>
        <v>3248882</v>
      </c>
      <c r="CQ27">
        <f>Brazil_0!CQ27</f>
        <v>24382</v>
      </c>
      <c r="CR27">
        <f>Brazil_0!CR27</f>
        <v>24238</v>
      </c>
      <c r="CS27">
        <f>Brazil_0!CS27</f>
        <v>24080</v>
      </c>
      <c r="CT27">
        <f>Brazil_0!CT27</f>
        <v>24023</v>
      </c>
      <c r="CU27">
        <f>Brazil_0!CU27</f>
        <v>23942</v>
      </c>
      <c r="CV27">
        <f>Brazil_0!CV27</f>
        <v>23894</v>
      </c>
      <c r="CW27">
        <f>Brazil_0!CW27</f>
        <v>23694</v>
      </c>
    </row>
    <row r="28" spans="1:101" x14ac:dyDescent="0.25">
      <c r="A28" t="str">
        <f>MID('cont list_0'!A27,3,3)</f>
        <v>Z29</v>
      </c>
      <c r="B28">
        <f>Brazil_0!B28</f>
        <v>13881</v>
      </c>
      <c r="C28">
        <f>Brazil_0!C28</f>
        <v>13881</v>
      </c>
      <c r="D28">
        <f>Brazil_0!D28</f>
        <v>13931</v>
      </c>
      <c r="E28">
        <f>Brazil_0!E28</f>
        <v>13931</v>
      </c>
      <c r="F28">
        <f>Brazil_0!F28</f>
        <v>13701</v>
      </c>
      <c r="G28">
        <f>Brazil_0!G28</f>
        <v>9337</v>
      </c>
      <c r="H28">
        <f>Brazil_0!H28</f>
        <v>9337</v>
      </c>
      <c r="I28">
        <f>Brazil_0!I28</f>
        <v>9257</v>
      </c>
      <c r="J28">
        <f>Brazil_0!J28</f>
        <v>9257</v>
      </c>
      <c r="K28">
        <f>Brazil_0!K28</f>
        <v>9250</v>
      </c>
      <c r="L28">
        <f>Brazil_0!L28</f>
        <v>9079</v>
      </c>
      <c r="M28">
        <f>Brazil_0!M28</f>
        <v>9079</v>
      </c>
      <c r="N28">
        <f>Brazil_0!N28</f>
        <v>9079</v>
      </c>
      <c r="O28">
        <f>Brazil_0!O28</f>
        <v>9139</v>
      </c>
      <c r="P28">
        <f>Brazil_0!P28</f>
        <v>9139</v>
      </c>
      <c r="Q28">
        <f>Brazil_0!Q28</f>
        <v>8906</v>
      </c>
      <c r="R28">
        <f>Brazil_0!R28</f>
        <v>8906</v>
      </c>
      <c r="S28">
        <f>Brazil_0!S28</f>
        <v>8897</v>
      </c>
      <c r="T28">
        <f>Brazil_0!T28</f>
        <v>8897</v>
      </c>
      <c r="U28">
        <f>Brazil_0!U28</f>
        <v>8897</v>
      </c>
      <c r="V28">
        <f>Brazil_0!V28</f>
        <v>8894</v>
      </c>
      <c r="W28">
        <f>Brazil_0!W28</f>
        <v>8894</v>
      </c>
      <c r="X28">
        <f>Brazil_0!X28</f>
        <v>8924</v>
      </c>
      <c r="Y28">
        <f>Brazil_0!Y28</f>
        <v>8924</v>
      </c>
      <c r="Z28">
        <f>Brazil_0!Z28</f>
        <v>8924</v>
      </c>
      <c r="AA28">
        <f>Brazil_0!AA28</f>
        <v>8880</v>
      </c>
      <c r="AB28">
        <f>Brazil_0!AB28</f>
        <v>8880</v>
      </c>
      <c r="AC28">
        <f>Brazil_0!AC28</f>
        <v>107877</v>
      </c>
      <c r="AD28">
        <f>Brazil_0!AD28</f>
        <v>107481</v>
      </c>
      <c r="AE28">
        <f>Brazil_0!AE28</f>
        <v>106986</v>
      </c>
      <c r="AF28">
        <f>Brazil_0!AF28</f>
        <v>106731</v>
      </c>
      <c r="AG28">
        <f>Brazil_0!AG28</f>
        <v>105758</v>
      </c>
      <c r="AH28">
        <f>Brazil_0!AH28</f>
        <v>105854</v>
      </c>
      <c r="AI28">
        <f>Brazil_0!AI28</f>
        <v>105788</v>
      </c>
      <c r="AJ28">
        <f>Brazil_0!AJ28</f>
        <v>104013</v>
      </c>
      <c r="AK28">
        <f>Brazil_0!AK28</f>
        <v>103012</v>
      </c>
      <c r="AL28">
        <f>Brazil_0!AL28</f>
        <v>102182</v>
      </c>
      <c r="AM28">
        <f>Brazil_0!AM28</f>
        <v>101364</v>
      </c>
      <c r="AN28">
        <f>Brazil_0!AN28</f>
        <v>101000</v>
      </c>
      <c r="AO28">
        <f>Brazil_0!AO28</f>
        <v>100647</v>
      </c>
      <c r="AP28">
        <f>Brazil_0!AP28</f>
        <v>100181</v>
      </c>
      <c r="AQ28">
        <f>Brazil_0!AQ28</f>
        <v>99067</v>
      </c>
      <c r="AR28">
        <f>Brazil_0!AR28</f>
        <v>98957</v>
      </c>
      <c r="AS28">
        <f>Brazil_0!AS28</f>
        <v>98891</v>
      </c>
      <c r="AT28">
        <f>Brazil_0!AT28</f>
        <v>98697</v>
      </c>
      <c r="AU28">
        <f>Brazil_0!AU28</f>
        <v>98544</v>
      </c>
      <c r="AV28">
        <f>Brazil_0!AV28</f>
        <v>98384</v>
      </c>
      <c r="AW28">
        <f>Brazil_0!AW28</f>
        <v>98623</v>
      </c>
      <c r="AX28">
        <f>Brazil_0!AX28</f>
        <v>2031534</v>
      </c>
      <c r="AY28">
        <f>Brazil_0!AY28</f>
        <v>2031968</v>
      </c>
      <c r="AZ28">
        <f>Brazil_0!AZ28</f>
        <v>2031747</v>
      </c>
      <c r="BA28">
        <f>Brazil_0!BA28</f>
        <v>2032443</v>
      </c>
      <c r="BB28">
        <f>Brazil_0!BB28</f>
        <v>2033601</v>
      </c>
      <c r="BC28">
        <f>Brazil_0!BC28</f>
        <v>2034165</v>
      </c>
      <c r="BD28">
        <f>Brazil_0!BD28</f>
        <v>2031650</v>
      </c>
      <c r="BE28">
        <f>Brazil_0!BE28</f>
        <v>2028066</v>
      </c>
      <c r="BF28">
        <f>Brazil_0!BF28</f>
        <v>2027927</v>
      </c>
      <c r="BG28">
        <f>Brazil_0!BG28</f>
        <v>2026291</v>
      </c>
      <c r="BH28">
        <f>Brazil_0!BH28</f>
        <v>2022471</v>
      </c>
      <c r="BI28">
        <f>Brazil_0!BI28</f>
        <v>2022460</v>
      </c>
      <c r="BJ28">
        <f>Brazil_0!BJ28</f>
        <v>2003585</v>
      </c>
      <c r="BK28">
        <f>Brazil_0!BK28</f>
        <v>2003763</v>
      </c>
      <c r="BL28">
        <f>Brazil_0!BL28</f>
        <v>2006057</v>
      </c>
      <c r="BM28">
        <f>Brazil_0!BM28</f>
        <v>2008270</v>
      </c>
      <c r="BN28">
        <f>Brazil_0!BN28</f>
        <v>2011113</v>
      </c>
      <c r="BO28">
        <f>Brazil_0!BO28</f>
        <v>2008515</v>
      </c>
      <c r="BP28">
        <f>Brazil_0!BP28</f>
        <v>2008681</v>
      </c>
      <c r="BQ28">
        <f>Brazil_0!BQ28</f>
        <v>2005666</v>
      </c>
      <c r="BR28">
        <f>Brazil_0!BR28</f>
        <v>2010958</v>
      </c>
      <c r="BS28">
        <f>Brazil_0!BS28</f>
        <v>2011721</v>
      </c>
      <c r="BT28">
        <f>Brazil_0!BT28</f>
        <v>1971163</v>
      </c>
      <c r="BU28">
        <f>Brazil_0!BU28</f>
        <v>175103</v>
      </c>
      <c r="BV28">
        <f>Brazil_0!BV28</f>
        <v>175190</v>
      </c>
      <c r="BW28">
        <f>Brazil_0!BW28</f>
        <v>175098</v>
      </c>
      <c r="BX28">
        <f>Brazil_0!BX28</f>
        <v>175043</v>
      </c>
      <c r="BY28">
        <f>Brazil_0!BY28</f>
        <v>177786</v>
      </c>
      <c r="BZ28">
        <f>Brazil_0!BZ28</f>
        <v>177695</v>
      </c>
      <c r="CA28">
        <f>Brazil_0!CA28</f>
        <v>174295</v>
      </c>
      <c r="CB28">
        <f>Brazil_0!CB28</f>
        <v>174323</v>
      </c>
      <c r="CC28">
        <f>Brazil_0!CC28</f>
        <v>174512</v>
      </c>
      <c r="CD28">
        <f>Brazil_0!CD28</f>
        <v>174457</v>
      </c>
      <c r="CE28">
        <f>Brazil_0!CE28</f>
        <v>168454</v>
      </c>
      <c r="CF28">
        <f>Brazil_0!CF28</f>
        <v>162105</v>
      </c>
      <c r="CG28">
        <f>Brazil_0!CG28</f>
        <v>155418</v>
      </c>
      <c r="CH28">
        <f>Brazil_0!CH28</f>
        <v>146265</v>
      </c>
      <c r="CI28">
        <f>Brazil_0!CI28</f>
        <v>146300</v>
      </c>
      <c r="CJ28">
        <f>Brazil_0!CJ28</f>
        <v>145935</v>
      </c>
      <c r="CK28">
        <f>Brazil_0!CK28</f>
        <v>145846</v>
      </c>
      <c r="CL28">
        <f>Brazil_0!CL28</f>
        <v>141285</v>
      </c>
      <c r="CM28">
        <f>Brazil_0!CM28</f>
        <v>135408</v>
      </c>
      <c r="CN28">
        <f>Brazil_0!CN28</f>
        <v>135408</v>
      </c>
      <c r="CO28">
        <f>Brazil_0!CO28</f>
        <v>135548</v>
      </c>
      <c r="CP28">
        <f>Brazil_0!CP28</f>
        <v>135543</v>
      </c>
      <c r="CQ28">
        <f>Brazil_0!CQ28</f>
        <v>3178144</v>
      </c>
      <c r="CR28">
        <f>Brazil_0!CR28</f>
        <v>3159802</v>
      </c>
      <c r="CS28">
        <f>Brazil_0!CS28</f>
        <v>3187938</v>
      </c>
      <c r="CT28">
        <f>Brazil_0!CT28</f>
        <v>3199608</v>
      </c>
      <c r="CU28">
        <f>Brazil_0!CU28</f>
        <v>3199866</v>
      </c>
      <c r="CV28">
        <f>Brazil_0!CV28</f>
        <v>3235863</v>
      </c>
      <c r="CW28">
        <f>Brazil_0!CW28</f>
        <v>3237276</v>
      </c>
    </row>
    <row r="29" spans="1:101" x14ac:dyDescent="0.25">
      <c r="A29" t="str">
        <f>MID('cont list_0'!A28,3,3)</f>
        <v>F30</v>
      </c>
      <c r="B29">
        <f>Brazil_0!B29</f>
        <v>1687244</v>
      </c>
      <c r="C29">
        <f>Brazil_0!C29</f>
        <v>1687244</v>
      </c>
      <c r="D29">
        <f>Brazil_0!D29</f>
        <v>1705909</v>
      </c>
      <c r="E29">
        <f>Brazil_0!E29</f>
        <v>1727734</v>
      </c>
      <c r="F29">
        <f>Brazil_0!F29</f>
        <v>1719761</v>
      </c>
      <c r="G29">
        <f>Brazil_0!G29</f>
        <v>13090</v>
      </c>
      <c r="H29">
        <f>Brazil_0!H29</f>
        <v>13090</v>
      </c>
      <c r="I29">
        <f>Brazil_0!I29</f>
        <v>13095</v>
      </c>
      <c r="J29">
        <f>Brazil_0!J29</f>
        <v>13118</v>
      </c>
      <c r="K29">
        <f>Brazil_0!K29</f>
        <v>13087</v>
      </c>
      <c r="L29">
        <f>Brazil_0!L29</f>
        <v>12757</v>
      </c>
      <c r="M29">
        <f>Brazil_0!M29</f>
        <v>12757</v>
      </c>
      <c r="N29">
        <f>Brazil_0!N29</f>
        <v>12757</v>
      </c>
      <c r="O29">
        <f>Brazil_0!O29</f>
        <v>12757</v>
      </c>
      <c r="P29">
        <f>Brazil_0!P29</f>
        <v>12757</v>
      </c>
      <c r="Q29">
        <f>Brazil_0!Q29</f>
        <v>12742</v>
      </c>
      <c r="R29">
        <f>Brazil_0!R29</f>
        <v>12737</v>
      </c>
      <c r="S29">
        <f>Brazil_0!S29</f>
        <v>12751</v>
      </c>
      <c r="T29">
        <f>Brazil_0!T29</f>
        <v>12751</v>
      </c>
      <c r="U29">
        <f>Brazil_0!U29</f>
        <v>12751</v>
      </c>
      <c r="V29">
        <f>Brazil_0!V29</f>
        <v>12748</v>
      </c>
      <c r="W29">
        <f>Brazil_0!W29</f>
        <v>12748</v>
      </c>
      <c r="X29">
        <f>Brazil_0!X29</f>
        <v>12748</v>
      </c>
      <c r="Y29">
        <f>Brazil_0!Y29</f>
        <v>12748</v>
      </c>
      <c r="Z29">
        <f>Brazil_0!Z29</f>
        <v>12748</v>
      </c>
      <c r="AA29">
        <f>Brazil_0!AA29</f>
        <v>12701</v>
      </c>
      <c r="AB29">
        <f>Brazil_0!AB29</f>
        <v>12701</v>
      </c>
      <c r="AC29">
        <f>Brazil_0!AC29</f>
        <v>8885</v>
      </c>
      <c r="AD29">
        <f>Brazil_0!AD29</f>
        <v>8869</v>
      </c>
      <c r="AE29">
        <f>Brazil_0!AE29</f>
        <v>8850</v>
      </c>
      <c r="AF29">
        <f>Brazil_0!AF29</f>
        <v>8844</v>
      </c>
      <c r="AG29">
        <f>Brazil_0!AG29</f>
        <v>8844</v>
      </c>
      <c r="AH29">
        <f>Brazil_0!AH29</f>
        <v>8841</v>
      </c>
      <c r="AI29">
        <f>Brazil_0!AI29</f>
        <v>8830</v>
      </c>
      <c r="AJ29">
        <f>Brazil_0!AJ29</f>
        <v>8813</v>
      </c>
      <c r="AK29">
        <f>Brazil_0!AK29</f>
        <v>8513</v>
      </c>
      <c r="AL29">
        <f>Brazil_0!AL29</f>
        <v>8513</v>
      </c>
      <c r="AM29">
        <f>Brazil_0!AM29</f>
        <v>8513</v>
      </c>
      <c r="AN29">
        <f>Brazil_0!AN29</f>
        <v>8496</v>
      </c>
      <c r="AO29">
        <f>Brazil_0!AO29</f>
        <v>8495</v>
      </c>
      <c r="AP29">
        <f>Brazil_0!AP29</f>
        <v>8481</v>
      </c>
      <c r="AQ29">
        <f>Brazil_0!AQ29</f>
        <v>8481</v>
      </c>
      <c r="AR29">
        <f>Brazil_0!AR29</f>
        <v>8481</v>
      </c>
      <c r="AS29">
        <f>Brazil_0!AS29</f>
        <v>8406</v>
      </c>
      <c r="AT29">
        <f>Brazil_0!AT29</f>
        <v>8356</v>
      </c>
      <c r="AU29">
        <f>Brazil_0!AU29</f>
        <v>8356</v>
      </c>
      <c r="AV29">
        <f>Brazil_0!AV29</f>
        <v>8406</v>
      </c>
      <c r="AW29">
        <f>Brazil_0!AW29</f>
        <v>8406</v>
      </c>
      <c r="AX29">
        <f>Brazil_0!AX29</f>
        <v>100950</v>
      </c>
      <c r="AY29">
        <f>Brazil_0!AY29</f>
        <v>100412</v>
      </c>
      <c r="AZ29">
        <f>Brazil_0!AZ29</f>
        <v>100432</v>
      </c>
      <c r="BA29">
        <f>Brazil_0!BA29</f>
        <v>99307</v>
      </c>
      <c r="BB29">
        <f>Brazil_0!BB29</f>
        <v>99042</v>
      </c>
      <c r="BC29">
        <f>Brazil_0!BC29</f>
        <v>98444</v>
      </c>
      <c r="BD29">
        <f>Brazil_0!BD29</f>
        <v>98111</v>
      </c>
      <c r="BE29">
        <f>Brazil_0!BE29</f>
        <v>97770</v>
      </c>
      <c r="BF29">
        <f>Brazil_0!BF29</f>
        <v>97211</v>
      </c>
      <c r="BG29">
        <f>Brazil_0!BG29</f>
        <v>97256</v>
      </c>
      <c r="BH29">
        <f>Brazil_0!BH29</f>
        <v>97134</v>
      </c>
      <c r="BI29">
        <f>Brazil_0!BI29</f>
        <v>96843</v>
      </c>
      <c r="BJ29">
        <f>Brazil_0!BJ29</f>
        <v>96290</v>
      </c>
      <c r="BK29">
        <f>Brazil_0!BK29</f>
        <v>96373</v>
      </c>
      <c r="BL29">
        <f>Brazil_0!BL29</f>
        <v>96204</v>
      </c>
      <c r="BM29">
        <f>Brazil_0!BM29</f>
        <v>96170</v>
      </c>
      <c r="BN29">
        <f>Brazil_0!BN29</f>
        <v>95688</v>
      </c>
      <c r="BO29">
        <f>Brazil_0!BO29</f>
        <v>95626</v>
      </c>
      <c r="BP29">
        <f>Brazil_0!BP29</f>
        <v>95442</v>
      </c>
      <c r="BQ29">
        <f>Brazil_0!BQ29</f>
        <v>95220</v>
      </c>
      <c r="BR29">
        <f>Brazil_0!BR29</f>
        <v>95137</v>
      </c>
      <c r="BS29">
        <f>Brazil_0!BS29</f>
        <v>95088</v>
      </c>
      <c r="BT29">
        <f>Brazil_0!BT29</f>
        <v>94723</v>
      </c>
      <c r="BU29">
        <f>Brazil_0!BU29</f>
        <v>1977032</v>
      </c>
      <c r="BV29">
        <f>Brazil_0!BV29</f>
        <v>1983563</v>
      </c>
      <c r="BW29">
        <f>Brazil_0!BW29</f>
        <v>1987849</v>
      </c>
      <c r="BX29">
        <f>Brazil_0!BX29</f>
        <v>1993885</v>
      </c>
      <c r="BY29">
        <f>Brazil_0!BY29</f>
        <v>2020350</v>
      </c>
      <c r="BZ29">
        <f>Brazil_0!BZ29</f>
        <v>2001293</v>
      </c>
      <c r="CA29">
        <f>Brazil_0!CA29</f>
        <v>1989671</v>
      </c>
      <c r="CB29">
        <f>Brazil_0!CB29</f>
        <v>1993525</v>
      </c>
      <c r="CC29">
        <f>Brazil_0!CC29</f>
        <v>2002621</v>
      </c>
      <c r="CD29">
        <f>Brazil_0!CD29</f>
        <v>1994730</v>
      </c>
      <c r="CE29">
        <f>Brazil_0!CE29</f>
        <v>2005673</v>
      </c>
      <c r="CF29">
        <f>Brazil_0!CF29</f>
        <v>2009714</v>
      </c>
      <c r="CG29">
        <f>Brazil_0!CG29</f>
        <v>2008463</v>
      </c>
      <c r="CH29">
        <f>Brazil_0!CH29</f>
        <v>1975392</v>
      </c>
      <c r="CI29">
        <f>Brazil_0!CI29</f>
        <v>1984862</v>
      </c>
      <c r="CJ29">
        <f>Brazil_0!CJ29</f>
        <v>2001371</v>
      </c>
      <c r="CK29">
        <f>Brazil_0!CK29</f>
        <v>2005511</v>
      </c>
      <c r="CL29">
        <f>Brazil_0!CL29</f>
        <v>1985151</v>
      </c>
      <c r="CM29">
        <f>Brazil_0!CM29</f>
        <v>1990587</v>
      </c>
      <c r="CN29">
        <f>Brazil_0!CN29</f>
        <v>1990587</v>
      </c>
      <c r="CO29">
        <f>Brazil_0!CO29</f>
        <v>1940027</v>
      </c>
      <c r="CP29">
        <f>Brazil_0!CP29</f>
        <v>1939359</v>
      </c>
      <c r="CQ29">
        <f>Brazil_0!CQ29</f>
        <v>135666</v>
      </c>
      <c r="CR29">
        <f>Brazil_0!CR29</f>
        <v>135385</v>
      </c>
      <c r="CS29">
        <f>Brazil_0!CS29</f>
        <v>135384</v>
      </c>
      <c r="CT29">
        <f>Brazil_0!CT29</f>
        <v>135365</v>
      </c>
      <c r="CU29">
        <f>Brazil_0!CU29</f>
        <v>135065</v>
      </c>
      <c r="CV29">
        <f>Brazil_0!CV29</f>
        <v>134991</v>
      </c>
      <c r="CW29">
        <f>Brazil_0!CW29</f>
        <v>134665</v>
      </c>
    </row>
    <row r="30" spans="1:101" x14ac:dyDescent="0.25">
      <c r="A30" t="str">
        <f>MID('cont list_0'!A29,3,3)</f>
        <v>J30</v>
      </c>
      <c r="B30">
        <f>Brazil_0!B30</f>
        <v>98596</v>
      </c>
      <c r="C30">
        <f>Brazil_0!C30</f>
        <v>98596</v>
      </c>
      <c r="D30">
        <f>Brazil_0!D30</f>
        <v>98697</v>
      </c>
      <c r="E30">
        <f>Brazil_0!E30</f>
        <v>98674</v>
      </c>
      <c r="F30">
        <f>Brazil_0!F30</f>
        <v>99126</v>
      </c>
      <c r="G30">
        <f>Brazil_0!G30</f>
        <v>1722437</v>
      </c>
      <c r="H30">
        <f>Brazil_0!H30</f>
        <v>1717282</v>
      </c>
      <c r="I30">
        <f>Brazil_0!I30</f>
        <v>1754664</v>
      </c>
      <c r="J30">
        <f>Brazil_0!J30</f>
        <v>1749893</v>
      </c>
      <c r="K30">
        <f>Brazil_0!K30</f>
        <v>1743407</v>
      </c>
      <c r="L30">
        <f>Brazil_0!L30</f>
        <v>1703826</v>
      </c>
      <c r="M30">
        <f>Brazil_0!M30</f>
        <v>1709179</v>
      </c>
      <c r="N30">
        <f>Brazil_0!N30</f>
        <v>1692609</v>
      </c>
      <c r="O30">
        <f>Brazil_0!O30</f>
        <v>1702602</v>
      </c>
      <c r="P30">
        <f>Brazil_0!P30</f>
        <v>1691958</v>
      </c>
      <c r="Q30">
        <f>Brazil_0!Q30</f>
        <v>1657991</v>
      </c>
      <c r="R30">
        <f>Brazil_0!R30</f>
        <v>1644387</v>
      </c>
      <c r="S30">
        <f>Brazil_0!S30</f>
        <v>1642674</v>
      </c>
      <c r="T30">
        <f>Brazil_0!T30</f>
        <v>1633283</v>
      </c>
      <c r="U30">
        <f>Brazil_0!U30</f>
        <v>1633726</v>
      </c>
      <c r="V30">
        <f>Brazil_0!V30</f>
        <v>1625192</v>
      </c>
      <c r="W30">
        <f>Brazil_0!W30</f>
        <v>1620262</v>
      </c>
      <c r="X30">
        <f>Brazil_0!X30</f>
        <v>1633372</v>
      </c>
      <c r="Y30">
        <f>Brazil_0!Y30</f>
        <v>1633372</v>
      </c>
      <c r="Z30">
        <f>Brazil_0!Z30</f>
        <v>1634955</v>
      </c>
      <c r="AA30">
        <f>Brazil_0!AA30</f>
        <v>1607823</v>
      </c>
      <c r="AB30">
        <f>Brazil_0!AB30</f>
        <v>1596475</v>
      </c>
      <c r="AC30">
        <f>Brazil_0!AC30</f>
        <v>12705</v>
      </c>
      <c r="AD30">
        <f>Brazil_0!AD30</f>
        <v>12747</v>
      </c>
      <c r="AE30">
        <f>Brazil_0!AE30</f>
        <v>12732</v>
      </c>
      <c r="AF30">
        <f>Brazil_0!AF30</f>
        <v>12733</v>
      </c>
      <c r="AG30">
        <f>Brazil_0!AG30</f>
        <v>12733</v>
      </c>
      <c r="AH30">
        <f>Brazil_0!AH30</f>
        <v>12728</v>
      </c>
      <c r="AI30">
        <f>Brazil_0!AI30</f>
        <v>12720</v>
      </c>
      <c r="AJ30">
        <f>Brazil_0!AJ30</f>
        <v>12699</v>
      </c>
      <c r="AK30">
        <f>Brazil_0!AK30</f>
        <v>12699</v>
      </c>
      <c r="AL30">
        <f>Brazil_0!AL30</f>
        <v>12699</v>
      </c>
      <c r="AM30">
        <f>Brazil_0!AM30</f>
        <v>12734</v>
      </c>
      <c r="AN30">
        <f>Brazil_0!AN30</f>
        <v>12716</v>
      </c>
      <c r="AO30">
        <f>Brazil_0!AO30</f>
        <v>12727</v>
      </c>
      <c r="AP30">
        <f>Brazil_0!AP30</f>
        <v>12702</v>
      </c>
      <c r="AQ30">
        <f>Brazil_0!AQ30</f>
        <v>12702</v>
      </c>
      <c r="AR30">
        <f>Brazil_0!AR30</f>
        <v>12702</v>
      </c>
      <c r="AS30">
        <f>Brazil_0!AS30</f>
        <v>12680</v>
      </c>
      <c r="AT30">
        <f>Brazil_0!AT30</f>
        <v>12680</v>
      </c>
      <c r="AU30">
        <f>Brazil_0!AU30</f>
        <v>12680</v>
      </c>
      <c r="AV30">
        <f>Brazil_0!AV30</f>
        <v>12380</v>
      </c>
      <c r="AW30">
        <f>Brazil_0!AW30</f>
        <v>12364</v>
      </c>
      <c r="AX30">
        <f>Brazil_0!AX30</f>
        <v>8506</v>
      </c>
      <c r="AY30">
        <f>Brazil_0!AY30</f>
        <v>8520</v>
      </c>
      <c r="AZ30">
        <f>Brazil_0!AZ30</f>
        <v>8520</v>
      </c>
      <c r="BA30">
        <f>Brazil_0!BA30</f>
        <v>8509</v>
      </c>
      <c r="BB30">
        <f>Brazil_0!BB30</f>
        <v>8599</v>
      </c>
      <c r="BC30">
        <f>Brazil_0!BC30</f>
        <v>8599</v>
      </c>
      <c r="BD30">
        <f>Brazil_0!BD30</f>
        <v>8599</v>
      </c>
      <c r="BE30">
        <f>Brazil_0!BE30</f>
        <v>8599</v>
      </c>
      <c r="BF30">
        <f>Brazil_0!BF30</f>
        <v>8599</v>
      </c>
      <c r="BG30">
        <f>Brazil_0!BG30</f>
        <v>8599</v>
      </c>
      <c r="BH30">
        <f>Brazil_0!BH30</f>
        <v>8599</v>
      </c>
      <c r="BI30">
        <f>Brazil_0!BI30</f>
        <v>8584</v>
      </c>
      <c r="BJ30">
        <f>Brazil_0!BJ30</f>
        <v>8132</v>
      </c>
      <c r="BK30">
        <f>Brazil_0!BK30</f>
        <v>8132</v>
      </c>
      <c r="BL30">
        <f>Brazil_0!BL30</f>
        <v>8112</v>
      </c>
      <c r="BM30">
        <f>Brazil_0!BM30</f>
        <v>8112</v>
      </c>
      <c r="BN30">
        <f>Brazil_0!BN30</f>
        <v>8112</v>
      </c>
      <c r="BO30">
        <f>Brazil_0!BO30</f>
        <v>8112</v>
      </c>
      <c r="BP30">
        <f>Brazil_0!BP30</f>
        <v>8112</v>
      </c>
      <c r="BQ30">
        <f>Brazil_0!BQ30</f>
        <v>8022</v>
      </c>
      <c r="BR30">
        <f>Brazil_0!BR30</f>
        <v>8022</v>
      </c>
      <c r="BS30">
        <f>Brazil_0!BS30</f>
        <v>8022</v>
      </c>
      <c r="BT30">
        <f>Brazil_0!BT30</f>
        <v>8009</v>
      </c>
      <c r="BU30">
        <f>Brazil_0!BU30</f>
        <v>94438</v>
      </c>
      <c r="BV30">
        <f>Brazil_0!BV30</f>
        <v>94931</v>
      </c>
      <c r="BW30">
        <f>Brazil_0!BW30</f>
        <v>94788</v>
      </c>
      <c r="BX30">
        <f>Brazil_0!BX30</f>
        <v>94754</v>
      </c>
      <c r="BY30">
        <f>Brazil_0!BY30</f>
        <v>94167</v>
      </c>
      <c r="BZ30">
        <f>Brazil_0!BZ30</f>
        <v>92675</v>
      </c>
      <c r="CA30">
        <f>Brazil_0!CA30</f>
        <v>92642</v>
      </c>
      <c r="CB30">
        <f>Brazil_0!CB30</f>
        <v>92690</v>
      </c>
      <c r="CC30">
        <f>Brazil_0!CC30</f>
        <v>92685</v>
      </c>
      <c r="CD30">
        <f>Brazil_0!CD30</f>
        <v>92303</v>
      </c>
      <c r="CE30">
        <f>Brazil_0!CE30</f>
        <v>88848</v>
      </c>
      <c r="CF30">
        <f>Brazil_0!CF30</f>
        <v>88828</v>
      </c>
      <c r="CG30">
        <f>Brazil_0!CG30</f>
        <v>88811</v>
      </c>
      <c r="CH30">
        <f>Brazil_0!CH30</f>
        <v>88605</v>
      </c>
      <c r="CI30">
        <f>Brazil_0!CI30</f>
        <v>88394</v>
      </c>
      <c r="CJ30">
        <f>Brazil_0!CJ30</f>
        <v>85427</v>
      </c>
      <c r="CK30">
        <f>Brazil_0!CK30</f>
        <v>85542</v>
      </c>
      <c r="CL30">
        <f>Brazil_0!CL30</f>
        <v>85597</v>
      </c>
      <c r="CM30">
        <f>Brazil_0!CM30</f>
        <v>85843</v>
      </c>
      <c r="CN30">
        <f>Brazil_0!CN30</f>
        <v>85843</v>
      </c>
      <c r="CO30">
        <f>Brazil_0!CO30</f>
        <v>77167</v>
      </c>
      <c r="CP30">
        <f>Brazil_0!CP30</f>
        <v>77130</v>
      </c>
      <c r="CQ30">
        <f>Brazil_0!CQ30</f>
        <v>1930753</v>
      </c>
      <c r="CR30">
        <f>Brazil_0!CR30</f>
        <v>1910529</v>
      </c>
      <c r="CS30">
        <f>Brazil_0!CS30</f>
        <v>1905321</v>
      </c>
      <c r="CT30">
        <f>Brazil_0!CT30</f>
        <v>1905851</v>
      </c>
      <c r="CU30">
        <f>Brazil_0!CU30</f>
        <v>1907254</v>
      </c>
      <c r="CV30">
        <f>Brazil_0!CV30</f>
        <v>1901531</v>
      </c>
      <c r="CW30">
        <f>Brazil_0!CW30</f>
        <v>1900110</v>
      </c>
    </row>
    <row r="31" spans="1:101" x14ac:dyDescent="0.25">
      <c r="A31" t="str">
        <f>MID('cont list_0'!A30,3,3)</f>
        <v>N30</v>
      </c>
      <c r="B31">
        <f>Brazil_0!B31</f>
        <v>135505</v>
      </c>
      <c r="C31">
        <f>Brazil_0!C31</f>
        <v>135505</v>
      </c>
      <c r="D31">
        <f>Brazil_0!D31</f>
        <v>139488</v>
      </c>
      <c r="E31">
        <f>Brazil_0!E31</f>
        <v>139660</v>
      </c>
      <c r="F31">
        <f>Brazil_0!F31</f>
        <v>140104</v>
      </c>
      <c r="G31">
        <f>Brazil_0!G31</f>
        <v>99355</v>
      </c>
      <c r="H31">
        <f>Brazil_0!H31</f>
        <v>98809</v>
      </c>
      <c r="I31">
        <f>Brazil_0!I31</f>
        <v>98748</v>
      </c>
      <c r="J31">
        <f>Brazil_0!J31</f>
        <v>98752</v>
      </c>
      <c r="K31">
        <f>Brazil_0!K31</f>
        <v>98859</v>
      </c>
      <c r="L31">
        <f>Brazil_0!L31</f>
        <v>98700</v>
      </c>
      <c r="M31">
        <f>Brazil_0!M31</f>
        <v>98768</v>
      </c>
      <c r="N31">
        <f>Brazil_0!N31</f>
        <v>98743</v>
      </c>
      <c r="O31">
        <f>Brazil_0!O31</f>
        <v>98743</v>
      </c>
      <c r="P31">
        <f>Brazil_0!P31</f>
        <v>98734</v>
      </c>
      <c r="Q31">
        <f>Brazil_0!Q31</f>
        <v>98935</v>
      </c>
      <c r="R31">
        <f>Brazil_0!R31</f>
        <v>99029</v>
      </c>
      <c r="S31">
        <f>Brazil_0!S31</f>
        <v>99400</v>
      </c>
      <c r="T31">
        <f>Brazil_0!T31</f>
        <v>99388</v>
      </c>
      <c r="U31">
        <f>Brazil_0!U31</f>
        <v>99465</v>
      </c>
      <c r="V31">
        <f>Brazil_0!V31</f>
        <v>99584</v>
      </c>
      <c r="W31">
        <f>Brazil_0!W31</f>
        <v>99520</v>
      </c>
      <c r="X31">
        <f>Brazil_0!X31</f>
        <v>99525</v>
      </c>
      <c r="Y31">
        <f>Brazil_0!Y31</f>
        <v>99525</v>
      </c>
      <c r="Z31">
        <f>Brazil_0!Z31</f>
        <v>99528</v>
      </c>
      <c r="AA31">
        <f>Brazil_0!AA31</f>
        <v>99252</v>
      </c>
      <c r="AB31">
        <f>Brazil_0!AB31</f>
        <v>99224</v>
      </c>
      <c r="AC31">
        <f>Brazil_0!AC31</f>
        <v>1598798</v>
      </c>
      <c r="AD31">
        <f>Brazil_0!AD31</f>
        <v>1597687</v>
      </c>
      <c r="AE31">
        <f>Brazil_0!AE31</f>
        <v>1562407</v>
      </c>
      <c r="AF31">
        <f>Brazil_0!AF31</f>
        <v>1555060</v>
      </c>
      <c r="AG31">
        <f>Brazil_0!AG31</f>
        <v>1542864</v>
      </c>
      <c r="AH31">
        <f>Brazil_0!AH31</f>
        <v>1547867</v>
      </c>
      <c r="AI31">
        <f>Brazil_0!AI31</f>
        <v>1543862</v>
      </c>
      <c r="AJ31">
        <f>Brazil_0!AJ31</f>
        <v>1531608</v>
      </c>
      <c r="AK31">
        <f>Brazil_0!AK31</f>
        <v>1540507</v>
      </c>
      <c r="AL31">
        <f>Brazil_0!AL31</f>
        <v>1548025</v>
      </c>
      <c r="AM31">
        <f>Brazil_0!AM31</f>
        <v>1564068</v>
      </c>
      <c r="AN31">
        <f>Brazil_0!AN31</f>
        <v>1569882</v>
      </c>
      <c r="AO31">
        <f>Brazil_0!AO31</f>
        <v>1580207</v>
      </c>
      <c r="AP31">
        <f>Brazil_0!AP31</f>
        <v>1578277</v>
      </c>
      <c r="AQ31">
        <f>Brazil_0!AQ31</f>
        <v>1562903</v>
      </c>
      <c r="AR31">
        <f>Brazil_0!AR31</f>
        <v>1554017</v>
      </c>
      <c r="AS31">
        <f>Brazil_0!AS31</f>
        <v>1559637</v>
      </c>
      <c r="AT31">
        <f>Brazil_0!AT31</f>
        <v>1565519</v>
      </c>
      <c r="AU31">
        <f>Brazil_0!AU31</f>
        <v>1568496</v>
      </c>
      <c r="AV31">
        <f>Brazil_0!AV31</f>
        <v>1581498</v>
      </c>
      <c r="AW31">
        <f>Brazil_0!AW31</f>
        <v>1596458</v>
      </c>
      <c r="AX31">
        <f>Brazil_0!AX31</f>
        <v>12464</v>
      </c>
      <c r="AY31">
        <f>Brazil_0!AY31</f>
        <v>12430</v>
      </c>
      <c r="AZ31">
        <f>Brazil_0!AZ31</f>
        <v>12159</v>
      </c>
      <c r="BA31">
        <f>Brazil_0!BA31</f>
        <v>12186</v>
      </c>
      <c r="BB31">
        <f>Brazil_0!BB31</f>
        <v>12188</v>
      </c>
      <c r="BC31">
        <f>Brazil_0!BC31</f>
        <v>12188</v>
      </c>
      <c r="BD31">
        <f>Brazil_0!BD31</f>
        <v>12188</v>
      </c>
      <c r="BE31">
        <f>Brazil_0!BE31</f>
        <v>12188</v>
      </c>
      <c r="BF31">
        <f>Brazil_0!BF31</f>
        <v>12188</v>
      </c>
      <c r="BG31">
        <f>Brazil_0!BG31</f>
        <v>12188</v>
      </c>
      <c r="BH31">
        <f>Brazil_0!BH31</f>
        <v>12188</v>
      </c>
      <c r="BI31">
        <f>Brazil_0!BI31</f>
        <v>12198</v>
      </c>
      <c r="BJ31">
        <f>Brazil_0!BJ31</f>
        <v>12145</v>
      </c>
      <c r="BK31">
        <f>Brazil_0!BK31</f>
        <v>12150</v>
      </c>
      <c r="BL31">
        <f>Brazil_0!BL31</f>
        <v>12015</v>
      </c>
      <c r="BM31">
        <f>Brazil_0!BM31</f>
        <v>11911</v>
      </c>
      <c r="BN31">
        <f>Brazil_0!BN31</f>
        <v>11920</v>
      </c>
      <c r="BO31">
        <f>Brazil_0!BO31</f>
        <v>11920</v>
      </c>
      <c r="BP31">
        <f>Brazil_0!BP31</f>
        <v>11884</v>
      </c>
      <c r="BQ31">
        <f>Brazil_0!BQ31</f>
        <v>11879</v>
      </c>
      <c r="BR31">
        <f>Brazil_0!BR31</f>
        <v>11879</v>
      </c>
      <c r="BS31">
        <f>Brazil_0!BS31</f>
        <v>11879</v>
      </c>
      <c r="BT31">
        <f>Brazil_0!BT31</f>
        <v>11860</v>
      </c>
      <c r="BU31">
        <f>Brazil_0!BU31</f>
        <v>8006</v>
      </c>
      <c r="BV31">
        <f>Brazil_0!BV31</f>
        <v>8006</v>
      </c>
      <c r="BW31">
        <f>Brazil_0!BW31</f>
        <v>8006</v>
      </c>
      <c r="BX31">
        <f>Brazil_0!BX31</f>
        <v>7946</v>
      </c>
      <c r="BY31">
        <f>Brazil_0!BY31</f>
        <v>7926</v>
      </c>
      <c r="BZ31">
        <f>Brazil_0!BZ31</f>
        <v>7885</v>
      </c>
      <c r="CA31">
        <f>Brazil_0!CA31</f>
        <v>7902</v>
      </c>
      <c r="CB31">
        <f>Brazil_0!CB31</f>
        <v>7914</v>
      </c>
      <c r="CC31">
        <f>Brazil_0!CC31</f>
        <v>7876</v>
      </c>
      <c r="CD31">
        <f>Brazil_0!CD31</f>
        <v>7926</v>
      </c>
      <c r="CE31">
        <f>Brazil_0!CE31</f>
        <v>7926</v>
      </c>
      <c r="CF31">
        <f>Brazil_0!CF31</f>
        <v>7926</v>
      </c>
      <c r="CG31">
        <f>Brazil_0!CG31</f>
        <v>7926</v>
      </c>
      <c r="CH31">
        <f>Brazil_0!CH31</f>
        <v>7976</v>
      </c>
      <c r="CI31">
        <f>Brazil_0!CI31</f>
        <v>7976</v>
      </c>
      <c r="CJ31">
        <f>Brazil_0!CJ31</f>
        <v>7976</v>
      </c>
      <c r="CK31">
        <f>Brazil_0!CK31</f>
        <v>7961</v>
      </c>
      <c r="CL31">
        <f>Brazil_0!CL31</f>
        <v>7934</v>
      </c>
      <c r="CM31">
        <f>Brazil_0!CM31</f>
        <v>7868</v>
      </c>
      <c r="CN31">
        <f>Brazil_0!CN31</f>
        <v>7868</v>
      </c>
      <c r="CO31">
        <f>Brazil_0!CO31</f>
        <v>7767</v>
      </c>
      <c r="CP31">
        <f>Brazil_0!CP31</f>
        <v>7705</v>
      </c>
      <c r="CQ31">
        <f>Brazil_0!CQ31</f>
        <v>77775</v>
      </c>
      <c r="CR31">
        <f>Brazil_0!CR31</f>
        <v>77746</v>
      </c>
      <c r="CS31">
        <f>Brazil_0!CS31</f>
        <v>77719</v>
      </c>
      <c r="CT31">
        <f>Brazil_0!CT31</f>
        <v>77762</v>
      </c>
      <c r="CU31">
        <f>Brazil_0!CU31</f>
        <v>78574</v>
      </c>
      <c r="CV31">
        <f>Brazil_0!CV31</f>
        <v>78576</v>
      </c>
      <c r="CW31">
        <f>Brazil_0!CW31</f>
        <v>78561</v>
      </c>
    </row>
    <row r="32" spans="1:101" x14ac:dyDescent="0.25">
      <c r="A32" t="str">
        <f>MID('cont list_0'!A31,3,3)</f>
        <v>V30</v>
      </c>
      <c r="B32">
        <f>Brazil_0!B32</f>
        <v>56698</v>
      </c>
      <c r="C32">
        <f>Brazil_0!C32</f>
        <v>56698</v>
      </c>
      <c r="D32">
        <f>Brazil_0!D32</f>
        <v>56353</v>
      </c>
      <c r="E32">
        <f>Brazil_0!E32</f>
        <v>56988</v>
      </c>
      <c r="F32">
        <f>Brazil_0!F32</f>
        <v>56903</v>
      </c>
      <c r="G32">
        <f>Brazil_0!G32</f>
        <v>140014</v>
      </c>
      <c r="H32">
        <f>Brazil_0!H32</f>
        <v>140031</v>
      </c>
      <c r="I32">
        <f>Brazil_0!I32</f>
        <v>139969</v>
      </c>
      <c r="J32">
        <f>Brazil_0!J32</f>
        <v>139705</v>
      </c>
      <c r="K32">
        <f>Brazil_0!K32</f>
        <v>139245</v>
      </c>
      <c r="L32">
        <f>Brazil_0!L32</f>
        <v>138479</v>
      </c>
      <c r="M32">
        <f>Brazil_0!M32</f>
        <v>138498</v>
      </c>
      <c r="N32">
        <f>Brazil_0!N32</f>
        <v>138978</v>
      </c>
      <c r="O32">
        <f>Brazil_0!O32</f>
        <v>137981</v>
      </c>
      <c r="P32">
        <f>Brazil_0!P32</f>
        <v>137835</v>
      </c>
      <c r="Q32">
        <f>Brazil_0!Q32</f>
        <v>138114</v>
      </c>
      <c r="R32">
        <f>Brazil_0!R32</f>
        <v>137681</v>
      </c>
      <c r="S32">
        <f>Brazil_0!S32</f>
        <v>137372</v>
      </c>
      <c r="T32">
        <f>Brazil_0!T32</f>
        <v>137244</v>
      </c>
      <c r="U32">
        <f>Brazil_0!U32</f>
        <v>136927</v>
      </c>
      <c r="V32">
        <f>Brazil_0!V32</f>
        <v>136643</v>
      </c>
      <c r="W32">
        <f>Brazil_0!W32</f>
        <v>136815</v>
      </c>
      <c r="X32">
        <f>Brazil_0!X32</f>
        <v>136703</v>
      </c>
      <c r="Y32">
        <f>Brazil_0!Y32</f>
        <v>136703</v>
      </c>
      <c r="Z32">
        <f>Brazil_0!Z32</f>
        <v>135874</v>
      </c>
      <c r="AA32">
        <f>Brazil_0!AA32</f>
        <v>134574</v>
      </c>
      <c r="AB32">
        <f>Brazil_0!AB32</f>
        <v>134686</v>
      </c>
      <c r="AC32">
        <f>Brazil_0!AC32</f>
        <v>99175</v>
      </c>
      <c r="AD32">
        <f>Brazil_0!AD32</f>
        <v>98991</v>
      </c>
      <c r="AE32">
        <f>Brazil_0!AE32</f>
        <v>99067</v>
      </c>
      <c r="AF32">
        <f>Brazil_0!AF32</f>
        <v>99016</v>
      </c>
      <c r="AG32">
        <f>Brazil_0!AG32</f>
        <v>99141</v>
      </c>
      <c r="AH32">
        <f>Brazil_0!AH32</f>
        <v>99027</v>
      </c>
      <c r="AI32">
        <f>Brazil_0!AI32</f>
        <v>95501</v>
      </c>
      <c r="AJ32">
        <f>Brazil_0!AJ32</f>
        <v>95605</v>
      </c>
      <c r="AK32">
        <f>Brazil_0!AK32</f>
        <v>85349</v>
      </c>
      <c r="AL32">
        <f>Brazil_0!AL32</f>
        <v>84998</v>
      </c>
      <c r="AM32">
        <f>Brazil_0!AM32</f>
        <v>80273</v>
      </c>
      <c r="AN32">
        <f>Brazil_0!AN32</f>
        <v>79259</v>
      </c>
      <c r="AO32">
        <f>Brazil_0!AO32</f>
        <v>79205</v>
      </c>
      <c r="AP32">
        <f>Brazil_0!AP32</f>
        <v>79250</v>
      </c>
      <c r="AQ32">
        <f>Brazil_0!AQ32</f>
        <v>79249</v>
      </c>
      <c r="AR32">
        <f>Brazil_0!AR32</f>
        <v>79226</v>
      </c>
      <c r="AS32">
        <f>Brazil_0!AS32</f>
        <v>79258</v>
      </c>
      <c r="AT32">
        <f>Brazil_0!AT32</f>
        <v>79282</v>
      </c>
      <c r="AU32">
        <f>Brazil_0!AU32</f>
        <v>79288</v>
      </c>
      <c r="AV32">
        <f>Brazil_0!AV32</f>
        <v>79320</v>
      </c>
      <c r="AW32">
        <f>Brazil_0!AW32</f>
        <v>79308</v>
      </c>
      <c r="AX32">
        <f>Brazil_0!AX32</f>
        <v>1609503</v>
      </c>
      <c r="AY32">
        <f>Brazil_0!AY32</f>
        <v>1610549</v>
      </c>
      <c r="AZ32">
        <f>Brazil_0!AZ32</f>
        <v>1596996</v>
      </c>
      <c r="BA32">
        <f>Brazil_0!BA32</f>
        <v>1587560</v>
      </c>
      <c r="BB32">
        <f>Brazil_0!BB32</f>
        <v>1566620</v>
      </c>
      <c r="BC32">
        <f>Brazil_0!BC32</f>
        <v>1561847</v>
      </c>
      <c r="BD32">
        <f>Brazil_0!BD32</f>
        <v>1556510</v>
      </c>
      <c r="BE32">
        <f>Brazil_0!BE32</f>
        <v>1552000</v>
      </c>
      <c r="BF32">
        <f>Brazil_0!BF32</f>
        <v>1536122</v>
      </c>
      <c r="BG32">
        <f>Brazil_0!BG32</f>
        <v>1537178</v>
      </c>
      <c r="BH32">
        <f>Brazil_0!BH32</f>
        <v>1557794</v>
      </c>
      <c r="BI32">
        <f>Brazil_0!BI32</f>
        <v>1556912</v>
      </c>
      <c r="BJ32">
        <f>Brazil_0!BJ32</f>
        <v>1566528</v>
      </c>
      <c r="BK32">
        <f>Brazil_0!BK32</f>
        <v>1572696</v>
      </c>
      <c r="BL32">
        <f>Brazil_0!BL32</f>
        <v>1577822</v>
      </c>
      <c r="BM32">
        <f>Brazil_0!BM32</f>
        <v>1571623</v>
      </c>
      <c r="BN32">
        <f>Brazil_0!BN32</f>
        <v>1579459</v>
      </c>
      <c r="BO32">
        <f>Brazil_0!BO32</f>
        <v>1571523</v>
      </c>
      <c r="BP32">
        <f>Brazil_0!BP32</f>
        <v>1567114</v>
      </c>
      <c r="BQ32">
        <f>Brazil_0!BQ32</f>
        <v>1574621</v>
      </c>
      <c r="BR32">
        <f>Brazil_0!BR32</f>
        <v>1566814</v>
      </c>
      <c r="BS32">
        <f>Brazil_0!BS32</f>
        <v>1569644</v>
      </c>
      <c r="BT32">
        <f>Brazil_0!BT32</f>
        <v>1578237</v>
      </c>
      <c r="BU32">
        <f>Brazil_0!BU32</f>
        <v>11835</v>
      </c>
      <c r="BV32">
        <f>Brazil_0!BV32</f>
        <v>11846</v>
      </c>
      <c r="BW32">
        <f>Brazil_0!BW32</f>
        <v>11846</v>
      </c>
      <c r="BX32">
        <f>Brazil_0!BX32</f>
        <v>11725</v>
      </c>
      <c r="BY32">
        <f>Brazil_0!BY32</f>
        <v>11392</v>
      </c>
      <c r="BZ32">
        <f>Brazil_0!BZ32</f>
        <v>11387</v>
      </c>
      <c r="CA32">
        <f>Brazil_0!CA32</f>
        <v>11387</v>
      </c>
      <c r="CB32">
        <f>Brazil_0!CB32</f>
        <v>11387</v>
      </c>
      <c r="CC32">
        <f>Brazil_0!CC32</f>
        <v>11387</v>
      </c>
      <c r="CD32">
        <f>Brazil_0!CD32</f>
        <v>11387</v>
      </c>
      <c r="CE32">
        <f>Brazil_0!CE32</f>
        <v>11387</v>
      </c>
      <c r="CF32">
        <f>Brazil_0!CF32</f>
        <v>11387</v>
      </c>
      <c r="CG32">
        <f>Brazil_0!CG32</f>
        <v>11387</v>
      </c>
      <c r="CH32">
        <f>Brazil_0!CH32</f>
        <v>11297</v>
      </c>
      <c r="CI32">
        <f>Brazil_0!CI32</f>
        <v>11327</v>
      </c>
      <c r="CJ32">
        <f>Brazil_0!CJ32</f>
        <v>11327</v>
      </c>
      <c r="CK32">
        <f>Brazil_0!CK32</f>
        <v>11020</v>
      </c>
      <c r="CL32">
        <f>Brazil_0!CL32</f>
        <v>11024</v>
      </c>
      <c r="CM32">
        <f>Brazil_0!CM32</f>
        <v>10982</v>
      </c>
      <c r="CN32">
        <f>Brazil_0!CN32</f>
        <v>10982</v>
      </c>
      <c r="CO32">
        <f>Brazil_0!CO32</f>
        <v>10975</v>
      </c>
      <c r="CP32">
        <f>Brazil_0!CP32</f>
        <v>10945</v>
      </c>
      <c r="CQ32">
        <f>Brazil_0!CQ32</f>
        <v>7692</v>
      </c>
      <c r="CR32">
        <f>Brazil_0!CR32</f>
        <v>7692</v>
      </c>
      <c r="CS32">
        <f>Brazil_0!CS32</f>
        <v>7692</v>
      </c>
      <c r="CT32">
        <f>Brazil_0!CT32</f>
        <v>7689</v>
      </c>
      <c r="CU32">
        <f>Brazil_0!CU32</f>
        <v>7671</v>
      </c>
      <c r="CV32">
        <f>Brazil_0!CV32</f>
        <v>7651</v>
      </c>
      <c r="CW32">
        <f>Brazil_0!CW32</f>
        <v>7651</v>
      </c>
    </row>
    <row r="33" spans="1:101" x14ac:dyDescent="0.25">
      <c r="A33" t="str">
        <f>MID('cont list_0'!A32,3,3)</f>
        <v>F31</v>
      </c>
      <c r="B33">
        <f>Brazil_0!B33</f>
        <v>2884615</v>
      </c>
      <c r="C33">
        <f>Brazil_0!C33</f>
        <v>2884615</v>
      </c>
      <c r="D33">
        <f>Brazil_0!D33</f>
        <v>2884793</v>
      </c>
      <c r="E33">
        <f>Brazil_0!E33</f>
        <v>2753701</v>
      </c>
      <c r="F33">
        <f>Brazil_0!F33</f>
        <v>2752386</v>
      </c>
      <c r="G33">
        <f>Brazil_0!G33</f>
        <v>56201</v>
      </c>
      <c r="H33">
        <f>Brazil_0!H33</f>
        <v>56529</v>
      </c>
      <c r="I33">
        <f>Brazil_0!I33</f>
        <v>56189</v>
      </c>
      <c r="J33">
        <f>Brazil_0!J33</f>
        <v>55661</v>
      </c>
      <c r="K33">
        <f>Brazil_0!K33</f>
        <v>55654</v>
      </c>
      <c r="L33">
        <f>Brazil_0!L33</f>
        <v>55618</v>
      </c>
      <c r="M33">
        <f>Brazil_0!M33</f>
        <v>55634</v>
      </c>
      <c r="N33">
        <f>Brazil_0!N33</f>
        <v>55637</v>
      </c>
      <c r="O33">
        <f>Brazil_0!O33</f>
        <v>55576</v>
      </c>
      <c r="P33">
        <f>Brazil_0!P33</f>
        <v>55575</v>
      </c>
      <c r="Q33">
        <f>Brazil_0!Q33</f>
        <v>55349</v>
      </c>
      <c r="R33">
        <f>Brazil_0!R33</f>
        <v>54628</v>
      </c>
      <c r="S33">
        <f>Brazil_0!S33</f>
        <v>54987</v>
      </c>
      <c r="T33">
        <f>Brazil_0!T33</f>
        <v>54987</v>
      </c>
      <c r="U33">
        <f>Brazil_0!U33</f>
        <v>55064</v>
      </c>
      <c r="V33">
        <f>Brazil_0!V33</f>
        <v>55072</v>
      </c>
      <c r="W33">
        <f>Brazil_0!W33</f>
        <v>55069</v>
      </c>
      <c r="X33">
        <f>Brazil_0!X33</f>
        <v>55067</v>
      </c>
      <c r="Y33">
        <f>Brazil_0!Y33</f>
        <v>55067</v>
      </c>
      <c r="Z33">
        <f>Brazil_0!Z33</f>
        <v>55054</v>
      </c>
      <c r="AA33">
        <f>Brazil_0!AA33</f>
        <v>54381</v>
      </c>
      <c r="AB33">
        <f>Brazil_0!AB33</f>
        <v>54399</v>
      </c>
      <c r="AC33">
        <f>Brazil_0!AC33</f>
        <v>132343</v>
      </c>
      <c r="AD33">
        <f>Brazil_0!AD33</f>
        <v>131515</v>
      </c>
      <c r="AE33">
        <f>Brazil_0!AE33</f>
        <v>131254</v>
      </c>
      <c r="AF33">
        <f>Brazil_0!AF33</f>
        <v>130909</v>
      </c>
      <c r="AG33">
        <f>Brazil_0!AG33</f>
        <v>131001</v>
      </c>
      <c r="AH33">
        <f>Brazil_0!AH33</f>
        <v>131185</v>
      </c>
      <c r="AI33">
        <f>Brazil_0!AI33</f>
        <v>131010</v>
      </c>
      <c r="AJ33">
        <f>Brazil_0!AJ33</f>
        <v>131898</v>
      </c>
      <c r="AK33">
        <f>Brazil_0!AK33</f>
        <v>129953</v>
      </c>
      <c r="AL33">
        <f>Brazil_0!AL33</f>
        <v>126957</v>
      </c>
      <c r="AM33">
        <f>Brazil_0!AM33</f>
        <v>124757</v>
      </c>
      <c r="AN33">
        <f>Brazil_0!AN33</f>
        <v>123958</v>
      </c>
      <c r="AO33">
        <f>Brazil_0!AO33</f>
        <v>123863</v>
      </c>
      <c r="AP33">
        <f>Brazil_0!AP33</f>
        <v>123391</v>
      </c>
      <c r="AQ33">
        <f>Brazil_0!AQ33</f>
        <v>123419</v>
      </c>
      <c r="AR33">
        <f>Brazil_0!AR33</f>
        <v>123177</v>
      </c>
      <c r="AS33">
        <f>Brazil_0!AS33</f>
        <v>123225</v>
      </c>
      <c r="AT33">
        <f>Brazil_0!AT33</f>
        <v>123112</v>
      </c>
      <c r="AU33">
        <f>Brazil_0!AU33</f>
        <v>123102</v>
      </c>
      <c r="AV33">
        <f>Brazil_0!AV33</f>
        <v>122222</v>
      </c>
      <c r="AW33">
        <f>Brazil_0!AW33</f>
        <v>122196</v>
      </c>
      <c r="AX33">
        <f>Brazil_0!AX33</f>
        <v>79251</v>
      </c>
      <c r="AY33">
        <f>Brazil_0!AY33</f>
        <v>79126</v>
      </c>
      <c r="AZ33">
        <f>Brazil_0!AZ33</f>
        <v>78963</v>
      </c>
      <c r="BA33">
        <f>Brazil_0!BA33</f>
        <v>78959</v>
      </c>
      <c r="BB33">
        <f>Brazil_0!BB33</f>
        <v>79125</v>
      </c>
      <c r="BC33">
        <f>Brazil_0!BC33</f>
        <v>79001</v>
      </c>
      <c r="BD33">
        <f>Brazil_0!BD33</f>
        <v>78990</v>
      </c>
      <c r="BE33">
        <f>Brazil_0!BE33</f>
        <v>78870</v>
      </c>
      <c r="BF33">
        <f>Brazil_0!BF33</f>
        <v>78870</v>
      </c>
      <c r="BG33">
        <f>Brazil_0!BG33</f>
        <v>78870</v>
      </c>
      <c r="BH33">
        <f>Brazil_0!BH33</f>
        <v>78729</v>
      </c>
      <c r="BI33">
        <f>Brazil_0!BI33</f>
        <v>78729</v>
      </c>
      <c r="BJ33">
        <f>Brazil_0!BJ33</f>
        <v>78729</v>
      </c>
      <c r="BK33">
        <f>Brazil_0!BK33</f>
        <v>78213</v>
      </c>
      <c r="BL33">
        <f>Brazil_0!BL33</f>
        <v>78203</v>
      </c>
      <c r="BM33">
        <f>Brazil_0!BM33</f>
        <v>78043</v>
      </c>
      <c r="BN33">
        <f>Brazil_0!BN33</f>
        <v>77982</v>
      </c>
      <c r="BO33">
        <f>Brazil_0!BO33</f>
        <v>76869</v>
      </c>
      <c r="BP33">
        <f>Brazil_0!BP33</f>
        <v>76839</v>
      </c>
      <c r="BQ33">
        <f>Brazil_0!BQ33</f>
        <v>76653</v>
      </c>
      <c r="BR33">
        <f>Brazil_0!BR33</f>
        <v>76658</v>
      </c>
      <c r="BS33">
        <f>Brazil_0!BS33</f>
        <v>76123</v>
      </c>
      <c r="BT33">
        <f>Brazil_0!BT33</f>
        <v>76140</v>
      </c>
      <c r="BU33">
        <f>Brazil_0!BU33</f>
        <v>1574792</v>
      </c>
      <c r="BV33">
        <f>Brazil_0!BV33</f>
        <v>1552638</v>
      </c>
      <c r="BW33">
        <f>Brazil_0!BW33</f>
        <v>1546967</v>
      </c>
      <c r="BX33">
        <f>Brazil_0!BX33</f>
        <v>1554411</v>
      </c>
      <c r="BY33">
        <f>Brazil_0!BY33</f>
        <v>1535645</v>
      </c>
      <c r="BZ33">
        <f>Brazil_0!BZ33</f>
        <v>1538998</v>
      </c>
      <c r="CA33">
        <f>Brazil_0!CA33</f>
        <v>1537363</v>
      </c>
      <c r="CB33">
        <f>Brazil_0!CB33</f>
        <v>1548000</v>
      </c>
      <c r="CC33">
        <f>Brazil_0!CC33</f>
        <v>1547244</v>
      </c>
      <c r="CD33">
        <f>Brazil_0!CD33</f>
        <v>1549219</v>
      </c>
      <c r="CE33">
        <f>Brazil_0!CE33</f>
        <v>1559838</v>
      </c>
      <c r="CF33">
        <f>Brazil_0!CF33</f>
        <v>1556906</v>
      </c>
      <c r="CG33">
        <f>Brazil_0!CG33</f>
        <v>1549809</v>
      </c>
      <c r="CH33">
        <f>Brazil_0!CH33</f>
        <v>1550423</v>
      </c>
      <c r="CI33">
        <f>Brazil_0!CI33</f>
        <v>1547508</v>
      </c>
      <c r="CJ33">
        <f>Brazil_0!CJ33</f>
        <v>1560551</v>
      </c>
      <c r="CK33">
        <f>Brazil_0!CK33</f>
        <v>1547623</v>
      </c>
      <c r="CL33">
        <f>Brazil_0!CL33</f>
        <v>1561951</v>
      </c>
      <c r="CM33">
        <f>Brazil_0!CM33</f>
        <v>1643720</v>
      </c>
      <c r="CN33">
        <f>Brazil_0!CN33</f>
        <v>1643720</v>
      </c>
      <c r="CO33">
        <f>Brazil_0!CO33</f>
        <v>1627807</v>
      </c>
      <c r="CP33">
        <f>Brazil_0!CP33</f>
        <v>1633089</v>
      </c>
      <c r="CQ33">
        <f>Brazil_0!CQ33</f>
        <v>10246</v>
      </c>
      <c r="CR33">
        <f>Brazil_0!CR33</f>
        <v>10246</v>
      </c>
      <c r="CS33">
        <f>Brazil_0!CS33</f>
        <v>10246</v>
      </c>
      <c r="CT33">
        <f>Brazil_0!CT33</f>
        <v>10119</v>
      </c>
      <c r="CU33">
        <f>Brazil_0!CU33</f>
        <v>10119</v>
      </c>
      <c r="CV33">
        <f>Brazil_0!CV33</f>
        <v>10090</v>
      </c>
      <c r="CW33">
        <f>Brazil_0!CW33</f>
        <v>10089</v>
      </c>
    </row>
    <row r="34" spans="1:101" x14ac:dyDescent="0.25">
      <c r="A34" t="str">
        <f>MID('cont list_0'!A33,3,3)</f>
        <v>J31</v>
      </c>
      <c r="B34">
        <f>Brazil_0!B34</f>
        <v>91006</v>
      </c>
      <c r="C34">
        <f>Brazil_0!C34</f>
        <v>91006</v>
      </c>
      <c r="D34">
        <f>Brazil_0!D34</f>
        <v>90924</v>
      </c>
      <c r="E34">
        <f>Brazil_0!E34</f>
        <v>90980</v>
      </c>
      <c r="F34">
        <f>Brazil_0!F34</f>
        <v>90221</v>
      </c>
      <c r="G34">
        <f>Brazil_0!G34</f>
        <v>2740464</v>
      </c>
      <c r="H34">
        <f>Brazil_0!H34</f>
        <v>2770595</v>
      </c>
      <c r="I34">
        <f>Brazil_0!I34</f>
        <v>2810859</v>
      </c>
      <c r="J34">
        <f>Brazil_0!J34</f>
        <v>2780700</v>
      </c>
      <c r="K34">
        <f>Brazil_0!K34</f>
        <v>2789490</v>
      </c>
      <c r="L34">
        <f>Brazil_0!L34</f>
        <v>2792105</v>
      </c>
      <c r="M34">
        <f>Brazil_0!M34</f>
        <v>2796920</v>
      </c>
      <c r="N34">
        <f>Brazil_0!N34</f>
        <v>2831270</v>
      </c>
      <c r="O34">
        <f>Brazil_0!O34</f>
        <v>2850436</v>
      </c>
      <c r="P34">
        <f>Brazil_0!P34</f>
        <v>2847625</v>
      </c>
      <c r="Q34">
        <f>Brazil_0!Q34</f>
        <v>2823826</v>
      </c>
      <c r="R34">
        <f>Brazil_0!R34</f>
        <v>2877000</v>
      </c>
      <c r="S34">
        <f>Brazil_0!S34</f>
        <v>2905115</v>
      </c>
      <c r="T34">
        <f>Brazil_0!T34</f>
        <v>2895690</v>
      </c>
      <c r="U34">
        <f>Brazil_0!U34</f>
        <v>2884922</v>
      </c>
      <c r="V34">
        <f>Brazil_0!V34</f>
        <v>2843993</v>
      </c>
      <c r="W34">
        <f>Brazil_0!W34</f>
        <v>2876051</v>
      </c>
      <c r="X34">
        <f>Brazil_0!X34</f>
        <v>2898163</v>
      </c>
      <c r="Y34">
        <f>Brazil_0!Y34</f>
        <v>2898163</v>
      </c>
      <c r="Z34">
        <f>Brazil_0!Z34</f>
        <v>2881075</v>
      </c>
      <c r="AA34">
        <f>Brazil_0!AA34</f>
        <v>2789673</v>
      </c>
      <c r="AB34">
        <f>Brazil_0!AB34</f>
        <v>2740227</v>
      </c>
      <c r="AC34">
        <f>Brazil_0!AC34</f>
        <v>54430</v>
      </c>
      <c r="AD34">
        <f>Brazil_0!AD34</f>
        <v>54162</v>
      </c>
      <c r="AE34">
        <f>Brazil_0!AE34</f>
        <v>54232</v>
      </c>
      <c r="AF34">
        <f>Brazil_0!AF34</f>
        <v>54895</v>
      </c>
      <c r="AG34">
        <f>Brazil_0!AG34</f>
        <v>55102</v>
      </c>
      <c r="AH34">
        <f>Brazil_0!AH34</f>
        <v>56239</v>
      </c>
      <c r="AI34">
        <f>Brazil_0!AI34</f>
        <v>55939</v>
      </c>
      <c r="AJ34">
        <f>Brazil_0!AJ34</f>
        <v>55328</v>
      </c>
      <c r="AK34">
        <f>Brazil_0!AK34</f>
        <v>55339</v>
      </c>
      <c r="AL34">
        <f>Brazil_0!AL34</f>
        <v>55329</v>
      </c>
      <c r="AM34">
        <f>Brazil_0!AM34</f>
        <v>53287</v>
      </c>
      <c r="AN34">
        <f>Brazil_0!AN34</f>
        <v>53358</v>
      </c>
      <c r="AO34">
        <f>Brazil_0!AO34</f>
        <v>53366</v>
      </c>
      <c r="AP34">
        <f>Brazil_0!AP34</f>
        <v>53377</v>
      </c>
      <c r="AQ34">
        <f>Brazil_0!AQ34</f>
        <v>53394</v>
      </c>
      <c r="AR34">
        <f>Brazil_0!AR34</f>
        <v>53405</v>
      </c>
      <c r="AS34">
        <f>Brazil_0!AS34</f>
        <v>53401</v>
      </c>
      <c r="AT34">
        <f>Brazil_0!AT34</f>
        <v>53448</v>
      </c>
      <c r="AU34">
        <f>Brazil_0!AU34</f>
        <v>53366</v>
      </c>
      <c r="AV34">
        <f>Brazil_0!AV34</f>
        <v>53341</v>
      </c>
      <c r="AW34">
        <f>Brazil_0!AW34</f>
        <v>53313</v>
      </c>
      <c r="AX34">
        <f>Brazil_0!AX34</f>
        <v>122871</v>
      </c>
      <c r="AY34">
        <f>Brazil_0!AY34</f>
        <v>122388</v>
      </c>
      <c r="AZ34">
        <f>Brazil_0!AZ34</f>
        <v>121231</v>
      </c>
      <c r="BA34">
        <f>Brazil_0!BA34</f>
        <v>121351</v>
      </c>
      <c r="BB34">
        <f>Brazil_0!BB34</f>
        <v>120475</v>
      </c>
      <c r="BC34">
        <f>Brazil_0!BC34</f>
        <v>119967</v>
      </c>
      <c r="BD34">
        <f>Brazil_0!BD34</f>
        <v>119854</v>
      </c>
      <c r="BE34">
        <f>Brazil_0!BE34</f>
        <v>120746</v>
      </c>
      <c r="BF34">
        <f>Brazil_0!BF34</f>
        <v>121033</v>
      </c>
      <c r="BG34">
        <f>Brazil_0!BG34</f>
        <v>120984</v>
      </c>
      <c r="BH34">
        <f>Brazil_0!BH34</f>
        <v>121357</v>
      </c>
      <c r="BI34">
        <f>Brazil_0!BI34</f>
        <v>121550</v>
      </c>
      <c r="BJ34">
        <f>Brazil_0!BJ34</f>
        <v>121307</v>
      </c>
      <c r="BK34">
        <f>Brazil_0!BK34</f>
        <v>121347</v>
      </c>
      <c r="BL34">
        <f>Brazil_0!BL34</f>
        <v>121063</v>
      </c>
      <c r="BM34">
        <f>Brazil_0!BM34</f>
        <v>120033</v>
      </c>
      <c r="BN34">
        <f>Brazil_0!BN34</f>
        <v>118575</v>
      </c>
      <c r="BO34">
        <f>Brazil_0!BO34</f>
        <v>118644</v>
      </c>
      <c r="BP34">
        <f>Brazil_0!BP34</f>
        <v>118825</v>
      </c>
      <c r="BQ34">
        <f>Brazil_0!BQ34</f>
        <v>119190</v>
      </c>
      <c r="BR34">
        <f>Brazil_0!BR34</f>
        <v>118867</v>
      </c>
      <c r="BS34">
        <f>Brazil_0!BS34</f>
        <v>118678</v>
      </c>
      <c r="BT34">
        <f>Brazil_0!BT34</f>
        <v>117605</v>
      </c>
      <c r="BU34">
        <f>Brazil_0!BU34</f>
        <v>76145</v>
      </c>
      <c r="BV34">
        <f>Brazil_0!BV34</f>
        <v>76140</v>
      </c>
      <c r="BW34">
        <f>Brazil_0!BW34</f>
        <v>76195</v>
      </c>
      <c r="BX34">
        <f>Brazil_0!BX34</f>
        <v>76206</v>
      </c>
      <c r="BY34">
        <f>Brazil_0!BY34</f>
        <v>77621</v>
      </c>
      <c r="BZ34">
        <f>Brazil_0!BZ34</f>
        <v>77433</v>
      </c>
      <c r="CA34">
        <f>Brazil_0!CA34</f>
        <v>78072</v>
      </c>
      <c r="CB34">
        <f>Brazil_0!CB34</f>
        <v>77709</v>
      </c>
      <c r="CC34">
        <f>Brazil_0!CC34</f>
        <v>77737</v>
      </c>
      <c r="CD34">
        <f>Brazil_0!CD34</f>
        <v>77633</v>
      </c>
      <c r="CE34">
        <f>Brazil_0!CE34</f>
        <v>77255</v>
      </c>
      <c r="CF34">
        <f>Brazil_0!CF34</f>
        <v>77152</v>
      </c>
      <c r="CG34">
        <f>Brazil_0!CG34</f>
        <v>77140</v>
      </c>
      <c r="CH34">
        <f>Brazil_0!CH34</f>
        <v>77087</v>
      </c>
      <c r="CI34">
        <f>Brazil_0!CI34</f>
        <v>76954</v>
      </c>
      <c r="CJ34">
        <f>Brazil_0!CJ34</f>
        <v>76574</v>
      </c>
      <c r="CK34">
        <f>Brazil_0!CK34</f>
        <v>74686</v>
      </c>
      <c r="CL34">
        <f>Brazil_0!CL34</f>
        <v>74385</v>
      </c>
      <c r="CM34">
        <f>Brazil_0!CM34</f>
        <v>74465</v>
      </c>
      <c r="CN34">
        <f>Brazil_0!CN34</f>
        <v>74465</v>
      </c>
      <c r="CO34">
        <f>Brazil_0!CO34</f>
        <v>74336</v>
      </c>
      <c r="CP34">
        <f>Brazil_0!CP34</f>
        <v>74116</v>
      </c>
      <c r="CQ34">
        <f>Brazil_0!CQ34</f>
        <v>1620994</v>
      </c>
      <c r="CR34">
        <f>Brazil_0!CR34</f>
        <v>1606300</v>
      </c>
      <c r="CS34">
        <f>Brazil_0!CS34</f>
        <v>1559053</v>
      </c>
      <c r="CT34">
        <f>Brazil_0!CT34</f>
        <v>1560567</v>
      </c>
      <c r="CU34">
        <f>Brazil_0!CU34</f>
        <v>1570801</v>
      </c>
      <c r="CV34">
        <f>Brazil_0!CV34</f>
        <v>1564580</v>
      </c>
      <c r="CW34">
        <f>Brazil_0!CW34</f>
        <v>1581574</v>
      </c>
    </row>
    <row r="35" spans="1:101" x14ac:dyDescent="0.25">
      <c r="A35" t="str">
        <f>MID('cont list_0'!A34,3,3)</f>
        <v>N31</v>
      </c>
      <c r="B35">
        <f>Brazil_0!B35</f>
        <v>70242</v>
      </c>
      <c r="C35">
        <f>Brazil_0!C35</f>
        <v>70242</v>
      </c>
      <c r="D35">
        <f>Brazil_0!D35</f>
        <v>70795</v>
      </c>
      <c r="E35">
        <f>Brazil_0!E35</f>
        <v>71005</v>
      </c>
      <c r="F35">
        <f>Brazil_0!F35</f>
        <v>70288</v>
      </c>
      <c r="G35">
        <f>Brazil_0!G35</f>
        <v>87883</v>
      </c>
      <c r="H35">
        <f>Brazil_0!H35</f>
        <v>87589</v>
      </c>
      <c r="I35">
        <f>Brazil_0!I35</f>
        <v>87626</v>
      </c>
      <c r="J35">
        <f>Brazil_0!J35</f>
        <v>87578</v>
      </c>
      <c r="K35">
        <f>Brazil_0!K35</f>
        <v>87669</v>
      </c>
      <c r="L35">
        <f>Brazil_0!L35</f>
        <v>87695</v>
      </c>
      <c r="M35">
        <f>Brazil_0!M35</f>
        <v>87698</v>
      </c>
      <c r="N35">
        <f>Brazil_0!N35</f>
        <v>87960</v>
      </c>
      <c r="O35">
        <f>Brazil_0!O35</f>
        <v>88020</v>
      </c>
      <c r="P35">
        <f>Brazil_0!P35</f>
        <v>87923</v>
      </c>
      <c r="Q35">
        <f>Brazil_0!Q35</f>
        <v>87903</v>
      </c>
      <c r="R35">
        <f>Brazil_0!R35</f>
        <v>87925</v>
      </c>
      <c r="S35">
        <f>Brazil_0!S35</f>
        <v>87945</v>
      </c>
      <c r="T35">
        <f>Brazil_0!T35</f>
        <v>87925</v>
      </c>
      <c r="U35">
        <f>Brazil_0!U35</f>
        <v>88044</v>
      </c>
      <c r="V35">
        <f>Brazil_0!V35</f>
        <v>88781</v>
      </c>
      <c r="W35">
        <f>Brazil_0!W35</f>
        <v>88787</v>
      </c>
      <c r="X35">
        <f>Brazil_0!X35</f>
        <v>88837</v>
      </c>
      <c r="Y35">
        <f>Brazil_0!Y35</f>
        <v>88837</v>
      </c>
      <c r="Z35">
        <f>Brazil_0!Z35</f>
        <v>88623</v>
      </c>
      <c r="AA35">
        <f>Brazil_0!AA35</f>
        <v>88623</v>
      </c>
      <c r="AB35">
        <f>Brazil_0!AB35</f>
        <v>88623</v>
      </c>
      <c r="AC35">
        <f>Brazil_0!AC35</f>
        <v>2715786</v>
      </c>
      <c r="AD35">
        <f>Brazil_0!AD35</f>
        <v>2724081</v>
      </c>
      <c r="AE35">
        <f>Brazil_0!AE35</f>
        <v>2706362</v>
      </c>
      <c r="AF35">
        <f>Brazil_0!AF35</f>
        <v>2678648</v>
      </c>
      <c r="AG35">
        <f>Brazil_0!AG35</f>
        <v>2654892</v>
      </c>
      <c r="AH35">
        <f>Brazil_0!AH35</f>
        <v>2653682</v>
      </c>
      <c r="AI35">
        <f>Brazil_0!AI35</f>
        <v>2666495</v>
      </c>
      <c r="AJ35">
        <f>Brazil_0!AJ35</f>
        <v>2627777</v>
      </c>
      <c r="AK35">
        <f>Brazil_0!AK35</f>
        <v>2618778</v>
      </c>
      <c r="AL35">
        <f>Brazil_0!AL35</f>
        <v>2595838</v>
      </c>
      <c r="AM35">
        <f>Brazil_0!AM35</f>
        <v>2611446</v>
      </c>
      <c r="AN35">
        <f>Brazil_0!AN35</f>
        <v>2632536</v>
      </c>
      <c r="AO35">
        <f>Brazil_0!AO35</f>
        <v>2671870</v>
      </c>
      <c r="AP35">
        <f>Brazil_0!AP35</f>
        <v>2661948</v>
      </c>
      <c r="AQ35">
        <f>Brazil_0!AQ35</f>
        <v>2678700</v>
      </c>
      <c r="AR35">
        <f>Brazil_0!AR35</f>
        <v>2677512</v>
      </c>
      <c r="AS35">
        <f>Brazil_0!AS35</f>
        <v>2685811</v>
      </c>
      <c r="AT35">
        <f>Brazil_0!AT35</f>
        <v>2699920</v>
      </c>
      <c r="AU35">
        <f>Brazil_0!AU35</f>
        <v>2724714</v>
      </c>
      <c r="AV35">
        <f>Brazil_0!AV35</f>
        <v>2746448</v>
      </c>
      <c r="AW35">
        <f>Brazil_0!AW35</f>
        <v>2769247</v>
      </c>
      <c r="AX35">
        <f>Brazil_0!AX35</f>
        <v>53374</v>
      </c>
      <c r="AY35">
        <f>Brazil_0!AY35</f>
        <v>53212</v>
      </c>
      <c r="AZ35">
        <f>Brazil_0!AZ35</f>
        <v>53140</v>
      </c>
      <c r="BA35">
        <f>Brazil_0!BA35</f>
        <v>53121</v>
      </c>
      <c r="BB35">
        <f>Brazil_0!BB35</f>
        <v>53194</v>
      </c>
      <c r="BC35">
        <f>Brazil_0!BC35</f>
        <v>53878</v>
      </c>
      <c r="BD35">
        <f>Brazil_0!BD35</f>
        <v>53820</v>
      </c>
      <c r="BE35">
        <f>Brazil_0!BE35</f>
        <v>53757</v>
      </c>
      <c r="BF35">
        <f>Brazil_0!BF35</f>
        <v>53757</v>
      </c>
      <c r="BG35">
        <f>Brazil_0!BG35</f>
        <v>53757</v>
      </c>
      <c r="BH35">
        <f>Brazil_0!BH35</f>
        <v>54039</v>
      </c>
      <c r="BI35">
        <f>Brazil_0!BI35</f>
        <v>53670</v>
      </c>
      <c r="BJ35">
        <f>Brazil_0!BJ35</f>
        <v>53657</v>
      </c>
      <c r="BK35">
        <f>Brazil_0!BK35</f>
        <v>53556</v>
      </c>
      <c r="BL35">
        <f>Brazil_0!BL35</f>
        <v>52926</v>
      </c>
      <c r="BM35">
        <f>Brazil_0!BM35</f>
        <v>52860</v>
      </c>
      <c r="BN35">
        <f>Brazil_0!BN35</f>
        <v>52860</v>
      </c>
      <c r="BO35">
        <f>Brazil_0!BO35</f>
        <v>52837</v>
      </c>
      <c r="BP35">
        <f>Brazil_0!BP35</f>
        <v>52835</v>
      </c>
      <c r="BQ35">
        <f>Brazil_0!BQ35</f>
        <v>52882</v>
      </c>
      <c r="BR35">
        <f>Brazil_0!BR35</f>
        <v>52880</v>
      </c>
      <c r="BS35">
        <f>Brazil_0!BS35</f>
        <v>52855</v>
      </c>
      <c r="BT35">
        <f>Brazil_0!BT35</f>
        <v>52847</v>
      </c>
      <c r="BU35">
        <f>Brazil_0!BU35</f>
        <v>117645</v>
      </c>
      <c r="BV35">
        <f>Brazil_0!BV35</f>
        <v>119253</v>
      </c>
      <c r="BW35">
        <f>Brazil_0!BW35</f>
        <v>119895</v>
      </c>
      <c r="BX35">
        <f>Brazil_0!BX35</f>
        <v>120272</v>
      </c>
      <c r="BY35">
        <f>Brazil_0!BY35</f>
        <v>120455</v>
      </c>
      <c r="BZ35">
        <f>Brazil_0!BZ35</f>
        <v>121245</v>
      </c>
      <c r="CA35">
        <f>Brazil_0!CA35</f>
        <v>121550</v>
      </c>
      <c r="CB35">
        <f>Brazil_0!CB35</f>
        <v>123450</v>
      </c>
      <c r="CC35">
        <f>Brazil_0!CC35</f>
        <v>124027</v>
      </c>
      <c r="CD35">
        <f>Brazil_0!CD35</f>
        <v>122241</v>
      </c>
      <c r="CE35">
        <f>Brazil_0!CE35</f>
        <v>117988</v>
      </c>
      <c r="CF35">
        <f>Brazil_0!CF35</f>
        <v>117404</v>
      </c>
      <c r="CG35">
        <f>Brazil_0!CG35</f>
        <v>117609</v>
      </c>
      <c r="CH35">
        <f>Brazil_0!CH35</f>
        <v>116581</v>
      </c>
      <c r="CI35">
        <f>Brazil_0!CI35</f>
        <v>117204</v>
      </c>
      <c r="CJ35">
        <f>Brazil_0!CJ35</f>
        <v>116957</v>
      </c>
      <c r="CK35">
        <f>Brazil_0!CK35</f>
        <v>117194</v>
      </c>
      <c r="CL35">
        <f>Brazil_0!CL35</f>
        <v>116323</v>
      </c>
      <c r="CM35">
        <f>Brazil_0!CM35</f>
        <v>115806</v>
      </c>
      <c r="CN35">
        <f>Brazil_0!CN35</f>
        <v>115806</v>
      </c>
      <c r="CO35">
        <f>Brazil_0!CO35</f>
        <v>115128</v>
      </c>
      <c r="CP35">
        <f>Brazil_0!CP35</f>
        <v>114778</v>
      </c>
      <c r="CQ35">
        <f>Brazil_0!CQ35</f>
        <v>74252</v>
      </c>
      <c r="CR35">
        <f>Brazil_0!CR35</f>
        <v>74232</v>
      </c>
      <c r="CS35">
        <f>Brazil_0!CS35</f>
        <v>74112</v>
      </c>
      <c r="CT35">
        <f>Brazil_0!CT35</f>
        <v>74109</v>
      </c>
      <c r="CU35">
        <f>Brazil_0!CU35</f>
        <v>74012</v>
      </c>
      <c r="CV35">
        <f>Brazil_0!CV35</f>
        <v>73981</v>
      </c>
      <c r="CW35">
        <f>Brazil_0!CW35</f>
        <v>74024</v>
      </c>
    </row>
    <row r="36" spans="1:101" x14ac:dyDescent="0.25">
      <c r="A36" t="str">
        <f>MID('cont list_0'!A35,3,3)</f>
        <v>V31</v>
      </c>
      <c r="B36">
        <f>Brazil_0!B36</f>
        <v>30646</v>
      </c>
      <c r="C36">
        <f>Brazil_0!C36</f>
        <v>30646</v>
      </c>
      <c r="D36">
        <f>Brazil_0!D36</f>
        <v>31384</v>
      </c>
      <c r="E36">
        <f>Brazil_0!E36</f>
        <v>31195</v>
      </c>
      <c r="F36">
        <f>Brazil_0!F36</f>
        <v>30716</v>
      </c>
      <c r="G36">
        <f>Brazil_0!G36</f>
        <v>68641</v>
      </c>
      <c r="H36">
        <f>Brazil_0!H36</f>
        <v>68909</v>
      </c>
      <c r="I36">
        <f>Brazil_0!I36</f>
        <v>69530</v>
      </c>
      <c r="J36">
        <f>Brazil_0!J36</f>
        <v>69321</v>
      </c>
      <c r="K36">
        <f>Brazil_0!K36</f>
        <v>69372</v>
      </c>
      <c r="L36">
        <f>Brazil_0!L36</f>
        <v>68272</v>
      </c>
      <c r="M36">
        <f>Brazil_0!M36</f>
        <v>68068</v>
      </c>
      <c r="N36">
        <f>Brazil_0!N36</f>
        <v>68324</v>
      </c>
      <c r="O36">
        <f>Brazil_0!O36</f>
        <v>68340</v>
      </c>
      <c r="P36">
        <f>Brazil_0!P36</f>
        <v>68243</v>
      </c>
      <c r="Q36">
        <f>Brazil_0!Q36</f>
        <v>66267</v>
      </c>
      <c r="R36">
        <f>Brazil_0!R36</f>
        <v>66066</v>
      </c>
      <c r="S36">
        <f>Brazil_0!S36</f>
        <v>65837</v>
      </c>
      <c r="T36">
        <f>Brazil_0!T36</f>
        <v>65687</v>
      </c>
      <c r="U36">
        <f>Brazil_0!U36</f>
        <v>65561</v>
      </c>
      <c r="V36">
        <f>Brazil_0!V36</f>
        <v>65319</v>
      </c>
      <c r="W36">
        <f>Brazil_0!W36</f>
        <v>65106</v>
      </c>
      <c r="X36">
        <f>Brazil_0!X36</f>
        <v>65082</v>
      </c>
      <c r="Y36">
        <f>Brazil_0!Y36</f>
        <v>65082</v>
      </c>
      <c r="Z36">
        <f>Brazil_0!Z36</f>
        <v>65015</v>
      </c>
      <c r="AA36">
        <f>Brazil_0!AA36</f>
        <v>64500</v>
      </c>
      <c r="AB36">
        <f>Brazil_0!AB36</f>
        <v>64439</v>
      </c>
      <c r="AC36">
        <f>Brazil_0!AC36</f>
        <v>88623</v>
      </c>
      <c r="AD36">
        <f>Brazil_0!AD36</f>
        <v>89176</v>
      </c>
      <c r="AE36">
        <f>Brazil_0!AE36</f>
        <v>89176</v>
      </c>
      <c r="AF36">
        <f>Brazil_0!AF36</f>
        <v>89002</v>
      </c>
      <c r="AG36">
        <f>Brazil_0!AG36</f>
        <v>88382</v>
      </c>
      <c r="AH36">
        <f>Brazil_0!AH36</f>
        <v>88377</v>
      </c>
      <c r="AI36">
        <f>Brazil_0!AI36</f>
        <v>88342</v>
      </c>
      <c r="AJ36">
        <f>Brazil_0!AJ36</f>
        <v>88194</v>
      </c>
      <c r="AK36">
        <f>Brazil_0!AK36</f>
        <v>88127</v>
      </c>
      <c r="AL36">
        <f>Brazil_0!AL36</f>
        <v>88107</v>
      </c>
      <c r="AM36">
        <f>Brazil_0!AM36</f>
        <v>88802</v>
      </c>
      <c r="AN36">
        <f>Brazil_0!AN36</f>
        <v>88799</v>
      </c>
      <c r="AO36">
        <f>Brazil_0!AO36</f>
        <v>85778</v>
      </c>
      <c r="AP36">
        <f>Brazil_0!AP36</f>
        <v>85828</v>
      </c>
      <c r="AQ36">
        <f>Brazil_0!AQ36</f>
        <v>85835</v>
      </c>
      <c r="AR36">
        <f>Brazil_0!AR36</f>
        <v>86226</v>
      </c>
      <c r="AS36">
        <f>Brazil_0!AS36</f>
        <v>86240</v>
      </c>
      <c r="AT36">
        <f>Brazil_0!AT36</f>
        <v>86238</v>
      </c>
      <c r="AU36">
        <f>Brazil_0!AU36</f>
        <v>86259</v>
      </c>
      <c r="AV36">
        <f>Brazil_0!AV36</f>
        <v>86199</v>
      </c>
      <c r="AW36">
        <f>Brazil_0!AW36</f>
        <v>86013</v>
      </c>
      <c r="AX36">
        <f>Brazil_0!AX36</f>
        <v>2838448</v>
      </c>
      <c r="AY36">
        <f>Brazil_0!AY36</f>
        <v>2840038</v>
      </c>
      <c r="AZ36">
        <f>Brazil_0!AZ36</f>
        <v>2835344</v>
      </c>
      <c r="BA36">
        <f>Brazil_0!BA36</f>
        <v>2865899</v>
      </c>
      <c r="BB36">
        <f>Brazil_0!BB36</f>
        <v>2848068</v>
      </c>
      <c r="BC36">
        <f>Brazil_0!BC36</f>
        <v>2842097</v>
      </c>
      <c r="BD36">
        <f>Brazil_0!BD36</f>
        <v>2833529</v>
      </c>
      <c r="BE36">
        <f>Brazil_0!BE36</f>
        <v>2860181</v>
      </c>
      <c r="BF36">
        <f>Brazil_0!BF36</f>
        <v>2837453</v>
      </c>
      <c r="BG36">
        <f>Brazil_0!BG36</f>
        <v>2834533</v>
      </c>
      <c r="BH36">
        <f>Brazil_0!BH36</f>
        <v>2833954</v>
      </c>
      <c r="BI36">
        <f>Brazil_0!BI36</f>
        <v>2850037</v>
      </c>
      <c r="BJ36">
        <f>Brazil_0!BJ36</f>
        <v>2862704</v>
      </c>
      <c r="BK36">
        <f>Brazil_0!BK36</f>
        <v>2878076</v>
      </c>
      <c r="BL36">
        <f>Brazil_0!BL36</f>
        <v>2868740</v>
      </c>
      <c r="BM36">
        <f>Brazil_0!BM36</f>
        <v>2876239</v>
      </c>
      <c r="BN36">
        <f>Brazil_0!BN36</f>
        <v>2889420</v>
      </c>
      <c r="BO36">
        <f>Brazil_0!BO36</f>
        <v>2890082</v>
      </c>
      <c r="BP36">
        <f>Brazil_0!BP36</f>
        <v>2874525</v>
      </c>
      <c r="BQ36">
        <f>Brazil_0!BQ36</f>
        <v>2889620</v>
      </c>
      <c r="BR36">
        <f>Brazil_0!BR36</f>
        <v>2887987</v>
      </c>
      <c r="BS36">
        <f>Brazil_0!BS36</f>
        <v>2886902</v>
      </c>
      <c r="BT36">
        <f>Brazil_0!BT36</f>
        <v>2885091</v>
      </c>
      <c r="BU36">
        <f>Brazil_0!BU36</f>
        <v>52799</v>
      </c>
      <c r="BV36">
        <f>Brazil_0!BV36</f>
        <v>52753</v>
      </c>
      <c r="BW36">
        <f>Brazil_0!BW36</f>
        <v>52673</v>
      </c>
      <c r="BX36">
        <f>Brazil_0!BX36</f>
        <v>52610</v>
      </c>
      <c r="BY36">
        <f>Brazil_0!BY36</f>
        <v>52579</v>
      </c>
      <c r="BZ36">
        <f>Brazil_0!BZ36</f>
        <v>52325</v>
      </c>
      <c r="CA36">
        <f>Brazil_0!CA36</f>
        <v>52442</v>
      </c>
      <c r="CB36">
        <f>Brazil_0!CB36</f>
        <v>52369</v>
      </c>
      <c r="CC36">
        <f>Brazil_0!CC36</f>
        <v>52294</v>
      </c>
      <c r="CD36">
        <f>Brazil_0!CD36</f>
        <v>52620</v>
      </c>
      <c r="CE36">
        <f>Brazil_0!CE36</f>
        <v>52691</v>
      </c>
      <c r="CF36">
        <f>Brazil_0!CF36</f>
        <v>52697</v>
      </c>
      <c r="CG36">
        <f>Brazil_0!CG36</f>
        <v>52598</v>
      </c>
      <c r="CH36">
        <f>Brazil_0!CH36</f>
        <v>52556</v>
      </c>
      <c r="CI36">
        <f>Brazil_0!CI36</f>
        <v>52414</v>
      </c>
      <c r="CJ36">
        <f>Brazil_0!CJ36</f>
        <v>51232</v>
      </c>
      <c r="CK36">
        <f>Brazil_0!CK36</f>
        <v>50928</v>
      </c>
      <c r="CL36">
        <f>Brazil_0!CL36</f>
        <v>50851</v>
      </c>
      <c r="CM36">
        <f>Brazil_0!CM36</f>
        <v>50562</v>
      </c>
      <c r="CN36">
        <f>Brazil_0!CN36</f>
        <v>50562</v>
      </c>
      <c r="CO36">
        <f>Brazil_0!CO36</f>
        <v>50525</v>
      </c>
      <c r="CP36">
        <f>Brazil_0!CP36</f>
        <v>50525</v>
      </c>
      <c r="CQ36">
        <f>Brazil_0!CQ36</f>
        <v>114896</v>
      </c>
      <c r="CR36">
        <f>Brazil_0!CR36</f>
        <v>115028</v>
      </c>
      <c r="CS36">
        <f>Brazil_0!CS36</f>
        <v>113731</v>
      </c>
      <c r="CT36">
        <f>Brazil_0!CT36</f>
        <v>113755</v>
      </c>
      <c r="CU36">
        <f>Brazil_0!CU36</f>
        <v>113672</v>
      </c>
      <c r="CV36">
        <f>Brazil_0!CV36</f>
        <v>112023</v>
      </c>
      <c r="CW36">
        <f>Brazil_0!CW36</f>
        <v>111841</v>
      </c>
    </row>
    <row r="37" spans="1:101" x14ac:dyDescent="0.25">
      <c r="A37" t="str">
        <f>MID('cont list_0'!A36,3,3)</f>
        <v>F32</v>
      </c>
      <c r="B37">
        <f>Brazil_0!B37</f>
        <v>1426439</v>
      </c>
      <c r="C37">
        <f>Brazil_0!C37</f>
        <v>1426439</v>
      </c>
      <c r="D37">
        <f>Brazil_0!D37</f>
        <v>1430667</v>
      </c>
      <c r="E37">
        <f>Brazil_0!E37</f>
        <v>1414856</v>
      </c>
      <c r="F37">
        <f>Brazil_0!F37</f>
        <v>1418672</v>
      </c>
      <c r="G37">
        <f>Brazil_0!G37</f>
        <v>30576</v>
      </c>
      <c r="H37">
        <f>Brazil_0!H37</f>
        <v>29079</v>
      </c>
      <c r="I37">
        <f>Brazil_0!I37</f>
        <v>28913</v>
      </c>
      <c r="J37">
        <f>Brazil_0!J37</f>
        <v>28475</v>
      </c>
      <c r="K37">
        <f>Brazil_0!K37</f>
        <v>28227</v>
      </c>
      <c r="L37">
        <f>Brazil_0!L37</f>
        <v>28174</v>
      </c>
      <c r="M37">
        <f>Brazil_0!M37</f>
        <v>28236</v>
      </c>
      <c r="N37">
        <f>Brazil_0!N37</f>
        <v>28203</v>
      </c>
      <c r="O37">
        <f>Brazil_0!O37</f>
        <v>29083</v>
      </c>
      <c r="P37">
        <f>Brazil_0!P37</f>
        <v>29077</v>
      </c>
      <c r="Q37">
        <f>Brazil_0!Q37</f>
        <v>29589</v>
      </c>
      <c r="R37">
        <f>Brazil_0!R37</f>
        <v>29104</v>
      </c>
      <c r="S37">
        <f>Brazil_0!S37</f>
        <v>29097</v>
      </c>
      <c r="T37">
        <f>Brazil_0!T37</f>
        <v>29104</v>
      </c>
      <c r="U37">
        <f>Brazil_0!U37</f>
        <v>29051</v>
      </c>
      <c r="V37">
        <f>Brazil_0!V37</f>
        <v>29032</v>
      </c>
      <c r="W37">
        <f>Brazil_0!W37</f>
        <v>28965</v>
      </c>
      <c r="X37">
        <f>Brazil_0!X37</f>
        <v>28934</v>
      </c>
      <c r="Y37">
        <f>Brazil_0!Y37</f>
        <v>28934</v>
      </c>
      <c r="Z37">
        <f>Brazil_0!Z37</f>
        <v>28913</v>
      </c>
      <c r="AA37">
        <f>Brazil_0!AA37</f>
        <v>28627</v>
      </c>
      <c r="AB37">
        <f>Brazil_0!AB37</f>
        <v>28417</v>
      </c>
      <c r="AC37">
        <f>Brazil_0!AC37</f>
        <v>62411</v>
      </c>
      <c r="AD37">
        <f>Brazil_0!AD37</f>
        <v>61946</v>
      </c>
      <c r="AE37">
        <f>Brazil_0!AE37</f>
        <v>60552</v>
      </c>
      <c r="AF37">
        <f>Brazil_0!AF37</f>
        <v>59804</v>
      </c>
      <c r="AG37">
        <f>Brazil_0!AG37</f>
        <v>59254</v>
      </c>
      <c r="AH37">
        <f>Brazil_0!AH37</f>
        <v>58852</v>
      </c>
      <c r="AI37">
        <f>Brazil_0!AI37</f>
        <v>58788</v>
      </c>
      <c r="AJ37">
        <f>Brazil_0!AJ37</f>
        <v>60534</v>
      </c>
      <c r="AK37">
        <f>Brazil_0!AK37</f>
        <v>60062</v>
      </c>
      <c r="AL37">
        <f>Brazil_0!AL37</f>
        <v>58420</v>
      </c>
      <c r="AM37">
        <f>Brazil_0!AM37</f>
        <v>56382</v>
      </c>
      <c r="AN37">
        <f>Brazil_0!AN37</f>
        <v>55767</v>
      </c>
      <c r="AO37">
        <f>Brazil_0!AO37</f>
        <v>54446</v>
      </c>
      <c r="AP37">
        <f>Brazil_0!AP37</f>
        <v>54228</v>
      </c>
      <c r="AQ37">
        <f>Brazil_0!AQ37</f>
        <v>53979</v>
      </c>
      <c r="AR37">
        <f>Brazil_0!AR37</f>
        <v>53533</v>
      </c>
      <c r="AS37">
        <f>Brazil_0!AS37</f>
        <v>53283</v>
      </c>
      <c r="AT37">
        <f>Brazil_0!AT37</f>
        <v>53320</v>
      </c>
      <c r="AU37">
        <f>Brazil_0!AU37</f>
        <v>53339</v>
      </c>
      <c r="AV37">
        <f>Brazil_0!AV37</f>
        <v>53283</v>
      </c>
      <c r="AW37">
        <f>Brazil_0!AW37</f>
        <v>53849</v>
      </c>
      <c r="AX37">
        <f>Brazil_0!AX37</f>
        <v>84426</v>
      </c>
      <c r="AY37">
        <f>Brazil_0!AY37</f>
        <v>84355</v>
      </c>
      <c r="AZ37">
        <f>Brazil_0!AZ37</f>
        <v>84380</v>
      </c>
      <c r="BA37">
        <f>Brazil_0!BA37</f>
        <v>84380</v>
      </c>
      <c r="BB37">
        <f>Brazil_0!BB37</f>
        <v>84368</v>
      </c>
      <c r="BC37">
        <f>Brazil_0!BC37</f>
        <v>84363</v>
      </c>
      <c r="BD37">
        <f>Brazil_0!BD37</f>
        <v>84340</v>
      </c>
      <c r="BE37">
        <f>Brazil_0!BE37</f>
        <v>84280</v>
      </c>
      <c r="BF37">
        <f>Brazil_0!BF37</f>
        <v>84299</v>
      </c>
      <c r="BG37">
        <f>Brazil_0!BG37</f>
        <v>84299</v>
      </c>
      <c r="BH37">
        <f>Brazil_0!BH37</f>
        <v>84349</v>
      </c>
      <c r="BI37">
        <f>Brazil_0!BI37</f>
        <v>84265</v>
      </c>
      <c r="BJ37">
        <f>Brazil_0!BJ37</f>
        <v>85215</v>
      </c>
      <c r="BK37">
        <f>Brazil_0!BK37</f>
        <v>84230</v>
      </c>
      <c r="BL37">
        <f>Brazil_0!BL37</f>
        <v>84230</v>
      </c>
      <c r="BM37">
        <f>Brazil_0!BM37</f>
        <v>84180</v>
      </c>
      <c r="BN37">
        <f>Brazil_0!BN37</f>
        <v>84100</v>
      </c>
      <c r="BO37">
        <f>Brazil_0!BO37</f>
        <v>83971</v>
      </c>
      <c r="BP37">
        <f>Brazil_0!BP37</f>
        <v>83976</v>
      </c>
      <c r="BQ37">
        <f>Brazil_0!BQ37</f>
        <v>84027</v>
      </c>
      <c r="BR37">
        <f>Brazil_0!BR37</f>
        <v>83977</v>
      </c>
      <c r="BS37">
        <f>Brazil_0!BS37</f>
        <v>83975</v>
      </c>
      <c r="BT37">
        <f>Brazil_0!BT37</f>
        <v>83512</v>
      </c>
      <c r="BU37">
        <f>Brazil_0!BU37</f>
        <v>2876381</v>
      </c>
      <c r="BV37">
        <f>Brazil_0!BV37</f>
        <v>2892522</v>
      </c>
      <c r="BW37">
        <f>Brazil_0!BW37</f>
        <v>2877796</v>
      </c>
      <c r="BX37">
        <f>Brazil_0!BX37</f>
        <v>2853834</v>
      </c>
      <c r="BY37">
        <f>Brazil_0!BY37</f>
        <v>2833619</v>
      </c>
      <c r="BZ37">
        <f>Brazil_0!BZ37</f>
        <v>2832128</v>
      </c>
      <c r="CA37">
        <f>Brazil_0!CA37</f>
        <v>2837585</v>
      </c>
      <c r="CB37">
        <f>Brazil_0!CB37</f>
        <v>2862713</v>
      </c>
      <c r="CC37">
        <f>Brazil_0!CC37</f>
        <v>2861136</v>
      </c>
      <c r="CD37">
        <f>Brazil_0!CD37</f>
        <v>2908065</v>
      </c>
      <c r="CE37">
        <f>Brazil_0!CE37</f>
        <v>2930215</v>
      </c>
      <c r="CF37">
        <f>Brazil_0!CF37</f>
        <v>2937819</v>
      </c>
      <c r="CG37">
        <f>Brazil_0!CG37</f>
        <v>2903430</v>
      </c>
      <c r="CH37">
        <f>Brazil_0!CH37</f>
        <v>2895709</v>
      </c>
      <c r="CI37">
        <f>Brazil_0!CI37</f>
        <v>2909974</v>
      </c>
      <c r="CJ37">
        <f>Brazil_0!CJ37</f>
        <v>2914165</v>
      </c>
      <c r="CK37">
        <f>Brazil_0!CK37</f>
        <v>2936673</v>
      </c>
      <c r="CL37">
        <f>Brazil_0!CL37</f>
        <v>2898831</v>
      </c>
      <c r="CM37">
        <f>Brazil_0!CM37</f>
        <v>2870110</v>
      </c>
      <c r="CN37">
        <f>Brazil_0!CN37</f>
        <v>2870110</v>
      </c>
      <c r="CO37">
        <f>Brazil_0!CO37</f>
        <v>2818625</v>
      </c>
      <c r="CP37">
        <f>Brazil_0!CP37</f>
        <v>2776178</v>
      </c>
      <c r="CQ37">
        <f>Brazil_0!CQ37</f>
        <v>49141</v>
      </c>
      <c r="CR37">
        <f>Brazil_0!CR37</f>
        <v>49192</v>
      </c>
      <c r="CS37">
        <f>Brazil_0!CS37</f>
        <v>49192</v>
      </c>
      <c r="CT37">
        <f>Brazil_0!CT37</f>
        <v>49099</v>
      </c>
      <c r="CU37">
        <f>Brazil_0!CU37</f>
        <v>49089</v>
      </c>
      <c r="CV37">
        <f>Brazil_0!CV37</f>
        <v>49153</v>
      </c>
      <c r="CW37">
        <f>Brazil_0!CW37</f>
        <v>49153</v>
      </c>
    </row>
    <row r="38" spans="1:101" x14ac:dyDescent="0.25">
      <c r="A38" t="str">
        <f>MID('cont list_0'!A37,3,3)</f>
        <v>F33</v>
      </c>
      <c r="B38">
        <f>Brazil_0!B38</f>
        <v>742001</v>
      </c>
      <c r="C38">
        <f>Brazil_0!C38</f>
        <v>742001</v>
      </c>
      <c r="D38">
        <f>Brazil_0!D38</f>
        <v>740359</v>
      </c>
      <c r="E38">
        <f>Brazil_0!E38</f>
        <v>718958</v>
      </c>
      <c r="F38">
        <f>Brazil_0!F38</f>
        <v>727727</v>
      </c>
      <c r="G38">
        <f>Brazil_0!G38</f>
        <v>1425585</v>
      </c>
      <c r="H38">
        <f>Brazil_0!H38</f>
        <v>1435084</v>
      </c>
      <c r="I38">
        <f>Brazil_0!I38</f>
        <v>1428883</v>
      </c>
      <c r="J38">
        <f>Brazil_0!J38</f>
        <v>1412727</v>
      </c>
      <c r="K38">
        <f>Brazil_0!K38</f>
        <v>1427656</v>
      </c>
      <c r="L38">
        <f>Brazil_0!L38</f>
        <v>1427062</v>
      </c>
      <c r="M38">
        <f>Brazil_0!M38</f>
        <v>1414622</v>
      </c>
      <c r="N38">
        <f>Brazil_0!N38</f>
        <v>1423120</v>
      </c>
      <c r="O38">
        <f>Brazil_0!O38</f>
        <v>1427593</v>
      </c>
      <c r="P38">
        <f>Brazil_0!P38</f>
        <v>1419533</v>
      </c>
      <c r="Q38">
        <f>Brazil_0!Q38</f>
        <v>1429225</v>
      </c>
      <c r="R38">
        <f>Brazil_0!R38</f>
        <v>1434080</v>
      </c>
      <c r="S38">
        <f>Brazil_0!S38</f>
        <v>1430015</v>
      </c>
      <c r="T38">
        <f>Brazil_0!T38</f>
        <v>1433091</v>
      </c>
      <c r="U38">
        <f>Brazil_0!U38</f>
        <v>1429828</v>
      </c>
      <c r="V38">
        <f>Brazil_0!V38</f>
        <v>1422575</v>
      </c>
      <c r="W38">
        <f>Brazil_0!W38</f>
        <v>1427309</v>
      </c>
      <c r="X38">
        <f>Brazil_0!X38</f>
        <v>1422935</v>
      </c>
      <c r="Y38">
        <f>Brazil_0!Y38</f>
        <v>1422935</v>
      </c>
      <c r="Z38">
        <f>Brazil_0!Z38</f>
        <v>1425606</v>
      </c>
      <c r="AA38">
        <f>Brazil_0!AA38</f>
        <v>1416599</v>
      </c>
      <c r="AB38">
        <f>Brazil_0!AB38</f>
        <v>1416158</v>
      </c>
      <c r="AC38">
        <f>Brazil_0!AC38</f>
        <v>28414</v>
      </c>
      <c r="AD38">
        <f>Brazil_0!AD38</f>
        <v>28238</v>
      </c>
      <c r="AE38">
        <f>Brazil_0!AE38</f>
        <v>28197</v>
      </c>
      <c r="AF38">
        <f>Brazil_0!AF38</f>
        <v>27995</v>
      </c>
      <c r="AG38">
        <f>Brazil_0!AG38</f>
        <v>27978</v>
      </c>
      <c r="AH38">
        <f>Brazil_0!AH38</f>
        <v>27967</v>
      </c>
      <c r="AI38">
        <f>Brazil_0!AI38</f>
        <v>27846</v>
      </c>
      <c r="AJ38">
        <f>Brazil_0!AJ38</f>
        <v>27533</v>
      </c>
      <c r="AK38">
        <f>Brazil_0!AK38</f>
        <v>27509</v>
      </c>
      <c r="AL38">
        <f>Brazil_0!AL38</f>
        <v>27467</v>
      </c>
      <c r="AM38">
        <f>Brazil_0!AM38</f>
        <v>27285</v>
      </c>
      <c r="AN38">
        <f>Brazil_0!AN38</f>
        <v>27081</v>
      </c>
      <c r="AO38">
        <f>Brazil_0!AO38</f>
        <v>27198</v>
      </c>
      <c r="AP38">
        <f>Brazil_0!AP38</f>
        <v>27211</v>
      </c>
      <c r="AQ38">
        <f>Brazil_0!AQ38</f>
        <v>27185</v>
      </c>
      <c r="AR38">
        <f>Brazil_0!AR38</f>
        <v>27131</v>
      </c>
      <c r="AS38">
        <f>Brazil_0!AS38</f>
        <v>27127</v>
      </c>
      <c r="AT38">
        <f>Brazil_0!AT38</f>
        <v>27122</v>
      </c>
      <c r="AU38">
        <f>Brazil_0!AU38</f>
        <v>27118</v>
      </c>
      <c r="AV38">
        <f>Brazil_0!AV38</f>
        <v>27063</v>
      </c>
      <c r="AW38">
        <f>Brazil_0!AW38</f>
        <v>27055</v>
      </c>
      <c r="AX38">
        <f>Brazil_0!AX38</f>
        <v>53956</v>
      </c>
      <c r="AY38">
        <f>Brazil_0!AY38</f>
        <v>53445</v>
      </c>
      <c r="AZ38">
        <f>Brazil_0!AZ38</f>
        <v>52810</v>
      </c>
      <c r="BA38">
        <f>Brazil_0!BA38</f>
        <v>52690</v>
      </c>
      <c r="BB38">
        <f>Brazil_0!BB38</f>
        <v>52447</v>
      </c>
      <c r="BC38">
        <f>Brazil_0!BC38</f>
        <v>51980</v>
      </c>
      <c r="BD38">
        <f>Brazil_0!BD38</f>
        <v>51668</v>
      </c>
      <c r="BE38">
        <f>Brazil_0!BE38</f>
        <v>51017</v>
      </c>
      <c r="BF38">
        <f>Brazil_0!BF38</f>
        <v>51131</v>
      </c>
      <c r="BG38">
        <f>Brazil_0!BG38</f>
        <v>52962</v>
      </c>
      <c r="BH38">
        <f>Brazil_0!BH38</f>
        <v>52915</v>
      </c>
      <c r="BI38">
        <f>Brazil_0!BI38</f>
        <v>52830</v>
      </c>
      <c r="BJ38">
        <f>Brazil_0!BJ38</f>
        <v>52541</v>
      </c>
      <c r="BK38">
        <f>Brazil_0!BK38</f>
        <v>52507</v>
      </c>
      <c r="BL38">
        <f>Brazil_0!BL38</f>
        <v>52476</v>
      </c>
      <c r="BM38">
        <f>Brazil_0!BM38</f>
        <v>51916</v>
      </c>
      <c r="BN38">
        <f>Brazil_0!BN38</f>
        <v>52299</v>
      </c>
      <c r="BO38">
        <f>Brazil_0!BO38</f>
        <v>52256</v>
      </c>
      <c r="BP38">
        <f>Brazil_0!BP38</f>
        <v>51795</v>
      </c>
      <c r="BQ38">
        <f>Brazil_0!BQ38</f>
        <v>51618</v>
      </c>
      <c r="BR38">
        <f>Brazil_0!BR38</f>
        <v>51456</v>
      </c>
      <c r="BS38">
        <f>Brazil_0!BS38</f>
        <v>51085</v>
      </c>
      <c r="BT38">
        <f>Brazil_0!BT38</f>
        <v>50599</v>
      </c>
      <c r="BU38">
        <f>Brazil_0!BU38</f>
        <v>83512</v>
      </c>
      <c r="BV38">
        <f>Brazil_0!BV38</f>
        <v>83533</v>
      </c>
      <c r="BW38">
        <f>Brazil_0!BW38</f>
        <v>83483</v>
      </c>
      <c r="BX38">
        <f>Brazil_0!BX38</f>
        <v>83326</v>
      </c>
      <c r="BY38">
        <f>Brazil_0!BY38</f>
        <v>82390</v>
      </c>
      <c r="BZ38">
        <f>Brazil_0!BZ38</f>
        <v>82081</v>
      </c>
      <c r="CA38">
        <f>Brazil_0!CA38</f>
        <v>82046</v>
      </c>
      <c r="CB38">
        <f>Brazil_0!CB38</f>
        <v>81996</v>
      </c>
      <c r="CC38">
        <f>Brazil_0!CC38</f>
        <v>81974</v>
      </c>
      <c r="CD38">
        <f>Brazil_0!CD38</f>
        <v>81043</v>
      </c>
      <c r="CE38">
        <f>Brazil_0!CE38</f>
        <v>80863</v>
      </c>
      <c r="CF38">
        <f>Brazil_0!CF38</f>
        <v>80913</v>
      </c>
      <c r="CG38">
        <f>Brazil_0!CG38</f>
        <v>80847</v>
      </c>
      <c r="CH38">
        <f>Brazil_0!CH38</f>
        <v>80836</v>
      </c>
      <c r="CI38">
        <f>Brazil_0!CI38</f>
        <v>80360</v>
      </c>
      <c r="CJ38">
        <f>Brazil_0!CJ38</f>
        <v>80226</v>
      </c>
      <c r="CK38">
        <f>Brazil_0!CK38</f>
        <v>80104</v>
      </c>
      <c r="CL38">
        <f>Brazil_0!CL38</f>
        <v>80030</v>
      </c>
      <c r="CM38">
        <f>Brazil_0!CM38</f>
        <v>79935</v>
      </c>
      <c r="CN38">
        <f>Brazil_0!CN38</f>
        <v>79935</v>
      </c>
      <c r="CO38">
        <f>Brazil_0!CO38</f>
        <v>79815</v>
      </c>
      <c r="CP38">
        <f>Brazil_0!CP38</f>
        <v>79797</v>
      </c>
      <c r="CQ38">
        <f>Brazil_0!CQ38</f>
        <v>2727082</v>
      </c>
      <c r="CR38">
        <f>Brazil_0!CR38</f>
        <v>2680577</v>
      </c>
      <c r="CS38">
        <f>Brazil_0!CS38</f>
        <v>2635361</v>
      </c>
      <c r="CT38">
        <f>Brazil_0!CT38</f>
        <v>2622824</v>
      </c>
      <c r="CU38">
        <f>Brazil_0!CU38</f>
        <v>2660061</v>
      </c>
      <c r="CV38">
        <f>Brazil_0!CV38</f>
        <v>2671459</v>
      </c>
      <c r="CW38">
        <f>Brazil_0!CW38</f>
        <v>2660294</v>
      </c>
    </row>
    <row r="39" spans="1:101" x14ac:dyDescent="0.25">
      <c r="A39" t="str">
        <f>MID('cont list_0'!A38,3,3)</f>
        <v>F34</v>
      </c>
      <c r="B39">
        <f>Brazil_0!B39</f>
        <v>344143</v>
      </c>
      <c r="C39">
        <f>Brazil_0!C39</f>
        <v>344143</v>
      </c>
      <c r="D39">
        <f>Brazil_0!D39</f>
        <v>344006</v>
      </c>
      <c r="E39">
        <f>Brazil_0!E39</f>
        <v>344494</v>
      </c>
      <c r="F39">
        <f>Brazil_0!F39</f>
        <v>341615</v>
      </c>
      <c r="G39">
        <f>Brazil_0!G39</f>
        <v>739023</v>
      </c>
      <c r="H39">
        <f>Brazil_0!H39</f>
        <v>744697</v>
      </c>
      <c r="I39">
        <f>Brazil_0!I39</f>
        <v>749329</v>
      </c>
      <c r="J39">
        <f>Brazil_0!J39</f>
        <v>756839</v>
      </c>
      <c r="K39">
        <f>Brazil_0!K39</f>
        <v>764255</v>
      </c>
      <c r="L39">
        <f>Brazil_0!L39</f>
        <v>769186</v>
      </c>
      <c r="M39">
        <f>Brazil_0!M39</f>
        <v>760690</v>
      </c>
      <c r="N39">
        <f>Brazil_0!N39</f>
        <v>748735</v>
      </c>
      <c r="O39">
        <f>Brazil_0!O39</f>
        <v>746313</v>
      </c>
      <c r="P39">
        <f>Brazil_0!P39</f>
        <v>748447</v>
      </c>
      <c r="Q39">
        <f>Brazil_0!Q39</f>
        <v>731596</v>
      </c>
      <c r="R39">
        <f>Brazil_0!R39</f>
        <v>740799</v>
      </c>
      <c r="S39">
        <f>Brazil_0!S39</f>
        <v>741263</v>
      </c>
      <c r="T39">
        <f>Brazil_0!T39</f>
        <v>735775</v>
      </c>
      <c r="U39">
        <f>Brazil_0!U39</f>
        <v>727391</v>
      </c>
      <c r="V39">
        <f>Brazil_0!V39</f>
        <v>725168</v>
      </c>
      <c r="W39">
        <f>Brazil_0!W39</f>
        <v>721696</v>
      </c>
      <c r="X39">
        <f>Brazil_0!X39</f>
        <v>728091</v>
      </c>
      <c r="Y39">
        <f>Brazil_0!Y39</f>
        <v>728091</v>
      </c>
      <c r="Z39">
        <f>Brazil_0!Z39</f>
        <v>735307</v>
      </c>
      <c r="AA39">
        <f>Brazil_0!AA39</f>
        <v>730742</v>
      </c>
      <c r="AB39">
        <f>Brazil_0!AB39</f>
        <v>729463</v>
      </c>
      <c r="AC39">
        <f>Brazil_0!AC39</f>
        <v>1420346</v>
      </c>
      <c r="AD39">
        <f>Brazil_0!AD39</f>
        <v>1423070</v>
      </c>
      <c r="AE39">
        <f>Brazil_0!AE39</f>
        <v>1426994</v>
      </c>
      <c r="AF39">
        <f>Brazil_0!AF39</f>
        <v>1430463</v>
      </c>
      <c r="AG39">
        <f>Brazil_0!AG39</f>
        <v>1433360</v>
      </c>
      <c r="AH39">
        <f>Brazil_0!AH39</f>
        <v>1431309</v>
      </c>
      <c r="AI39">
        <f>Brazil_0!AI39</f>
        <v>1430684</v>
      </c>
      <c r="AJ39">
        <f>Brazil_0!AJ39</f>
        <v>1434911</v>
      </c>
      <c r="AK39">
        <f>Brazil_0!AK39</f>
        <v>1435493</v>
      </c>
      <c r="AL39">
        <f>Brazil_0!AL39</f>
        <v>1434802</v>
      </c>
      <c r="AM39">
        <f>Brazil_0!AM39</f>
        <v>1435277</v>
      </c>
      <c r="AN39">
        <f>Brazil_0!AN39</f>
        <v>1428345</v>
      </c>
      <c r="AO39">
        <f>Brazil_0!AO39</f>
        <v>1434536</v>
      </c>
      <c r="AP39">
        <f>Brazil_0!AP39</f>
        <v>1435096</v>
      </c>
      <c r="AQ39">
        <f>Brazil_0!AQ39</f>
        <v>1430784</v>
      </c>
      <c r="AR39">
        <f>Brazil_0!AR39</f>
        <v>1440870</v>
      </c>
      <c r="AS39">
        <f>Brazil_0!AS39</f>
        <v>1437480</v>
      </c>
      <c r="AT39">
        <f>Brazil_0!AT39</f>
        <v>1431024</v>
      </c>
      <c r="AU39">
        <f>Brazil_0!AU39</f>
        <v>1432663</v>
      </c>
      <c r="AV39">
        <f>Brazil_0!AV39</f>
        <v>1430964</v>
      </c>
      <c r="AW39">
        <f>Brazil_0!AW39</f>
        <v>1431086</v>
      </c>
      <c r="AX39">
        <f>Brazil_0!AX39</f>
        <v>26962</v>
      </c>
      <c r="AY39">
        <f>Brazil_0!AY39</f>
        <v>26672</v>
      </c>
      <c r="AZ39">
        <f>Brazil_0!AZ39</f>
        <v>26529</v>
      </c>
      <c r="BA39">
        <f>Brazil_0!BA39</f>
        <v>26497</v>
      </c>
      <c r="BB39">
        <f>Brazil_0!BB39</f>
        <v>26354</v>
      </c>
      <c r="BC39">
        <f>Brazil_0!BC39</f>
        <v>26332</v>
      </c>
      <c r="BD39">
        <f>Brazil_0!BD39</f>
        <v>26269</v>
      </c>
      <c r="BE39">
        <f>Brazil_0!BE39</f>
        <v>26303</v>
      </c>
      <c r="BF39">
        <f>Brazil_0!BF39</f>
        <v>26292</v>
      </c>
      <c r="BG39">
        <f>Brazil_0!BG39</f>
        <v>26257</v>
      </c>
      <c r="BH39">
        <f>Brazil_0!BH39</f>
        <v>26224</v>
      </c>
      <c r="BI39">
        <f>Brazil_0!BI39</f>
        <v>26238</v>
      </c>
      <c r="BJ39">
        <f>Brazil_0!BJ39</f>
        <v>26110</v>
      </c>
      <c r="BK39">
        <f>Brazil_0!BK39</f>
        <v>25892</v>
      </c>
      <c r="BL39">
        <f>Brazil_0!BL39</f>
        <v>25904</v>
      </c>
      <c r="BM39">
        <f>Brazil_0!BM39</f>
        <v>25916</v>
      </c>
      <c r="BN39">
        <f>Brazil_0!BN39</f>
        <v>25908</v>
      </c>
      <c r="BO39">
        <f>Brazil_0!BO39</f>
        <v>25907</v>
      </c>
      <c r="BP39">
        <f>Brazil_0!BP39</f>
        <v>25939</v>
      </c>
      <c r="BQ39">
        <f>Brazil_0!BQ39</f>
        <v>25990</v>
      </c>
      <c r="BR39">
        <f>Brazil_0!BR39</f>
        <v>26001</v>
      </c>
      <c r="BS39">
        <f>Brazil_0!BS39</f>
        <v>26001</v>
      </c>
      <c r="BT39">
        <f>Brazil_0!BT39</f>
        <v>25962</v>
      </c>
      <c r="BU39">
        <f>Brazil_0!BU39</f>
        <v>50334</v>
      </c>
      <c r="BV39">
        <f>Brazil_0!BV39</f>
        <v>50119</v>
      </c>
      <c r="BW39">
        <f>Brazil_0!BW39</f>
        <v>49959</v>
      </c>
      <c r="BX39">
        <f>Brazil_0!BX39</f>
        <v>47688</v>
      </c>
      <c r="BY39">
        <f>Brazil_0!BY39</f>
        <v>47383</v>
      </c>
      <c r="BZ39">
        <f>Brazil_0!BZ39</f>
        <v>46496</v>
      </c>
      <c r="CA39">
        <f>Brazil_0!CA39</f>
        <v>44551</v>
      </c>
      <c r="CB39">
        <f>Brazil_0!CB39</f>
        <v>45066</v>
      </c>
      <c r="CC39">
        <f>Brazil_0!CC39</f>
        <v>44774</v>
      </c>
      <c r="CD39">
        <f>Brazil_0!CD39</f>
        <v>44271</v>
      </c>
      <c r="CE39">
        <f>Brazil_0!CE39</f>
        <v>43785</v>
      </c>
      <c r="CF39">
        <f>Brazil_0!CF39</f>
        <v>43085</v>
      </c>
      <c r="CG39">
        <f>Brazil_0!CG39</f>
        <v>42801</v>
      </c>
      <c r="CH39">
        <f>Brazil_0!CH39</f>
        <v>42566</v>
      </c>
      <c r="CI39">
        <f>Brazil_0!CI39</f>
        <v>42602</v>
      </c>
      <c r="CJ39">
        <f>Brazil_0!CJ39</f>
        <v>42557</v>
      </c>
      <c r="CK39">
        <f>Brazil_0!CK39</f>
        <v>43134</v>
      </c>
      <c r="CL39">
        <f>Brazil_0!CL39</f>
        <v>42166</v>
      </c>
      <c r="CM39">
        <f>Brazil_0!CM39</f>
        <v>41901</v>
      </c>
      <c r="CN39">
        <f>Brazil_0!CN39</f>
        <v>41901</v>
      </c>
      <c r="CO39">
        <f>Brazil_0!CO39</f>
        <v>41720</v>
      </c>
      <c r="CP39">
        <f>Brazil_0!CP39</f>
        <v>41438</v>
      </c>
      <c r="CQ39">
        <f>Brazil_0!CQ39</f>
        <v>79678</v>
      </c>
      <c r="CR39">
        <f>Brazil_0!CR39</f>
        <v>79584</v>
      </c>
      <c r="CS39">
        <f>Brazil_0!CS39</f>
        <v>78970</v>
      </c>
      <c r="CT39">
        <f>Brazil_0!CT39</f>
        <v>78800</v>
      </c>
      <c r="CU39">
        <f>Brazil_0!CU39</f>
        <v>78532</v>
      </c>
      <c r="CV39">
        <f>Brazil_0!CV39</f>
        <v>78443</v>
      </c>
      <c r="CW39">
        <f>Brazil_0!CW39</f>
        <v>77721</v>
      </c>
    </row>
    <row r="40" spans="1:101" x14ac:dyDescent="0.25">
      <c r="A40" t="str">
        <f>MID('cont list_0'!A39,3,3)</f>
        <v>F35</v>
      </c>
      <c r="B40">
        <f>Brazil_0!B40</f>
        <v>782327</v>
      </c>
      <c r="C40">
        <f>Brazil_0!C40</f>
        <v>782327</v>
      </c>
      <c r="D40">
        <f>Brazil_0!D40</f>
        <v>776645</v>
      </c>
      <c r="E40">
        <f>Brazil_0!E40</f>
        <v>766466</v>
      </c>
      <c r="F40">
        <f>Brazil_0!F40</f>
        <v>806451</v>
      </c>
      <c r="G40">
        <f>Brazil_0!G40</f>
        <v>341614</v>
      </c>
      <c r="H40">
        <f>Brazil_0!H40</f>
        <v>321308</v>
      </c>
      <c r="I40">
        <f>Brazil_0!I40</f>
        <v>321777</v>
      </c>
      <c r="J40">
        <f>Brazil_0!J40</f>
        <v>322256</v>
      </c>
      <c r="K40">
        <f>Brazil_0!K40</f>
        <v>322429</v>
      </c>
      <c r="L40">
        <f>Brazil_0!L40</f>
        <v>322504</v>
      </c>
      <c r="M40">
        <f>Brazil_0!M40</f>
        <v>322603</v>
      </c>
      <c r="N40">
        <f>Brazil_0!N40</f>
        <v>321904</v>
      </c>
      <c r="O40">
        <f>Brazil_0!O40</f>
        <v>321961</v>
      </c>
      <c r="P40">
        <f>Brazil_0!P40</f>
        <v>321051</v>
      </c>
      <c r="Q40">
        <f>Brazil_0!Q40</f>
        <v>321004</v>
      </c>
      <c r="R40">
        <f>Brazil_0!R40</f>
        <v>321135</v>
      </c>
      <c r="S40">
        <f>Brazil_0!S40</f>
        <v>320338</v>
      </c>
      <c r="T40">
        <f>Brazil_0!T40</f>
        <v>320314</v>
      </c>
      <c r="U40">
        <f>Brazil_0!U40</f>
        <v>320444</v>
      </c>
      <c r="V40">
        <f>Brazil_0!V40</f>
        <v>320284</v>
      </c>
      <c r="W40">
        <f>Brazil_0!W40</f>
        <v>309776</v>
      </c>
      <c r="X40">
        <f>Brazil_0!X40</f>
        <v>309799</v>
      </c>
      <c r="Y40">
        <f>Brazil_0!Y40</f>
        <v>309799</v>
      </c>
      <c r="Z40">
        <f>Brazil_0!Z40</f>
        <v>309757</v>
      </c>
      <c r="AA40">
        <f>Brazil_0!AA40</f>
        <v>308745</v>
      </c>
      <c r="AB40">
        <f>Brazil_0!AB40</f>
        <v>307316</v>
      </c>
      <c r="AC40">
        <f>Brazil_0!AC40</f>
        <v>734205</v>
      </c>
      <c r="AD40">
        <f>Brazil_0!AD40</f>
        <v>734513</v>
      </c>
      <c r="AE40">
        <f>Brazil_0!AE40</f>
        <v>733031</v>
      </c>
      <c r="AF40">
        <f>Brazil_0!AF40</f>
        <v>725958</v>
      </c>
      <c r="AG40">
        <f>Brazil_0!AG40</f>
        <v>725447</v>
      </c>
      <c r="AH40">
        <f>Brazil_0!AH40</f>
        <v>727796</v>
      </c>
      <c r="AI40">
        <f>Brazil_0!AI40</f>
        <v>730330</v>
      </c>
      <c r="AJ40">
        <f>Brazil_0!AJ40</f>
        <v>735888</v>
      </c>
      <c r="AK40">
        <f>Brazil_0!AK40</f>
        <v>729886</v>
      </c>
      <c r="AL40">
        <f>Brazil_0!AL40</f>
        <v>726488</v>
      </c>
      <c r="AM40">
        <f>Brazil_0!AM40</f>
        <v>717283</v>
      </c>
      <c r="AN40">
        <f>Brazil_0!AN40</f>
        <v>708415</v>
      </c>
      <c r="AO40">
        <f>Brazil_0!AO40</f>
        <v>703401</v>
      </c>
      <c r="AP40">
        <f>Brazil_0!AP40</f>
        <v>701120</v>
      </c>
      <c r="AQ40">
        <f>Brazil_0!AQ40</f>
        <v>697156</v>
      </c>
      <c r="AR40">
        <f>Brazil_0!AR40</f>
        <v>695099</v>
      </c>
      <c r="AS40">
        <f>Brazil_0!AS40</f>
        <v>693869</v>
      </c>
      <c r="AT40">
        <f>Brazil_0!AT40</f>
        <v>694927</v>
      </c>
      <c r="AU40">
        <f>Brazil_0!AU40</f>
        <v>699534</v>
      </c>
      <c r="AV40">
        <f>Brazil_0!AV40</f>
        <v>696136</v>
      </c>
      <c r="AW40">
        <f>Brazil_0!AW40</f>
        <v>701718</v>
      </c>
      <c r="AX40">
        <f>Brazil_0!AX40</f>
        <v>1435538</v>
      </c>
      <c r="AY40">
        <f>Brazil_0!AY40</f>
        <v>1439608</v>
      </c>
      <c r="AZ40">
        <f>Brazil_0!AZ40</f>
        <v>1439873</v>
      </c>
      <c r="BA40">
        <f>Brazil_0!BA40</f>
        <v>1443832</v>
      </c>
      <c r="BB40">
        <f>Brazil_0!BB40</f>
        <v>1437922</v>
      </c>
      <c r="BC40">
        <f>Brazil_0!BC40</f>
        <v>1438374</v>
      </c>
      <c r="BD40">
        <f>Brazil_0!BD40</f>
        <v>1440690</v>
      </c>
      <c r="BE40">
        <f>Brazil_0!BE40</f>
        <v>1444817</v>
      </c>
      <c r="BF40">
        <f>Brazil_0!BF40</f>
        <v>1444833</v>
      </c>
      <c r="BG40">
        <f>Brazil_0!BG40</f>
        <v>1447228</v>
      </c>
      <c r="BH40">
        <f>Brazil_0!BH40</f>
        <v>1443220</v>
      </c>
      <c r="BI40">
        <f>Brazil_0!BI40</f>
        <v>1433877</v>
      </c>
      <c r="BJ40">
        <f>Brazil_0!BJ40</f>
        <v>1427921</v>
      </c>
      <c r="BK40">
        <f>Brazil_0!BK40</f>
        <v>1426889</v>
      </c>
      <c r="BL40">
        <f>Brazil_0!BL40</f>
        <v>1433165</v>
      </c>
      <c r="BM40">
        <f>Brazil_0!BM40</f>
        <v>1431254</v>
      </c>
      <c r="BN40">
        <f>Brazil_0!BN40</f>
        <v>1438138</v>
      </c>
      <c r="BO40">
        <f>Brazil_0!BO40</f>
        <v>1445990</v>
      </c>
      <c r="BP40">
        <f>Brazil_0!BP40</f>
        <v>1443341</v>
      </c>
      <c r="BQ40">
        <f>Brazil_0!BQ40</f>
        <v>1437024</v>
      </c>
      <c r="BR40">
        <f>Brazil_0!BR40</f>
        <v>1442051</v>
      </c>
      <c r="BS40">
        <f>Brazil_0!BS40</f>
        <v>1438250</v>
      </c>
      <c r="BT40">
        <f>Brazil_0!BT40</f>
        <v>1424426</v>
      </c>
      <c r="BU40">
        <f>Brazil_0!BU40</f>
        <v>25950</v>
      </c>
      <c r="BV40">
        <f>Brazil_0!BV40</f>
        <v>25818</v>
      </c>
      <c r="BW40">
        <f>Brazil_0!BW40</f>
        <v>25789</v>
      </c>
      <c r="BX40">
        <f>Brazil_0!BX40</f>
        <v>25735</v>
      </c>
      <c r="BY40">
        <f>Brazil_0!BY40</f>
        <v>25483</v>
      </c>
      <c r="BZ40">
        <f>Brazil_0!BZ40</f>
        <v>25319</v>
      </c>
      <c r="CA40">
        <f>Brazil_0!CA40</f>
        <v>25354</v>
      </c>
      <c r="CB40">
        <f>Brazil_0!CB40</f>
        <v>25361</v>
      </c>
      <c r="CC40">
        <f>Brazil_0!CC40</f>
        <v>25339</v>
      </c>
      <c r="CD40">
        <f>Brazil_0!CD40</f>
        <v>25362</v>
      </c>
      <c r="CE40">
        <f>Brazil_0!CE40</f>
        <v>25386</v>
      </c>
      <c r="CF40">
        <f>Brazil_0!CF40</f>
        <v>25330</v>
      </c>
      <c r="CG40">
        <f>Brazil_0!CG40</f>
        <v>25321</v>
      </c>
      <c r="CH40">
        <f>Brazil_0!CH40</f>
        <v>24508</v>
      </c>
      <c r="CI40">
        <f>Brazil_0!CI40</f>
        <v>24476</v>
      </c>
      <c r="CJ40">
        <f>Brazil_0!CJ40</f>
        <v>24429</v>
      </c>
      <c r="CK40">
        <f>Brazil_0!CK40</f>
        <v>24357</v>
      </c>
      <c r="CL40">
        <f>Brazil_0!CL40</f>
        <v>24254</v>
      </c>
      <c r="CM40">
        <f>Brazil_0!CM40</f>
        <v>24163</v>
      </c>
      <c r="CN40">
        <f>Brazil_0!CN40</f>
        <v>24163</v>
      </c>
      <c r="CO40">
        <f>Brazil_0!CO40</f>
        <v>24152</v>
      </c>
      <c r="CP40">
        <f>Brazil_0!CP40</f>
        <v>24104</v>
      </c>
      <c r="CQ40">
        <f>Brazil_0!CQ40</f>
        <v>41117</v>
      </c>
      <c r="CR40">
        <f>Brazil_0!CR40</f>
        <v>40667</v>
      </c>
      <c r="CS40">
        <f>Brazil_0!CS40</f>
        <v>39832</v>
      </c>
      <c r="CT40">
        <f>Brazil_0!CT40</f>
        <v>39679</v>
      </c>
      <c r="CU40">
        <f>Brazil_0!CU40</f>
        <v>39631</v>
      </c>
      <c r="CV40">
        <f>Brazil_0!CV40</f>
        <v>39643</v>
      </c>
      <c r="CW40">
        <f>Brazil_0!CW40</f>
        <v>39651</v>
      </c>
    </row>
    <row r="41" spans="1:101" x14ac:dyDescent="0.25">
      <c r="A41" t="str">
        <f>MID('cont list_0'!A40,3,3)</f>
        <v>F36</v>
      </c>
      <c r="B41">
        <f>Brazil_0!B41</f>
        <v>112297</v>
      </c>
      <c r="C41">
        <f>Brazil_0!C41</f>
        <v>112297</v>
      </c>
      <c r="D41">
        <f>Brazil_0!D41</f>
        <v>109779</v>
      </c>
      <c r="E41">
        <f>Brazil_0!E41</f>
        <v>109962</v>
      </c>
      <c r="F41">
        <f>Brazil_0!F41</f>
        <v>109872</v>
      </c>
      <c r="G41">
        <f>Brazil_0!G41</f>
        <v>834800</v>
      </c>
      <c r="H41">
        <f>Brazil_0!H41</f>
        <v>838506</v>
      </c>
      <c r="I41">
        <f>Brazil_0!I41</f>
        <v>827247</v>
      </c>
      <c r="J41">
        <f>Brazil_0!J41</f>
        <v>823175</v>
      </c>
      <c r="K41">
        <f>Brazil_0!K41</f>
        <v>821864</v>
      </c>
      <c r="L41">
        <f>Brazil_0!L41</f>
        <v>818301</v>
      </c>
      <c r="M41">
        <f>Brazil_0!M41</f>
        <v>822175</v>
      </c>
      <c r="N41">
        <f>Brazil_0!N41</f>
        <v>819013</v>
      </c>
      <c r="O41">
        <f>Brazil_0!O41</f>
        <v>814573</v>
      </c>
      <c r="P41">
        <f>Brazil_0!P41</f>
        <v>814897</v>
      </c>
      <c r="Q41">
        <f>Brazil_0!Q41</f>
        <v>801520</v>
      </c>
      <c r="R41">
        <f>Brazil_0!R41</f>
        <v>800761</v>
      </c>
      <c r="S41">
        <f>Brazil_0!S41</f>
        <v>794120</v>
      </c>
      <c r="T41">
        <f>Brazil_0!T41</f>
        <v>799989</v>
      </c>
      <c r="U41">
        <f>Brazil_0!U41</f>
        <v>790307</v>
      </c>
      <c r="V41">
        <f>Brazil_0!V41</f>
        <v>784531</v>
      </c>
      <c r="W41">
        <f>Brazil_0!W41</f>
        <v>769504</v>
      </c>
      <c r="X41">
        <f>Brazil_0!X41</f>
        <v>773696</v>
      </c>
      <c r="Y41">
        <f>Brazil_0!Y41</f>
        <v>773696</v>
      </c>
      <c r="Z41">
        <f>Brazil_0!Z41</f>
        <v>776781</v>
      </c>
      <c r="AA41">
        <f>Brazil_0!AA41</f>
        <v>778266</v>
      </c>
      <c r="AB41">
        <f>Brazil_0!AB41</f>
        <v>774989</v>
      </c>
      <c r="AC41">
        <f>Brazil_0!AC41</f>
        <v>307335</v>
      </c>
      <c r="AD41">
        <f>Brazil_0!AD41</f>
        <v>307442</v>
      </c>
      <c r="AE41">
        <f>Brazil_0!AE41</f>
        <v>307676</v>
      </c>
      <c r="AF41">
        <f>Brazil_0!AF41</f>
        <v>307624</v>
      </c>
      <c r="AG41">
        <f>Brazil_0!AG41</f>
        <v>313850</v>
      </c>
      <c r="AH41">
        <f>Brazil_0!AH41</f>
        <v>313992</v>
      </c>
      <c r="AI41">
        <f>Brazil_0!AI41</f>
        <v>313928</v>
      </c>
      <c r="AJ41">
        <f>Brazil_0!AJ41</f>
        <v>313932</v>
      </c>
      <c r="AK41">
        <f>Brazil_0!AK41</f>
        <v>313601</v>
      </c>
      <c r="AL41">
        <f>Brazil_0!AL41</f>
        <v>313468</v>
      </c>
      <c r="AM41">
        <f>Brazil_0!AM41</f>
        <v>311597</v>
      </c>
      <c r="AN41">
        <f>Brazil_0!AN41</f>
        <v>311532</v>
      </c>
      <c r="AO41">
        <f>Brazil_0!AO41</f>
        <v>311826</v>
      </c>
      <c r="AP41">
        <f>Brazil_0!AP41</f>
        <v>311984</v>
      </c>
      <c r="AQ41">
        <f>Brazil_0!AQ41</f>
        <v>311996</v>
      </c>
      <c r="AR41">
        <f>Brazil_0!AR41</f>
        <v>311870</v>
      </c>
      <c r="AS41">
        <f>Brazil_0!AS41</f>
        <v>311706</v>
      </c>
      <c r="AT41">
        <f>Brazil_0!AT41</f>
        <v>311710</v>
      </c>
      <c r="AU41">
        <f>Brazil_0!AU41</f>
        <v>311716</v>
      </c>
      <c r="AV41">
        <f>Brazil_0!AV41</f>
        <v>309377</v>
      </c>
      <c r="AW41">
        <f>Brazil_0!AW41</f>
        <v>309343</v>
      </c>
      <c r="AX41">
        <f>Brazil_0!AX41</f>
        <v>707155</v>
      </c>
      <c r="AY41">
        <f>Brazil_0!AY41</f>
        <v>710607</v>
      </c>
      <c r="AZ41">
        <f>Brazil_0!AZ41</f>
        <v>714857</v>
      </c>
      <c r="BA41">
        <f>Brazil_0!BA41</f>
        <v>712319</v>
      </c>
      <c r="BB41">
        <f>Brazil_0!BB41</f>
        <v>714321</v>
      </c>
      <c r="BC41">
        <f>Brazil_0!BC41</f>
        <v>711816</v>
      </c>
      <c r="BD41">
        <f>Brazil_0!BD41</f>
        <v>716944</v>
      </c>
      <c r="BE41">
        <f>Brazil_0!BE41</f>
        <v>714476</v>
      </c>
      <c r="BF41">
        <f>Brazil_0!BF41</f>
        <v>715703</v>
      </c>
      <c r="BG41">
        <f>Brazil_0!BG41</f>
        <v>717521</v>
      </c>
      <c r="BH41">
        <f>Brazil_0!BH41</f>
        <v>714925</v>
      </c>
      <c r="BI41">
        <f>Brazil_0!BI41</f>
        <v>719706</v>
      </c>
      <c r="BJ41">
        <f>Brazil_0!BJ41</f>
        <v>723223</v>
      </c>
      <c r="BK41">
        <f>Brazil_0!BK41</f>
        <v>724885</v>
      </c>
      <c r="BL41">
        <f>Brazil_0!BL41</f>
        <v>717454</v>
      </c>
      <c r="BM41">
        <f>Brazil_0!BM41</f>
        <v>719034</v>
      </c>
      <c r="BN41">
        <f>Brazil_0!BN41</f>
        <v>714684</v>
      </c>
      <c r="BO41">
        <f>Brazil_0!BO41</f>
        <v>713404</v>
      </c>
      <c r="BP41">
        <f>Brazil_0!BP41</f>
        <v>714765</v>
      </c>
      <c r="BQ41">
        <f>Brazil_0!BQ41</f>
        <v>711779</v>
      </c>
      <c r="BR41">
        <f>Brazil_0!BR41</f>
        <v>713291</v>
      </c>
      <c r="BS41">
        <f>Brazil_0!BS41</f>
        <v>717042</v>
      </c>
      <c r="BT41">
        <f>Brazil_0!BT41</f>
        <v>710839</v>
      </c>
      <c r="BU41">
        <f>Brazil_0!BU41</f>
        <v>1422371</v>
      </c>
      <c r="BV41">
        <f>Brazil_0!BV41</f>
        <v>1423093</v>
      </c>
      <c r="BW41">
        <f>Brazil_0!BW41</f>
        <v>1424493</v>
      </c>
      <c r="BX41">
        <f>Brazil_0!BX41</f>
        <v>1426652</v>
      </c>
      <c r="BY41">
        <f>Brazil_0!BY41</f>
        <v>1428826</v>
      </c>
      <c r="BZ41">
        <f>Brazil_0!BZ41</f>
        <v>1425376</v>
      </c>
      <c r="CA41">
        <f>Brazil_0!CA41</f>
        <v>1421954</v>
      </c>
      <c r="CB41">
        <f>Brazil_0!CB41</f>
        <v>1426820</v>
      </c>
      <c r="CC41">
        <f>Brazil_0!CC41</f>
        <v>1418244</v>
      </c>
      <c r="CD41">
        <f>Brazil_0!CD41</f>
        <v>1423887</v>
      </c>
      <c r="CE41">
        <f>Brazil_0!CE41</f>
        <v>1452964</v>
      </c>
      <c r="CF41">
        <f>Brazil_0!CF41</f>
        <v>1453062</v>
      </c>
      <c r="CG41">
        <f>Brazil_0!CG41</f>
        <v>1451628</v>
      </c>
      <c r="CH41">
        <f>Brazil_0!CH41</f>
        <v>1455637</v>
      </c>
      <c r="CI41">
        <f>Brazil_0!CI41</f>
        <v>1446060</v>
      </c>
      <c r="CJ41">
        <f>Brazil_0!CJ41</f>
        <v>1438204</v>
      </c>
      <c r="CK41">
        <f>Brazil_0!CK41</f>
        <v>1446367</v>
      </c>
      <c r="CL41">
        <f>Brazil_0!CL41</f>
        <v>1450089</v>
      </c>
      <c r="CM41">
        <f>Brazil_0!CM41</f>
        <v>1466325</v>
      </c>
      <c r="CN41">
        <f>Brazil_0!CN41</f>
        <v>1466325</v>
      </c>
      <c r="CO41">
        <f>Brazil_0!CO41</f>
        <v>1482805</v>
      </c>
      <c r="CP41">
        <f>Brazil_0!CP41</f>
        <v>1481042</v>
      </c>
      <c r="CQ41">
        <f>Brazil_0!CQ41</f>
        <v>24096</v>
      </c>
      <c r="CR41">
        <f>Brazil_0!CR41</f>
        <v>23877</v>
      </c>
      <c r="CS41">
        <f>Brazil_0!CS41</f>
        <v>23858</v>
      </c>
      <c r="CT41">
        <f>Brazil_0!CT41</f>
        <v>23878</v>
      </c>
      <c r="CU41">
        <f>Brazil_0!CU41</f>
        <v>23861</v>
      </c>
      <c r="CV41">
        <f>Brazil_0!CV41</f>
        <v>23858</v>
      </c>
      <c r="CW41">
        <f>Brazil_0!CW41</f>
        <v>23858</v>
      </c>
    </row>
    <row r="42" spans="1:101" x14ac:dyDescent="0.25">
      <c r="A42" t="str">
        <f>MID('cont list_0'!A41,3,3)</f>
        <v>F37</v>
      </c>
      <c r="B42">
        <f>Brazil_0!B42</f>
        <v>353316</v>
      </c>
      <c r="C42">
        <f>Brazil_0!C42</f>
        <v>353316</v>
      </c>
      <c r="D42">
        <f>Brazil_0!D42</f>
        <v>369504</v>
      </c>
      <c r="E42">
        <f>Brazil_0!E42</f>
        <v>373239</v>
      </c>
      <c r="F42">
        <f>Brazil_0!F42</f>
        <v>369641</v>
      </c>
      <c r="G42">
        <f>Brazil_0!G42</f>
        <v>109925</v>
      </c>
      <c r="H42">
        <f>Brazil_0!H42</f>
        <v>109673</v>
      </c>
      <c r="I42">
        <f>Brazil_0!I42</f>
        <v>109430</v>
      </c>
      <c r="J42">
        <f>Brazil_0!J42</f>
        <v>109353</v>
      </c>
      <c r="K42">
        <f>Brazil_0!K42</f>
        <v>109288</v>
      </c>
      <c r="L42">
        <f>Brazil_0!L42</f>
        <v>109178</v>
      </c>
      <c r="M42">
        <f>Brazil_0!M42</f>
        <v>109107</v>
      </c>
      <c r="N42">
        <f>Brazil_0!N42</f>
        <v>102871</v>
      </c>
      <c r="O42">
        <f>Brazil_0!O42</f>
        <v>102781</v>
      </c>
      <c r="P42">
        <f>Brazil_0!P42</f>
        <v>102937</v>
      </c>
      <c r="Q42">
        <f>Brazil_0!Q42</f>
        <v>101978</v>
      </c>
      <c r="R42">
        <f>Brazil_0!R42</f>
        <v>101856</v>
      </c>
      <c r="S42">
        <f>Brazil_0!S42</f>
        <v>101529</v>
      </c>
      <c r="T42">
        <f>Brazil_0!T42</f>
        <v>101450</v>
      </c>
      <c r="U42">
        <f>Brazil_0!U42</f>
        <v>101141</v>
      </c>
      <c r="V42">
        <f>Brazil_0!V42</f>
        <v>101071</v>
      </c>
      <c r="W42">
        <f>Brazil_0!W42</f>
        <v>101085</v>
      </c>
      <c r="X42">
        <f>Brazil_0!X42</f>
        <v>101049</v>
      </c>
      <c r="Y42">
        <f>Brazil_0!Y42</f>
        <v>101049</v>
      </c>
      <c r="Z42">
        <f>Brazil_0!Z42</f>
        <v>100984</v>
      </c>
      <c r="AA42">
        <f>Brazil_0!AA42</f>
        <v>98330</v>
      </c>
      <c r="AB42">
        <f>Brazil_0!AB42</f>
        <v>98280</v>
      </c>
      <c r="AC42">
        <f>Brazil_0!AC42</f>
        <v>779790</v>
      </c>
      <c r="AD42">
        <f>Brazil_0!AD42</f>
        <v>782598</v>
      </c>
      <c r="AE42">
        <f>Brazil_0!AE42</f>
        <v>761932</v>
      </c>
      <c r="AF42">
        <f>Brazil_0!AF42</f>
        <v>739243</v>
      </c>
      <c r="AG42">
        <f>Brazil_0!AG42</f>
        <v>741286</v>
      </c>
      <c r="AH42">
        <f>Brazil_0!AH42</f>
        <v>744066</v>
      </c>
      <c r="AI42">
        <f>Brazil_0!AI42</f>
        <v>745532</v>
      </c>
      <c r="AJ42">
        <f>Brazil_0!AJ42</f>
        <v>746189</v>
      </c>
      <c r="AK42">
        <f>Brazil_0!AK42</f>
        <v>742472</v>
      </c>
      <c r="AL42">
        <f>Brazil_0!AL42</f>
        <v>742388</v>
      </c>
      <c r="AM42">
        <f>Brazil_0!AM42</f>
        <v>735168</v>
      </c>
      <c r="AN42">
        <f>Brazil_0!AN42</f>
        <v>729545</v>
      </c>
      <c r="AO42">
        <f>Brazil_0!AO42</f>
        <v>723790</v>
      </c>
      <c r="AP42">
        <f>Brazil_0!AP42</f>
        <v>716542</v>
      </c>
      <c r="AQ42">
        <f>Brazil_0!AQ42</f>
        <v>722700</v>
      </c>
      <c r="AR42">
        <f>Brazil_0!AR42</f>
        <v>727345</v>
      </c>
      <c r="AS42">
        <f>Brazil_0!AS42</f>
        <v>728456</v>
      </c>
      <c r="AT42">
        <f>Brazil_0!AT42</f>
        <v>737707</v>
      </c>
      <c r="AU42">
        <f>Brazil_0!AU42</f>
        <v>748353</v>
      </c>
      <c r="AV42">
        <f>Brazil_0!AV42</f>
        <v>745467</v>
      </c>
      <c r="AW42">
        <f>Brazil_0!AW42</f>
        <v>748111</v>
      </c>
      <c r="AX42">
        <f>Brazil_0!AX42</f>
        <v>309334</v>
      </c>
      <c r="AY42">
        <f>Brazil_0!AY42</f>
        <v>309346</v>
      </c>
      <c r="AZ42">
        <f>Brazil_0!AZ42</f>
        <v>309857</v>
      </c>
      <c r="BA42">
        <f>Brazil_0!BA42</f>
        <v>309769</v>
      </c>
      <c r="BB42">
        <f>Brazil_0!BB42</f>
        <v>302639</v>
      </c>
      <c r="BC42">
        <f>Brazil_0!BC42</f>
        <v>302630</v>
      </c>
      <c r="BD42">
        <f>Brazil_0!BD42</f>
        <v>302612</v>
      </c>
      <c r="BE42">
        <f>Brazil_0!BE42</f>
        <v>290345</v>
      </c>
      <c r="BF42">
        <f>Brazil_0!BF42</f>
        <v>290526</v>
      </c>
      <c r="BG42">
        <f>Brazil_0!BG42</f>
        <v>290509</v>
      </c>
      <c r="BH42">
        <f>Brazil_0!BH42</f>
        <v>284902</v>
      </c>
      <c r="BI42">
        <f>Brazil_0!BI42</f>
        <v>284886</v>
      </c>
      <c r="BJ42">
        <f>Brazil_0!BJ42</f>
        <v>283770</v>
      </c>
      <c r="BK42">
        <f>Brazil_0!BK42</f>
        <v>287143</v>
      </c>
      <c r="BL42">
        <f>Brazil_0!BL42</f>
        <v>287192</v>
      </c>
      <c r="BM42">
        <f>Brazil_0!BM42</f>
        <v>286809</v>
      </c>
      <c r="BN42">
        <f>Brazil_0!BN42</f>
        <v>286633</v>
      </c>
      <c r="BO42">
        <f>Brazil_0!BO42</f>
        <v>286523</v>
      </c>
      <c r="BP42">
        <f>Brazil_0!BP42</f>
        <v>288547</v>
      </c>
      <c r="BQ42">
        <f>Brazil_0!BQ42</f>
        <v>288430</v>
      </c>
      <c r="BR42">
        <f>Brazil_0!BR42</f>
        <v>288428</v>
      </c>
      <c r="BS42">
        <f>Brazil_0!BS42</f>
        <v>288289</v>
      </c>
      <c r="BT42">
        <f>Brazil_0!BT42</f>
        <v>288543</v>
      </c>
      <c r="BU42">
        <f>Brazil_0!BU42</f>
        <v>708739</v>
      </c>
      <c r="BV42">
        <f>Brazil_0!BV42</f>
        <v>706411</v>
      </c>
      <c r="BW42">
        <f>Brazil_0!BW42</f>
        <v>707333</v>
      </c>
      <c r="BX42">
        <f>Brazil_0!BX42</f>
        <v>696711</v>
      </c>
      <c r="BY42">
        <f>Brazil_0!BY42</f>
        <v>701278</v>
      </c>
      <c r="BZ42">
        <f>Brazil_0!BZ42</f>
        <v>698268</v>
      </c>
      <c r="CA42">
        <f>Brazil_0!CA42</f>
        <v>682701</v>
      </c>
      <c r="CB42">
        <f>Brazil_0!CB42</f>
        <v>686779</v>
      </c>
      <c r="CC42">
        <f>Brazil_0!CC42</f>
        <v>681170</v>
      </c>
      <c r="CD42">
        <f>Brazil_0!CD42</f>
        <v>682821</v>
      </c>
      <c r="CE42">
        <f>Brazil_0!CE42</f>
        <v>687300</v>
      </c>
      <c r="CF42">
        <f>Brazil_0!CF42</f>
        <v>675909</v>
      </c>
      <c r="CG42">
        <f>Brazil_0!CG42</f>
        <v>673183</v>
      </c>
      <c r="CH42">
        <f>Brazil_0!CH42</f>
        <v>668669</v>
      </c>
      <c r="CI42">
        <f>Brazil_0!CI42</f>
        <v>675744</v>
      </c>
      <c r="CJ42">
        <f>Brazil_0!CJ42</f>
        <v>674252</v>
      </c>
      <c r="CK42">
        <f>Brazil_0!CK42</f>
        <v>675481</v>
      </c>
      <c r="CL42">
        <f>Brazil_0!CL42</f>
        <v>687361</v>
      </c>
      <c r="CM42">
        <f>Brazil_0!CM42</f>
        <v>694159</v>
      </c>
      <c r="CN42">
        <f>Brazil_0!CN42</f>
        <v>694159</v>
      </c>
      <c r="CO42">
        <f>Brazil_0!CO42</f>
        <v>718187</v>
      </c>
      <c r="CP42">
        <f>Brazil_0!CP42</f>
        <v>719581</v>
      </c>
      <c r="CQ42">
        <f>Brazil_0!CQ42</f>
        <v>1468886</v>
      </c>
      <c r="CR42">
        <f>Brazil_0!CR42</f>
        <v>1459419</v>
      </c>
      <c r="CS42">
        <f>Brazil_0!CS42</f>
        <v>1463545</v>
      </c>
      <c r="CT42">
        <f>Brazil_0!CT42</f>
        <v>1460603</v>
      </c>
      <c r="CU42">
        <f>Brazil_0!CU42</f>
        <v>1461509</v>
      </c>
      <c r="CV42">
        <f>Brazil_0!CV42</f>
        <v>1454447</v>
      </c>
      <c r="CW42">
        <f>Brazil_0!CW42</f>
        <v>1468477</v>
      </c>
    </row>
    <row r="43" spans="1:101" x14ac:dyDescent="0.25">
      <c r="A43" t="str">
        <f>MID('cont list_0'!A42,3,3)</f>
        <v>F38</v>
      </c>
      <c r="B43">
        <f>Brazil_0!B43</f>
        <v>56999</v>
      </c>
      <c r="C43">
        <f>Brazil_0!C43</f>
        <v>56999</v>
      </c>
      <c r="D43">
        <f>Brazil_0!D43</f>
        <v>56690</v>
      </c>
      <c r="E43">
        <f>Brazil_0!E43</f>
        <v>56691</v>
      </c>
      <c r="F43">
        <f>Brazil_0!F43</f>
        <v>56691</v>
      </c>
      <c r="G43">
        <f>Brazil_0!G43</f>
        <v>370870</v>
      </c>
      <c r="H43">
        <f>Brazil_0!H43</f>
        <v>382949</v>
      </c>
      <c r="I43">
        <f>Brazil_0!I43</f>
        <v>384149</v>
      </c>
      <c r="J43">
        <f>Brazil_0!J43</f>
        <v>385518</v>
      </c>
      <c r="K43">
        <f>Brazil_0!K43</f>
        <v>389681</v>
      </c>
      <c r="L43">
        <f>Brazil_0!L43</f>
        <v>394400</v>
      </c>
      <c r="M43">
        <f>Brazil_0!M43</f>
        <v>393373</v>
      </c>
      <c r="N43">
        <f>Brazil_0!N43</f>
        <v>388025</v>
      </c>
      <c r="O43">
        <f>Brazil_0!O43</f>
        <v>389335</v>
      </c>
      <c r="P43">
        <f>Brazil_0!P43</f>
        <v>388935</v>
      </c>
      <c r="Q43">
        <f>Brazil_0!Q43</f>
        <v>380861</v>
      </c>
      <c r="R43">
        <f>Brazil_0!R43</f>
        <v>383250</v>
      </c>
      <c r="S43">
        <f>Brazil_0!S43</f>
        <v>383623</v>
      </c>
      <c r="T43">
        <f>Brazil_0!T43</f>
        <v>383195</v>
      </c>
      <c r="U43">
        <f>Brazil_0!U43</f>
        <v>384125</v>
      </c>
      <c r="V43">
        <f>Brazil_0!V43</f>
        <v>384872</v>
      </c>
      <c r="W43">
        <f>Brazil_0!W43</f>
        <v>377383</v>
      </c>
      <c r="X43">
        <f>Brazil_0!X43</f>
        <v>381972</v>
      </c>
      <c r="Y43">
        <f>Brazil_0!Y43</f>
        <v>381972</v>
      </c>
      <c r="Z43">
        <f>Brazil_0!Z43</f>
        <v>378799</v>
      </c>
      <c r="AA43">
        <f>Brazil_0!AA43</f>
        <v>363158</v>
      </c>
      <c r="AB43">
        <f>Brazil_0!AB43</f>
        <v>369583</v>
      </c>
      <c r="AC43">
        <f>Brazil_0!AC43</f>
        <v>99150</v>
      </c>
      <c r="AD43">
        <f>Brazil_0!AD43</f>
        <v>99101</v>
      </c>
      <c r="AE43">
        <f>Brazil_0!AE43</f>
        <v>99038</v>
      </c>
      <c r="AF43">
        <f>Brazil_0!AF43</f>
        <v>98845</v>
      </c>
      <c r="AG43">
        <f>Brazil_0!AG43</f>
        <v>98716</v>
      </c>
      <c r="AH43">
        <f>Brazil_0!AH43</f>
        <v>98641</v>
      </c>
      <c r="AI43">
        <f>Brazil_0!AI43</f>
        <v>98634</v>
      </c>
      <c r="AJ43">
        <f>Brazil_0!AJ43</f>
        <v>98547</v>
      </c>
      <c r="AK43">
        <f>Brazil_0!AK43</f>
        <v>98490</v>
      </c>
      <c r="AL43">
        <f>Brazil_0!AL43</f>
        <v>98465</v>
      </c>
      <c r="AM43">
        <f>Brazil_0!AM43</f>
        <v>99352</v>
      </c>
      <c r="AN43">
        <f>Brazil_0!AN43</f>
        <v>99235</v>
      </c>
      <c r="AO43">
        <f>Brazil_0!AO43</f>
        <v>99209</v>
      </c>
      <c r="AP43">
        <f>Brazil_0!AP43</f>
        <v>99126</v>
      </c>
      <c r="AQ43">
        <f>Brazil_0!AQ43</f>
        <v>98923</v>
      </c>
      <c r="AR43">
        <f>Brazil_0!AR43</f>
        <v>98859</v>
      </c>
      <c r="AS43">
        <f>Brazil_0!AS43</f>
        <v>98843</v>
      </c>
      <c r="AT43">
        <f>Brazil_0!AT43</f>
        <v>99409</v>
      </c>
      <c r="AU43">
        <f>Brazil_0!AU43</f>
        <v>98950</v>
      </c>
      <c r="AV43">
        <f>Brazil_0!AV43</f>
        <v>99937</v>
      </c>
      <c r="AW43">
        <f>Brazil_0!AW43</f>
        <v>99937</v>
      </c>
      <c r="AX43">
        <f>Brazil_0!AX43</f>
        <v>752650</v>
      </c>
      <c r="AY43">
        <f>Brazil_0!AY43</f>
        <v>755266</v>
      </c>
      <c r="AZ43">
        <f>Brazil_0!AZ43</f>
        <v>754949</v>
      </c>
      <c r="BA43">
        <f>Brazil_0!BA43</f>
        <v>755891</v>
      </c>
      <c r="BB43">
        <f>Brazil_0!BB43</f>
        <v>757956</v>
      </c>
      <c r="BC43">
        <f>Brazil_0!BC43</f>
        <v>754362</v>
      </c>
      <c r="BD43">
        <f>Brazil_0!BD43</f>
        <v>750163</v>
      </c>
      <c r="BE43">
        <f>Brazil_0!BE43</f>
        <v>753241</v>
      </c>
      <c r="BF43">
        <f>Brazil_0!BF43</f>
        <v>757980</v>
      </c>
      <c r="BG43">
        <f>Brazil_0!BG43</f>
        <v>758152</v>
      </c>
      <c r="BH43">
        <f>Brazil_0!BH43</f>
        <v>759508</v>
      </c>
      <c r="BI43">
        <f>Brazil_0!BI43</f>
        <v>759721</v>
      </c>
      <c r="BJ43">
        <f>Brazil_0!BJ43</f>
        <v>769742</v>
      </c>
      <c r="BK43">
        <f>Brazil_0!BK43</f>
        <v>769977</v>
      </c>
      <c r="BL43">
        <f>Brazil_0!BL43</f>
        <v>772455</v>
      </c>
      <c r="BM43">
        <f>Brazil_0!BM43</f>
        <v>777152</v>
      </c>
      <c r="BN43">
        <f>Brazil_0!BN43</f>
        <v>776944</v>
      </c>
      <c r="BO43">
        <f>Brazil_0!BO43</f>
        <v>781250</v>
      </c>
      <c r="BP43">
        <f>Brazil_0!BP43</f>
        <v>785805</v>
      </c>
      <c r="BQ43">
        <f>Brazil_0!BQ43</f>
        <v>790007</v>
      </c>
      <c r="BR43">
        <f>Brazil_0!BR43</f>
        <v>788780</v>
      </c>
      <c r="BS43">
        <f>Brazil_0!BS43</f>
        <v>789685</v>
      </c>
      <c r="BT43">
        <f>Brazil_0!BT43</f>
        <v>790015</v>
      </c>
      <c r="BU43">
        <f>Brazil_0!BU43</f>
        <v>288633</v>
      </c>
      <c r="BV43">
        <f>Brazil_0!BV43</f>
        <v>287522</v>
      </c>
      <c r="BW43">
        <f>Brazil_0!BW43</f>
        <v>287181</v>
      </c>
      <c r="BX43">
        <f>Brazil_0!BX43</f>
        <v>286412</v>
      </c>
      <c r="BY43">
        <f>Brazil_0!BY43</f>
        <v>285818</v>
      </c>
      <c r="BZ43">
        <f>Brazil_0!BZ43</f>
        <v>285670</v>
      </c>
      <c r="CA43">
        <f>Brazil_0!CA43</f>
        <v>288673</v>
      </c>
      <c r="CB43">
        <f>Brazil_0!CB43</f>
        <v>288717</v>
      </c>
      <c r="CC43">
        <f>Brazil_0!CC43</f>
        <v>288884</v>
      </c>
      <c r="CD43">
        <f>Brazil_0!CD43</f>
        <v>288848</v>
      </c>
      <c r="CE43">
        <f>Brazil_0!CE43</f>
        <v>286913</v>
      </c>
      <c r="CF43">
        <f>Brazil_0!CF43</f>
        <v>286719</v>
      </c>
      <c r="CG43">
        <f>Brazil_0!CG43</f>
        <v>283023</v>
      </c>
      <c r="CH43">
        <f>Brazil_0!CH43</f>
        <v>283012</v>
      </c>
      <c r="CI43">
        <f>Brazil_0!CI43</f>
        <v>282711</v>
      </c>
      <c r="CJ43">
        <f>Brazil_0!CJ43</f>
        <v>282510</v>
      </c>
      <c r="CK43">
        <f>Brazil_0!CK43</f>
        <v>282287</v>
      </c>
      <c r="CL43">
        <f>Brazil_0!CL43</f>
        <v>281803</v>
      </c>
      <c r="CM43">
        <f>Brazil_0!CM43</f>
        <v>281227</v>
      </c>
      <c r="CN43">
        <f>Brazil_0!CN43</f>
        <v>281227</v>
      </c>
      <c r="CO43">
        <f>Brazil_0!CO43</f>
        <v>281480</v>
      </c>
      <c r="CP43">
        <f>Brazil_0!CP43</f>
        <v>281499</v>
      </c>
      <c r="CQ43">
        <f>Brazil_0!CQ43</f>
        <v>714191</v>
      </c>
      <c r="CR43">
        <f>Brazil_0!CR43</f>
        <v>714584</v>
      </c>
      <c r="CS43">
        <f>Brazil_0!CS43</f>
        <v>726396</v>
      </c>
      <c r="CT43">
        <f>Brazil_0!CT43</f>
        <v>710872</v>
      </c>
      <c r="CU43">
        <f>Brazil_0!CU43</f>
        <v>712461</v>
      </c>
      <c r="CV43">
        <f>Brazil_0!CV43</f>
        <v>713200</v>
      </c>
      <c r="CW43">
        <f>Brazil_0!CW43</f>
        <v>714598</v>
      </c>
    </row>
    <row r="44" spans="1:101" x14ac:dyDescent="0.25">
      <c r="A44" t="str">
        <f>MID('cont list_0'!A43,3,3)</f>
        <v>F39</v>
      </c>
      <c r="B44">
        <f>Brazil_0!B44</f>
        <v>45455</v>
      </c>
      <c r="C44">
        <f>Brazil_0!C44</f>
        <v>45455</v>
      </c>
      <c r="D44">
        <f>Brazil_0!D44</f>
        <v>45500</v>
      </c>
      <c r="E44">
        <f>Brazil_0!E44</f>
        <v>45400</v>
      </c>
      <c r="F44">
        <f>Brazil_0!F44</f>
        <v>45400</v>
      </c>
      <c r="G44">
        <f>Brazil_0!G44</f>
        <v>56691</v>
      </c>
      <c r="H44">
        <f>Brazil_0!H44</f>
        <v>56236</v>
      </c>
      <c r="I44">
        <f>Brazil_0!I44</f>
        <v>56081</v>
      </c>
      <c r="J44">
        <f>Brazil_0!J44</f>
        <v>56081</v>
      </c>
      <c r="K44">
        <f>Brazil_0!K44</f>
        <v>56081</v>
      </c>
      <c r="L44">
        <f>Brazil_0!L44</f>
        <v>56022</v>
      </c>
      <c r="M44">
        <f>Brazil_0!M44</f>
        <v>56022</v>
      </c>
      <c r="N44">
        <f>Brazil_0!N44</f>
        <v>56022</v>
      </c>
      <c r="O44">
        <f>Brazil_0!O44</f>
        <v>56022</v>
      </c>
      <c r="P44">
        <f>Brazil_0!P44</f>
        <v>56022</v>
      </c>
      <c r="Q44">
        <f>Brazil_0!Q44</f>
        <v>56025</v>
      </c>
      <c r="R44">
        <f>Brazil_0!R44</f>
        <v>56025</v>
      </c>
      <c r="S44">
        <f>Brazil_0!S44</f>
        <v>56025</v>
      </c>
      <c r="T44">
        <f>Brazil_0!T44</f>
        <v>56025</v>
      </c>
      <c r="U44">
        <f>Brazil_0!U44</f>
        <v>56025</v>
      </c>
      <c r="V44">
        <f>Brazil_0!V44</f>
        <v>56025</v>
      </c>
      <c r="W44">
        <f>Brazil_0!W44</f>
        <v>56025</v>
      </c>
      <c r="X44">
        <f>Brazil_0!X44</f>
        <v>56025</v>
      </c>
      <c r="Y44">
        <f>Brazil_0!Y44</f>
        <v>56025</v>
      </c>
      <c r="Z44">
        <f>Brazil_0!Z44</f>
        <v>56025</v>
      </c>
      <c r="AA44">
        <f>Brazil_0!AA44</f>
        <v>56040</v>
      </c>
      <c r="AB44">
        <f>Brazil_0!AB44</f>
        <v>56040</v>
      </c>
      <c r="AC44">
        <f>Brazil_0!AC44</f>
        <v>369314</v>
      </c>
      <c r="AD44">
        <f>Brazil_0!AD44</f>
        <v>370640</v>
      </c>
      <c r="AE44">
        <f>Brazil_0!AE44</f>
        <v>371028</v>
      </c>
      <c r="AF44">
        <f>Brazil_0!AF44</f>
        <v>376522</v>
      </c>
      <c r="AG44">
        <f>Brazil_0!AG44</f>
        <v>376866</v>
      </c>
      <c r="AH44">
        <f>Brazil_0!AH44</f>
        <v>378790</v>
      </c>
      <c r="AI44">
        <f>Brazil_0!AI44</f>
        <v>372243</v>
      </c>
      <c r="AJ44">
        <f>Brazil_0!AJ44</f>
        <v>373837</v>
      </c>
      <c r="AK44">
        <f>Brazil_0!AK44</f>
        <v>373891</v>
      </c>
      <c r="AL44">
        <f>Brazil_0!AL44</f>
        <v>376458</v>
      </c>
      <c r="AM44">
        <f>Brazil_0!AM44</f>
        <v>376034</v>
      </c>
      <c r="AN44">
        <f>Brazil_0!AN44</f>
        <v>376202</v>
      </c>
      <c r="AO44">
        <f>Brazil_0!AO44</f>
        <v>375548</v>
      </c>
      <c r="AP44">
        <f>Brazil_0!AP44</f>
        <v>378358</v>
      </c>
      <c r="AQ44">
        <f>Brazil_0!AQ44</f>
        <v>376559</v>
      </c>
      <c r="AR44">
        <f>Brazil_0!AR44</f>
        <v>379113</v>
      </c>
      <c r="AS44">
        <f>Brazil_0!AS44</f>
        <v>379009</v>
      </c>
      <c r="AT44">
        <f>Brazil_0!AT44</f>
        <v>377603</v>
      </c>
      <c r="AU44">
        <f>Brazil_0!AU44</f>
        <v>381806</v>
      </c>
      <c r="AV44">
        <f>Brazil_0!AV44</f>
        <v>380678</v>
      </c>
      <c r="AW44">
        <f>Brazil_0!AW44</f>
        <v>379919</v>
      </c>
      <c r="AX44">
        <f>Brazil_0!AX44</f>
        <v>99913</v>
      </c>
      <c r="AY44">
        <f>Brazil_0!AY44</f>
        <v>99847</v>
      </c>
      <c r="AZ44">
        <f>Brazil_0!AZ44</f>
        <v>99616</v>
      </c>
      <c r="BA44">
        <f>Brazil_0!BA44</f>
        <v>99699</v>
      </c>
      <c r="BB44">
        <f>Brazil_0!BB44</f>
        <v>99632</v>
      </c>
      <c r="BC44">
        <f>Brazil_0!BC44</f>
        <v>99674</v>
      </c>
      <c r="BD44">
        <f>Brazil_0!BD44</f>
        <v>99742</v>
      </c>
      <c r="BE44">
        <f>Brazil_0!BE44</f>
        <v>99847</v>
      </c>
      <c r="BF44">
        <f>Brazil_0!BF44</f>
        <v>99908</v>
      </c>
      <c r="BG44">
        <f>Brazil_0!BG44</f>
        <v>99939</v>
      </c>
      <c r="BH44">
        <f>Brazil_0!BH44</f>
        <v>99997</v>
      </c>
      <c r="BI44">
        <f>Brazil_0!BI44</f>
        <v>100048</v>
      </c>
      <c r="BJ44">
        <f>Brazil_0!BJ44</f>
        <v>100080</v>
      </c>
      <c r="BK44">
        <f>Brazil_0!BK44</f>
        <v>100110</v>
      </c>
      <c r="BL44">
        <f>Brazil_0!BL44</f>
        <v>100115</v>
      </c>
      <c r="BM44">
        <f>Brazil_0!BM44</f>
        <v>102647</v>
      </c>
      <c r="BN44">
        <f>Brazil_0!BN44</f>
        <v>102748</v>
      </c>
      <c r="BO44">
        <f>Brazil_0!BO44</f>
        <v>102781</v>
      </c>
      <c r="BP44">
        <f>Brazil_0!BP44</f>
        <v>102817</v>
      </c>
      <c r="BQ44">
        <f>Brazil_0!BQ44</f>
        <v>102943</v>
      </c>
      <c r="BR44">
        <f>Brazil_0!BR44</f>
        <v>102978</v>
      </c>
      <c r="BS44">
        <f>Brazil_0!BS44</f>
        <v>102960</v>
      </c>
      <c r="BT44">
        <f>Brazil_0!BT44</f>
        <v>102944</v>
      </c>
      <c r="BU44">
        <f>Brazil_0!BU44</f>
        <v>784526</v>
      </c>
      <c r="BV44">
        <f>Brazil_0!BV44</f>
        <v>787190</v>
      </c>
      <c r="BW44">
        <f>Brazil_0!BW44</f>
        <v>791532</v>
      </c>
      <c r="BX44">
        <f>Brazil_0!BX44</f>
        <v>797859</v>
      </c>
      <c r="BY44">
        <f>Brazil_0!BY44</f>
        <v>803959</v>
      </c>
      <c r="BZ44">
        <f>Brazil_0!BZ44</f>
        <v>799409</v>
      </c>
      <c r="CA44">
        <f>Brazil_0!CA44</f>
        <v>807405</v>
      </c>
      <c r="CB44">
        <f>Brazil_0!CB44</f>
        <v>807951</v>
      </c>
      <c r="CC44">
        <f>Brazil_0!CC44</f>
        <v>797772</v>
      </c>
      <c r="CD44">
        <f>Brazil_0!CD44</f>
        <v>796677</v>
      </c>
      <c r="CE44">
        <f>Brazil_0!CE44</f>
        <v>788099</v>
      </c>
      <c r="CF44">
        <f>Brazil_0!CF44</f>
        <v>786297</v>
      </c>
      <c r="CG44">
        <f>Brazil_0!CG44</f>
        <v>795606</v>
      </c>
      <c r="CH44">
        <f>Brazil_0!CH44</f>
        <v>796036</v>
      </c>
      <c r="CI44">
        <f>Brazil_0!CI44</f>
        <v>795749</v>
      </c>
      <c r="CJ44">
        <f>Brazil_0!CJ44</f>
        <v>800149</v>
      </c>
      <c r="CK44">
        <f>Brazil_0!CK44</f>
        <v>799880</v>
      </c>
      <c r="CL44">
        <f>Brazil_0!CL44</f>
        <v>790639</v>
      </c>
      <c r="CM44">
        <f>Brazil_0!CM44</f>
        <v>790107</v>
      </c>
      <c r="CN44">
        <f>Brazil_0!CN44</f>
        <v>790107</v>
      </c>
      <c r="CO44">
        <f>Brazil_0!CO44</f>
        <v>785962</v>
      </c>
      <c r="CP44">
        <f>Brazil_0!CP44</f>
        <v>786039</v>
      </c>
      <c r="CQ44">
        <f>Brazil_0!CQ44</f>
        <v>281359</v>
      </c>
      <c r="CR44">
        <f>Brazil_0!CR44</f>
        <v>281734</v>
      </c>
      <c r="CS44">
        <f>Brazil_0!CS44</f>
        <v>282113</v>
      </c>
      <c r="CT44">
        <f>Brazil_0!CT44</f>
        <v>282081</v>
      </c>
      <c r="CU44">
        <f>Brazil_0!CU44</f>
        <v>282083</v>
      </c>
      <c r="CV44">
        <f>Brazil_0!CV44</f>
        <v>282223</v>
      </c>
      <c r="CW44">
        <f>Brazil_0!CW44</f>
        <v>282207</v>
      </c>
    </row>
    <row r="45" spans="1:101" x14ac:dyDescent="0.25">
      <c r="A45" t="str">
        <f>MID('cont list_0'!A44,3,3)</f>
        <v>F40</v>
      </c>
      <c r="B45">
        <f>Brazil_0!B45</f>
        <v>48330</v>
      </c>
      <c r="C45">
        <f>Brazil_0!C45</f>
        <v>48330</v>
      </c>
      <c r="D45">
        <f>Brazil_0!D45</f>
        <v>47946</v>
      </c>
      <c r="E45">
        <f>Brazil_0!E45</f>
        <v>47946</v>
      </c>
      <c r="F45">
        <f>Brazil_0!F45</f>
        <v>47946</v>
      </c>
      <c r="G45">
        <f>Brazil_0!G45</f>
        <v>45400</v>
      </c>
      <c r="H45">
        <f>Brazil_0!H45</f>
        <v>45400</v>
      </c>
      <c r="I45">
        <f>Brazil_0!I45</f>
        <v>45400</v>
      </c>
      <c r="J45">
        <f>Brazil_0!J45</f>
        <v>45400</v>
      </c>
      <c r="K45">
        <f>Brazil_0!K45</f>
        <v>45400</v>
      </c>
      <c r="L45">
        <f>Brazil_0!L45</f>
        <v>45368</v>
      </c>
      <c r="M45">
        <f>Brazil_0!M45</f>
        <v>45368</v>
      </c>
      <c r="N45">
        <f>Brazil_0!N45</f>
        <v>45368</v>
      </c>
      <c r="O45">
        <f>Brazil_0!O45</f>
        <v>45368</v>
      </c>
      <c r="P45">
        <f>Brazil_0!P45</f>
        <v>45368</v>
      </c>
      <c r="Q45">
        <f>Brazil_0!Q45</f>
        <v>45368</v>
      </c>
      <c r="R45">
        <f>Brazil_0!R45</f>
        <v>45368</v>
      </c>
      <c r="S45">
        <f>Brazil_0!S45</f>
        <v>45366</v>
      </c>
      <c r="T45">
        <f>Brazil_0!T45</f>
        <v>45366</v>
      </c>
      <c r="U45">
        <f>Brazil_0!U45</f>
        <v>45369</v>
      </c>
      <c r="V45">
        <f>Brazil_0!V45</f>
        <v>45369</v>
      </c>
      <c r="W45">
        <f>Brazil_0!W45</f>
        <v>45386</v>
      </c>
      <c r="X45">
        <f>Brazil_0!X45</f>
        <v>45390</v>
      </c>
      <c r="Y45">
        <f>Brazil_0!Y45</f>
        <v>45390</v>
      </c>
      <c r="Z45">
        <f>Brazil_0!Z45</f>
        <v>45392</v>
      </c>
      <c r="AA45">
        <f>Brazil_0!AA45</f>
        <v>45392</v>
      </c>
      <c r="AB45">
        <f>Brazil_0!AB45</f>
        <v>45385</v>
      </c>
      <c r="AC45">
        <f>Brazil_0!AC45</f>
        <v>56040</v>
      </c>
      <c r="AD45">
        <f>Brazil_0!AD45</f>
        <v>56040</v>
      </c>
      <c r="AE45">
        <f>Brazil_0!AE45</f>
        <v>56040</v>
      </c>
      <c r="AF45">
        <f>Brazil_0!AF45</f>
        <v>56040</v>
      </c>
      <c r="AG45">
        <f>Brazil_0!AG45</f>
        <v>56040</v>
      </c>
      <c r="AH45">
        <f>Brazil_0!AH45</f>
        <v>56040</v>
      </c>
      <c r="AI45">
        <f>Brazil_0!AI45</f>
        <v>53970</v>
      </c>
      <c r="AJ45">
        <f>Brazil_0!AJ45</f>
        <v>53970</v>
      </c>
      <c r="AK45">
        <f>Brazil_0!AK45</f>
        <v>53970</v>
      </c>
      <c r="AL45">
        <f>Brazil_0!AL45</f>
        <v>53970</v>
      </c>
      <c r="AM45">
        <f>Brazil_0!AM45</f>
        <v>54007</v>
      </c>
      <c r="AN45">
        <f>Brazil_0!AN45</f>
        <v>54007</v>
      </c>
      <c r="AO45">
        <f>Brazil_0!AO45</f>
        <v>54007</v>
      </c>
      <c r="AP45">
        <f>Brazil_0!AP45</f>
        <v>54031</v>
      </c>
      <c r="AQ45">
        <f>Brazil_0!AQ45</f>
        <v>54031</v>
      </c>
      <c r="AR45">
        <f>Brazil_0!AR45</f>
        <v>54031</v>
      </c>
      <c r="AS45">
        <f>Brazil_0!AS45</f>
        <v>54064</v>
      </c>
      <c r="AT45">
        <f>Brazil_0!AT45</f>
        <v>55749</v>
      </c>
      <c r="AU45">
        <f>Brazil_0!AU45</f>
        <v>55678</v>
      </c>
      <c r="AV45">
        <f>Brazil_0!AV45</f>
        <v>55678</v>
      </c>
      <c r="AW45">
        <f>Brazil_0!AW45</f>
        <v>55678</v>
      </c>
      <c r="AX45">
        <f>Brazil_0!AX45</f>
        <v>378567</v>
      </c>
      <c r="AY45">
        <f>Brazil_0!AY45</f>
        <v>378411</v>
      </c>
      <c r="AZ45">
        <f>Brazil_0!AZ45</f>
        <v>369874</v>
      </c>
      <c r="BA45">
        <f>Brazil_0!BA45</f>
        <v>368798</v>
      </c>
      <c r="BB45">
        <f>Brazil_0!BB45</f>
        <v>362197</v>
      </c>
      <c r="BC45">
        <f>Brazil_0!BC45</f>
        <v>361219</v>
      </c>
      <c r="BD45">
        <f>Brazil_0!BD45</f>
        <v>363334</v>
      </c>
      <c r="BE45">
        <f>Brazil_0!BE45</f>
        <v>363787</v>
      </c>
      <c r="BF45">
        <f>Brazil_0!BF45</f>
        <v>364535</v>
      </c>
      <c r="BG45">
        <f>Brazil_0!BG45</f>
        <v>364296</v>
      </c>
      <c r="BH45">
        <f>Brazil_0!BH45</f>
        <v>365233</v>
      </c>
      <c r="BI45">
        <f>Brazil_0!BI45</f>
        <v>363753</v>
      </c>
      <c r="BJ45">
        <f>Brazil_0!BJ45</f>
        <v>362469</v>
      </c>
      <c r="BK45">
        <f>Brazil_0!BK45</f>
        <v>363938</v>
      </c>
      <c r="BL45">
        <f>Brazil_0!BL45</f>
        <v>365714</v>
      </c>
      <c r="BM45">
        <f>Brazil_0!BM45</f>
        <v>369130</v>
      </c>
      <c r="BN45">
        <f>Brazil_0!BN45</f>
        <v>365302</v>
      </c>
      <c r="BO45">
        <f>Brazil_0!BO45</f>
        <v>354943</v>
      </c>
      <c r="BP45">
        <f>Brazil_0!BP45</f>
        <v>354974</v>
      </c>
      <c r="BQ45">
        <f>Brazil_0!BQ45</f>
        <v>339019</v>
      </c>
      <c r="BR45">
        <f>Brazil_0!BR45</f>
        <v>336965</v>
      </c>
      <c r="BS45">
        <f>Brazil_0!BS45</f>
        <v>335957</v>
      </c>
      <c r="BT45">
        <f>Brazil_0!BT45</f>
        <v>333990</v>
      </c>
      <c r="BU45">
        <f>Brazil_0!BU45</f>
        <v>102940</v>
      </c>
      <c r="BV45">
        <f>Brazil_0!BV45</f>
        <v>102658</v>
      </c>
      <c r="BW45">
        <f>Brazil_0!BW45</f>
        <v>102652</v>
      </c>
      <c r="BX45">
        <f>Brazil_0!BX45</f>
        <v>100641</v>
      </c>
      <c r="BY45">
        <f>Brazil_0!BY45</f>
        <v>100559</v>
      </c>
      <c r="BZ45">
        <f>Brazil_0!BZ45</f>
        <v>100526</v>
      </c>
      <c r="CA45">
        <f>Brazil_0!CA45</f>
        <v>100524</v>
      </c>
      <c r="CB45">
        <f>Brazil_0!CB45</f>
        <v>100302</v>
      </c>
      <c r="CC45">
        <f>Brazil_0!CC45</f>
        <v>100331</v>
      </c>
      <c r="CD45">
        <f>Brazil_0!CD45</f>
        <v>98962</v>
      </c>
      <c r="CE45">
        <f>Brazil_0!CE45</f>
        <v>98831</v>
      </c>
      <c r="CF45">
        <f>Brazil_0!CF45</f>
        <v>97727</v>
      </c>
      <c r="CG45">
        <f>Brazil_0!CG45</f>
        <v>97625</v>
      </c>
      <c r="CH45">
        <f>Brazil_0!CH45</f>
        <v>97521</v>
      </c>
      <c r="CI45">
        <f>Brazil_0!CI45</f>
        <v>97465</v>
      </c>
      <c r="CJ45">
        <f>Brazil_0!CJ45</f>
        <v>97374</v>
      </c>
      <c r="CK45">
        <f>Brazil_0!CK45</f>
        <v>97303</v>
      </c>
      <c r="CL45">
        <f>Brazil_0!CL45</f>
        <v>97213</v>
      </c>
      <c r="CM45">
        <f>Brazil_0!CM45</f>
        <v>97122</v>
      </c>
      <c r="CN45">
        <f>Brazil_0!CN45</f>
        <v>97122</v>
      </c>
      <c r="CO45">
        <f>Brazil_0!CO45</f>
        <v>96935</v>
      </c>
      <c r="CP45">
        <f>Brazil_0!CP45</f>
        <v>96933</v>
      </c>
      <c r="CQ45">
        <f>Brazil_0!CQ45</f>
        <v>786743</v>
      </c>
      <c r="CR45">
        <f>Brazil_0!CR45</f>
        <v>782329</v>
      </c>
      <c r="CS45">
        <f>Brazil_0!CS45</f>
        <v>759166</v>
      </c>
      <c r="CT45">
        <f>Brazil_0!CT45</f>
        <v>741247</v>
      </c>
      <c r="CU45">
        <f>Brazil_0!CU45</f>
        <v>732311</v>
      </c>
      <c r="CV45">
        <f>Brazil_0!CV45</f>
        <v>735930</v>
      </c>
      <c r="CW45">
        <f>Brazil_0!CW45</f>
        <v>736432</v>
      </c>
    </row>
    <row r="46" spans="1:101" x14ac:dyDescent="0.25">
      <c r="A46" t="e">
        <f>MID('cont list_0'!#REF!,3,3)</f>
        <v>#REF!</v>
      </c>
      <c r="B46">
        <f>Brazil_0!B46</f>
        <v>24653</v>
      </c>
      <c r="C46">
        <f>Brazil_0!C46</f>
        <v>24653</v>
      </c>
      <c r="D46">
        <f>Brazil_0!D46</f>
        <v>24637</v>
      </c>
      <c r="E46">
        <f>Brazil_0!E46</f>
        <v>24637</v>
      </c>
      <c r="F46">
        <f>Brazil_0!F46</f>
        <v>24637</v>
      </c>
      <c r="G46">
        <f>Brazil_0!G46</f>
        <v>47946</v>
      </c>
      <c r="H46">
        <f>Brazil_0!H46</f>
        <v>47946</v>
      </c>
      <c r="I46">
        <f>Brazil_0!I46</f>
        <v>47946</v>
      </c>
      <c r="J46">
        <f>Brazil_0!J46</f>
        <v>47946</v>
      </c>
      <c r="K46">
        <f>Brazil_0!K46</f>
        <v>47946</v>
      </c>
      <c r="L46">
        <f>Brazil_0!L46</f>
        <v>47921</v>
      </c>
      <c r="M46">
        <f>Brazil_0!M46</f>
        <v>47921</v>
      </c>
      <c r="N46">
        <f>Brazil_0!N46</f>
        <v>47921</v>
      </c>
      <c r="O46">
        <f>Brazil_0!O46</f>
        <v>47921</v>
      </c>
      <c r="P46">
        <f>Brazil_0!P46</f>
        <v>47921</v>
      </c>
      <c r="Q46">
        <f>Brazil_0!Q46</f>
        <v>47927</v>
      </c>
      <c r="R46">
        <f>Brazil_0!R46</f>
        <v>47927</v>
      </c>
      <c r="S46">
        <f>Brazil_0!S46</f>
        <v>47927</v>
      </c>
      <c r="T46">
        <f>Brazil_0!T46</f>
        <v>47927</v>
      </c>
      <c r="U46">
        <f>Brazil_0!U46</f>
        <v>47928</v>
      </c>
      <c r="V46">
        <f>Brazil_0!V46</f>
        <v>47928</v>
      </c>
      <c r="W46">
        <f>Brazil_0!W46</f>
        <v>47928</v>
      </c>
      <c r="X46">
        <f>Brazil_0!X46</f>
        <v>47928</v>
      </c>
      <c r="Y46">
        <f>Brazil_0!Y46</f>
        <v>47928</v>
      </c>
      <c r="Z46">
        <f>Brazil_0!Z46</f>
        <v>47928</v>
      </c>
      <c r="AA46">
        <f>Brazil_0!AA46</f>
        <v>47928</v>
      </c>
      <c r="AB46">
        <f>Brazil_0!AB46</f>
        <v>47928</v>
      </c>
      <c r="AC46">
        <f>Brazil_0!AC46</f>
        <v>45395</v>
      </c>
      <c r="AD46">
        <f>Brazil_0!AD46</f>
        <v>45382</v>
      </c>
      <c r="AE46">
        <f>Brazil_0!AE46</f>
        <v>45382</v>
      </c>
      <c r="AF46">
        <f>Brazil_0!AF46</f>
        <v>45382</v>
      </c>
      <c r="AG46">
        <f>Brazil_0!AG46</f>
        <v>45382</v>
      </c>
      <c r="AH46">
        <f>Brazil_0!AH46</f>
        <v>45382</v>
      </c>
      <c r="AI46">
        <f>Brazil_0!AI46</f>
        <v>45382</v>
      </c>
      <c r="AJ46">
        <f>Brazil_0!AJ46</f>
        <v>45382</v>
      </c>
      <c r="AK46">
        <f>Brazil_0!AK46</f>
        <v>45382</v>
      </c>
      <c r="AL46">
        <f>Brazil_0!AL46</f>
        <v>45382</v>
      </c>
      <c r="AM46">
        <f>Brazil_0!AM46</f>
        <v>45380</v>
      </c>
      <c r="AN46">
        <f>Brazil_0!AN46</f>
        <v>45379</v>
      </c>
      <c r="AO46">
        <f>Brazil_0!AO46</f>
        <v>45378</v>
      </c>
      <c r="AP46">
        <f>Brazil_0!AP46</f>
        <v>45378</v>
      </c>
      <c r="AQ46">
        <f>Brazil_0!AQ46</f>
        <v>45378</v>
      </c>
      <c r="AR46">
        <f>Brazil_0!AR46</f>
        <v>45376</v>
      </c>
      <c r="AS46">
        <f>Brazil_0!AS46</f>
        <v>45381</v>
      </c>
      <c r="AT46">
        <f>Brazil_0!AT46</f>
        <v>46396</v>
      </c>
      <c r="AU46">
        <f>Brazil_0!AU46</f>
        <v>46394</v>
      </c>
      <c r="AV46">
        <f>Brazil_0!AV46</f>
        <v>46389</v>
      </c>
      <c r="AW46">
        <f>Brazil_0!AW46</f>
        <v>46384</v>
      </c>
      <c r="AX46">
        <f>Brazil_0!AX46</f>
        <v>55726</v>
      </c>
      <c r="AY46">
        <f>Brazil_0!AY46</f>
        <v>55726</v>
      </c>
      <c r="AZ46">
        <f>Brazil_0!AZ46</f>
        <v>55726</v>
      </c>
      <c r="BA46">
        <f>Brazil_0!BA46</f>
        <v>55725</v>
      </c>
      <c r="BB46">
        <f>Brazil_0!BB46</f>
        <v>55582</v>
      </c>
      <c r="BC46">
        <f>Brazil_0!BC46</f>
        <v>55582</v>
      </c>
      <c r="BD46">
        <f>Brazil_0!BD46</f>
        <v>55582</v>
      </c>
      <c r="BE46">
        <f>Brazil_0!BE46</f>
        <v>55582</v>
      </c>
      <c r="BF46">
        <f>Brazil_0!BF46</f>
        <v>55594</v>
      </c>
      <c r="BG46">
        <f>Brazil_0!BG46</f>
        <v>55594</v>
      </c>
      <c r="BH46">
        <f>Brazil_0!BH46</f>
        <v>55594</v>
      </c>
      <c r="BI46">
        <f>Brazil_0!BI46</f>
        <v>55613</v>
      </c>
      <c r="BJ46">
        <f>Brazil_0!BJ46</f>
        <v>55613</v>
      </c>
      <c r="BK46">
        <f>Brazil_0!BK46</f>
        <v>55632</v>
      </c>
      <c r="BL46">
        <f>Brazil_0!BL46</f>
        <v>55632</v>
      </c>
      <c r="BM46">
        <f>Brazil_0!BM46</f>
        <v>55632</v>
      </c>
      <c r="BN46">
        <f>Brazil_0!BN46</f>
        <v>55632</v>
      </c>
      <c r="BO46">
        <f>Brazil_0!BO46</f>
        <v>55656</v>
      </c>
      <c r="BP46">
        <f>Brazil_0!BP46</f>
        <v>55680</v>
      </c>
      <c r="BQ46">
        <f>Brazil_0!BQ46</f>
        <v>55701</v>
      </c>
      <c r="BR46">
        <f>Brazil_0!BR46</f>
        <v>55701</v>
      </c>
      <c r="BS46">
        <f>Brazil_0!BS46</f>
        <v>55701</v>
      </c>
      <c r="BT46">
        <f>Brazil_0!BT46</f>
        <v>55749</v>
      </c>
      <c r="BU46">
        <f>Brazil_0!BU46</f>
        <v>334785</v>
      </c>
      <c r="BV46">
        <f>Brazil_0!BV46</f>
        <v>329825</v>
      </c>
      <c r="BW46">
        <f>Brazil_0!BW46</f>
        <v>330081</v>
      </c>
      <c r="BX46">
        <f>Brazil_0!BX46</f>
        <v>327819</v>
      </c>
      <c r="BY46">
        <f>Brazil_0!BY46</f>
        <v>324683</v>
      </c>
      <c r="BZ46">
        <f>Brazil_0!BZ46</f>
        <v>325532</v>
      </c>
      <c r="CA46">
        <f>Brazil_0!CA46</f>
        <v>325500</v>
      </c>
      <c r="CB46">
        <f>Brazil_0!CB46</f>
        <v>326589</v>
      </c>
      <c r="CC46">
        <f>Brazil_0!CC46</f>
        <v>327457</v>
      </c>
      <c r="CD46">
        <f>Brazil_0!CD46</f>
        <v>333548</v>
      </c>
      <c r="CE46">
        <f>Brazil_0!CE46</f>
        <v>336502</v>
      </c>
      <c r="CF46">
        <f>Brazil_0!CF46</f>
        <v>336387</v>
      </c>
      <c r="CG46">
        <f>Brazil_0!CG46</f>
        <v>337161</v>
      </c>
      <c r="CH46">
        <f>Brazil_0!CH46</f>
        <v>335028</v>
      </c>
      <c r="CI46">
        <f>Brazil_0!CI46</f>
        <v>332494</v>
      </c>
      <c r="CJ46">
        <f>Brazil_0!CJ46</f>
        <v>340986</v>
      </c>
      <c r="CK46">
        <f>Brazil_0!CK46</f>
        <v>341593</v>
      </c>
      <c r="CL46">
        <f>Brazil_0!CL46</f>
        <v>352557</v>
      </c>
      <c r="CM46">
        <f>Brazil_0!CM46</f>
        <v>355284</v>
      </c>
      <c r="CN46">
        <f>Brazil_0!CN46</f>
        <v>355284</v>
      </c>
      <c r="CO46">
        <f>Brazil_0!CO46</f>
        <v>348723</v>
      </c>
      <c r="CP46">
        <f>Brazil_0!CP46</f>
        <v>349377</v>
      </c>
      <c r="CQ46">
        <f>Brazil_0!CQ46</f>
        <v>97735</v>
      </c>
      <c r="CR46">
        <f>Brazil_0!CR46</f>
        <v>97648</v>
      </c>
      <c r="CS46">
        <f>Brazil_0!CS46</f>
        <v>97536</v>
      </c>
      <c r="CT46">
        <f>Brazil_0!CT46</f>
        <v>96669</v>
      </c>
      <c r="CU46">
        <f>Brazil_0!CU46</f>
        <v>96600</v>
      </c>
      <c r="CV46">
        <f>Brazil_0!CV46</f>
        <v>96562</v>
      </c>
      <c r="CW46">
        <f>Brazil_0!CW46</f>
        <v>96557</v>
      </c>
    </row>
    <row r="47" spans="1:101" x14ac:dyDescent="0.25">
      <c r="A47" t="e">
        <f>MID('cont list_0'!#REF!,3,3)</f>
        <v>#REF!</v>
      </c>
      <c r="B47" t="str">
        <f>Brazil_0!B47</f>
        <v>#N/A N/A</v>
      </c>
      <c r="C47" t="str">
        <f>Brazil_0!C47</f>
        <v>#N/A N/A</v>
      </c>
      <c r="D47" t="str">
        <f>Brazil_0!D47</f>
        <v>#N/A N/A</v>
      </c>
      <c r="E47" t="str">
        <f>Brazil_0!E47</f>
        <v>#N/A N/A</v>
      </c>
      <c r="F47" t="str">
        <f>Brazil_0!F47</f>
        <v>#N/A N/A</v>
      </c>
      <c r="G47" t="str">
        <f>Brazil_0!G47</f>
        <v>#N/A N/A</v>
      </c>
      <c r="H47" t="str">
        <f>Brazil_0!H47</f>
        <v>#N/A N/A</v>
      </c>
      <c r="I47" t="str">
        <f>Brazil_0!I47</f>
        <v>#N/A N/A</v>
      </c>
      <c r="J47" t="str">
        <f>Brazil_0!J47</f>
        <v>#N/A N/A</v>
      </c>
      <c r="K47" t="str">
        <f>Brazil_0!K47</f>
        <v>#N/A N/A</v>
      </c>
      <c r="L47" t="str">
        <f>Brazil_0!L47</f>
        <v>#N/A N/A</v>
      </c>
      <c r="M47" t="str">
        <f>Brazil_0!M47</f>
        <v>#N/A N/A</v>
      </c>
      <c r="N47" t="str">
        <f>Brazil_0!N47</f>
        <v>#N/A N/A</v>
      </c>
      <c r="O47" t="str">
        <f>Brazil_0!O47</f>
        <v>#N/A N/A</v>
      </c>
      <c r="P47" t="str">
        <f>Brazil_0!P47</f>
        <v>#N/A N/A</v>
      </c>
      <c r="Q47" t="str">
        <f>Brazil_0!Q47</f>
        <v>#N/A N/A</v>
      </c>
      <c r="R47" t="str">
        <f>Brazil_0!R47</f>
        <v>#N/A N/A</v>
      </c>
      <c r="S47" t="str">
        <f>Brazil_0!S47</f>
        <v>#N/A N/A</v>
      </c>
      <c r="T47" t="str">
        <f>Brazil_0!T47</f>
        <v>#N/A N/A</v>
      </c>
      <c r="U47" t="str">
        <f>Brazil_0!U47</f>
        <v>#N/A N/A</v>
      </c>
      <c r="V47" t="str">
        <f>Brazil_0!V47</f>
        <v>#N/A N/A</v>
      </c>
      <c r="W47" t="str">
        <f>Brazil_0!W47</f>
        <v>#N/A N/A</v>
      </c>
      <c r="X47" t="str">
        <f>Brazil_0!X47</f>
        <v>#N/A N/A</v>
      </c>
      <c r="Y47" t="str">
        <f>Brazil_0!Y47</f>
        <v>#N/A N/A</v>
      </c>
      <c r="Z47" t="str">
        <f>Brazil_0!Z47</f>
        <v>#N/A N/A</v>
      </c>
      <c r="AA47" t="str">
        <f>Brazil_0!AA47</f>
        <v>#N/A N/A</v>
      </c>
      <c r="AB47" t="str">
        <f>Brazil_0!AB47</f>
        <v>#N/A N/A</v>
      </c>
      <c r="AC47" t="str">
        <f>Brazil_0!AC47</f>
        <v>#N/A N/A</v>
      </c>
      <c r="AD47" t="str">
        <f>Brazil_0!AD47</f>
        <v>#N/A N/A</v>
      </c>
      <c r="AE47" t="str">
        <f>Brazil_0!AE47</f>
        <v>#N/A N/A</v>
      </c>
      <c r="AF47" t="str">
        <f>Brazil_0!AF47</f>
        <v>#N/A N/A</v>
      </c>
      <c r="AG47" t="str">
        <f>Brazil_0!AG47</f>
        <v>#N/A N/A</v>
      </c>
      <c r="AH47" t="str">
        <f>Brazil_0!AH47</f>
        <v>#N/A N/A</v>
      </c>
      <c r="AI47" t="str">
        <f>Brazil_0!AI47</f>
        <v>#N/A N/A</v>
      </c>
      <c r="AJ47" t="str">
        <f>Brazil_0!AJ47</f>
        <v>#N/A N/A</v>
      </c>
      <c r="AK47" t="str">
        <f>Brazil_0!AK47</f>
        <v>#N/A N/A</v>
      </c>
      <c r="AL47" t="str">
        <f>Brazil_0!AL47</f>
        <v>#N/A N/A</v>
      </c>
      <c r="AM47" t="str">
        <f>Brazil_0!AM47</f>
        <v>#N/A N/A</v>
      </c>
      <c r="AN47" t="str">
        <f>Brazil_0!AN47</f>
        <v>#N/A N/A</v>
      </c>
      <c r="AO47" t="str">
        <f>Brazil_0!AO47</f>
        <v>#N/A N/A</v>
      </c>
      <c r="AP47" t="str">
        <f>Brazil_0!AP47</f>
        <v>#N/A N/A</v>
      </c>
      <c r="AQ47" t="str">
        <f>Brazil_0!AQ47</f>
        <v>#N/A N/A</v>
      </c>
      <c r="AR47" t="str">
        <f>Brazil_0!AR47</f>
        <v>#N/A N/A</v>
      </c>
      <c r="AS47" t="str">
        <f>Brazil_0!AS47</f>
        <v>#N/A N/A</v>
      </c>
      <c r="AT47" t="str">
        <f>Brazil_0!AT47</f>
        <v>#N/A N/A</v>
      </c>
      <c r="AU47" t="str">
        <f>Brazil_0!AU47</f>
        <v>#N/A N/A</v>
      </c>
      <c r="AV47" t="str">
        <f>Brazil_0!AV47</f>
        <v>#N/A N/A</v>
      </c>
      <c r="AW47" t="str">
        <f>Brazil_0!AW47</f>
        <v>#N/A N/A</v>
      </c>
      <c r="AX47" t="str">
        <f>Brazil_0!AX47</f>
        <v>#N/A N/A</v>
      </c>
      <c r="AY47" t="str">
        <f>Brazil_0!AY47</f>
        <v>#N/A N/A</v>
      </c>
      <c r="AZ47" t="str">
        <f>Brazil_0!AZ47</f>
        <v>#N/A N/A</v>
      </c>
      <c r="BA47" t="str">
        <f>Brazil_0!BA47</f>
        <v>#N/A N/A</v>
      </c>
      <c r="BB47" t="str">
        <f>Brazil_0!BB47</f>
        <v>#N/A N/A</v>
      </c>
      <c r="BC47" t="str">
        <f>Brazil_0!BC47</f>
        <v>#N/A N/A</v>
      </c>
      <c r="BD47" t="str">
        <f>Brazil_0!BD47</f>
        <v>#N/A N/A</v>
      </c>
      <c r="BE47" t="str">
        <f>Brazil_0!BE47</f>
        <v>#N/A N/A</v>
      </c>
      <c r="BF47" t="str">
        <f>Brazil_0!BF47</f>
        <v>#N/A N/A</v>
      </c>
      <c r="BG47" t="str">
        <f>Brazil_0!BG47</f>
        <v>#N/A N/A</v>
      </c>
      <c r="BH47" t="str">
        <f>Brazil_0!BH47</f>
        <v>#N/A N/A</v>
      </c>
      <c r="BI47" t="str">
        <f>Brazil_0!BI47</f>
        <v>#N/A N/A</v>
      </c>
      <c r="BJ47" t="str">
        <f>Brazil_0!BJ47</f>
        <v>#N/A N/A</v>
      </c>
      <c r="BK47" t="str">
        <f>Brazil_0!BK47</f>
        <v>#N/A N/A</v>
      </c>
      <c r="BL47" t="str">
        <f>Brazil_0!BL47</f>
        <v>#N/A N/A</v>
      </c>
      <c r="BM47" t="str">
        <f>Brazil_0!BM47</f>
        <v>#N/A N/A</v>
      </c>
      <c r="BN47" t="str">
        <f>Brazil_0!BN47</f>
        <v>#N/A N/A</v>
      </c>
      <c r="BO47" t="str">
        <f>Brazil_0!BO47</f>
        <v>#N/A N/A</v>
      </c>
      <c r="BP47" t="str">
        <f>Brazil_0!BP47</f>
        <v>#N/A N/A</v>
      </c>
      <c r="BQ47" t="str">
        <f>Brazil_0!BQ47</f>
        <v>#N/A N/A</v>
      </c>
      <c r="BR47" t="str">
        <f>Brazil_0!BR47</f>
        <v>#N/A N/A</v>
      </c>
      <c r="BS47" t="str">
        <f>Brazil_0!BS47</f>
        <v>#N/A N/A</v>
      </c>
      <c r="BT47" t="str">
        <f>Brazil_0!BT47</f>
        <v>#N/A N/A</v>
      </c>
      <c r="BU47" t="str">
        <f>Brazil_0!BU47</f>
        <v>#N/A N/A</v>
      </c>
      <c r="BV47" t="str">
        <f>Brazil_0!BV47</f>
        <v>#N/A N/A</v>
      </c>
      <c r="BW47" t="str">
        <f>Brazil_0!BW47</f>
        <v>#N/A N/A</v>
      </c>
      <c r="BX47" t="str">
        <f>Brazil_0!BX47</f>
        <v>#N/A N/A</v>
      </c>
      <c r="BY47" t="str">
        <f>Brazil_0!BY47</f>
        <v>#N/A N/A</v>
      </c>
      <c r="BZ47" t="str">
        <f>Brazil_0!BZ47</f>
        <v>#N/A N/A</v>
      </c>
      <c r="CA47" t="str">
        <f>Brazil_0!CA47</f>
        <v>#N/A N/A</v>
      </c>
      <c r="CB47" t="str">
        <f>Brazil_0!CB47</f>
        <v>#N/A N/A</v>
      </c>
      <c r="CC47" t="str">
        <f>Brazil_0!CC47</f>
        <v>#N/A N/A</v>
      </c>
      <c r="CD47" t="str">
        <f>Brazil_0!CD47</f>
        <v>#N/A N/A</v>
      </c>
      <c r="CE47" t="str">
        <f>Brazil_0!CE47</f>
        <v>#N/A N/A</v>
      </c>
      <c r="CF47" t="str">
        <f>Brazil_0!CF47</f>
        <v>#N/A N/A</v>
      </c>
      <c r="CG47" t="str">
        <f>Brazil_0!CG47</f>
        <v>#N/A N/A</v>
      </c>
      <c r="CH47" t="str">
        <f>Brazil_0!CH47</f>
        <v>#N/A N/A</v>
      </c>
      <c r="CI47" t="str">
        <f>Brazil_0!CI47</f>
        <v>#N/A N/A</v>
      </c>
      <c r="CJ47" t="str">
        <f>Brazil_0!CJ47</f>
        <v>#N/A N/A</v>
      </c>
      <c r="CK47" t="str">
        <f>Brazil_0!CK47</f>
        <v>#N/A N/A</v>
      </c>
      <c r="CL47" t="str">
        <f>Brazil_0!CL47</f>
        <v>#N/A N/A</v>
      </c>
      <c r="CM47" t="str">
        <f>Brazil_0!CM47</f>
        <v>#N/A N/A</v>
      </c>
      <c r="CN47" t="str">
        <f>Brazil_0!CN47</f>
        <v>#N/A N/A</v>
      </c>
      <c r="CO47" t="str">
        <f>Brazil_0!CO47</f>
        <v>#N/A N/A</v>
      </c>
      <c r="CP47" t="str">
        <f>Brazil_0!CP47</f>
        <v>#N/A N/A</v>
      </c>
      <c r="CQ47" t="str">
        <f>Brazil_0!CQ47</f>
        <v>#N/A N/A</v>
      </c>
      <c r="CR47" t="str">
        <f>Brazil_0!CR47</f>
        <v>#N/A N/A</v>
      </c>
      <c r="CS47" t="str">
        <f>Brazil_0!CS47</f>
        <v>#N/A N/A</v>
      </c>
      <c r="CT47" t="str">
        <f>Brazil_0!CT47</f>
        <v>#N/A N/A</v>
      </c>
      <c r="CU47" t="str">
        <f>Brazil_0!CU47</f>
        <v>#N/A N/A</v>
      </c>
      <c r="CV47" t="str">
        <f>Brazil_0!CV47</f>
        <v>#N/A N/A</v>
      </c>
      <c r="CW47" t="str">
        <f>Brazil_0!CW47</f>
        <v>#N/A N/A</v>
      </c>
    </row>
    <row r="48" spans="1:101" x14ac:dyDescent="0.25">
      <c r="A48" t="str">
        <f>MID('cont list_0'!A45,3,3)</f>
        <v>F41</v>
      </c>
      <c r="B48" t="str">
        <f>Brazil_0!B48</f>
        <v>#N/A N/A</v>
      </c>
      <c r="C48" t="str">
        <f>Brazil_0!C48</f>
        <v>#N/A N/A</v>
      </c>
      <c r="D48" t="str">
        <f>Brazil_0!D48</f>
        <v>#N/A N/A</v>
      </c>
      <c r="E48" t="str">
        <f>Brazil_0!E48</f>
        <v>#N/A N/A</v>
      </c>
      <c r="F48" t="str">
        <f>Brazil_0!F48</f>
        <v>#N/A N/A</v>
      </c>
      <c r="G48" t="str">
        <f>Brazil_0!G48</f>
        <v>#N/A N/A</v>
      </c>
      <c r="H48" t="str">
        <f>Brazil_0!H48</f>
        <v>#N/A N/A</v>
      </c>
      <c r="I48" t="str">
        <f>Brazil_0!I48</f>
        <v>#N/A N/A</v>
      </c>
      <c r="J48" t="str">
        <f>Brazil_0!J48</f>
        <v>#N/A N/A</v>
      </c>
      <c r="K48" t="str">
        <f>Brazil_0!K48</f>
        <v>#N/A N/A</v>
      </c>
      <c r="L48" t="str">
        <f>Brazil_0!L48</f>
        <v>#N/A N/A</v>
      </c>
      <c r="M48" t="str">
        <f>Brazil_0!M48</f>
        <v>#N/A N/A</v>
      </c>
      <c r="N48" t="str">
        <f>Brazil_0!N48</f>
        <v>#N/A N/A</v>
      </c>
      <c r="O48" t="str">
        <f>Brazil_0!O48</f>
        <v>#N/A N/A</v>
      </c>
      <c r="P48" t="str">
        <f>Brazil_0!P48</f>
        <v>#N/A N/A</v>
      </c>
      <c r="Q48" t="str">
        <f>Brazil_0!Q48</f>
        <v>#N/A N/A</v>
      </c>
      <c r="R48" t="str">
        <f>Brazil_0!R48</f>
        <v>#N/A N/A</v>
      </c>
      <c r="S48" t="str">
        <f>Brazil_0!S48</f>
        <v>#N/A N/A</v>
      </c>
      <c r="T48" t="str">
        <f>Brazil_0!T48</f>
        <v>#N/A N/A</v>
      </c>
      <c r="U48" t="str">
        <f>Brazil_0!U48</f>
        <v>#N/A N/A</v>
      </c>
      <c r="V48" t="str">
        <f>Brazil_0!V48</f>
        <v>#N/A N/A</v>
      </c>
      <c r="W48" t="str">
        <f>Brazil_0!W48</f>
        <v>#N/A N/A</v>
      </c>
      <c r="X48" t="str">
        <f>Brazil_0!X48</f>
        <v>#N/A N/A</v>
      </c>
      <c r="Y48" t="str">
        <f>Brazil_0!Y48</f>
        <v>#N/A N/A</v>
      </c>
      <c r="Z48" t="str">
        <f>Brazil_0!Z48</f>
        <v>#N/A N/A</v>
      </c>
      <c r="AA48" t="str">
        <f>Brazil_0!AA48</f>
        <v>#N/A N/A</v>
      </c>
      <c r="AB48" t="str">
        <f>Brazil_0!AB48</f>
        <v>#N/A N/A</v>
      </c>
      <c r="AC48" t="str">
        <f>Brazil_0!AC48</f>
        <v>#N/A N/A</v>
      </c>
      <c r="AD48" t="str">
        <f>Brazil_0!AD48</f>
        <v>#N/A N/A</v>
      </c>
      <c r="AE48" t="str">
        <f>Brazil_0!AE48</f>
        <v>#N/A N/A</v>
      </c>
      <c r="AF48" t="str">
        <f>Brazil_0!AF48</f>
        <v>#N/A N/A</v>
      </c>
      <c r="AG48" t="str">
        <f>Brazil_0!AG48</f>
        <v>#N/A N/A</v>
      </c>
      <c r="AH48" t="str">
        <f>Brazil_0!AH48</f>
        <v>#N/A N/A</v>
      </c>
      <c r="AI48" t="str">
        <f>Brazil_0!AI48</f>
        <v>#N/A N/A</v>
      </c>
      <c r="AJ48" t="str">
        <f>Brazil_0!AJ48</f>
        <v>#N/A N/A</v>
      </c>
      <c r="AK48" t="str">
        <f>Brazil_0!AK48</f>
        <v>#N/A N/A</v>
      </c>
      <c r="AL48" t="str">
        <f>Brazil_0!AL48</f>
        <v>#N/A N/A</v>
      </c>
      <c r="AM48" t="str">
        <f>Brazil_0!AM48</f>
        <v>#N/A N/A</v>
      </c>
      <c r="AN48" t="str">
        <f>Brazil_0!AN48</f>
        <v>#N/A N/A</v>
      </c>
      <c r="AO48" t="str">
        <f>Brazil_0!AO48</f>
        <v>#N/A N/A</v>
      </c>
      <c r="AP48" t="str">
        <f>Brazil_0!AP48</f>
        <v>#N/A N/A</v>
      </c>
      <c r="AQ48" t="str">
        <f>Brazil_0!AQ48</f>
        <v>#N/A N/A</v>
      </c>
      <c r="AR48" t="str">
        <f>Brazil_0!AR48</f>
        <v>#N/A N/A</v>
      </c>
      <c r="AS48" t="str">
        <f>Brazil_0!AS48</f>
        <v>#N/A N/A</v>
      </c>
      <c r="AT48" t="str">
        <f>Brazil_0!AT48</f>
        <v>#N/A N/A</v>
      </c>
      <c r="AU48" t="str">
        <f>Brazil_0!AU48</f>
        <v>#N/A N/A</v>
      </c>
      <c r="AV48" t="str">
        <f>Brazil_0!AV48</f>
        <v>#N/A N/A</v>
      </c>
      <c r="AW48" t="str">
        <f>Brazil_0!AW48</f>
        <v>#N/A N/A</v>
      </c>
      <c r="AX48" t="str">
        <f>Brazil_0!AX48</f>
        <v>#N/A N/A</v>
      </c>
      <c r="AY48" t="str">
        <f>Brazil_0!AY48</f>
        <v>#N/A N/A</v>
      </c>
      <c r="AZ48" t="str">
        <f>Brazil_0!AZ48</f>
        <v>#N/A N/A</v>
      </c>
      <c r="BA48" t="str">
        <f>Brazil_0!BA48</f>
        <v>#N/A N/A</v>
      </c>
      <c r="BB48" t="str">
        <f>Brazil_0!BB48</f>
        <v>#N/A N/A</v>
      </c>
      <c r="BC48" t="str">
        <f>Brazil_0!BC48</f>
        <v>#N/A N/A</v>
      </c>
      <c r="BD48" t="str">
        <f>Brazil_0!BD48</f>
        <v>#N/A N/A</v>
      </c>
      <c r="BE48" t="str">
        <f>Brazil_0!BE48</f>
        <v>#N/A N/A</v>
      </c>
      <c r="BF48" t="str">
        <f>Brazil_0!BF48</f>
        <v>#N/A N/A</v>
      </c>
      <c r="BG48" t="str">
        <f>Brazil_0!BG48</f>
        <v>#N/A N/A</v>
      </c>
      <c r="BH48" t="str">
        <f>Brazil_0!BH48</f>
        <v>#N/A N/A</v>
      </c>
      <c r="BI48" t="str">
        <f>Brazil_0!BI48</f>
        <v>#N/A N/A</v>
      </c>
      <c r="BJ48" t="str">
        <f>Brazil_0!BJ48</f>
        <v>#N/A N/A</v>
      </c>
      <c r="BK48" t="str">
        <f>Brazil_0!BK48</f>
        <v>#N/A N/A</v>
      </c>
      <c r="BL48" t="str">
        <f>Brazil_0!BL48</f>
        <v>#N/A N/A</v>
      </c>
      <c r="BM48" t="str">
        <f>Brazil_0!BM48</f>
        <v>#N/A N/A</v>
      </c>
      <c r="BN48" t="str">
        <f>Brazil_0!BN48</f>
        <v>#N/A N/A</v>
      </c>
      <c r="BO48" t="str">
        <f>Brazil_0!BO48</f>
        <v>#N/A N/A</v>
      </c>
      <c r="BP48" t="str">
        <f>Brazil_0!BP48</f>
        <v>#N/A N/A</v>
      </c>
      <c r="BQ48" t="str">
        <f>Brazil_0!BQ48</f>
        <v>#N/A N/A</v>
      </c>
      <c r="BR48" t="str">
        <f>Brazil_0!BR48</f>
        <v>#N/A N/A</v>
      </c>
      <c r="BS48" t="str">
        <f>Brazil_0!BS48</f>
        <v>#N/A N/A</v>
      </c>
      <c r="BT48" t="str">
        <f>Brazil_0!BT48</f>
        <v>#N/A N/A</v>
      </c>
      <c r="BU48" t="str">
        <f>Brazil_0!BU48</f>
        <v>#N/A N/A</v>
      </c>
      <c r="BV48" t="str">
        <f>Brazil_0!BV48</f>
        <v>#N/A N/A</v>
      </c>
      <c r="BW48" t="str">
        <f>Brazil_0!BW48</f>
        <v>#N/A N/A</v>
      </c>
      <c r="BX48" t="str">
        <f>Brazil_0!BX48</f>
        <v>#N/A N/A</v>
      </c>
      <c r="BY48" t="str">
        <f>Brazil_0!BY48</f>
        <v>#N/A N/A</v>
      </c>
      <c r="BZ48" t="str">
        <f>Brazil_0!BZ48</f>
        <v>#N/A N/A</v>
      </c>
      <c r="CA48" t="str">
        <f>Brazil_0!CA48</f>
        <v>#N/A N/A</v>
      </c>
      <c r="CB48" t="str">
        <f>Brazil_0!CB48</f>
        <v>#N/A N/A</v>
      </c>
      <c r="CC48" t="str">
        <f>Brazil_0!CC48</f>
        <v>#N/A N/A</v>
      </c>
      <c r="CD48" t="str">
        <f>Brazil_0!CD48</f>
        <v>#N/A N/A</v>
      </c>
      <c r="CE48" t="str">
        <f>Brazil_0!CE48</f>
        <v>#N/A N/A</v>
      </c>
      <c r="CF48" t="str">
        <f>Brazil_0!CF48</f>
        <v>#N/A N/A</v>
      </c>
      <c r="CG48" t="str">
        <f>Brazil_0!CG48</f>
        <v>#N/A N/A</v>
      </c>
      <c r="CH48" t="str">
        <f>Brazil_0!CH48</f>
        <v>#N/A N/A</v>
      </c>
      <c r="CI48" t="str">
        <f>Brazil_0!CI48</f>
        <v>#N/A N/A</v>
      </c>
      <c r="CJ48" t="str">
        <f>Brazil_0!CJ48</f>
        <v>#N/A N/A</v>
      </c>
      <c r="CK48" t="str">
        <f>Brazil_0!CK48</f>
        <v>#N/A N/A</v>
      </c>
      <c r="CL48" t="str">
        <f>Brazil_0!CL48</f>
        <v>#N/A N/A</v>
      </c>
      <c r="CM48" t="str">
        <f>Brazil_0!CM48</f>
        <v>#N/A N/A</v>
      </c>
      <c r="CN48" t="str">
        <f>Brazil_0!CN48</f>
        <v>#N/A N/A</v>
      </c>
      <c r="CO48" t="str">
        <f>Brazil_0!CO48</f>
        <v>#N/A N/A</v>
      </c>
      <c r="CP48" t="str">
        <f>Brazil_0!CP48</f>
        <v>#N/A N/A</v>
      </c>
      <c r="CQ48" t="str">
        <f>Brazil_0!CQ48</f>
        <v>#N/A N/A</v>
      </c>
      <c r="CR48" t="str">
        <f>Brazil_0!CR48</f>
        <v>#N/A N/A</v>
      </c>
      <c r="CS48" t="str">
        <f>Brazil_0!CS48</f>
        <v>#N/A N/A</v>
      </c>
      <c r="CT48" t="str">
        <f>Brazil_0!CT48</f>
        <v>#N/A N/A</v>
      </c>
      <c r="CU48" t="str">
        <f>Brazil_0!CU48</f>
        <v>#N/A N/A</v>
      </c>
      <c r="CV48" t="str">
        <f>Brazil_0!CV48</f>
        <v>#N/A N/A</v>
      </c>
      <c r="CW48" t="str">
        <f>Brazil_0!CW48</f>
        <v>#N/A 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D97E-F91A-40DC-AA05-4A183DD42EA3}">
  <dimension ref="A2:CX14"/>
  <sheetViews>
    <sheetView workbookViewId="0">
      <selection activeCell="CD22" sqref="CD22"/>
    </sheetView>
  </sheetViews>
  <sheetFormatPr defaultRowHeight="15" x14ac:dyDescent="0.25"/>
  <sheetData>
    <row r="2" spans="1:102" x14ac:dyDescent="0.25">
      <c r="A2" t="str">
        <f>CORRA[[#This Row],[Column1]]</f>
        <v>Dates</v>
      </c>
      <c r="B2">
        <f>CORRA[[#This Row],[Column2]]</f>
        <v>46302</v>
      </c>
      <c r="C2">
        <f>CORRA[[#This Row],[Column3]]</f>
        <v>46301</v>
      </c>
      <c r="D2">
        <f>CORRA[[#This Row],[Column4]]</f>
        <v>46300</v>
      </c>
      <c r="E2">
        <f>CORRA[[#This Row],[Column5]]</f>
        <v>46297</v>
      </c>
      <c r="F2">
        <f>CORRA[[#This Row],[Column6]]</f>
        <v>46296</v>
      </c>
      <c r="G2">
        <f>CORRA[[#This Row],[Column7]]</f>
        <v>46295</v>
      </c>
      <c r="H2">
        <f>CORRA[[#This Row],[Column8]]</f>
        <v>46294</v>
      </c>
      <c r="I2">
        <f>CORRA[[#This Row],[Column9]]</f>
        <v>46293</v>
      </c>
      <c r="J2">
        <f>CORRA[[#This Row],[Column10]]</f>
        <v>46290</v>
      </c>
      <c r="K2">
        <f>CORRA[[#This Row],[Column11]]</f>
        <v>46289</v>
      </c>
      <c r="L2">
        <f>CORRA[[#This Row],[Column12]]</f>
        <v>46288</v>
      </c>
      <c r="M2">
        <f>CORRA[[#This Row],[Column13]]</f>
        <v>46287</v>
      </c>
      <c r="N2">
        <f>CORRA[[#This Row],[Column14]]</f>
        <v>46286</v>
      </c>
      <c r="O2">
        <f>CORRA[[#This Row],[Column15]]</f>
        <v>46283</v>
      </c>
      <c r="P2">
        <f>CORRA[[#This Row],[Column16]]</f>
        <v>46282</v>
      </c>
      <c r="Q2">
        <f>CORRA[[#This Row],[Column17]]</f>
        <v>46281</v>
      </c>
      <c r="R2">
        <f>CORRA[[#This Row],[Column18]]</f>
        <v>46280</v>
      </c>
      <c r="S2">
        <f>CORRA[[#This Row],[Column19]]</f>
        <v>46279</v>
      </c>
      <c r="T2">
        <f>CORRA[[#This Row],[Column20]]</f>
        <v>46276</v>
      </c>
      <c r="U2">
        <f>CORRA[[#This Row],[Column21]]</f>
        <v>46275</v>
      </c>
      <c r="V2">
        <f>CORRA[[#This Row],[Column22]]</f>
        <v>46274</v>
      </c>
      <c r="W2">
        <f>CORRA[[#This Row],[Column23]]</f>
        <v>46273</v>
      </c>
      <c r="X2">
        <f>CORRA[[#This Row],[Column24]]</f>
        <v>46272</v>
      </c>
      <c r="Y2">
        <f>CORRA[[#This Row],[Column25]]</f>
        <v>46269</v>
      </c>
      <c r="Z2">
        <f>CORRA[[#This Row],[Column26]]</f>
        <v>46268</v>
      </c>
      <c r="AA2">
        <f>CORRA[[#This Row],[Column27]]</f>
        <v>46267</v>
      </c>
      <c r="AB2">
        <f>CORRA[[#This Row],[Column28]]</f>
        <v>46266</v>
      </c>
      <c r="AC2">
        <f>CORRA[[#This Row],[Column29]]</f>
        <v>46265</v>
      </c>
      <c r="AD2">
        <f>CORRA[[#This Row],[Column30]]</f>
        <v>46262</v>
      </c>
      <c r="AE2">
        <f>CORRA[[#This Row],[Column31]]</f>
        <v>46261</v>
      </c>
      <c r="AF2">
        <f>CORRA[[#This Row],[Column32]]</f>
        <v>46260</v>
      </c>
      <c r="AG2">
        <f>CORRA[[#This Row],[Column33]]</f>
        <v>46259</v>
      </c>
      <c r="AH2">
        <f>CORRA[[#This Row],[Column34]]</f>
        <v>46258</v>
      </c>
      <c r="AI2">
        <f>CORRA[[#This Row],[Column35]]</f>
        <v>46255</v>
      </c>
      <c r="AJ2">
        <f>CORRA[[#This Row],[Column36]]</f>
        <v>46254</v>
      </c>
      <c r="AK2">
        <f>CORRA[[#This Row],[Column37]]</f>
        <v>46253</v>
      </c>
      <c r="AL2">
        <f>CORRA[[#This Row],[Column38]]</f>
        <v>46252</v>
      </c>
      <c r="AM2">
        <f>CORRA[[#This Row],[Column39]]</f>
        <v>46251</v>
      </c>
      <c r="AN2">
        <f>CORRA[[#This Row],[Column40]]</f>
        <v>46248</v>
      </c>
      <c r="AO2">
        <f>CORRA[[#This Row],[Column41]]</f>
        <v>46247</v>
      </c>
      <c r="AP2">
        <f>CORRA[[#This Row],[Column42]]</f>
        <v>46246</v>
      </c>
      <c r="AQ2">
        <f>CORRA[[#This Row],[Column43]]</f>
        <v>46245</v>
      </c>
      <c r="AR2">
        <f>CORRA[[#This Row],[Column44]]</f>
        <v>46244</v>
      </c>
      <c r="AS2">
        <f>CORRA[[#This Row],[Column45]]</f>
        <v>46241</v>
      </c>
      <c r="AT2">
        <f>CORRA[[#This Row],[Column46]]</f>
        <v>46240</v>
      </c>
      <c r="AU2">
        <f>CORRA[[#This Row],[Column47]]</f>
        <v>46239</v>
      </c>
      <c r="AV2">
        <f>CORRA[[#This Row],[Column48]]</f>
        <v>46238</v>
      </c>
      <c r="AW2">
        <f>CORRA[[#This Row],[Column49]]</f>
        <v>46237</v>
      </c>
      <c r="AX2">
        <f>CORRA[[#This Row],[Column50]]</f>
        <v>46234</v>
      </c>
      <c r="AY2">
        <f>CORRA[[#This Row],[Column51]]</f>
        <v>46233</v>
      </c>
      <c r="AZ2">
        <f>CORRA[[#This Row],[Column52]]</f>
        <v>46232</v>
      </c>
      <c r="BA2">
        <f>CORRA[[#This Row],[Column53]]</f>
        <v>46231</v>
      </c>
      <c r="BB2">
        <f>CORRA[[#This Row],[Column54]]</f>
        <v>46230</v>
      </c>
      <c r="BC2">
        <f>CORRA[[#This Row],[Column55]]</f>
        <v>46227</v>
      </c>
      <c r="BD2">
        <f>CORRA[[#This Row],[Column56]]</f>
        <v>46226</v>
      </c>
      <c r="BE2">
        <f>CORRA[[#This Row],[Column57]]</f>
        <v>46225</v>
      </c>
      <c r="BF2">
        <f>CORRA[[#This Row],[Column58]]</f>
        <v>46224</v>
      </c>
      <c r="BG2">
        <f>CORRA[[#This Row],[Column59]]</f>
        <v>46223</v>
      </c>
      <c r="BH2">
        <f>CORRA[[#This Row],[Column60]]</f>
        <v>46220</v>
      </c>
      <c r="BI2">
        <f>CORRA[[#This Row],[Column61]]</f>
        <v>46219</v>
      </c>
      <c r="BJ2">
        <f>CORRA[[#This Row],[Column62]]</f>
        <v>46218</v>
      </c>
      <c r="BK2">
        <f>CORRA[[#This Row],[Column63]]</f>
        <v>46217</v>
      </c>
      <c r="BL2">
        <f>CORRA[[#This Row],[Column64]]</f>
        <v>46216</v>
      </c>
      <c r="BM2">
        <f>CORRA[[#This Row],[Column65]]</f>
        <v>46213</v>
      </c>
      <c r="BN2">
        <f>CORRA[[#This Row],[Column66]]</f>
        <v>46212</v>
      </c>
      <c r="BO2">
        <f>CORRA[[#This Row],[Column67]]</f>
        <v>46211</v>
      </c>
      <c r="BP2">
        <f>CORRA[[#This Row],[Column68]]</f>
        <v>46210</v>
      </c>
      <c r="BQ2">
        <f>CORRA[[#This Row],[Column69]]</f>
        <v>46209</v>
      </c>
      <c r="BR2">
        <f>CORRA[[#This Row],[Column70]]</f>
        <v>46206</v>
      </c>
      <c r="BS2">
        <f>CORRA[[#This Row],[Column71]]</f>
        <v>46205</v>
      </c>
      <c r="BT2">
        <f>CORRA[[#This Row],[Column72]]</f>
        <v>46204</v>
      </c>
      <c r="BU2">
        <f>CORRA[[#This Row],[Column73]]</f>
        <v>46203</v>
      </c>
      <c r="BV2">
        <f>CORRA[[#This Row],[Column74]]</f>
        <v>46202</v>
      </c>
      <c r="BW2">
        <f>CORRA[[#This Row],[Column75]]</f>
        <v>46199</v>
      </c>
      <c r="BX2">
        <f>CORRA[[#This Row],[Column76]]</f>
        <v>46198</v>
      </c>
      <c r="BY2">
        <f>CORRA[[#This Row],[Column77]]</f>
        <v>46197</v>
      </c>
      <c r="BZ2">
        <f>CORRA[[#This Row],[Column78]]</f>
        <v>46196</v>
      </c>
      <c r="CA2">
        <f>CORRA[[#This Row],[Column79]]</f>
        <v>46195</v>
      </c>
      <c r="CB2">
        <f>CORRA[[#This Row],[Column80]]</f>
        <v>46192</v>
      </c>
      <c r="CC2">
        <f>CORRA[[#This Row],[Column81]]</f>
        <v>46191</v>
      </c>
      <c r="CD2">
        <f>CORRA[[#This Row],[Column82]]</f>
        <v>46190</v>
      </c>
      <c r="CE2">
        <f>CORRA[[#This Row],[Column83]]</f>
        <v>46189</v>
      </c>
      <c r="CF2">
        <f>CORRA[[#This Row],[Column84]]</f>
        <v>46188</v>
      </c>
      <c r="CG2">
        <f>CORRA[[#This Row],[Column85]]</f>
        <v>46185</v>
      </c>
      <c r="CH2">
        <f>CORRA[[#This Row],[Column86]]</f>
        <v>46184</v>
      </c>
      <c r="CI2">
        <f>CORRA[[#This Row],[Column87]]</f>
        <v>46183</v>
      </c>
      <c r="CJ2">
        <f>CORRA[[#This Row],[Column88]]</f>
        <v>46182</v>
      </c>
      <c r="CK2">
        <f>CORRA[[#This Row],[Column89]]</f>
        <v>46181</v>
      </c>
      <c r="CL2">
        <f>CORRA[[#This Row],[Column90]]</f>
        <v>46178</v>
      </c>
      <c r="CM2">
        <f>CORRA[[#This Row],[Column91]]</f>
        <v>46177</v>
      </c>
      <c r="CN2">
        <f>CORRA[[#This Row],[Column92]]</f>
        <v>46176</v>
      </c>
      <c r="CO2">
        <f>CORRA[[#This Row],[Column93]]</f>
        <v>46175</v>
      </c>
      <c r="CP2">
        <f>CORRA[[#This Row],[Column94]]</f>
        <v>46174</v>
      </c>
      <c r="CQ2">
        <f>CORRA[[#This Row],[Column95]]</f>
        <v>46171</v>
      </c>
      <c r="CR2">
        <f>CORRA[[#This Row],[Column96]]</f>
        <v>46170</v>
      </c>
      <c r="CS2">
        <f>CORRA[[#This Row],[Column97]]</f>
        <v>46169</v>
      </c>
      <c r="CT2">
        <f>CORRA[[#This Row],[Column98]]</f>
        <v>46168</v>
      </c>
      <c r="CU2">
        <f>CORRA[[#This Row],[Column99]]</f>
        <v>46167</v>
      </c>
      <c r="CV2">
        <f>CORRA[[#This Row],[Column100]]</f>
        <v>46164</v>
      </c>
      <c r="CW2">
        <f>CORRA[[#This Row],[Column101]]</f>
        <v>46163</v>
      </c>
      <c r="CX2">
        <f>CORRA[[#This Row],[Column102]]</f>
        <v>46162</v>
      </c>
    </row>
    <row r="3" spans="1:102" x14ac:dyDescent="0.25">
      <c r="A3" t="str">
        <f ca="1">'cont list_0'!I6</f>
        <v>U26</v>
      </c>
      <c r="B3">
        <f>CORRA[[#This Row],[Column2]]</f>
        <v>248203</v>
      </c>
      <c r="C3">
        <f>CORRA[[#This Row],[Column3]]</f>
        <v>248203</v>
      </c>
      <c r="D3">
        <f>CORRA[[#This Row],[Column4]]</f>
        <v>242597</v>
      </c>
      <c r="E3">
        <f>CORRA[[#This Row],[Column5]]</f>
        <v>241405</v>
      </c>
      <c r="F3">
        <f>CORRA[[#This Row],[Column6]]</f>
        <v>244446</v>
      </c>
      <c r="G3">
        <f>CORRA[[#This Row],[Column7]]</f>
        <v>237993</v>
      </c>
      <c r="H3">
        <f>CORRA[[#This Row],[Column8]]</f>
        <v>238993</v>
      </c>
      <c r="I3">
        <f>CORRA[[#This Row],[Column9]]</f>
        <v>238175</v>
      </c>
      <c r="J3">
        <f>CORRA[[#This Row],[Column10]]</f>
        <v>238831</v>
      </c>
      <c r="K3">
        <f>CORRA[[#This Row],[Column11]]</f>
        <v>241719</v>
      </c>
      <c r="L3">
        <f>CORRA[[#This Row],[Column12]]</f>
        <v>231468</v>
      </c>
      <c r="M3">
        <f>CORRA[[#This Row],[Column13]]</f>
        <v>230746</v>
      </c>
      <c r="N3">
        <f>CORRA[[#This Row],[Column14]]</f>
        <v>231282</v>
      </c>
      <c r="O3">
        <f>CORRA[[#This Row],[Column15]]</f>
        <v>236334</v>
      </c>
      <c r="P3">
        <f>CORRA[[#This Row],[Column16]]</f>
        <v>233399</v>
      </c>
      <c r="Q3">
        <f>CORRA[[#This Row],[Column17]]</f>
        <v>231162</v>
      </c>
      <c r="R3">
        <f>CORRA[[#This Row],[Column18]]</f>
        <v>254431</v>
      </c>
      <c r="S3">
        <f>CORRA[[#This Row],[Column19]]</f>
        <v>254431</v>
      </c>
      <c r="T3">
        <f>CORRA[[#This Row],[Column20]]</f>
        <v>254674</v>
      </c>
      <c r="U3">
        <f>CORRA[[#This Row],[Column21]]</f>
        <v>254674</v>
      </c>
      <c r="V3">
        <f>CORRA[[#This Row],[Column22]]</f>
        <v>254693</v>
      </c>
      <c r="W3">
        <f>CORRA[[#This Row],[Column23]]</f>
        <v>254336</v>
      </c>
      <c r="X3">
        <f>CORRA[[#This Row],[Column24]]</f>
        <v>254455</v>
      </c>
      <c r="Y3">
        <f>CORRA[[#This Row],[Column25]]</f>
        <v>254455</v>
      </c>
      <c r="Z3">
        <f>CORRA[[#This Row],[Column26]]</f>
        <v>254944</v>
      </c>
      <c r="AA3">
        <f>CORRA[[#This Row],[Column27]]</f>
        <v>257113</v>
      </c>
      <c r="AB3">
        <f>CORRA[[#This Row],[Column28]]</f>
        <v>256783</v>
      </c>
      <c r="AC3">
        <f>CORRA[[#This Row],[Column29]]</f>
        <v>256543</v>
      </c>
      <c r="AD3">
        <f>CORRA[[#This Row],[Column30]]</f>
        <v>256554</v>
      </c>
      <c r="AE3">
        <f>CORRA[[#This Row],[Column31]]</f>
        <v>258053</v>
      </c>
      <c r="AF3">
        <f>CORRA[[#This Row],[Column32]]</f>
        <v>257845</v>
      </c>
      <c r="AG3">
        <f>CORRA[[#This Row],[Column33]]</f>
        <v>258975</v>
      </c>
      <c r="AH3">
        <f>CORRA[[#This Row],[Column34]]</f>
        <v>259163</v>
      </c>
      <c r="AI3">
        <f>CORRA[[#This Row],[Column35]]</f>
        <v>259024</v>
      </c>
      <c r="AJ3">
        <f>CORRA[[#This Row],[Column36]]</f>
        <v>256040</v>
      </c>
      <c r="AK3">
        <f>CORRA[[#This Row],[Column37]]</f>
        <v>257002</v>
      </c>
      <c r="AL3">
        <f>CORRA[[#This Row],[Column38]]</f>
        <v>257255</v>
      </c>
      <c r="AM3">
        <f>CORRA[[#This Row],[Column39]]</f>
        <v>256486</v>
      </c>
      <c r="AN3">
        <f>CORRA[[#This Row],[Column40]]</f>
        <v>256777</v>
      </c>
      <c r="AO3">
        <f>CORRA[[#This Row],[Column41]]</f>
        <v>257290</v>
      </c>
      <c r="AP3">
        <f>CORRA[[#This Row],[Column42]]</f>
        <v>256749</v>
      </c>
      <c r="AQ3">
        <f>CORRA[[#This Row],[Column43]]</f>
        <v>256686</v>
      </c>
      <c r="AR3">
        <f>CORRA[[#This Row],[Column44]]</f>
        <v>256263</v>
      </c>
      <c r="AS3">
        <f>CORRA[[#This Row],[Column45]]</f>
        <v>258132</v>
      </c>
      <c r="AT3">
        <f>CORRA[[#This Row],[Column46]]</f>
        <v>257739</v>
      </c>
      <c r="AU3">
        <f>CORRA[[#This Row],[Column47]]</f>
        <v>257246</v>
      </c>
      <c r="AV3">
        <f>CORRA[[#This Row],[Column48]]</f>
        <v>256648</v>
      </c>
      <c r="AW3">
        <f>CORRA[[#This Row],[Column49]]</f>
        <v>258030</v>
      </c>
      <c r="AX3">
        <f>CORRA[[#This Row],[Column50]]</f>
        <v>258030</v>
      </c>
      <c r="AY3">
        <f>CORRA[[#This Row],[Column51]]</f>
        <v>258332</v>
      </c>
      <c r="AZ3">
        <f>CORRA[[#This Row],[Column52]]</f>
        <v>259661</v>
      </c>
      <c r="BA3">
        <f>CORRA[[#This Row],[Column53]]</f>
        <v>261462</v>
      </c>
      <c r="BB3">
        <f>CORRA[[#This Row],[Column54]]</f>
        <v>260745</v>
      </c>
      <c r="BC3">
        <f>CORRA[[#This Row],[Column55]]</f>
        <v>261495</v>
      </c>
      <c r="BD3">
        <f>CORRA[[#This Row],[Column56]]</f>
        <v>262832</v>
      </c>
      <c r="BE3">
        <f>CORRA[[#This Row],[Column57]]</f>
        <v>262417</v>
      </c>
      <c r="BF3">
        <f>CORRA[[#This Row],[Column58]]</f>
        <v>263388</v>
      </c>
      <c r="BG3">
        <f>CORRA[[#This Row],[Column59]]</f>
        <v>260090</v>
      </c>
      <c r="BH3">
        <f>CORRA[[#This Row],[Column60]]</f>
        <v>260238</v>
      </c>
      <c r="BI3">
        <f>CORRA[[#This Row],[Column61]]</f>
        <v>260645</v>
      </c>
      <c r="BJ3">
        <f>CORRA[[#This Row],[Column62]]</f>
        <v>260724</v>
      </c>
      <c r="BK3">
        <f>CORRA[[#This Row],[Column63]]</f>
        <v>261863</v>
      </c>
      <c r="BL3">
        <f>CORRA[[#This Row],[Column64]]</f>
        <v>261334</v>
      </c>
      <c r="BM3">
        <f>CORRA[[#This Row],[Column65]]</f>
        <v>265348</v>
      </c>
      <c r="BN3">
        <f>CORRA[[#This Row],[Column66]]</f>
        <v>264057</v>
      </c>
      <c r="BO3">
        <f>CORRA[[#This Row],[Column67]]</f>
        <v>265540</v>
      </c>
      <c r="BP3">
        <f>CORRA[[#This Row],[Column68]]</f>
        <v>259718</v>
      </c>
      <c r="BQ3">
        <f>CORRA[[#This Row],[Column69]]</f>
        <v>258651</v>
      </c>
      <c r="BR3">
        <f>CORRA[[#This Row],[Column70]]</f>
        <v>259032</v>
      </c>
      <c r="BS3">
        <f>CORRA[[#This Row],[Column71]]</f>
        <v>259311</v>
      </c>
      <c r="BT3">
        <f>CORRA[[#This Row],[Column72]]</f>
        <v>259080</v>
      </c>
      <c r="BU3">
        <f>CORRA[[#This Row],[Column73]]</f>
        <v>259080</v>
      </c>
      <c r="BV3">
        <f>CORRA[[#This Row],[Column74]]</f>
        <v>256637</v>
      </c>
      <c r="BW3">
        <f>CORRA[[#This Row],[Column75]]</f>
        <v>252298</v>
      </c>
      <c r="BX3">
        <f>CORRA[[#This Row],[Column76]]</f>
        <v>251040</v>
      </c>
      <c r="BY3">
        <f>CORRA[[#This Row],[Column77]]</f>
        <v>251425</v>
      </c>
      <c r="BZ3">
        <f>CORRA[[#This Row],[Column78]]</f>
        <v>247222</v>
      </c>
      <c r="CA3">
        <f>CORRA[[#This Row],[Column79]]</f>
        <v>245104</v>
      </c>
      <c r="CB3">
        <f>CORRA[[#This Row],[Column80]]</f>
        <v>246178</v>
      </c>
      <c r="CC3">
        <f>CORRA[[#This Row],[Column81]]</f>
        <v>239772</v>
      </c>
      <c r="CD3">
        <f>CORRA[[#This Row],[Column82]]</f>
        <v>239171</v>
      </c>
      <c r="CE3">
        <f>CORRA[[#This Row],[Column83]]</f>
        <v>249015</v>
      </c>
      <c r="CF3">
        <f>CORRA[[#This Row],[Column84]]</f>
        <v>249015</v>
      </c>
      <c r="CG3">
        <f>CORRA[[#This Row],[Column85]]</f>
        <v>253267</v>
      </c>
      <c r="CH3">
        <f>CORRA[[#This Row],[Column86]]</f>
        <v>252461</v>
      </c>
      <c r="CI3">
        <f>CORRA[[#This Row],[Column87]]</f>
        <v>252165</v>
      </c>
      <c r="CJ3">
        <f>CORRA[[#This Row],[Column88]]</f>
        <v>252472</v>
      </c>
      <c r="CK3">
        <f>CORRA[[#This Row],[Column89]]</f>
        <v>252775</v>
      </c>
      <c r="CL3">
        <f>CORRA[[#This Row],[Column90]]</f>
        <v>252779</v>
      </c>
      <c r="CM3">
        <f>CORRA[[#This Row],[Column91]]</f>
        <v>252781</v>
      </c>
      <c r="CN3">
        <f>CORRA[[#This Row],[Column92]]</f>
        <v>252784</v>
      </c>
      <c r="CO3">
        <f>CORRA[[#This Row],[Column93]]</f>
        <v>252790</v>
      </c>
      <c r="CP3">
        <f>CORRA[[#This Row],[Column94]]</f>
        <v>253059</v>
      </c>
      <c r="CQ3">
        <f>CORRA[[#This Row],[Column95]]</f>
        <v>253052</v>
      </c>
      <c r="CR3">
        <f>CORRA[[#This Row],[Column96]]</f>
        <v>252099</v>
      </c>
      <c r="CS3">
        <f>CORRA[[#This Row],[Column97]]</f>
        <v>252108</v>
      </c>
      <c r="CT3">
        <f>CORRA[[#This Row],[Column98]]</f>
        <v>252076</v>
      </c>
      <c r="CU3">
        <f>CORRA[[#This Row],[Column99]]</f>
        <v>252422</v>
      </c>
      <c r="CV3">
        <f>CORRA[[#This Row],[Column100]]</f>
        <v>251798</v>
      </c>
      <c r="CW3">
        <f>CORRA[[#This Row],[Column101]]</f>
        <v>251978</v>
      </c>
      <c r="CX3">
        <f>CORRA[[#This Row],[Column102]]</f>
        <v>251441</v>
      </c>
    </row>
    <row r="4" spans="1:102" x14ac:dyDescent="0.25">
      <c r="A4" t="str">
        <f ca="1">'cont list_0'!I7</f>
        <v>Z26</v>
      </c>
      <c r="B4">
        <f>CORRA[[#This Row],[Column2]]</f>
        <v>270492</v>
      </c>
      <c r="C4">
        <f>CORRA[[#This Row],[Column3]]</f>
        <v>270492</v>
      </c>
      <c r="D4">
        <f>CORRA[[#This Row],[Column4]]</f>
        <v>266420</v>
      </c>
      <c r="E4">
        <f>CORRA[[#This Row],[Column5]]</f>
        <v>270404</v>
      </c>
      <c r="F4">
        <f>CORRA[[#This Row],[Column6]]</f>
        <v>278885</v>
      </c>
      <c r="G4">
        <f>CORRA[[#This Row],[Column7]]</f>
        <v>284088</v>
      </c>
      <c r="H4">
        <f>CORRA[[#This Row],[Column8]]</f>
        <v>285485</v>
      </c>
      <c r="I4">
        <f>CORRA[[#This Row],[Column9]]</f>
        <v>287936</v>
      </c>
      <c r="J4">
        <f>CORRA[[#This Row],[Column10]]</f>
        <v>288341</v>
      </c>
      <c r="K4">
        <f>CORRA[[#This Row],[Column11]]</f>
        <v>289296</v>
      </c>
      <c r="L4">
        <f>CORRA[[#This Row],[Column12]]</f>
        <v>293001</v>
      </c>
      <c r="M4">
        <f>CORRA[[#This Row],[Column13]]</f>
        <v>298655</v>
      </c>
      <c r="N4">
        <f>CORRA[[#This Row],[Column14]]</f>
        <v>298960</v>
      </c>
      <c r="O4">
        <f>CORRA[[#This Row],[Column15]]</f>
        <v>296411</v>
      </c>
      <c r="P4">
        <f>CORRA[[#This Row],[Column16]]</f>
        <v>304902</v>
      </c>
      <c r="Q4">
        <f>CORRA[[#This Row],[Column17]]</f>
        <v>313176</v>
      </c>
      <c r="R4">
        <f>CORRA[[#This Row],[Column18]]</f>
        <v>234718</v>
      </c>
      <c r="S4">
        <f>CORRA[[#This Row],[Column19]]</f>
        <v>230466</v>
      </c>
      <c r="T4">
        <f>CORRA[[#This Row],[Column20]]</f>
        <v>228719</v>
      </c>
      <c r="U4">
        <f>CORRA[[#This Row],[Column21]]</f>
        <v>224901</v>
      </c>
      <c r="V4">
        <f>CORRA[[#This Row],[Column22]]</f>
        <v>219302</v>
      </c>
      <c r="W4">
        <f>CORRA[[#This Row],[Column23]]</f>
        <v>216684</v>
      </c>
      <c r="X4">
        <f>CORRA[[#This Row],[Column24]]</f>
        <v>222639</v>
      </c>
      <c r="Y4">
        <f>CORRA[[#This Row],[Column25]]</f>
        <v>222639</v>
      </c>
      <c r="Z4">
        <f>CORRA[[#This Row],[Column26]]</f>
        <v>227047</v>
      </c>
      <c r="AA4">
        <f>CORRA[[#This Row],[Column27]]</f>
        <v>241780</v>
      </c>
      <c r="AB4">
        <f>CORRA[[#This Row],[Column28]]</f>
        <v>226054</v>
      </c>
      <c r="AC4">
        <f>CORRA[[#This Row],[Column29]]</f>
        <v>224271</v>
      </c>
      <c r="AD4">
        <f>CORRA[[#This Row],[Column30]]</f>
        <v>229301</v>
      </c>
      <c r="AE4">
        <f>CORRA[[#This Row],[Column31]]</f>
        <v>225690</v>
      </c>
      <c r="AF4">
        <f>CORRA[[#This Row],[Column32]]</f>
        <v>228904</v>
      </c>
      <c r="AG4">
        <f>CORRA[[#This Row],[Column33]]</f>
        <v>234272</v>
      </c>
      <c r="AH4">
        <f>CORRA[[#This Row],[Column34]]</f>
        <v>231383</v>
      </c>
      <c r="AI4">
        <f>CORRA[[#This Row],[Column35]]</f>
        <v>225903</v>
      </c>
      <c r="AJ4">
        <f>CORRA[[#This Row],[Column36]]</f>
        <v>226605</v>
      </c>
      <c r="AK4">
        <f>CORRA[[#This Row],[Column37]]</f>
        <v>225359</v>
      </c>
      <c r="AL4">
        <f>CORRA[[#This Row],[Column38]]</f>
        <v>225647</v>
      </c>
      <c r="AM4">
        <f>CORRA[[#This Row],[Column39]]</f>
        <v>225405</v>
      </c>
      <c r="AN4">
        <f>CORRA[[#This Row],[Column40]]</f>
        <v>222423</v>
      </c>
      <c r="AO4">
        <f>CORRA[[#This Row],[Column41]]</f>
        <v>224908</v>
      </c>
      <c r="AP4">
        <f>CORRA[[#This Row],[Column42]]</f>
        <v>228140</v>
      </c>
      <c r="AQ4">
        <f>CORRA[[#This Row],[Column43]]</f>
        <v>225175</v>
      </c>
      <c r="AR4">
        <f>CORRA[[#This Row],[Column44]]</f>
        <v>225274</v>
      </c>
      <c r="AS4">
        <f>CORRA[[#This Row],[Column45]]</f>
        <v>220706</v>
      </c>
      <c r="AT4">
        <f>CORRA[[#This Row],[Column46]]</f>
        <v>222913</v>
      </c>
      <c r="AU4">
        <f>CORRA[[#This Row],[Column47]]</f>
        <v>220080</v>
      </c>
      <c r="AV4">
        <f>CORRA[[#This Row],[Column48]]</f>
        <v>219963</v>
      </c>
      <c r="AW4">
        <f>CORRA[[#This Row],[Column49]]</f>
        <v>221909</v>
      </c>
      <c r="AX4">
        <f>CORRA[[#This Row],[Column50]]</f>
        <v>221909</v>
      </c>
      <c r="AY4">
        <f>CORRA[[#This Row],[Column51]]</f>
        <v>221143</v>
      </c>
      <c r="AZ4">
        <f>CORRA[[#This Row],[Column52]]</f>
        <v>224737</v>
      </c>
      <c r="BA4">
        <f>CORRA[[#This Row],[Column53]]</f>
        <v>224517</v>
      </c>
      <c r="BB4">
        <f>CORRA[[#This Row],[Column54]]</f>
        <v>222284</v>
      </c>
      <c r="BC4">
        <f>CORRA[[#This Row],[Column55]]</f>
        <v>225148</v>
      </c>
      <c r="BD4">
        <f>CORRA[[#This Row],[Column56]]</f>
        <v>221967</v>
      </c>
      <c r="BE4">
        <f>CORRA[[#This Row],[Column57]]</f>
        <v>225450</v>
      </c>
      <c r="BF4">
        <f>CORRA[[#This Row],[Column58]]</f>
        <v>227793</v>
      </c>
      <c r="BG4">
        <f>CORRA[[#This Row],[Column59]]</f>
        <v>223123</v>
      </c>
      <c r="BH4">
        <f>CORRA[[#This Row],[Column60]]</f>
        <v>223518</v>
      </c>
      <c r="BI4">
        <f>CORRA[[#This Row],[Column61]]</f>
        <v>223104</v>
      </c>
      <c r="BJ4">
        <f>CORRA[[#This Row],[Column62]]</f>
        <v>228558</v>
      </c>
      <c r="BK4">
        <f>CORRA[[#This Row],[Column63]]</f>
        <v>227211</v>
      </c>
      <c r="BL4">
        <f>CORRA[[#This Row],[Column64]]</f>
        <v>227533</v>
      </c>
      <c r="BM4">
        <f>CORRA[[#This Row],[Column65]]</f>
        <v>226828</v>
      </c>
      <c r="BN4">
        <f>CORRA[[#This Row],[Column66]]</f>
        <v>226497</v>
      </c>
      <c r="BO4">
        <f>CORRA[[#This Row],[Column67]]</f>
        <v>230433</v>
      </c>
      <c r="BP4">
        <f>CORRA[[#This Row],[Column68]]</f>
        <v>233064</v>
      </c>
      <c r="BQ4">
        <f>CORRA[[#This Row],[Column69]]</f>
        <v>233712</v>
      </c>
      <c r="BR4">
        <f>CORRA[[#This Row],[Column70]]</f>
        <v>233481</v>
      </c>
      <c r="BS4">
        <f>CORRA[[#This Row],[Column71]]</f>
        <v>233843</v>
      </c>
      <c r="BT4">
        <f>CORRA[[#This Row],[Column72]]</f>
        <v>234755</v>
      </c>
      <c r="BU4">
        <f>CORRA[[#This Row],[Column73]]</f>
        <v>234755</v>
      </c>
      <c r="BV4">
        <f>CORRA[[#This Row],[Column74]]</f>
        <v>235243</v>
      </c>
      <c r="BW4">
        <f>CORRA[[#This Row],[Column75]]</f>
        <v>234138</v>
      </c>
      <c r="BX4">
        <f>CORRA[[#This Row],[Column76]]</f>
        <v>236828</v>
      </c>
      <c r="BY4">
        <f>CORRA[[#This Row],[Column77]]</f>
        <v>239131</v>
      </c>
      <c r="BZ4">
        <f>CORRA[[#This Row],[Column78]]</f>
        <v>239965</v>
      </c>
      <c r="CA4">
        <f>CORRA[[#This Row],[Column79]]</f>
        <v>243760</v>
      </c>
      <c r="CB4">
        <f>CORRA[[#This Row],[Column80]]</f>
        <v>245078</v>
      </c>
      <c r="CC4">
        <f>CORRA[[#This Row],[Column81]]</f>
        <v>246397</v>
      </c>
      <c r="CD4">
        <f>CORRA[[#This Row],[Column82]]</f>
        <v>245088</v>
      </c>
      <c r="CE4">
        <f>CORRA[[#This Row],[Column83]]</f>
        <v>237157</v>
      </c>
      <c r="CF4">
        <f>CORRA[[#This Row],[Column84]]</f>
        <v>237160</v>
      </c>
      <c r="CG4">
        <f>CORRA[[#This Row],[Column85]]</f>
        <v>241474</v>
      </c>
      <c r="CH4">
        <f>CORRA[[#This Row],[Column86]]</f>
        <v>238470</v>
      </c>
      <c r="CI4">
        <f>CORRA[[#This Row],[Column87]]</f>
        <v>226739</v>
      </c>
      <c r="CJ4">
        <f>CORRA[[#This Row],[Column88]]</f>
        <v>226698</v>
      </c>
      <c r="CK4">
        <f>CORRA[[#This Row],[Column89]]</f>
        <v>229559</v>
      </c>
      <c r="CL4">
        <f>CORRA[[#This Row],[Column90]]</f>
        <v>231763</v>
      </c>
      <c r="CM4">
        <f>CORRA[[#This Row],[Column91]]</f>
        <v>230063</v>
      </c>
      <c r="CN4">
        <f>CORRA[[#This Row],[Column92]]</f>
        <v>227977</v>
      </c>
      <c r="CO4">
        <f>CORRA[[#This Row],[Column93]]</f>
        <v>227693</v>
      </c>
      <c r="CP4">
        <f>CORRA[[#This Row],[Column94]]</f>
        <v>228959</v>
      </c>
      <c r="CQ4">
        <f>CORRA[[#This Row],[Column95]]</f>
        <v>224925</v>
      </c>
      <c r="CR4">
        <f>CORRA[[#This Row],[Column96]]</f>
        <v>218582</v>
      </c>
      <c r="CS4">
        <f>CORRA[[#This Row],[Column97]]</f>
        <v>207926</v>
      </c>
      <c r="CT4">
        <f>CORRA[[#This Row],[Column98]]</f>
        <v>203296</v>
      </c>
      <c r="CU4">
        <f>CORRA[[#This Row],[Column99]]</f>
        <v>198194</v>
      </c>
      <c r="CV4">
        <f>CORRA[[#This Row],[Column100]]</f>
        <v>198115</v>
      </c>
      <c r="CW4">
        <f>CORRA[[#This Row],[Column101]]</f>
        <v>194996</v>
      </c>
      <c r="CX4">
        <f>CORRA[[#This Row],[Column102]]</f>
        <v>193129</v>
      </c>
    </row>
    <row r="5" spans="1:102" x14ac:dyDescent="0.25">
      <c r="A5" t="str">
        <f ca="1">'cont list_0'!I8</f>
        <v>H27</v>
      </c>
      <c r="B5">
        <f>CORRA[[#This Row],[Column2]]</f>
        <v>325145</v>
      </c>
      <c r="C5">
        <f>CORRA[[#This Row],[Column3]]</f>
        <v>325145</v>
      </c>
      <c r="D5">
        <f>CORRA[[#This Row],[Column4]]</f>
        <v>327899</v>
      </c>
      <c r="E5">
        <f>CORRA[[#This Row],[Column5]]</f>
        <v>328656</v>
      </c>
      <c r="F5">
        <f>CORRA[[#This Row],[Column6]]</f>
        <v>332478</v>
      </c>
      <c r="G5">
        <f>CORRA[[#This Row],[Column7]]</f>
        <v>324593</v>
      </c>
      <c r="H5">
        <f>CORRA[[#This Row],[Column8]]</f>
        <v>324944</v>
      </c>
      <c r="I5">
        <f>CORRA[[#This Row],[Column9]]</f>
        <v>321262</v>
      </c>
      <c r="J5">
        <f>CORRA[[#This Row],[Column10]]</f>
        <v>316665</v>
      </c>
      <c r="K5">
        <f>CORRA[[#This Row],[Column11]]</f>
        <v>312892</v>
      </c>
      <c r="L5">
        <f>CORRA[[#This Row],[Column12]]</f>
        <v>314833</v>
      </c>
      <c r="M5">
        <f>CORRA[[#This Row],[Column13]]</f>
        <v>308948</v>
      </c>
      <c r="N5">
        <f>CORRA[[#This Row],[Column14]]</f>
        <v>307044</v>
      </c>
      <c r="O5">
        <f>CORRA[[#This Row],[Column15]]</f>
        <v>307886</v>
      </c>
      <c r="P5">
        <f>CORRA[[#This Row],[Column16]]</f>
        <v>306339</v>
      </c>
      <c r="Q5">
        <f>CORRA[[#This Row],[Column17]]</f>
        <v>311503</v>
      </c>
      <c r="R5">
        <f>CORRA[[#This Row],[Column18]]</f>
        <v>319075</v>
      </c>
      <c r="S5">
        <f>CORRA[[#This Row],[Column19]]</f>
        <v>329633</v>
      </c>
      <c r="T5">
        <f>CORRA[[#This Row],[Column20]]</f>
        <v>327279</v>
      </c>
      <c r="U5">
        <f>CORRA[[#This Row],[Column21]]</f>
        <v>328541</v>
      </c>
      <c r="V5">
        <f>CORRA[[#This Row],[Column22]]</f>
        <v>327556</v>
      </c>
      <c r="W5">
        <f>CORRA[[#This Row],[Column23]]</f>
        <v>333016</v>
      </c>
      <c r="X5">
        <f>CORRA[[#This Row],[Column24]]</f>
        <v>334998</v>
      </c>
      <c r="Y5">
        <f>CORRA[[#This Row],[Column25]]</f>
        <v>334998</v>
      </c>
      <c r="Z5">
        <f>CORRA[[#This Row],[Column26]]</f>
        <v>345770</v>
      </c>
      <c r="AA5">
        <f>CORRA[[#This Row],[Column27]]</f>
        <v>351399</v>
      </c>
      <c r="AB5">
        <f>CORRA[[#This Row],[Column28]]</f>
        <v>347167</v>
      </c>
      <c r="AC5">
        <f>CORRA[[#This Row],[Column29]]</f>
        <v>340082</v>
      </c>
      <c r="AD5">
        <f>CORRA[[#This Row],[Column30]]</f>
        <v>337768</v>
      </c>
      <c r="AE5">
        <f>CORRA[[#This Row],[Column31]]</f>
        <v>332228</v>
      </c>
      <c r="AF5">
        <f>CORRA[[#This Row],[Column32]]</f>
        <v>331525</v>
      </c>
      <c r="AG5">
        <f>CORRA[[#This Row],[Column33]]</f>
        <v>333582</v>
      </c>
      <c r="AH5">
        <f>CORRA[[#This Row],[Column34]]</f>
        <v>336258</v>
      </c>
      <c r="AI5">
        <f>CORRA[[#This Row],[Column35]]</f>
        <v>324375</v>
      </c>
      <c r="AJ5">
        <f>CORRA[[#This Row],[Column36]]</f>
        <v>322744</v>
      </c>
      <c r="AK5">
        <f>CORRA[[#This Row],[Column37]]</f>
        <v>321071</v>
      </c>
      <c r="AL5">
        <f>CORRA[[#This Row],[Column38]]</f>
        <v>324482</v>
      </c>
      <c r="AM5">
        <f>CORRA[[#This Row],[Column39]]</f>
        <v>325199</v>
      </c>
      <c r="AN5">
        <f>CORRA[[#This Row],[Column40]]</f>
        <v>324753</v>
      </c>
      <c r="AO5">
        <f>CORRA[[#This Row],[Column41]]</f>
        <v>328666</v>
      </c>
      <c r="AP5">
        <f>CORRA[[#This Row],[Column42]]</f>
        <v>323257</v>
      </c>
      <c r="AQ5">
        <f>CORRA[[#This Row],[Column43]]</f>
        <v>325951</v>
      </c>
      <c r="AR5">
        <f>CORRA[[#This Row],[Column44]]</f>
        <v>321014</v>
      </c>
      <c r="AS5">
        <f>CORRA[[#This Row],[Column45]]</f>
        <v>321532</v>
      </c>
      <c r="AT5">
        <f>CORRA[[#This Row],[Column46]]</f>
        <v>332497</v>
      </c>
      <c r="AU5">
        <f>CORRA[[#This Row],[Column47]]</f>
        <v>324616</v>
      </c>
      <c r="AV5">
        <f>CORRA[[#This Row],[Column48]]</f>
        <v>323425</v>
      </c>
      <c r="AW5">
        <f>CORRA[[#This Row],[Column49]]</f>
        <v>319616</v>
      </c>
      <c r="AX5">
        <f>CORRA[[#This Row],[Column50]]</f>
        <v>319616</v>
      </c>
      <c r="AY5">
        <f>CORRA[[#This Row],[Column51]]</f>
        <v>326798</v>
      </c>
      <c r="AZ5">
        <f>CORRA[[#This Row],[Column52]]</f>
        <v>327762</v>
      </c>
      <c r="BA5">
        <f>CORRA[[#This Row],[Column53]]</f>
        <v>329303</v>
      </c>
      <c r="BB5">
        <f>CORRA[[#This Row],[Column54]]</f>
        <v>328132</v>
      </c>
      <c r="BC5">
        <f>CORRA[[#This Row],[Column55]]</f>
        <v>324769</v>
      </c>
      <c r="BD5">
        <f>CORRA[[#This Row],[Column56]]</f>
        <v>327924</v>
      </c>
      <c r="BE5">
        <f>CORRA[[#This Row],[Column57]]</f>
        <v>332544</v>
      </c>
      <c r="BF5">
        <f>CORRA[[#This Row],[Column58]]</f>
        <v>335409</v>
      </c>
      <c r="BG5">
        <f>CORRA[[#This Row],[Column59]]</f>
        <v>340685</v>
      </c>
      <c r="BH5">
        <f>CORRA[[#This Row],[Column60]]</f>
        <v>333623</v>
      </c>
      <c r="BI5">
        <f>CORRA[[#This Row],[Column61]]</f>
        <v>330109</v>
      </c>
      <c r="BJ5">
        <f>CORRA[[#This Row],[Column62]]</f>
        <v>326977</v>
      </c>
      <c r="BK5">
        <f>CORRA[[#This Row],[Column63]]</f>
        <v>325505</v>
      </c>
      <c r="BL5">
        <f>CORRA[[#This Row],[Column64]]</f>
        <v>327640</v>
      </c>
      <c r="BM5">
        <f>CORRA[[#This Row],[Column65]]</f>
        <v>332956</v>
      </c>
      <c r="BN5">
        <f>CORRA[[#This Row],[Column66]]</f>
        <v>336487</v>
      </c>
      <c r="BO5">
        <f>CORRA[[#This Row],[Column67]]</f>
        <v>335721</v>
      </c>
      <c r="BP5">
        <f>CORRA[[#This Row],[Column68]]</f>
        <v>325655</v>
      </c>
      <c r="BQ5">
        <f>CORRA[[#This Row],[Column69]]</f>
        <v>326598</v>
      </c>
      <c r="BR5">
        <f>CORRA[[#This Row],[Column70]]</f>
        <v>324169</v>
      </c>
      <c r="BS5">
        <f>CORRA[[#This Row],[Column71]]</f>
        <v>324608</v>
      </c>
      <c r="BT5">
        <f>CORRA[[#This Row],[Column72]]</f>
        <v>323773</v>
      </c>
      <c r="BU5">
        <f>CORRA[[#This Row],[Column73]]</f>
        <v>323773</v>
      </c>
      <c r="BV5">
        <f>CORRA[[#This Row],[Column74]]</f>
        <v>323524</v>
      </c>
      <c r="BW5">
        <f>CORRA[[#This Row],[Column75]]</f>
        <v>325154</v>
      </c>
      <c r="BX5">
        <f>CORRA[[#This Row],[Column76]]</f>
        <v>321914</v>
      </c>
      <c r="BY5">
        <f>CORRA[[#This Row],[Column77]]</f>
        <v>320143</v>
      </c>
      <c r="BZ5">
        <f>CORRA[[#This Row],[Column78]]</f>
        <v>320373</v>
      </c>
      <c r="CA5">
        <f>CORRA[[#This Row],[Column79]]</f>
        <v>321165</v>
      </c>
      <c r="CB5">
        <f>CORRA[[#This Row],[Column80]]</f>
        <v>321430</v>
      </c>
      <c r="CC5">
        <f>CORRA[[#This Row],[Column81]]</f>
        <v>323729</v>
      </c>
      <c r="CD5">
        <f>CORRA[[#This Row],[Column82]]</f>
        <v>317124</v>
      </c>
      <c r="CE5">
        <f>CORRA[[#This Row],[Column83]]</f>
        <v>238615</v>
      </c>
      <c r="CF5">
        <f>CORRA[[#This Row],[Column84]]</f>
        <v>238023</v>
      </c>
      <c r="CG5">
        <f>CORRA[[#This Row],[Column85]]</f>
        <v>246137</v>
      </c>
      <c r="CH5">
        <f>CORRA[[#This Row],[Column86]]</f>
        <v>254920</v>
      </c>
      <c r="CI5">
        <f>CORRA[[#This Row],[Column87]]</f>
        <v>248901</v>
      </c>
      <c r="CJ5">
        <f>CORRA[[#This Row],[Column88]]</f>
        <v>238314</v>
      </c>
      <c r="CK5">
        <f>CORRA[[#This Row],[Column89]]</f>
        <v>240083</v>
      </c>
      <c r="CL5">
        <f>CORRA[[#This Row],[Column90]]</f>
        <v>247258</v>
      </c>
      <c r="CM5">
        <f>CORRA[[#This Row],[Column91]]</f>
        <v>234876</v>
      </c>
      <c r="CN5">
        <f>CORRA[[#This Row],[Column92]]</f>
        <v>234737</v>
      </c>
      <c r="CO5">
        <f>CORRA[[#This Row],[Column93]]</f>
        <v>222289</v>
      </c>
      <c r="CP5">
        <f>CORRA[[#This Row],[Column94]]</f>
        <v>223058</v>
      </c>
      <c r="CQ5">
        <f>CORRA[[#This Row],[Column95]]</f>
        <v>221571</v>
      </c>
      <c r="CR5">
        <f>CORRA[[#This Row],[Column96]]</f>
        <v>227403</v>
      </c>
      <c r="CS5">
        <f>CORRA[[#This Row],[Column97]]</f>
        <v>226811</v>
      </c>
      <c r="CT5">
        <f>CORRA[[#This Row],[Column98]]</f>
        <v>231746</v>
      </c>
      <c r="CU5">
        <f>CORRA[[#This Row],[Column99]]</f>
        <v>229554</v>
      </c>
      <c r="CV5">
        <f>CORRA[[#This Row],[Column100]]</f>
        <v>230212</v>
      </c>
      <c r="CW5">
        <f>CORRA[[#This Row],[Column101]]</f>
        <v>236478</v>
      </c>
      <c r="CX5">
        <f>CORRA[[#This Row],[Column102]]</f>
        <v>234462</v>
      </c>
    </row>
    <row r="6" spans="1:102" x14ac:dyDescent="0.25">
      <c r="A6" t="str">
        <f ca="1">'cont list_0'!I9</f>
        <v>M27</v>
      </c>
      <c r="B6">
        <f>CORRA[[#This Row],[Column2]]</f>
        <v>247526</v>
      </c>
      <c r="C6">
        <f>CORRA[[#This Row],[Column3]]</f>
        <v>247526</v>
      </c>
      <c r="D6">
        <f>CORRA[[#This Row],[Column4]]</f>
        <v>248923</v>
      </c>
      <c r="E6">
        <f>CORRA[[#This Row],[Column5]]</f>
        <v>251408</v>
      </c>
      <c r="F6">
        <f>CORRA[[#This Row],[Column6]]</f>
        <v>253533</v>
      </c>
      <c r="G6">
        <f>CORRA[[#This Row],[Column7]]</f>
        <v>247995</v>
      </c>
      <c r="H6">
        <f>CORRA[[#This Row],[Column8]]</f>
        <v>248641</v>
      </c>
      <c r="I6">
        <f>CORRA[[#This Row],[Column9]]</f>
        <v>244030</v>
      </c>
      <c r="J6">
        <f>CORRA[[#This Row],[Column10]]</f>
        <v>242998</v>
      </c>
      <c r="K6">
        <f>CORRA[[#This Row],[Column11]]</f>
        <v>240586</v>
      </c>
      <c r="L6">
        <f>CORRA[[#This Row],[Column12]]</f>
        <v>233608</v>
      </c>
      <c r="M6">
        <f>CORRA[[#This Row],[Column13]]</f>
        <v>225929</v>
      </c>
      <c r="N6">
        <f>CORRA[[#This Row],[Column14]]</f>
        <v>226348</v>
      </c>
      <c r="O6">
        <f>CORRA[[#This Row],[Column15]]</f>
        <v>225821</v>
      </c>
      <c r="P6">
        <f>CORRA[[#This Row],[Column16]]</f>
        <v>227594</v>
      </c>
      <c r="Q6">
        <f>CORRA[[#This Row],[Column17]]</f>
        <v>228617</v>
      </c>
      <c r="R6">
        <f>CORRA[[#This Row],[Column18]]</f>
        <v>303159</v>
      </c>
      <c r="S6">
        <f>CORRA[[#This Row],[Column19]]</f>
        <v>303632</v>
      </c>
      <c r="T6">
        <f>CORRA[[#This Row],[Column20]]</f>
        <v>298693</v>
      </c>
      <c r="U6">
        <f>CORRA[[#This Row],[Column21]]</f>
        <v>296512</v>
      </c>
      <c r="V6">
        <f>CORRA[[#This Row],[Column22]]</f>
        <v>293229</v>
      </c>
      <c r="W6">
        <f>CORRA[[#This Row],[Column23]]</f>
        <v>295907</v>
      </c>
      <c r="X6">
        <f>CORRA[[#This Row],[Column24]]</f>
        <v>296606</v>
      </c>
      <c r="Y6">
        <f>CORRA[[#This Row],[Column25]]</f>
        <v>296606</v>
      </c>
      <c r="Z6">
        <f>CORRA[[#This Row],[Column26]]</f>
        <v>294932</v>
      </c>
      <c r="AA6">
        <f>CORRA[[#This Row],[Column27]]</f>
        <v>295883</v>
      </c>
      <c r="AB6">
        <f>CORRA[[#This Row],[Column28]]</f>
        <v>291034</v>
      </c>
      <c r="AC6">
        <f>CORRA[[#This Row],[Column29]]</f>
        <v>296455</v>
      </c>
      <c r="AD6">
        <f>CORRA[[#This Row],[Column30]]</f>
        <v>292237</v>
      </c>
      <c r="AE6">
        <f>CORRA[[#This Row],[Column31]]</f>
        <v>289564</v>
      </c>
      <c r="AF6">
        <f>CORRA[[#This Row],[Column32]]</f>
        <v>292244</v>
      </c>
      <c r="AG6">
        <f>CORRA[[#This Row],[Column33]]</f>
        <v>285635</v>
      </c>
      <c r="AH6">
        <f>CORRA[[#This Row],[Column34]]</f>
        <v>279670</v>
      </c>
      <c r="AI6">
        <f>CORRA[[#This Row],[Column35]]</f>
        <v>277428</v>
      </c>
      <c r="AJ6">
        <f>CORRA[[#This Row],[Column36]]</f>
        <v>271515</v>
      </c>
      <c r="AK6">
        <f>CORRA[[#This Row],[Column37]]</f>
        <v>270977</v>
      </c>
      <c r="AL6">
        <f>CORRA[[#This Row],[Column38]]</f>
        <v>287442</v>
      </c>
      <c r="AM6">
        <f>CORRA[[#This Row],[Column39]]</f>
        <v>288147</v>
      </c>
      <c r="AN6">
        <f>CORRA[[#This Row],[Column40]]</f>
        <v>288463</v>
      </c>
      <c r="AO6">
        <f>CORRA[[#This Row],[Column41]]</f>
        <v>291139</v>
      </c>
      <c r="AP6">
        <f>CORRA[[#This Row],[Column42]]</f>
        <v>286411</v>
      </c>
      <c r="AQ6">
        <f>CORRA[[#This Row],[Column43]]</f>
        <v>286294</v>
      </c>
      <c r="AR6">
        <f>CORRA[[#This Row],[Column44]]</f>
        <v>288773</v>
      </c>
      <c r="AS6">
        <f>CORRA[[#This Row],[Column45]]</f>
        <v>289976</v>
      </c>
      <c r="AT6">
        <f>CORRA[[#This Row],[Column46]]</f>
        <v>290793</v>
      </c>
      <c r="AU6">
        <f>CORRA[[#This Row],[Column47]]</f>
        <v>291032</v>
      </c>
      <c r="AV6">
        <f>CORRA[[#This Row],[Column48]]</f>
        <v>289859</v>
      </c>
      <c r="AW6">
        <f>CORRA[[#This Row],[Column49]]</f>
        <v>292570</v>
      </c>
      <c r="AX6">
        <f>CORRA[[#This Row],[Column50]]</f>
        <v>292570</v>
      </c>
      <c r="AY6">
        <f>CORRA[[#This Row],[Column51]]</f>
        <v>293073</v>
      </c>
      <c r="AZ6">
        <f>CORRA[[#This Row],[Column52]]</f>
        <v>290596</v>
      </c>
      <c r="BA6">
        <f>CORRA[[#This Row],[Column53]]</f>
        <v>280107</v>
      </c>
      <c r="BB6">
        <f>CORRA[[#This Row],[Column54]]</f>
        <v>277641</v>
      </c>
      <c r="BC6">
        <f>CORRA[[#This Row],[Column55]]</f>
        <v>278222</v>
      </c>
      <c r="BD6">
        <f>CORRA[[#This Row],[Column56]]</f>
        <v>279990</v>
      </c>
      <c r="BE6">
        <f>CORRA[[#This Row],[Column57]]</f>
        <v>282700</v>
      </c>
      <c r="BF6">
        <f>CORRA[[#This Row],[Column58]]</f>
        <v>278004</v>
      </c>
      <c r="BG6">
        <f>CORRA[[#This Row],[Column59]]</f>
        <v>274720</v>
      </c>
      <c r="BH6">
        <f>CORRA[[#This Row],[Column60]]</f>
        <v>278130</v>
      </c>
      <c r="BI6">
        <f>CORRA[[#This Row],[Column61]]</f>
        <v>276833</v>
      </c>
      <c r="BJ6">
        <f>CORRA[[#This Row],[Column62]]</f>
        <v>278740</v>
      </c>
      <c r="BK6">
        <f>CORRA[[#This Row],[Column63]]</f>
        <v>276404</v>
      </c>
      <c r="BL6">
        <f>CORRA[[#This Row],[Column64]]</f>
        <v>280099</v>
      </c>
      <c r="BM6">
        <f>CORRA[[#This Row],[Column65]]</f>
        <v>284162</v>
      </c>
      <c r="BN6">
        <f>CORRA[[#This Row],[Column66]]</f>
        <v>280694</v>
      </c>
      <c r="BO6">
        <f>CORRA[[#This Row],[Column67]]</f>
        <v>280934</v>
      </c>
      <c r="BP6">
        <f>CORRA[[#This Row],[Column68]]</f>
        <v>276678</v>
      </c>
      <c r="BQ6">
        <f>CORRA[[#This Row],[Column69]]</f>
        <v>272202</v>
      </c>
      <c r="BR6">
        <f>CORRA[[#This Row],[Column70]]</f>
        <v>270959</v>
      </c>
      <c r="BS6">
        <f>CORRA[[#This Row],[Column71]]</f>
        <v>269078</v>
      </c>
      <c r="BT6">
        <f>CORRA[[#This Row],[Column72]]</f>
        <v>265502</v>
      </c>
      <c r="BU6">
        <f>CORRA[[#This Row],[Column73]]</f>
        <v>265502</v>
      </c>
      <c r="BV6">
        <f>CORRA[[#This Row],[Column74]]</f>
        <v>262953</v>
      </c>
      <c r="BW6">
        <f>CORRA[[#This Row],[Column75]]</f>
        <v>265350</v>
      </c>
      <c r="BX6">
        <f>CORRA[[#This Row],[Column76]]</f>
        <v>264135</v>
      </c>
      <c r="BY6">
        <f>CORRA[[#This Row],[Column77]]</f>
        <v>273123</v>
      </c>
      <c r="BZ6">
        <f>CORRA[[#This Row],[Column78]]</f>
        <v>275850</v>
      </c>
      <c r="CA6">
        <f>CORRA[[#This Row],[Column79]]</f>
        <v>278057</v>
      </c>
      <c r="CB6">
        <f>CORRA[[#This Row],[Column80]]</f>
        <v>272663</v>
      </c>
      <c r="CC6">
        <f>CORRA[[#This Row],[Column81]]</f>
        <v>269908</v>
      </c>
      <c r="CD6">
        <f>CORRA[[#This Row],[Column82]]</f>
        <v>255444</v>
      </c>
      <c r="CE6">
        <f>CORRA[[#This Row],[Column83]]</f>
        <v>313962</v>
      </c>
      <c r="CF6">
        <f>CORRA[[#This Row],[Column84]]</f>
        <v>312285</v>
      </c>
      <c r="CG6">
        <f>CORRA[[#This Row],[Column85]]</f>
        <v>315668</v>
      </c>
      <c r="CH6">
        <f>CORRA[[#This Row],[Column86]]</f>
        <v>320224</v>
      </c>
      <c r="CI6">
        <f>CORRA[[#This Row],[Column87]]</f>
        <v>312368</v>
      </c>
      <c r="CJ6">
        <f>CORRA[[#This Row],[Column88]]</f>
        <v>316814</v>
      </c>
      <c r="CK6">
        <f>CORRA[[#This Row],[Column89]]</f>
        <v>326234</v>
      </c>
      <c r="CL6">
        <f>CORRA[[#This Row],[Column90]]</f>
        <v>337140</v>
      </c>
      <c r="CM6">
        <f>CORRA[[#This Row],[Column91]]</f>
        <v>329141</v>
      </c>
      <c r="CN6">
        <f>CORRA[[#This Row],[Column92]]</f>
        <v>327612</v>
      </c>
      <c r="CO6">
        <f>CORRA[[#This Row],[Column93]]</f>
        <v>321369</v>
      </c>
      <c r="CP6">
        <f>CORRA[[#This Row],[Column94]]</f>
        <v>349499</v>
      </c>
      <c r="CQ6">
        <f>CORRA[[#This Row],[Column95]]</f>
        <v>355213</v>
      </c>
      <c r="CR6">
        <f>CORRA[[#This Row],[Column96]]</f>
        <v>364128</v>
      </c>
      <c r="CS6">
        <f>CORRA[[#This Row],[Column97]]</f>
        <v>363756</v>
      </c>
      <c r="CT6">
        <f>CORRA[[#This Row],[Column98]]</f>
        <v>360710</v>
      </c>
      <c r="CU6">
        <f>CORRA[[#This Row],[Column99]]</f>
        <v>356666</v>
      </c>
      <c r="CV6">
        <f>CORRA[[#This Row],[Column100]]</f>
        <v>355846</v>
      </c>
      <c r="CW6">
        <f>CORRA[[#This Row],[Column101]]</f>
        <v>373589</v>
      </c>
      <c r="CX6">
        <f>CORRA[[#This Row],[Column102]]</f>
        <v>373581</v>
      </c>
    </row>
    <row r="7" spans="1:102" x14ac:dyDescent="0.25">
      <c r="A7" t="str">
        <f ca="1">'cont list_0'!I10</f>
        <v>U27</v>
      </c>
      <c r="B7">
        <f>CORRA[[#This Row],[Column2]]</f>
        <v>148208</v>
      </c>
      <c r="C7">
        <f>CORRA[[#This Row],[Column3]]</f>
        <v>148208</v>
      </c>
      <c r="D7">
        <f>CORRA[[#This Row],[Column4]]</f>
        <v>147866</v>
      </c>
      <c r="E7">
        <f>CORRA[[#This Row],[Column5]]</f>
        <v>149543</v>
      </c>
      <c r="F7">
        <f>CORRA[[#This Row],[Column6]]</f>
        <v>151203</v>
      </c>
      <c r="G7">
        <f>CORRA[[#This Row],[Column7]]</f>
        <v>148006</v>
      </c>
      <c r="H7">
        <f>CORRA[[#This Row],[Column8]]</f>
        <v>148783</v>
      </c>
      <c r="I7">
        <f>CORRA[[#This Row],[Column9]]</f>
        <v>147235</v>
      </c>
      <c r="J7">
        <f>CORRA[[#This Row],[Column10]]</f>
        <v>147731</v>
      </c>
      <c r="K7">
        <f>CORRA[[#This Row],[Column11]]</f>
        <v>145171</v>
      </c>
      <c r="L7">
        <f>CORRA[[#This Row],[Column12]]</f>
        <v>144979</v>
      </c>
      <c r="M7">
        <f>CORRA[[#This Row],[Column13]]</f>
        <v>148591</v>
      </c>
      <c r="N7">
        <f>CORRA[[#This Row],[Column14]]</f>
        <v>150566</v>
      </c>
      <c r="O7">
        <f>CORRA[[#This Row],[Column15]]</f>
        <v>152104</v>
      </c>
      <c r="P7">
        <f>CORRA[[#This Row],[Column16]]</f>
        <v>151735</v>
      </c>
      <c r="Q7">
        <f>CORRA[[#This Row],[Column17]]</f>
        <v>149431</v>
      </c>
      <c r="R7">
        <f>CORRA[[#This Row],[Column18]]</f>
        <v>226396</v>
      </c>
      <c r="S7">
        <f>CORRA[[#This Row],[Column19]]</f>
        <v>218438</v>
      </c>
      <c r="T7">
        <f>CORRA[[#This Row],[Column20]]</f>
        <v>220551</v>
      </c>
      <c r="U7">
        <f>CORRA[[#This Row],[Column21]]</f>
        <v>216605</v>
      </c>
      <c r="V7">
        <f>CORRA[[#This Row],[Column22]]</f>
        <v>215505</v>
      </c>
      <c r="W7">
        <f>CORRA[[#This Row],[Column23]]</f>
        <v>216667</v>
      </c>
      <c r="X7">
        <f>CORRA[[#This Row],[Column24]]</f>
        <v>213951</v>
      </c>
      <c r="Y7">
        <f>CORRA[[#This Row],[Column25]]</f>
        <v>213951</v>
      </c>
      <c r="Z7">
        <f>CORRA[[#This Row],[Column26]]</f>
        <v>213526</v>
      </c>
      <c r="AA7">
        <f>CORRA[[#This Row],[Column27]]</f>
        <v>216701</v>
      </c>
      <c r="AB7">
        <f>CORRA[[#This Row],[Column28]]</f>
        <v>208504</v>
      </c>
      <c r="AC7">
        <f>CORRA[[#This Row],[Column29]]</f>
        <v>205731</v>
      </c>
      <c r="AD7">
        <f>CORRA[[#This Row],[Column30]]</f>
        <v>206712</v>
      </c>
      <c r="AE7">
        <f>CORRA[[#This Row],[Column31]]</f>
        <v>204363</v>
      </c>
      <c r="AF7">
        <f>CORRA[[#This Row],[Column32]]</f>
        <v>202414</v>
      </c>
      <c r="AG7">
        <f>CORRA[[#This Row],[Column33]]</f>
        <v>201466</v>
      </c>
      <c r="AH7">
        <f>CORRA[[#This Row],[Column34]]</f>
        <v>203614</v>
      </c>
      <c r="AI7">
        <f>CORRA[[#This Row],[Column35]]</f>
        <v>203429</v>
      </c>
      <c r="AJ7">
        <f>CORRA[[#This Row],[Column36]]</f>
        <v>200661</v>
      </c>
      <c r="AK7">
        <f>CORRA[[#This Row],[Column37]]</f>
        <v>199170</v>
      </c>
      <c r="AL7">
        <f>CORRA[[#This Row],[Column38]]</f>
        <v>202591</v>
      </c>
      <c r="AM7">
        <f>CORRA[[#This Row],[Column39]]</f>
        <v>204452</v>
      </c>
      <c r="AN7">
        <f>CORRA[[#This Row],[Column40]]</f>
        <v>205253</v>
      </c>
      <c r="AO7">
        <f>CORRA[[#This Row],[Column41]]</f>
        <v>204731</v>
      </c>
      <c r="AP7">
        <f>CORRA[[#This Row],[Column42]]</f>
        <v>205439</v>
      </c>
      <c r="AQ7">
        <f>CORRA[[#This Row],[Column43]]</f>
        <v>206815</v>
      </c>
      <c r="AR7">
        <f>CORRA[[#This Row],[Column44]]</f>
        <v>208711</v>
      </c>
      <c r="AS7">
        <f>CORRA[[#This Row],[Column45]]</f>
        <v>209918</v>
      </c>
      <c r="AT7">
        <f>CORRA[[#This Row],[Column46]]</f>
        <v>215777</v>
      </c>
      <c r="AU7">
        <f>CORRA[[#This Row],[Column47]]</f>
        <v>210258</v>
      </c>
      <c r="AV7">
        <f>CORRA[[#This Row],[Column48]]</f>
        <v>207714</v>
      </c>
      <c r="AW7">
        <f>CORRA[[#This Row],[Column49]]</f>
        <v>209693</v>
      </c>
      <c r="AX7">
        <f>CORRA[[#This Row],[Column50]]</f>
        <v>209693</v>
      </c>
      <c r="AY7">
        <f>CORRA[[#This Row],[Column51]]</f>
        <v>209141</v>
      </c>
      <c r="AZ7">
        <f>CORRA[[#This Row],[Column52]]</f>
        <v>206698</v>
      </c>
      <c r="BA7">
        <f>CORRA[[#This Row],[Column53]]</f>
        <v>206646</v>
      </c>
      <c r="BB7">
        <f>CORRA[[#This Row],[Column54]]</f>
        <v>208747</v>
      </c>
      <c r="BC7">
        <f>CORRA[[#This Row],[Column55]]</f>
        <v>208455</v>
      </c>
      <c r="BD7">
        <f>CORRA[[#This Row],[Column56]]</f>
        <v>210647</v>
      </c>
      <c r="BE7">
        <f>CORRA[[#This Row],[Column57]]</f>
        <v>206761</v>
      </c>
      <c r="BF7">
        <f>CORRA[[#This Row],[Column58]]</f>
        <v>211634</v>
      </c>
      <c r="BG7">
        <f>CORRA[[#This Row],[Column59]]</f>
        <v>208316</v>
      </c>
      <c r="BH7">
        <f>CORRA[[#This Row],[Column60]]</f>
        <v>207773</v>
      </c>
      <c r="BI7">
        <f>CORRA[[#This Row],[Column61]]</f>
        <v>213280</v>
      </c>
      <c r="BJ7">
        <f>CORRA[[#This Row],[Column62]]</f>
        <v>217731</v>
      </c>
      <c r="BK7">
        <f>CORRA[[#This Row],[Column63]]</f>
        <v>212399</v>
      </c>
      <c r="BL7">
        <f>CORRA[[#This Row],[Column64]]</f>
        <v>207541</v>
      </c>
      <c r="BM7">
        <f>CORRA[[#This Row],[Column65]]</f>
        <v>204871</v>
      </c>
      <c r="BN7">
        <f>CORRA[[#This Row],[Column66]]</f>
        <v>205492</v>
      </c>
      <c r="BO7">
        <f>CORRA[[#This Row],[Column67]]</f>
        <v>203939</v>
      </c>
      <c r="BP7">
        <f>CORRA[[#This Row],[Column68]]</f>
        <v>202090</v>
      </c>
      <c r="BQ7">
        <f>CORRA[[#This Row],[Column69]]</f>
        <v>202469</v>
      </c>
      <c r="BR7">
        <f>CORRA[[#This Row],[Column70]]</f>
        <v>203060</v>
      </c>
      <c r="BS7">
        <f>CORRA[[#This Row],[Column71]]</f>
        <v>203001</v>
      </c>
      <c r="BT7">
        <f>CORRA[[#This Row],[Column72]]</f>
        <v>201151</v>
      </c>
      <c r="BU7">
        <f>CORRA[[#This Row],[Column73]]</f>
        <v>201151</v>
      </c>
      <c r="BV7">
        <f>CORRA[[#This Row],[Column74]]</f>
        <v>200521</v>
      </c>
      <c r="BW7">
        <f>CORRA[[#This Row],[Column75]]</f>
        <v>202018</v>
      </c>
      <c r="BX7">
        <f>CORRA[[#This Row],[Column76]]</f>
        <v>201646</v>
      </c>
      <c r="BY7">
        <f>CORRA[[#This Row],[Column77]]</f>
        <v>204872</v>
      </c>
      <c r="BZ7">
        <f>CORRA[[#This Row],[Column78]]</f>
        <v>204704</v>
      </c>
      <c r="CA7">
        <f>CORRA[[#This Row],[Column79]]</f>
        <v>204463</v>
      </c>
      <c r="CB7">
        <f>CORRA[[#This Row],[Column80]]</f>
        <v>200878</v>
      </c>
      <c r="CC7">
        <f>CORRA[[#This Row],[Column81]]</f>
        <v>198034</v>
      </c>
      <c r="CD7">
        <f>CORRA[[#This Row],[Column82]]</f>
        <v>196689</v>
      </c>
      <c r="CE7">
        <f>CORRA[[#This Row],[Column83]]</f>
        <v>255376</v>
      </c>
      <c r="CF7">
        <f>CORRA[[#This Row],[Column84]]</f>
        <v>254254</v>
      </c>
      <c r="CG7">
        <f>CORRA[[#This Row],[Column85]]</f>
        <v>254121</v>
      </c>
      <c r="CH7">
        <f>CORRA[[#This Row],[Column86]]</f>
        <v>250877</v>
      </c>
      <c r="CI7">
        <f>CORRA[[#This Row],[Column87]]</f>
        <v>232992</v>
      </c>
      <c r="CJ7">
        <f>CORRA[[#This Row],[Column88]]</f>
        <v>237682</v>
      </c>
      <c r="CK7">
        <f>CORRA[[#This Row],[Column89]]</f>
        <v>238908</v>
      </c>
      <c r="CL7">
        <f>CORRA[[#This Row],[Column90]]</f>
        <v>246945</v>
      </c>
      <c r="CM7">
        <f>CORRA[[#This Row],[Column91]]</f>
        <v>242345</v>
      </c>
      <c r="CN7">
        <f>CORRA[[#This Row],[Column92]]</f>
        <v>242216</v>
      </c>
      <c r="CO7">
        <f>CORRA[[#This Row],[Column93]]</f>
        <v>235734</v>
      </c>
      <c r="CP7">
        <f>CORRA[[#This Row],[Column94]]</f>
        <v>227791</v>
      </c>
      <c r="CQ7">
        <f>CORRA[[#This Row],[Column95]]</f>
        <v>226546</v>
      </c>
      <c r="CR7">
        <f>CORRA[[#This Row],[Column96]]</f>
        <v>229234</v>
      </c>
      <c r="CS7">
        <f>CORRA[[#This Row],[Column97]]</f>
        <v>223932</v>
      </c>
      <c r="CT7">
        <f>CORRA[[#This Row],[Column98]]</f>
        <v>220391</v>
      </c>
      <c r="CU7">
        <f>CORRA[[#This Row],[Column99]]</f>
        <v>215214</v>
      </c>
      <c r="CV7">
        <f>CORRA[[#This Row],[Column100]]</f>
        <v>215951</v>
      </c>
      <c r="CW7">
        <f>CORRA[[#This Row],[Column101]]</f>
        <v>219054</v>
      </c>
      <c r="CX7">
        <f>CORRA[[#This Row],[Column102]]</f>
        <v>217899</v>
      </c>
    </row>
    <row r="8" spans="1:102" x14ac:dyDescent="0.25">
      <c r="A8" t="str">
        <f ca="1">'cont list_0'!I11</f>
        <v>Z27</v>
      </c>
      <c r="B8">
        <f>CORRA[[#This Row],[Column2]]</f>
        <v>154966</v>
      </c>
      <c r="C8">
        <f>CORRA[[#This Row],[Column3]]</f>
        <v>154966</v>
      </c>
      <c r="D8">
        <f>CORRA[[#This Row],[Column4]]</f>
        <v>155592</v>
      </c>
      <c r="E8">
        <f>CORRA[[#This Row],[Column5]]</f>
        <v>158574</v>
      </c>
      <c r="F8">
        <f>CORRA[[#This Row],[Column6]]</f>
        <v>161041</v>
      </c>
      <c r="G8">
        <f>CORRA[[#This Row],[Column7]]</f>
        <v>165795</v>
      </c>
      <c r="H8">
        <f>CORRA[[#This Row],[Column8]]</f>
        <v>167897</v>
      </c>
      <c r="I8">
        <f>CORRA[[#This Row],[Column9]]</f>
        <v>165891</v>
      </c>
      <c r="J8">
        <f>CORRA[[#This Row],[Column10]]</f>
        <v>169441</v>
      </c>
      <c r="K8">
        <f>CORRA[[#This Row],[Column11]]</f>
        <v>169133</v>
      </c>
      <c r="L8">
        <f>CORRA[[#This Row],[Column12]]</f>
        <v>168438</v>
      </c>
      <c r="M8">
        <f>CORRA[[#This Row],[Column13]]</f>
        <v>165819</v>
      </c>
      <c r="N8">
        <f>CORRA[[#This Row],[Column14]]</f>
        <v>163779</v>
      </c>
      <c r="O8">
        <f>CORRA[[#This Row],[Column15]]</f>
        <v>165950</v>
      </c>
      <c r="P8">
        <f>CORRA[[#This Row],[Column16]]</f>
        <v>168505</v>
      </c>
      <c r="Q8">
        <f>CORRA[[#This Row],[Column17]]</f>
        <v>169312</v>
      </c>
      <c r="R8">
        <f>CORRA[[#This Row],[Column18]]</f>
        <v>148097</v>
      </c>
      <c r="S8">
        <f>CORRA[[#This Row],[Column19]]</f>
        <v>148398</v>
      </c>
      <c r="T8">
        <f>CORRA[[#This Row],[Column20]]</f>
        <v>144050</v>
      </c>
      <c r="U8">
        <f>CORRA[[#This Row],[Column21]]</f>
        <v>141925</v>
      </c>
      <c r="V8">
        <f>CORRA[[#This Row],[Column22]]</f>
        <v>131899</v>
      </c>
      <c r="W8">
        <f>CORRA[[#This Row],[Column23]]</f>
        <v>127044</v>
      </c>
      <c r="X8">
        <f>CORRA[[#This Row],[Column24]]</f>
        <v>127283</v>
      </c>
      <c r="Y8">
        <f>CORRA[[#This Row],[Column25]]</f>
        <v>127283</v>
      </c>
      <c r="Z8">
        <f>CORRA[[#This Row],[Column26]]</f>
        <v>127760</v>
      </c>
      <c r="AA8">
        <f>CORRA[[#This Row],[Column27]]</f>
        <v>123276</v>
      </c>
      <c r="AB8">
        <f>CORRA[[#This Row],[Column28]]</f>
        <v>115641</v>
      </c>
      <c r="AC8">
        <f>CORRA[[#This Row],[Column29]]</f>
        <v>115103</v>
      </c>
      <c r="AD8">
        <f>CORRA[[#This Row],[Column30]]</f>
        <v>113355</v>
      </c>
      <c r="AE8">
        <f>CORRA[[#This Row],[Column31]]</f>
        <v>108707</v>
      </c>
      <c r="AF8">
        <f>CORRA[[#This Row],[Column32]]</f>
        <v>110318</v>
      </c>
      <c r="AG8">
        <f>CORRA[[#This Row],[Column33]]</f>
        <v>112131</v>
      </c>
      <c r="AH8">
        <f>CORRA[[#This Row],[Column34]]</f>
        <v>112573</v>
      </c>
      <c r="AI8">
        <f>CORRA[[#This Row],[Column35]]</f>
        <v>107962</v>
      </c>
      <c r="AJ8">
        <f>CORRA[[#This Row],[Column36]]</f>
        <v>108728</v>
      </c>
      <c r="AK8">
        <f>CORRA[[#This Row],[Column37]]</f>
        <v>108813</v>
      </c>
      <c r="AL8">
        <f>CORRA[[#This Row],[Column38]]</f>
        <v>108399</v>
      </c>
      <c r="AM8">
        <f>CORRA[[#This Row],[Column39]]</f>
        <v>110013</v>
      </c>
      <c r="AN8">
        <f>CORRA[[#This Row],[Column40]]</f>
        <v>110721</v>
      </c>
      <c r="AO8">
        <f>CORRA[[#This Row],[Column41]]</f>
        <v>112794</v>
      </c>
      <c r="AP8">
        <f>CORRA[[#This Row],[Column42]]</f>
        <v>112212</v>
      </c>
      <c r="AQ8">
        <f>CORRA[[#This Row],[Column43]]</f>
        <v>110080</v>
      </c>
      <c r="AR8">
        <f>CORRA[[#This Row],[Column44]]</f>
        <v>112144</v>
      </c>
      <c r="AS8">
        <f>CORRA[[#This Row],[Column45]]</f>
        <v>110703</v>
      </c>
      <c r="AT8">
        <f>CORRA[[#This Row],[Column46]]</f>
        <v>111616</v>
      </c>
      <c r="AU8">
        <f>CORRA[[#This Row],[Column47]]</f>
        <v>111469</v>
      </c>
      <c r="AV8">
        <f>CORRA[[#This Row],[Column48]]</f>
        <v>112365</v>
      </c>
      <c r="AW8">
        <f>CORRA[[#This Row],[Column49]]</f>
        <v>114531</v>
      </c>
      <c r="AX8">
        <f>CORRA[[#This Row],[Column50]]</f>
        <v>114531</v>
      </c>
      <c r="AY8">
        <f>CORRA[[#This Row],[Column51]]</f>
        <v>117549</v>
      </c>
      <c r="AZ8">
        <f>CORRA[[#This Row],[Column52]]</f>
        <v>119733</v>
      </c>
      <c r="BA8">
        <f>CORRA[[#This Row],[Column53]]</f>
        <v>121680</v>
      </c>
      <c r="BB8">
        <f>CORRA[[#This Row],[Column54]]</f>
        <v>124379</v>
      </c>
      <c r="BC8">
        <f>CORRA[[#This Row],[Column55]]</f>
        <v>126247</v>
      </c>
      <c r="BD8">
        <f>CORRA[[#This Row],[Column56]]</f>
        <v>127319</v>
      </c>
      <c r="BE8">
        <f>CORRA[[#This Row],[Column57]]</f>
        <v>124410</v>
      </c>
      <c r="BF8">
        <f>CORRA[[#This Row],[Column58]]</f>
        <v>125613</v>
      </c>
      <c r="BG8">
        <f>CORRA[[#This Row],[Column59]]</f>
        <v>118457</v>
      </c>
      <c r="BH8">
        <f>CORRA[[#This Row],[Column60]]</f>
        <v>117948</v>
      </c>
      <c r="BI8">
        <f>CORRA[[#This Row],[Column61]]</f>
        <v>117709</v>
      </c>
      <c r="BJ8">
        <f>CORRA[[#This Row],[Column62]]</f>
        <v>117197</v>
      </c>
      <c r="BK8">
        <f>CORRA[[#This Row],[Column63]]</f>
        <v>117160</v>
      </c>
      <c r="BL8">
        <f>CORRA[[#This Row],[Column64]]</f>
        <v>113621</v>
      </c>
      <c r="BM8">
        <f>CORRA[[#This Row],[Column65]]</f>
        <v>113177</v>
      </c>
      <c r="BN8">
        <f>CORRA[[#This Row],[Column66]]</f>
        <v>114850</v>
      </c>
      <c r="BO8">
        <f>CORRA[[#This Row],[Column67]]</f>
        <v>115860</v>
      </c>
      <c r="BP8">
        <f>CORRA[[#This Row],[Column68]]</f>
        <v>116814</v>
      </c>
      <c r="BQ8">
        <f>CORRA[[#This Row],[Column69]]</f>
        <v>117481</v>
      </c>
      <c r="BR8">
        <f>CORRA[[#This Row],[Column70]]</f>
        <v>118737</v>
      </c>
      <c r="BS8">
        <f>CORRA[[#This Row],[Column71]]</f>
        <v>118737</v>
      </c>
      <c r="BT8">
        <f>CORRA[[#This Row],[Column72]]</f>
        <v>117931</v>
      </c>
      <c r="BU8">
        <f>CORRA[[#This Row],[Column73]]</f>
        <v>117931</v>
      </c>
      <c r="BV8">
        <f>CORRA[[#This Row],[Column74]]</f>
        <v>117110</v>
      </c>
      <c r="BW8">
        <f>CORRA[[#This Row],[Column75]]</f>
        <v>117040</v>
      </c>
      <c r="BX8">
        <f>CORRA[[#This Row],[Column76]]</f>
        <v>116032</v>
      </c>
      <c r="BY8">
        <f>CORRA[[#This Row],[Column77]]</f>
        <v>116732</v>
      </c>
      <c r="BZ8">
        <f>CORRA[[#This Row],[Column78]]</f>
        <v>120167</v>
      </c>
      <c r="CA8">
        <f>CORRA[[#This Row],[Column79]]</f>
        <v>120172</v>
      </c>
      <c r="CB8">
        <f>CORRA[[#This Row],[Column80]]</f>
        <v>117604</v>
      </c>
      <c r="CC8">
        <f>CORRA[[#This Row],[Column81]]</f>
        <v>118654</v>
      </c>
      <c r="CD8">
        <f>CORRA[[#This Row],[Column82]]</f>
        <v>115040</v>
      </c>
      <c r="CE8">
        <f>CORRA[[#This Row],[Column83]]</f>
        <v>191403</v>
      </c>
      <c r="CF8">
        <f>CORRA[[#This Row],[Column84]]</f>
        <v>186769</v>
      </c>
      <c r="CG8">
        <f>CORRA[[#This Row],[Column85]]</f>
        <v>187150</v>
      </c>
      <c r="CH8">
        <f>CORRA[[#This Row],[Column86]]</f>
        <v>185099</v>
      </c>
      <c r="CI8">
        <f>CORRA[[#This Row],[Column87]]</f>
        <v>179545</v>
      </c>
      <c r="CJ8">
        <f>CORRA[[#This Row],[Column88]]</f>
        <v>178940</v>
      </c>
      <c r="CK8">
        <f>CORRA[[#This Row],[Column89]]</f>
        <v>177184</v>
      </c>
      <c r="CL8">
        <f>CORRA[[#This Row],[Column90]]</f>
        <v>176929</v>
      </c>
      <c r="CM8">
        <f>CORRA[[#This Row],[Column91]]</f>
        <v>176889</v>
      </c>
      <c r="CN8">
        <f>CORRA[[#This Row],[Column92]]</f>
        <v>175042</v>
      </c>
      <c r="CO8">
        <f>CORRA[[#This Row],[Column93]]</f>
        <v>170002</v>
      </c>
      <c r="CP8">
        <f>CORRA[[#This Row],[Column94]]</f>
        <v>170044</v>
      </c>
      <c r="CQ8">
        <f>CORRA[[#This Row],[Column95]]</f>
        <v>167340</v>
      </c>
      <c r="CR8">
        <f>CORRA[[#This Row],[Column96]]</f>
        <v>169069</v>
      </c>
      <c r="CS8">
        <f>CORRA[[#This Row],[Column97]]</f>
        <v>171912</v>
      </c>
      <c r="CT8">
        <f>CORRA[[#This Row],[Column98]]</f>
        <v>175782</v>
      </c>
      <c r="CU8">
        <f>CORRA[[#This Row],[Column99]]</f>
        <v>172513</v>
      </c>
      <c r="CV8">
        <f>CORRA[[#This Row],[Column100]]</f>
        <v>174223</v>
      </c>
      <c r="CW8">
        <f>CORRA[[#This Row],[Column101]]</f>
        <v>174245</v>
      </c>
      <c r="CX8">
        <f>CORRA[[#This Row],[Column102]]</f>
        <v>170491</v>
      </c>
    </row>
    <row r="9" spans="1:102" x14ac:dyDescent="0.25">
      <c r="A9" t="str">
        <f ca="1">'cont list_0'!I12</f>
        <v>H28</v>
      </c>
      <c r="B9">
        <f>CORRA[[#This Row],[Column2]]</f>
        <v>93145</v>
      </c>
      <c r="C9">
        <f>CORRA[[#This Row],[Column3]]</f>
        <v>93145</v>
      </c>
      <c r="D9">
        <f>CORRA[[#This Row],[Column4]]</f>
        <v>92505</v>
      </c>
      <c r="E9">
        <f>CORRA[[#This Row],[Column5]]</f>
        <v>92658</v>
      </c>
      <c r="F9">
        <f>CORRA[[#This Row],[Column6]]</f>
        <v>95036</v>
      </c>
      <c r="G9">
        <f>CORRA[[#This Row],[Column7]]</f>
        <v>96890</v>
      </c>
      <c r="H9">
        <f>CORRA[[#This Row],[Column8]]</f>
        <v>96955</v>
      </c>
      <c r="I9">
        <f>CORRA[[#This Row],[Column9]]</f>
        <v>95109</v>
      </c>
      <c r="J9">
        <f>CORRA[[#This Row],[Column10]]</f>
        <v>95964</v>
      </c>
      <c r="K9">
        <f>CORRA[[#This Row],[Column11]]</f>
        <v>96535</v>
      </c>
      <c r="L9">
        <f>CORRA[[#This Row],[Column12]]</f>
        <v>97900</v>
      </c>
      <c r="M9">
        <f>CORRA[[#This Row],[Column13]]</f>
        <v>95520</v>
      </c>
      <c r="N9">
        <f>CORRA[[#This Row],[Column14]]</f>
        <v>95691</v>
      </c>
      <c r="O9">
        <f>CORRA[[#This Row],[Column15]]</f>
        <v>97844</v>
      </c>
      <c r="P9">
        <f>CORRA[[#This Row],[Column16]]</f>
        <v>96992</v>
      </c>
      <c r="Q9">
        <f>CORRA[[#This Row],[Column17]]</f>
        <v>96321</v>
      </c>
      <c r="R9">
        <f>CORRA[[#This Row],[Column18]]</f>
        <v>169251</v>
      </c>
      <c r="S9">
        <f>CORRA[[#This Row],[Column19]]</f>
        <v>173167</v>
      </c>
      <c r="T9">
        <f>CORRA[[#This Row],[Column20]]</f>
        <v>173054</v>
      </c>
      <c r="U9">
        <f>CORRA[[#This Row],[Column21]]</f>
        <v>170461</v>
      </c>
      <c r="V9">
        <f>CORRA[[#This Row],[Column22]]</f>
        <v>161209</v>
      </c>
      <c r="W9">
        <f>CORRA[[#This Row],[Column23]]</f>
        <v>158382</v>
      </c>
      <c r="X9">
        <f>CORRA[[#This Row],[Column24]]</f>
        <v>156068</v>
      </c>
      <c r="Y9">
        <f>CORRA[[#This Row],[Column25]]</f>
        <v>156068</v>
      </c>
      <c r="Z9">
        <f>CORRA[[#This Row],[Column26]]</f>
        <v>155309</v>
      </c>
      <c r="AA9">
        <f>CORRA[[#This Row],[Column27]]</f>
        <v>150532</v>
      </c>
      <c r="AB9">
        <f>CORRA[[#This Row],[Column28]]</f>
        <v>143043</v>
      </c>
      <c r="AC9">
        <f>CORRA[[#This Row],[Column29]]</f>
        <v>143249</v>
      </c>
      <c r="AD9">
        <f>CORRA[[#This Row],[Column30]]</f>
        <v>142581</v>
      </c>
      <c r="AE9">
        <f>CORRA[[#This Row],[Column31]]</f>
        <v>141562</v>
      </c>
      <c r="AF9">
        <f>CORRA[[#This Row],[Column32]]</f>
        <v>139686</v>
      </c>
      <c r="AG9">
        <f>CORRA[[#This Row],[Column33]]</f>
        <v>139821</v>
      </c>
      <c r="AH9">
        <f>CORRA[[#This Row],[Column34]]</f>
        <v>135074</v>
      </c>
      <c r="AI9">
        <f>CORRA[[#This Row],[Column35]]</f>
        <v>133034</v>
      </c>
      <c r="AJ9">
        <f>CORRA[[#This Row],[Column36]]</f>
        <v>130662</v>
      </c>
      <c r="AK9">
        <f>CORRA[[#This Row],[Column37]]</f>
        <v>129850</v>
      </c>
      <c r="AL9">
        <f>CORRA[[#This Row],[Column38]]</f>
        <v>130367</v>
      </c>
      <c r="AM9">
        <f>CORRA[[#This Row],[Column39]]</f>
        <v>129360</v>
      </c>
      <c r="AN9">
        <f>CORRA[[#This Row],[Column40]]</f>
        <v>131503</v>
      </c>
      <c r="AO9">
        <f>CORRA[[#This Row],[Column41]]</f>
        <v>132716</v>
      </c>
      <c r="AP9">
        <f>CORRA[[#This Row],[Column42]]</f>
        <v>132783</v>
      </c>
      <c r="AQ9">
        <f>CORRA[[#This Row],[Column43]]</f>
        <v>130490</v>
      </c>
      <c r="AR9">
        <f>CORRA[[#This Row],[Column44]]</f>
        <v>131649</v>
      </c>
      <c r="AS9">
        <f>CORRA[[#This Row],[Column45]]</f>
        <v>140608</v>
      </c>
      <c r="AT9">
        <f>CORRA[[#This Row],[Column46]]</f>
        <v>136646</v>
      </c>
      <c r="AU9">
        <f>CORRA[[#This Row],[Column47]]</f>
        <v>139787</v>
      </c>
      <c r="AV9">
        <f>CORRA[[#This Row],[Column48]]</f>
        <v>144626</v>
      </c>
      <c r="AW9">
        <f>CORRA[[#This Row],[Column49]]</f>
        <v>147592</v>
      </c>
      <c r="AX9">
        <f>CORRA[[#This Row],[Column50]]</f>
        <v>147592</v>
      </c>
      <c r="AY9">
        <f>CORRA[[#This Row],[Column51]]</f>
        <v>148126</v>
      </c>
      <c r="AZ9">
        <f>CORRA[[#This Row],[Column52]]</f>
        <v>147108</v>
      </c>
      <c r="BA9">
        <f>CORRA[[#This Row],[Column53]]</f>
        <v>147045</v>
      </c>
      <c r="BB9">
        <f>CORRA[[#This Row],[Column54]]</f>
        <v>151463</v>
      </c>
      <c r="BC9">
        <f>CORRA[[#This Row],[Column55]]</f>
        <v>148459</v>
      </c>
      <c r="BD9">
        <f>CORRA[[#This Row],[Column56]]</f>
        <v>146265</v>
      </c>
      <c r="BE9">
        <f>CORRA[[#This Row],[Column57]]</f>
        <v>150393</v>
      </c>
      <c r="BF9">
        <f>CORRA[[#This Row],[Column58]]</f>
        <v>143658</v>
      </c>
      <c r="BG9">
        <f>CORRA[[#This Row],[Column59]]</f>
        <v>137425</v>
      </c>
      <c r="BH9">
        <f>CORRA[[#This Row],[Column60]]</f>
        <v>136922</v>
      </c>
      <c r="BI9">
        <f>CORRA[[#This Row],[Column61]]</f>
        <v>136350</v>
      </c>
      <c r="BJ9">
        <f>CORRA[[#This Row],[Column62]]</f>
        <v>130620</v>
      </c>
      <c r="BK9">
        <f>CORRA[[#This Row],[Column63]]</f>
        <v>130296</v>
      </c>
      <c r="BL9">
        <f>CORRA[[#This Row],[Column64]]</f>
        <v>124077</v>
      </c>
      <c r="BM9">
        <f>CORRA[[#This Row],[Column65]]</f>
        <v>120256</v>
      </c>
      <c r="BN9">
        <f>CORRA[[#This Row],[Column66]]</f>
        <v>121851</v>
      </c>
      <c r="BO9">
        <f>CORRA[[#This Row],[Column67]]</f>
        <v>120179</v>
      </c>
      <c r="BP9">
        <f>CORRA[[#This Row],[Column68]]</f>
        <v>120501</v>
      </c>
      <c r="BQ9">
        <f>CORRA[[#This Row],[Column69]]</f>
        <v>118913</v>
      </c>
      <c r="BR9">
        <f>CORRA[[#This Row],[Column70]]</f>
        <v>119481</v>
      </c>
      <c r="BS9">
        <f>CORRA[[#This Row],[Column71]]</f>
        <v>119431</v>
      </c>
      <c r="BT9">
        <f>CORRA[[#This Row],[Column72]]</f>
        <v>121660</v>
      </c>
      <c r="BU9">
        <f>CORRA[[#This Row],[Column73]]</f>
        <v>121660</v>
      </c>
      <c r="BV9">
        <f>CORRA[[#This Row],[Column74]]</f>
        <v>121043</v>
      </c>
      <c r="BW9">
        <f>CORRA[[#This Row],[Column75]]</f>
        <v>121352</v>
      </c>
      <c r="BX9">
        <f>CORRA[[#This Row],[Column76]]</f>
        <v>120543</v>
      </c>
      <c r="BY9">
        <f>CORRA[[#This Row],[Column77]]</f>
        <v>120355</v>
      </c>
      <c r="BZ9">
        <f>CORRA[[#This Row],[Column78]]</f>
        <v>118120</v>
      </c>
      <c r="CA9">
        <f>CORRA[[#This Row],[Column79]]</f>
        <v>120362</v>
      </c>
      <c r="CB9">
        <f>CORRA[[#This Row],[Column80]]</f>
        <v>121052</v>
      </c>
      <c r="CC9">
        <f>CORRA[[#This Row],[Column81]]</f>
        <v>120738</v>
      </c>
      <c r="CD9">
        <f>CORRA[[#This Row],[Column82]]</f>
        <v>117188</v>
      </c>
      <c r="CE9">
        <f>CORRA[[#This Row],[Column83]]</f>
        <v>109489</v>
      </c>
      <c r="CF9">
        <f>CORRA[[#This Row],[Column84]]</f>
        <v>109220</v>
      </c>
      <c r="CG9">
        <f>CORRA[[#This Row],[Column85]]</f>
        <v>108933</v>
      </c>
      <c r="CH9">
        <f>CORRA[[#This Row],[Column86]]</f>
        <v>109909</v>
      </c>
      <c r="CI9">
        <f>CORRA[[#This Row],[Column87]]</f>
        <v>108478</v>
      </c>
      <c r="CJ9">
        <f>CORRA[[#This Row],[Column88]]</f>
        <v>106966</v>
      </c>
      <c r="CK9">
        <f>CORRA[[#This Row],[Column89]]</f>
        <v>107066</v>
      </c>
      <c r="CL9">
        <f>CORRA[[#This Row],[Column90]]</f>
        <v>108174</v>
      </c>
      <c r="CM9">
        <f>CORRA[[#This Row],[Column91]]</f>
        <v>105465</v>
      </c>
      <c r="CN9">
        <f>CORRA[[#This Row],[Column92]]</f>
        <v>103040</v>
      </c>
      <c r="CO9">
        <f>CORRA[[#This Row],[Column93]]</f>
        <v>102774</v>
      </c>
      <c r="CP9">
        <f>CORRA[[#This Row],[Column94]]</f>
        <v>102264</v>
      </c>
      <c r="CQ9">
        <f>CORRA[[#This Row],[Column95]]</f>
        <v>102748</v>
      </c>
      <c r="CR9">
        <f>CORRA[[#This Row],[Column96]]</f>
        <v>103591</v>
      </c>
      <c r="CS9">
        <f>CORRA[[#This Row],[Column97]]</f>
        <v>101700</v>
      </c>
      <c r="CT9">
        <f>CORRA[[#This Row],[Column98]]</f>
        <v>101660</v>
      </c>
      <c r="CU9">
        <f>CORRA[[#This Row],[Column99]]</f>
        <v>99399</v>
      </c>
      <c r="CV9">
        <f>CORRA[[#This Row],[Column100]]</f>
        <v>98620</v>
      </c>
      <c r="CW9">
        <f>CORRA[[#This Row],[Column101]]</f>
        <v>97757</v>
      </c>
      <c r="CX9">
        <f>CORRA[[#This Row],[Column102]]</f>
        <v>96731</v>
      </c>
    </row>
    <row r="10" spans="1:102" x14ac:dyDescent="0.25">
      <c r="A10" t="str">
        <f ca="1">'cont list_0'!I13</f>
        <v>M28</v>
      </c>
      <c r="B10">
        <f>CORRA[[#This Row],[Column2]]</f>
        <v>71748</v>
      </c>
      <c r="C10">
        <f>CORRA[[#This Row],[Column3]]</f>
        <v>71748</v>
      </c>
      <c r="D10">
        <f>CORRA[[#This Row],[Column4]]</f>
        <v>70186</v>
      </c>
      <c r="E10">
        <f>CORRA[[#This Row],[Column5]]</f>
        <v>70865</v>
      </c>
      <c r="F10">
        <f>CORRA[[#This Row],[Column6]]</f>
        <v>72216</v>
      </c>
      <c r="G10">
        <f>CORRA[[#This Row],[Column7]]</f>
        <v>70815</v>
      </c>
      <c r="H10">
        <f>CORRA[[#This Row],[Column8]]</f>
        <v>70920</v>
      </c>
      <c r="I10">
        <f>CORRA[[#This Row],[Column9]]</f>
        <v>71544</v>
      </c>
      <c r="J10">
        <f>CORRA[[#This Row],[Column10]]</f>
        <v>71483</v>
      </c>
      <c r="K10">
        <f>CORRA[[#This Row],[Column11]]</f>
        <v>70864</v>
      </c>
      <c r="L10">
        <f>CORRA[[#This Row],[Column12]]</f>
        <v>70257</v>
      </c>
      <c r="M10">
        <f>CORRA[[#This Row],[Column13]]</f>
        <v>68566</v>
      </c>
      <c r="N10">
        <f>CORRA[[#This Row],[Column14]]</f>
        <v>68225</v>
      </c>
      <c r="O10">
        <f>CORRA[[#This Row],[Column15]]</f>
        <v>66650</v>
      </c>
      <c r="P10">
        <f>CORRA[[#This Row],[Column16]]</f>
        <v>67517</v>
      </c>
      <c r="Q10">
        <f>CORRA[[#This Row],[Column17]]</f>
        <v>69083</v>
      </c>
      <c r="R10">
        <f>CORRA[[#This Row],[Column18]]</f>
        <v>94847</v>
      </c>
      <c r="S10">
        <f>CORRA[[#This Row],[Column19]]</f>
        <v>96589</v>
      </c>
      <c r="T10">
        <f>CORRA[[#This Row],[Column20]]</f>
        <v>95276</v>
      </c>
      <c r="U10">
        <f>CORRA[[#This Row],[Column21]]</f>
        <v>95595</v>
      </c>
      <c r="V10">
        <f>CORRA[[#This Row],[Column22]]</f>
        <v>92660</v>
      </c>
      <c r="W10">
        <f>CORRA[[#This Row],[Column23]]</f>
        <v>88645</v>
      </c>
      <c r="X10">
        <f>CORRA[[#This Row],[Column24]]</f>
        <v>84852</v>
      </c>
      <c r="Y10">
        <f>CORRA[[#This Row],[Column25]]</f>
        <v>84852</v>
      </c>
      <c r="Z10">
        <f>CORRA[[#This Row],[Column26]]</f>
        <v>82598</v>
      </c>
      <c r="AA10">
        <f>CORRA[[#This Row],[Column27]]</f>
        <v>81840</v>
      </c>
      <c r="AB10">
        <f>CORRA[[#This Row],[Column28]]</f>
        <v>80305</v>
      </c>
      <c r="AC10">
        <f>CORRA[[#This Row],[Column29]]</f>
        <v>79042</v>
      </c>
      <c r="AD10">
        <f>CORRA[[#This Row],[Column30]]</f>
        <v>78477</v>
      </c>
      <c r="AE10">
        <f>CORRA[[#This Row],[Column31]]</f>
        <v>78781</v>
      </c>
      <c r="AF10">
        <f>CORRA[[#This Row],[Column32]]</f>
        <v>77896</v>
      </c>
      <c r="AG10">
        <f>CORRA[[#This Row],[Column33]]</f>
        <v>76152</v>
      </c>
      <c r="AH10">
        <f>CORRA[[#This Row],[Column34]]</f>
        <v>76600</v>
      </c>
      <c r="AI10">
        <f>CORRA[[#This Row],[Column35]]</f>
        <v>77410</v>
      </c>
      <c r="AJ10">
        <f>CORRA[[#This Row],[Column36]]</f>
        <v>77583</v>
      </c>
      <c r="AK10">
        <f>CORRA[[#This Row],[Column37]]</f>
        <v>76246</v>
      </c>
      <c r="AL10">
        <f>CORRA[[#This Row],[Column38]]</f>
        <v>76775</v>
      </c>
      <c r="AM10">
        <f>CORRA[[#This Row],[Column39]]</f>
        <v>76692</v>
      </c>
      <c r="AN10">
        <f>CORRA[[#This Row],[Column40]]</f>
        <v>76765</v>
      </c>
      <c r="AO10">
        <f>CORRA[[#This Row],[Column41]]</f>
        <v>76189</v>
      </c>
      <c r="AP10">
        <f>CORRA[[#This Row],[Column42]]</f>
        <v>74091</v>
      </c>
      <c r="AQ10">
        <f>CORRA[[#This Row],[Column43]]</f>
        <v>73682</v>
      </c>
      <c r="AR10">
        <f>CORRA[[#This Row],[Column44]]</f>
        <v>73943</v>
      </c>
      <c r="AS10">
        <f>CORRA[[#This Row],[Column45]]</f>
        <v>73976</v>
      </c>
      <c r="AT10">
        <f>CORRA[[#This Row],[Column46]]</f>
        <v>75319</v>
      </c>
      <c r="AU10">
        <f>CORRA[[#This Row],[Column47]]</f>
        <v>75310</v>
      </c>
      <c r="AV10">
        <f>CORRA[[#This Row],[Column48]]</f>
        <v>76051</v>
      </c>
      <c r="AW10">
        <f>CORRA[[#This Row],[Column49]]</f>
        <v>76171</v>
      </c>
      <c r="AX10">
        <f>CORRA[[#This Row],[Column50]]</f>
        <v>76171</v>
      </c>
      <c r="AY10">
        <f>CORRA[[#This Row],[Column51]]</f>
        <v>76162</v>
      </c>
      <c r="AZ10">
        <f>CORRA[[#This Row],[Column52]]</f>
        <v>76377</v>
      </c>
      <c r="BA10">
        <f>CORRA[[#This Row],[Column53]]</f>
        <v>76592</v>
      </c>
      <c r="BB10">
        <f>CORRA[[#This Row],[Column54]]</f>
        <v>76863</v>
      </c>
      <c r="BC10">
        <f>CORRA[[#This Row],[Column55]]</f>
        <v>78360</v>
      </c>
      <c r="BD10">
        <f>CORRA[[#This Row],[Column56]]</f>
        <v>76938</v>
      </c>
      <c r="BE10">
        <f>CORRA[[#This Row],[Column57]]</f>
        <v>77148</v>
      </c>
      <c r="BF10">
        <f>CORRA[[#This Row],[Column58]]</f>
        <v>76685</v>
      </c>
      <c r="BG10">
        <f>CORRA[[#This Row],[Column59]]</f>
        <v>76205</v>
      </c>
      <c r="BH10">
        <f>CORRA[[#This Row],[Column60]]</f>
        <v>75318</v>
      </c>
      <c r="BI10">
        <f>CORRA[[#This Row],[Column61]]</f>
        <v>75458</v>
      </c>
      <c r="BJ10">
        <f>CORRA[[#This Row],[Column62]]</f>
        <v>73505</v>
      </c>
      <c r="BK10">
        <f>CORRA[[#This Row],[Column63]]</f>
        <v>73258</v>
      </c>
      <c r="BL10">
        <f>CORRA[[#This Row],[Column64]]</f>
        <v>73048</v>
      </c>
      <c r="BM10">
        <f>CORRA[[#This Row],[Column65]]</f>
        <v>71854</v>
      </c>
      <c r="BN10">
        <f>CORRA[[#This Row],[Column66]]</f>
        <v>72686</v>
      </c>
      <c r="BO10">
        <f>CORRA[[#This Row],[Column67]]</f>
        <v>73376</v>
      </c>
      <c r="BP10">
        <f>CORRA[[#This Row],[Column68]]</f>
        <v>74299</v>
      </c>
      <c r="BQ10">
        <f>CORRA[[#This Row],[Column69]]</f>
        <v>74430</v>
      </c>
      <c r="BR10">
        <f>CORRA[[#This Row],[Column70]]</f>
        <v>74188</v>
      </c>
      <c r="BS10">
        <f>CORRA[[#This Row],[Column71]]</f>
        <v>74283</v>
      </c>
      <c r="BT10">
        <f>CORRA[[#This Row],[Column72]]</f>
        <v>74757</v>
      </c>
      <c r="BU10">
        <f>CORRA[[#This Row],[Column73]]</f>
        <v>74757</v>
      </c>
      <c r="BV10">
        <f>CORRA[[#This Row],[Column74]]</f>
        <v>74547</v>
      </c>
      <c r="BW10">
        <f>CORRA[[#This Row],[Column75]]</f>
        <v>75203</v>
      </c>
      <c r="BX10">
        <f>CORRA[[#This Row],[Column76]]</f>
        <v>74937</v>
      </c>
      <c r="BY10">
        <f>CORRA[[#This Row],[Column77]]</f>
        <v>73351</v>
      </c>
      <c r="BZ10">
        <f>CORRA[[#This Row],[Column78]]</f>
        <v>71429</v>
      </c>
      <c r="CA10">
        <f>CORRA[[#This Row],[Column79]]</f>
        <v>69160</v>
      </c>
      <c r="CB10">
        <f>CORRA[[#This Row],[Column80]]</f>
        <v>68761</v>
      </c>
      <c r="CC10">
        <f>CORRA[[#This Row],[Column81]]</f>
        <v>68039</v>
      </c>
      <c r="CD10">
        <f>CORRA[[#This Row],[Column82]]</f>
        <v>66160</v>
      </c>
      <c r="CE10">
        <f>CORRA[[#This Row],[Column83]]</f>
        <v>118761</v>
      </c>
      <c r="CF10">
        <f>CORRA[[#This Row],[Column84]]</f>
        <v>116918</v>
      </c>
      <c r="CG10">
        <f>CORRA[[#This Row],[Column85]]</f>
        <v>116725</v>
      </c>
      <c r="CH10">
        <f>CORRA[[#This Row],[Column86]]</f>
        <v>114017</v>
      </c>
      <c r="CI10">
        <f>CORRA[[#This Row],[Column87]]</f>
        <v>110236</v>
      </c>
      <c r="CJ10">
        <f>CORRA[[#This Row],[Column88]]</f>
        <v>109471</v>
      </c>
      <c r="CK10">
        <f>CORRA[[#This Row],[Column89]]</f>
        <v>112416</v>
      </c>
      <c r="CL10">
        <f>CORRA[[#This Row],[Column90]]</f>
        <v>114440</v>
      </c>
      <c r="CM10">
        <f>CORRA[[#This Row],[Column91]]</f>
        <v>113128</v>
      </c>
      <c r="CN10">
        <f>CORRA[[#This Row],[Column92]]</f>
        <v>112790</v>
      </c>
      <c r="CO10">
        <f>CORRA[[#This Row],[Column93]]</f>
        <v>106078</v>
      </c>
      <c r="CP10">
        <f>CORRA[[#This Row],[Column94]]</f>
        <v>106437</v>
      </c>
      <c r="CQ10">
        <f>CORRA[[#This Row],[Column95]]</f>
        <v>107494</v>
      </c>
      <c r="CR10">
        <f>CORRA[[#This Row],[Column96]]</f>
        <v>107906</v>
      </c>
      <c r="CS10">
        <f>CORRA[[#This Row],[Column97]]</f>
        <v>108019</v>
      </c>
      <c r="CT10">
        <f>CORRA[[#This Row],[Column98]]</f>
        <v>105796</v>
      </c>
      <c r="CU10">
        <f>CORRA[[#This Row],[Column99]]</f>
        <v>105096</v>
      </c>
      <c r="CV10">
        <f>CORRA[[#This Row],[Column100]]</f>
        <v>102425</v>
      </c>
      <c r="CW10">
        <f>CORRA[[#This Row],[Column101]]</f>
        <v>105307</v>
      </c>
      <c r="CX10">
        <f>CORRA[[#This Row],[Column102]]</f>
        <v>102140</v>
      </c>
    </row>
    <row r="11" spans="1:102" x14ac:dyDescent="0.25">
      <c r="A11" t="str">
        <f ca="1">'cont list_0'!I14</f>
        <v>U28</v>
      </c>
      <c r="B11">
        <f>CORRA[[#This Row],[Column2]]</f>
        <v>40564</v>
      </c>
      <c r="C11">
        <f>CORRA[[#This Row],[Column3]]</f>
        <v>40564</v>
      </c>
      <c r="D11">
        <f>CORRA[[#This Row],[Column4]]</f>
        <v>41016</v>
      </c>
      <c r="E11">
        <f>CORRA[[#This Row],[Column5]]</f>
        <v>40583</v>
      </c>
      <c r="F11">
        <f>CORRA[[#This Row],[Column6]]</f>
        <v>41865</v>
      </c>
      <c r="G11">
        <f>CORRA[[#This Row],[Column7]]</f>
        <v>39498</v>
      </c>
      <c r="H11">
        <f>CORRA[[#This Row],[Column8]]</f>
        <v>39509</v>
      </c>
      <c r="I11">
        <f>CORRA[[#This Row],[Column9]]</f>
        <v>39737</v>
      </c>
      <c r="J11">
        <f>CORRA[[#This Row],[Column10]]</f>
        <v>39395</v>
      </c>
      <c r="K11">
        <f>CORRA[[#This Row],[Column11]]</f>
        <v>40071</v>
      </c>
      <c r="L11">
        <f>CORRA[[#This Row],[Column12]]</f>
        <v>40033</v>
      </c>
      <c r="M11">
        <f>CORRA[[#This Row],[Column13]]</f>
        <v>40084</v>
      </c>
      <c r="N11">
        <f>CORRA[[#This Row],[Column14]]</f>
        <v>39517</v>
      </c>
      <c r="O11">
        <f>CORRA[[#This Row],[Column15]]</f>
        <v>39122</v>
      </c>
      <c r="P11">
        <f>CORRA[[#This Row],[Column16]]</f>
        <v>39263</v>
      </c>
      <c r="Q11">
        <f>CORRA[[#This Row],[Column17]]</f>
        <v>39557</v>
      </c>
      <c r="R11">
        <f>CORRA[[#This Row],[Column18]]</f>
        <v>68429</v>
      </c>
      <c r="S11">
        <f>CORRA[[#This Row],[Column19]]</f>
        <v>71547</v>
      </c>
      <c r="T11">
        <f>CORRA[[#This Row],[Column20]]</f>
        <v>75376</v>
      </c>
      <c r="U11">
        <f>CORRA[[#This Row],[Column21]]</f>
        <v>75771</v>
      </c>
      <c r="V11">
        <f>CORRA[[#This Row],[Column22]]</f>
        <v>68829</v>
      </c>
      <c r="W11">
        <f>CORRA[[#This Row],[Column23]]</f>
        <v>65305</v>
      </c>
      <c r="X11">
        <f>CORRA[[#This Row],[Column24]]</f>
        <v>62158</v>
      </c>
      <c r="Y11">
        <f>CORRA[[#This Row],[Column25]]</f>
        <v>62158</v>
      </c>
      <c r="Z11">
        <f>CORRA[[#This Row],[Column26]]</f>
        <v>62378</v>
      </c>
      <c r="AA11">
        <f>CORRA[[#This Row],[Column27]]</f>
        <v>60734</v>
      </c>
      <c r="AB11">
        <f>CORRA[[#This Row],[Column28]]</f>
        <v>59618</v>
      </c>
      <c r="AC11">
        <f>CORRA[[#This Row],[Column29]]</f>
        <v>58814</v>
      </c>
      <c r="AD11">
        <f>CORRA[[#This Row],[Column30]]</f>
        <v>59648</v>
      </c>
      <c r="AE11">
        <f>CORRA[[#This Row],[Column31]]</f>
        <v>59813</v>
      </c>
      <c r="AF11">
        <f>CORRA[[#This Row],[Column32]]</f>
        <v>59240</v>
      </c>
      <c r="AG11">
        <f>CORRA[[#This Row],[Column33]]</f>
        <v>57840</v>
      </c>
      <c r="AH11">
        <f>CORRA[[#This Row],[Column34]]</f>
        <v>58721</v>
      </c>
      <c r="AI11">
        <f>CORRA[[#This Row],[Column35]]</f>
        <v>58546</v>
      </c>
      <c r="AJ11">
        <f>CORRA[[#This Row],[Column36]]</f>
        <v>59019</v>
      </c>
      <c r="AK11">
        <f>CORRA[[#This Row],[Column37]]</f>
        <v>58991</v>
      </c>
      <c r="AL11">
        <f>CORRA[[#This Row],[Column38]]</f>
        <v>58498</v>
      </c>
      <c r="AM11">
        <f>CORRA[[#This Row],[Column39]]</f>
        <v>58053</v>
      </c>
      <c r="AN11">
        <f>CORRA[[#This Row],[Column40]]</f>
        <v>56831</v>
      </c>
      <c r="AO11">
        <f>CORRA[[#This Row],[Column41]]</f>
        <v>56199</v>
      </c>
      <c r="AP11">
        <f>CORRA[[#This Row],[Column42]]</f>
        <v>55411</v>
      </c>
      <c r="AQ11">
        <f>CORRA[[#This Row],[Column43]]</f>
        <v>55122</v>
      </c>
      <c r="AR11">
        <f>CORRA[[#This Row],[Column44]]</f>
        <v>54828</v>
      </c>
      <c r="AS11">
        <f>CORRA[[#This Row],[Column45]]</f>
        <v>53256</v>
      </c>
      <c r="AT11">
        <f>CORRA[[#This Row],[Column46]]</f>
        <v>52709</v>
      </c>
      <c r="AU11">
        <f>CORRA[[#This Row],[Column47]]</f>
        <v>51773</v>
      </c>
      <c r="AV11">
        <f>CORRA[[#This Row],[Column48]]</f>
        <v>51662</v>
      </c>
      <c r="AW11">
        <f>CORRA[[#This Row],[Column49]]</f>
        <v>51126</v>
      </c>
      <c r="AX11">
        <f>CORRA[[#This Row],[Column50]]</f>
        <v>51126</v>
      </c>
      <c r="AY11">
        <f>CORRA[[#This Row],[Column51]]</f>
        <v>51687</v>
      </c>
      <c r="AZ11">
        <f>CORRA[[#This Row],[Column52]]</f>
        <v>52813</v>
      </c>
      <c r="BA11">
        <f>CORRA[[#This Row],[Column53]]</f>
        <v>52851</v>
      </c>
      <c r="BB11">
        <f>CORRA[[#This Row],[Column54]]</f>
        <v>51579</v>
      </c>
      <c r="BC11">
        <f>CORRA[[#This Row],[Column55]]</f>
        <v>51948</v>
      </c>
      <c r="BD11">
        <f>CORRA[[#This Row],[Column56]]</f>
        <v>50742</v>
      </c>
      <c r="BE11">
        <f>CORRA[[#This Row],[Column57]]</f>
        <v>49536</v>
      </c>
      <c r="BF11">
        <f>CORRA[[#This Row],[Column58]]</f>
        <v>49255</v>
      </c>
      <c r="BG11">
        <f>CORRA[[#This Row],[Column59]]</f>
        <v>48823</v>
      </c>
      <c r="BH11">
        <f>CORRA[[#This Row],[Column60]]</f>
        <v>49100</v>
      </c>
      <c r="BI11">
        <f>CORRA[[#This Row],[Column61]]</f>
        <v>49753</v>
      </c>
      <c r="BJ11">
        <f>CORRA[[#This Row],[Column62]]</f>
        <v>50203</v>
      </c>
      <c r="BK11">
        <f>CORRA[[#This Row],[Column63]]</f>
        <v>50360</v>
      </c>
      <c r="BL11">
        <f>CORRA[[#This Row],[Column64]]</f>
        <v>52035</v>
      </c>
      <c r="BM11">
        <f>CORRA[[#This Row],[Column65]]</f>
        <v>50321</v>
      </c>
      <c r="BN11">
        <f>CORRA[[#This Row],[Column66]]</f>
        <v>50045</v>
      </c>
      <c r="BO11">
        <f>CORRA[[#This Row],[Column67]]</f>
        <v>49855</v>
      </c>
      <c r="BP11">
        <f>CORRA[[#This Row],[Column68]]</f>
        <v>50500</v>
      </c>
      <c r="BQ11">
        <f>CORRA[[#This Row],[Column69]]</f>
        <v>49962</v>
      </c>
      <c r="BR11">
        <f>CORRA[[#This Row],[Column70]]</f>
        <v>50568</v>
      </c>
      <c r="BS11">
        <f>CORRA[[#This Row],[Column71]]</f>
        <v>50596</v>
      </c>
      <c r="BT11">
        <f>CORRA[[#This Row],[Column72]]</f>
        <v>48948</v>
      </c>
      <c r="BU11">
        <f>CORRA[[#This Row],[Column73]]</f>
        <v>48948</v>
      </c>
      <c r="BV11">
        <f>CORRA[[#This Row],[Column74]]</f>
        <v>48134</v>
      </c>
      <c r="BW11">
        <f>CORRA[[#This Row],[Column75]]</f>
        <v>48117</v>
      </c>
      <c r="BX11">
        <f>CORRA[[#This Row],[Column76]]</f>
        <v>48492</v>
      </c>
      <c r="BY11">
        <f>CORRA[[#This Row],[Column77]]</f>
        <v>46207</v>
      </c>
      <c r="BZ11">
        <f>CORRA[[#This Row],[Column78]]</f>
        <v>43253</v>
      </c>
      <c r="CA11">
        <f>CORRA[[#This Row],[Column79]]</f>
        <v>42669</v>
      </c>
      <c r="CB11">
        <f>CORRA[[#This Row],[Column80]]</f>
        <v>39623</v>
      </c>
      <c r="CC11">
        <f>CORRA[[#This Row],[Column81]]</f>
        <v>39194</v>
      </c>
      <c r="CD11">
        <f>CORRA[[#This Row],[Column82]]</f>
        <v>35253</v>
      </c>
      <c r="CE11">
        <f>CORRA[[#This Row],[Column83]]</f>
        <v>64628</v>
      </c>
      <c r="CF11">
        <f>CORRA[[#This Row],[Column84]]</f>
        <v>64675</v>
      </c>
      <c r="CG11">
        <f>CORRA[[#This Row],[Column85]]</f>
        <v>64130</v>
      </c>
      <c r="CH11">
        <f>CORRA[[#This Row],[Column86]]</f>
        <v>64006</v>
      </c>
      <c r="CI11">
        <f>CORRA[[#This Row],[Column87]]</f>
        <v>63543</v>
      </c>
      <c r="CJ11">
        <f>CORRA[[#This Row],[Column88]]</f>
        <v>63377</v>
      </c>
      <c r="CK11">
        <f>CORRA[[#This Row],[Column89]]</f>
        <v>62005</v>
      </c>
      <c r="CL11">
        <f>CORRA[[#This Row],[Column90]]</f>
        <v>62163</v>
      </c>
      <c r="CM11">
        <f>CORRA[[#This Row],[Column91]]</f>
        <v>61678</v>
      </c>
      <c r="CN11">
        <f>CORRA[[#This Row],[Column92]]</f>
        <v>60991</v>
      </c>
      <c r="CO11">
        <f>CORRA[[#This Row],[Column93]]</f>
        <v>60662</v>
      </c>
      <c r="CP11">
        <f>CORRA[[#This Row],[Column94]]</f>
        <v>59739</v>
      </c>
      <c r="CQ11">
        <f>CORRA[[#This Row],[Column95]]</f>
        <v>59957</v>
      </c>
      <c r="CR11">
        <f>CORRA[[#This Row],[Column96]]</f>
        <v>59969</v>
      </c>
      <c r="CS11">
        <f>CORRA[[#This Row],[Column97]]</f>
        <v>57503</v>
      </c>
      <c r="CT11">
        <f>CORRA[[#This Row],[Column98]]</f>
        <v>54550</v>
      </c>
      <c r="CU11">
        <f>CORRA[[#This Row],[Column99]]</f>
        <v>51512</v>
      </c>
      <c r="CV11">
        <f>CORRA[[#This Row],[Column100]]</f>
        <v>51958</v>
      </c>
      <c r="CW11">
        <f>CORRA[[#This Row],[Column101]]</f>
        <v>50715</v>
      </c>
      <c r="CX11">
        <f>CORRA[[#This Row],[Column102]]</f>
        <v>50396</v>
      </c>
    </row>
    <row r="12" spans="1:102" x14ac:dyDescent="0.25">
      <c r="A12" t="str">
        <f ca="1">'cont list_0'!I15</f>
        <v>Z28</v>
      </c>
      <c r="B12">
        <f>CORRA[[#This Row],[Column2]]</f>
        <v>15971</v>
      </c>
      <c r="C12">
        <f>CORRA[[#This Row],[Column3]]</f>
        <v>15971</v>
      </c>
      <c r="D12">
        <f>CORRA[[#This Row],[Column4]]</f>
        <v>16363</v>
      </c>
      <c r="E12">
        <f>CORRA[[#This Row],[Column5]]</f>
        <v>16019</v>
      </c>
      <c r="F12">
        <f>CORRA[[#This Row],[Column6]]</f>
        <v>16022</v>
      </c>
      <c r="G12">
        <f>CORRA[[#This Row],[Column7]]</f>
        <v>17132</v>
      </c>
      <c r="H12">
        <f>CORRA[[#This Row],[Column8]]</f>
        <v>17147</v>
      </c>
      <c r="I12">
        <f>CORRA[[#This Row],[Column9]]</f>
        <v>17121</v>
      </c>
      <c r="J12">
        <f>CORRA[[#This Row],[Column10]]</f>
        <v>17131</v>
      </c>
      <c r="K12">
        <f>CORRA[[#This Row],[Column11]]</f>
        <v>17554</v>
      </c>
      <c r="L12">
        <f>CORRA[[#This Row],[Column12]]</f>
        <v>17106</v>
      </c>
      <c r="M12">
        <f>CORRA[[#This Row],[Column13]]</f>
        <v>17129</v>
      </c>
      <c r="N12">
        <f>CORRA[[#This Row],[Column14]]</f>
        <v>17324</v>
      </c>
      <c r="O12">
        <f>CORRA[[#This Row],[Column15]]</f>
        <v>17272</v>
      </c>
      <c r="P12">
        <f>CORRA[[#This Row],[Column16]]</f>
        <v>17144</v>
      </c>
      <c r="Q12">
        <f>CORRA[[#This Row],[Column17]]</f>
        <v>17633</v>
      </c>
      <c r="R12">
        <f>CORRA[[#This Row],[Column18]]</f>
        <v>36728</v>
      </c>
      <c r="S12">
        <f>CORRA[[#This Row],[Column19]]</f>
        <v>35995</v>
      </c>
      <c r="T12">
        <f>CORRA[[#This Row],[Column20]]</f>
        <v>32298</v>
      </c>
      <c r="U12">
        <f>CORRA[[#This Row],[Column21]]</f>
        <v>30401</v>
      </c>
      <c r="V12">
        <f>CORRA[[#This Row],[Column22]]</f>
        <v>28485</v>
      </c>
      <c r="W12">
        <f>CORRA[[#This Row],[Column23]]</f>
        <v>27549</v>
      </c>
      <c r="X12">
        <f>CORRA[[#This Row],[Column24]]</f>
        <v>27208</v>
      </c>
      <c r="Y12">
        <f>CORRA[[#This Row],[Column25]]</f>
        <v>27208</v>
      </c>
      <c r="Z12">
        <f>CORRA[[#This Row],[Column26]]</f>
        <v>26434</v>
      </c>
      <c r="AA12">
        <f>CORRA[[#This Row],[Column27]]</f>
        <v>27032</v>
      </c>
      <c r="AB12">
        <f>CORRA[[#This Row],[Column28]]</f>
        <v>25655</v>
      </c>
      <c r="AC12">
        <f>CORRA[[#This Row],[Column29]]</f>
        <v>25928</v>
      </c>
      <c r="AD12">
        <f>CORRA[[#This Row],[Column30]]</f>
        <v>26122</v>
      </c>
      <c r="AE12">
        <f>CORRA[[#This Row],[Column31]]</f>
        <v>25656</v>
      </c>
      <c r="AF12">
        <f>CORRA[[#This Row],[Column32]]</f>
        <v>25350</v>
      </c>
      <c r="AG12">
        <f>CORRA[[#This Row],[Column33]]</f>
        <v>25784</v>
      </c>
      <c r="AH12">
        <f>CORRA[[#This Row],[Column34]]</f>
        <v>25505</v>
      </c>
      <c r="AI12">
        <f>CORRA[[#This Row],[Column35]]</f>
        <v>25151</v>
      </c>
      <c r="AJ12">
        <f>CORRA[[#This Row],[Column36]]</f>
        <v>24941</v>
      </c>
      <c r="AK12">
        <f>CORRA[[#This Row],[Column37]]</f>
        <v>24605</v>
      </c>
      <c r="AL12">
        <f>CORRA[[#This Row],[Column38]]</f>
        <v>24482</v>
      </c>
      <c r="AM12">
        <f>CORRA[[#This Row],[Column39]]</f>
        <v>24371</v>
      </c>
      <c r="AN12">
        <f>CORRA[[#This Row],[Column40]]</f>
        <v>24429</v>
      </c>
      <c r="AO12">
        <f>CORRA[[#This Row],[Column41]]</f>
        <v>24221</v>
      </c>
      <c r="AP12">
        <f>CORRA[[#This Row],[Column42]]</f>
        <v>24305</v>
      </c>
      <c r="AQ12">
        <f>CORRA[[#This Row],[Column43]]</f>
        <v>23632</v>
      </c>
      <c r="AR12">
        <f>CORRA[[#This Row],[Column44]]</f>
        <v>23266</v>
      </c>
      <c r="AS12">
        <f>CORRA[[#This Row],[Column45]]</f>
        <v>23589</v>
      </c>
      <c r="AT12">
        <f>CORRA[[#This Row],[Column46]]</f>
        <v>22648</v>
      </c>
      <c r="AU12">
        <f>CORRA[[#This Row],[Column47]]</f>
        <v>21648</v>
      </c>
      <c r="AV12">
        <f>CORRA[[#This Row],[Column48]]</f>
        <v>21494</v>
      </c>
      <c r="AW12">
        <f>CORRA[[#This Row],[Column49]]</f>
        <v>21868</v>
      </c>
      <c r="AX12">
        <f>CORRA[[#This Row],[Column50]]</f>
        <v>21868</v>
      </c>
      <c r="AY12">
        <f>CORRA[[#This Row],[Column51]]</f>
        <v>21915</v>
      </c>
      <c r="AZ12">
        <f>CORRA[[#This Row],[Column52]]</f>
        <v>21840</v>
      </c>
      <c r="BA12">
        <f>CORRA[[#This Row],[Column53]]</f>
        <v>21435</v>
      </c>
      <c r="BB12">
        <f>CORRA[[#This Row],[Column54]]</f>
        <v>21353</v>
      </c>
      <c r="BC12">
        <f>CORRA[[#This Row],[Column55]]</f>
        <v>21290</v>
      </c>
      <c r="BD12">
        <f>CORRA[[#This Row],[Column56]]</f>
        <v>19933</v>
      </c>
      <c r="BE12">
        <f>CORRA[[#This Row],[Column57]]</f>
        <v>19637</v>
      </c>
      <c r="BF12">
        <f>CORRA[[#This Row],[Column58]]</f>
        <v>19749</v>
      </c>
      <c r="BG12">
        <f>CORRA[[#This Row],[Column59]]</f>
        <v>19656</v>
      </c>
      <c r="BH12">
        <f>CORRA[[#This Row],[Column60]]</f>
        <v>19792</v>
      </c>
      <c r="BI12">
        <f>CORRA[[#This Row],[Column61]]</f>
        <v>19723</v>
      </c>
      <c r="BJ12">
        <f>CORRA[[#This Row],[Column62]]</f>
        <v>19801</v>
      </c>
      <c r="BK12">
        <f>CORRA[[#This Row],[Column63]]</f>
        <v>20054</v>
      </c>
      <c r="BL12">
        <f>CORRA[[#This Row],[Column64]]</f>
        <v>19853</v>
      </c>
      <c r="BM12">
        <f>CORRA[[#This Row],[Column65]]</f>
        <v>19646</v>
      </c>
      <c r="BN12">
        <f>CORRA[[#This Row],[Column66]]</f>
        <v>20038</v>
      </c>
      <c r="BO12">
        <f>CORRA[[#This Row],[Column67]]</f>
        <v>19352</v>
      </c>
      <c r="BP12">
        <f>CORRA[[#This Row],[Column68]]</f>
        <v>19536</v>
      </c>
      <c r="BQ12">
        <f>CORRA[[#This Row],[Column69]]</f>
        <v>18954</v>
      </c>
      <c r="BR12">
        <f>CORRA[[#This Row],[Column70]]</f>
        <v>18388</v>
      </c>
      <c r="BS12">
        <f>CORRA[[#This Row],[Column71]]</f>
        <v>18378</v>
      </c>
      <c r="BT12">
        <f>CORRA[[#This Row],[Column72]]</f>
        <v>18336</v>
      </c>
      <c r="BU12">
        <f>CORRA[[#This Row],[Column73]]</f>
        <v>18336</v>
      </c>
      <c r="BV12">
        <f>CORRA[[#This Row],[Column74]]</f>
        <v>18258</v>
      </c>
      <c r="BW12">
        <f>CORRA[[#This Row],[Column75]]</f>
        <v>18258</v>
      </c>
      <c r="BX12">
        <f>CORRA[[#This Row],[Column76]]</f>
        <v>17853</v>
      </c>
      <c r="BY12">
        <f>CORRA[[#This Row],[Column77]]</f>
        <v>17153</v>
      </c>
      <c r="BZ12">
        <f>CORRA[[#This Row],[Column78]]</f>
        <v>16262</v>
      </c>
      <c r="CA12">
        <f>CORRA[[#This Row],[Column79]]</f>
        <v>16017</v>
      </c>
      <c r="CB12">
        <f>CORRA[[#This Row],[Column80]]</f>
        <v>15957</v>
      </c>
      <c r="CC12">
        <f>CORRA[[#This Row],[Column81]]</f>
        <v>15860</v>
      </c>
      <c r="CD12">
        <f>CORRA[[#This Row],[Column82]]</f>
        <v>14946</v>
      </c>
      <c r="CE12">
        <f>CORRA[[#This Row],[Column83]]</f>
        <v>30658</v>
      </c>
      <c r="CF12">
        <f>CORRA[[#This Row],[Column84]]</f>
        <v>30383</v>
      </c>
      <c r="CG12">
        <f>CORRA[[#This Row],[Column85]]</f>
        <v>30418</v>
      </c>
      <c r="CH12">
        <f>CORRA[[#This Row],[Column86]]</f>
        <v>29616</v>
      </c>
      <c r="CI12">
        <f>CORRA[[#This Row],[Column87]]</f>
        <v>29585</v>
      </c>
      <c r="CJ12">
        <f>CORRA[[#This Row],[Column88]]</f>
        <v>30948</v>
      </c>
      <c r="CK12">
        <f>CORRA[[#This Row],[Column89]]</f>
        <v>30724</v>
      </c>
      <c r="CL12">
        <f>CORRA[[#This Row],[Column90]]</f>
        <v>30264</v>
      </c>
      <c r="CM12">
        <f>CORRA[[#This Row],[Column91]]</f>
        <v>30002</v>
      </c>
      <c r="CN12">
        <f>CORRA[[#This Row],[Column92]]</f>
        <v>29865</v>
      </c>
      <c r="CO12">
        <f>CORRA[[#This Row],[Column93]]</f>
        <v>29504</v>
      </c>
      <c r="CP12">
        <f>CORRA[[#This Row],[Column94]]</f>
        <v>29414</v>
      </c>
      <c r="CQ12">
        <f>CORRA[[#This Row],[Column95]]</f>
        <v>29692</v>
      </c>
      <c r="CR12">
        <f>CORRA[[#This Row],[Column96]]</f>
        <v>29583</v>
      </c>
      <c r="CS12">
        <f>CORRA[[#This Row],[Column97]]</f>
        <v>30090</v>
      </c>
      <c r="CT12">
        <f>CORRA[[#This Row],[Column98]]</f>
        <v>29557</v>
      </c>
      <c r="CU12">
        <f>CORRA[[#This Row],[Column99]]</f>
        <v>29281</v>
      </c>
      <c r="CV12">
        <f>CORRA[[#This Row],[Column100]]</f>
        <v>29266</v>
      </c>
      <c r="CW12">
        <f>CORRA[[#This Row],[Column101]]</f>
        <v>28778</v>
      </c>
      <c r="CX12">
        <f>CORRA[[#This Row],[Column102]]</f>
        <v>27612</v>
      </c>
    </row>
    <row r="13" spans="1:102" x14ac:dyDescent="0.25">
      <c r="A13" t="str">
        <f ca="1">'cont list_0'!I16</f>
        <v>H29</v>
      </c>
      <c r="B13">
        <f>CORRA[[#This Row],[Column2]]</f>
        <v>7505</v>
      </c>
      <c r="C13">
        <f>CORRA[[#This Row],[Column3]]</f>
        <v>7505</v>
      </c>
      <c r="D13">
        <f>CORRA[[#This Row],[Column4]]</f>
        <v>7239</v>
      </c>
      <c r="E13">
        <f>CORRA[[#This Row],[Column5]]</f>
        <v>7222</v>
      </c>
      <c r="F13">
        <f>CORRA[[#This Row],[Column6]]</f>
        <v>6839</v>
      </c>
      <c r="G13">
        <f>CORRA[[#This Row],[Column7]]</f>
        <v>6158</v>
      </c>
      <c r="H13">
        <f>CORRA[[#This Row],[Column8]]</f>
        <v>6158</v>
      </c>
      <c r="I13">
        <f>CORRA[[#This Row],[Column9]]</f>
        <v>6009</v>
      </c>
      <c r="J13">
        <f>CORRA[[#This Row],[Column10]]</f>
        <v>5757</v>
      </c>
      <c r="K13">
        <f>CORRA[[#This Row],[Column11]]</f>
        <v>6018</v>
      </c>
      <c r="L13">
        <f>CORRA[[#This Row],[Column12]]</f>
        <v>5379</v>
      </c>
      <c r="M13">
        <f>CORRA[[#This Row],[Column13]]</f>
        <v>5228</v>
      </c>
      <c r="N13">
        <f>CORRA[[#This Row],[Column14]]</f>
        <v>5358</v>
      </c>
      <c r="O13">
        <f>CORRA[[#This Row],[Column15]]</f>
        <v>5341</v>
      </c>
      <c r="P13">
        <f>CORRA[[#This Row],[Column16]]</f>
        <v>5332</v>
      </c>
      <c r="Q13">
        <f>CORRA[[#This Row],[Column17]]</f>
        <v>5249</v>
      </c>
      <c r="R13">
        <f>CORRA[[#This Row],[Column18]]</f>
        <v>18445</v>
      </c>
      <c r="S13">
        <f>CORRA[[#This Row],[Column19]]</f>
        <v>18783</v>
      </c>
      <c r="T13">
        <f>CORRA[[#This Row],[Column20]]</f>
        <v>18390</v>
      </c>
      <c r="U13">
        <f>CORRA[[#This Row],[Column21]]</f>
        <v>17973</v>
      </c>
      <c r="V13">
        <f>CORRA[[#This Row],[Column22]]</f>
        <v>14361</v>
      </c>
      <c r="W13">
        <f>CORRA[[#This Row],[Column23]]</f>
        <v>13845</v>
      </c>
      <c r="X13">
        <f>CORRA[[#This Row],[Column24]]</f>
        <v>14024</v>
      </c>
      <c r="Y13">
        <f>CORRA[[#This Row],[Column25]]</f>
        <v>14024</v>
      </c>
      <c r="Z13">
        <f>CORRA[[#This Row],[Column26]]</f>
        <v>13645</v>
      </c>
      <c r="AA13">
        <f>CORRA[[#This Row],[Column27]]</f>
        <v>11988</v>
      </c>
      <c r="AB13">
        <f>CORRA[[#This Row],[Column28]]</f>
        <v>10639</v>
      </c>
      <c r="AC13">
        <f>CORRA[[#This Row],[Column29]]</f>
        <v>10862</v>
      </c>
      <c r="AD13">
        <f>CORRA[[#This Row],[Column30]]</f>
        <v>10846</v>
      </c>
      <c r="AE13">
        <f>CORRA[[#This Row],[Column31]]</f>
        <v>11193</v>
      </c>
      <c r="AF13">
        <f>CORRA[[#This Row],[Column32]]</f>
        <v>11442</v>
      </c>
      <c r="AG13">
        <f>CORRA[[#This Row],[Column33]]</f>
        <v>11580</v>
      </c>
      <c r="AH13">
        <f>CORRA[[#This Row],[Column34]]</f>
        <v>11611</v>
      </c>
      <c r="AI13">
        <f>CORRA[[#This Row],[Column35]]</f>
        <v>11174</v>
      </c>
      <c r="AJ13">
        <f>CORRA[[#This Row],[Column36]]</f>
        <v>10930</v>
      </c>
      <c r="AK13">
        <f>CORRA[[#This Row],[Column37]]</f>
        <v>10857</v>
      </c>
      <c r="AL13">
        <f>CORRA[[#This Row],[Column38]]</f>
        <v>10982</v>
      </c>
      <c r="AM13">
        <f>CORRA[[#This Row],[Column39]]</f>
        <v>10186</v>
      </c>
      <c r="AN13">
        <f>CORRA[[#This Row],[Column40]]</f>
        <v>10185</v>
      </c>
      <c r="AO13">
        <f>CORRA[[#This Row],[Column41]]</f>
        <v>9857</v>
      </c>
      <c r="AP13">
        <f>CORRA[[#This Row],[Column42]]</f>
        <v>9842</v>
      </c>
      <c r="AQ13">
        <f>CORRA[[#This Row],[Column43]]</f>
        <v>9928</v>
      </c>
      <c r="AR13">
        <f>CORRA[[#This Row],[Column44]]</f>
        <v>10293</v>
      </c>
      <c r="AS13">
        <f>CORRA[[#This Row],[Column45]]</f>
        <v>10357</v>
      </c>
      <c r="AT13">
        <f>CORRA[[#This Row],[Column46]]</f>
        <v>10232</v>
      </c>
      <c r="AU13">
        <f>CORRA[[#This Row],[Column47]]</f>
        <v>10346</v>
      </c>
      <c r="AV13">
        <f>CORRA[[#This Row],[Column48]]</f>
        <v>10477</v>
      </c>
      <c r="AW13">
        <f>CORRA[[#This Row],[Column49]]</f>
        <v>10380</v>
      </c>
      <c r="AX13">
        <f>CORRA[[#This Row],[Column50]]</f>
        <v>10380</v>
      </c>
      <c r="AY13">
        <f>CORRA[[#This Row],[Column51]]</f>
        <v>10797</v>
      </c>
      <c r="AZ13">
        <f>CORRA[[#This Row],[Column52]]</f>
        <v>10852</v>
      </c>
      <c r="BA13">
        <f>CORRA[[#This Row],[Column53]]</f>
        <v>10973</v>
      </c>
      <c r="BB13">
        <f>CORRA[[#This Row],[Column54]]</f>
        <v>10934</v>
      </c>
      <c r="BC13">
        <f>CORRA[[#This Row],[Column55]]</f>
        <v>10893</v>
      </c>
      <c r="BD13">
        <f>CORRA[[#This Row],[Column56]]</f>
        <v>10834</v>
      </c>
      <c r="BE13">
        <f>CORRA[[#This Row],[Column57]]</f>
        <v>10117</v>
      </c>
      <c r="BF13">
        <f>CORRA[[#This Row],[Column58]]</f>
        <v>9970</v>
      </c>
      <c r="BG13">
        <f>CORRA[[#This Row],[Column59]]</f>
        <v>9854</v>
      </c>
      <c r="BH13">
        <f>CORRA[[#This Row],[Column60]]</f>
        <v>9929</v>
      </c>
      <c r="BI13">
        <f>CORRA[[#This Row],[Column61]]</f>
        <v>9969</v>
      </c>
      <c r="BJ13">
        <f>CORRA[[#This Row],[Column62]]</f>
        <v>9973</v>
      </c>
      <c r="BK13">
        <f>CORRA[[#This Row],[Column63]]</f>
        <v>9714</v>
      </c>
      <c r="BL13">
        <f>CORRA[[#This Row],[Column64]]</f>
        <v>9663</v>
      </c>
      <c r="BM13">
        <f>CORRA[[#This Row],[Column65]]</f>
        <v>9657</v>
      </c>
      <c r="BN13">
        <f>CORRA[[#This Row],[Column66]]</f>
        <v>9567</v>
      </c>
      <c r="BO13">
        <f>CORRA[[#This Row],[Column67]]</f>
        <v>9108</v>
      </c>
      <c r="BP13">
        <f>CORRA[[#This Row],[Column68]]</f>
        <v>8837</v>
      </c>
      <c r="BQ13">
        <f>CORRA[[#This Row],[Column69]]</f>
        <v>8842</v>
      </c>
      <c r="BR13">
        <f>CORRA[[#This Row],[Column70]]</f>
        <v>7824</v>
      </c>
      <c r="BS13">
        <f>CORRA[[#This Row],[Column71]]</f>
        <v>7809</v>
      </c>
      <c r="BT13">
        <f>CORRA[[#This Row],[Column72]]</f>
        <v>7476</v>
      </c>
      <c r="BU13">
        <f>CORRA[[#This Row],[Column73]]</f>
        <v>7476</v>
      </c>
      <c r="BV13">
        <f>CORRA[[#This Row],[Column74]]</f>
        <v>7504</v>
      </c>
      <c r="BW13">
        <f>CORRA[[#This Row],[Column75]]</f>
        <v>7337</v>
      </c>
      <c r="BX13">
        <f>CORRA[[#This Row],[Column76]]</f>
        <v>6048</v>
      </c>
      <c r="BY13">
        <f>CORRA[[#This Row],[Column77]]</f>
        <v>5520</v>
      </c>
      <c r="BZ13">
        <f>CORRA[[#This Row],[Column78]]</f>
        <v>5474</v>
      </c>
      <c r="CA13">
        <f>CORRA[[#This Row],[Column79]]</f>
        <v>5531</v>
      </c>
      <c r="CB13">
        <f>CORRA[[#This Row],[Column80]]</f>
        <v>5311</v>
      </c>
      <c r="CC13">
        <f>CORRA[[#This Row],[Column81]]</f>
        <v>5104</v>
      </c>
      <c r="CD13">
        <f>CORRA[[#This Row],[Column82]]</f>
        <v>5202</v>
      </c>
      <c r="CE13">
        <f>CORRA[[#This Row],[Column83]]</f>
        <v>14606</v>
      </c>
      <c r="CF13">
        <f>CORRA[[#This Row],[Column84]]</f>
        <v>13698</v>
      </c>
      <c r="CG13">
        <f>CORRA[[#This Row],[Column85]]</f>
        <v>13713</v>
      </c>
      <c r="CH13">
        <f>CORRA[[#This Row],[Column86]]</f>
        <v>13412</v>
      </c>
      <c r="CI13">
        <f>CORRA[[#This Row],[Column87]]</f>
        <v>13092</v>
      </c>
      <c r="CJ13">
        <f>CORRA[[#This Row],[Column88]]</f>
        <v>12946</v>
      </c>
      <c r="CK13">
        <f>CORRA[[#This Row],[Column89]]</f>
        <v>12838</v>
      </c>
      <c r="CL13">
        <f>CORRA[[#This Row],[Column90]]</f>
        <v>12824</v>
      </c>
      <c r="CM13">
        <f>CORRA[[#This Row],[Column91]]</f>
        <v>12468</v>
      </c>
      <c r="CN13">
        <f>CORRA[[#This Row],[Column92]]</f>
        <v>12442</v>
      </c>
      <c r="CO13">
        <f>CORRA[[#This Row],[Column93]]</f>
        <v>12257</v>
      </c>
      <c r="CP13">
        <f>CORRA[[#This Row],[Column94]]</f>
        <v>12251</v>
      </c>
      <c r="CQ13">
        <f>CORRA[[#This Row],[Column95]]</f>
        <v>11762</v>
      </c>
      <c r="CR13">
        <f>CORRA[[#This Row],[Column96]]</f>
        <v>11755</v>
      </c>
      <c r="CS13">
        <f>CORRA[[#This Row],[Column97]]</f>
        <v>12170</v>
      </c>
      <c r="CT13">
        <f>CORRA[[#This Row],[Column98]]</f>
        <v>12152</v>
      </c>
      <c r="CU13">
        <f>CORRA[[#This Row],[Column99]]</f>
        <v>12578</v>
      </c>
      <c r="CV13">
        <f>CORRA[[#This Row],[Column100]]</f>
        <v>12578</v>
      </c>
      <c r="CW13">
        <f>CORRA[[#This Row],[Column101]]</f>
        <v>11986</v>
      </c>
      <c r="CX13">
        <f>CORRA[[#This Row],[Column102]]</f>
        <v>11694</v>
      </c>
    </row>
    <row r="14" spans="1:102" x14ac:dyDescent="0.25">
      <c r="A14" t="str">
        <f ca="1">'cont list_0'!I17</f>
        <v>M29</v>
      </c>
      <c r="B14">
        <f>CORRA[[#This Row],[Column2]]</f>
        <v>812</v>
      </c>
      <c r="C14">
        <f>CORRA[[#This Row],[Column3]]</f>
        <v>812</v>
      </c>
      <c r="D14">
        <f>CORRA[[#This Row],[Column4]]</f>
        <v>922</v>
      </c>
      <c r="E14">
        <f>CORRA[[#This Row],[Column5]]</f>
        <v>803</v>
      </c>
      <c r="F14">
        <f>CORRA[[#This Row],[Column6]]</f>
        <v>814</v>
      </c>
      <c r="G14">
        <f>CORRA[[#This Row],[Column7]]</f>
        <v>264</v>
      </c>
      <c r="H14">
        <f>CORRA[[#This Row],[Column8]]</f>
        <v>264</v>
      </c>
      <c r="I14">
        <f>CORRA[[#This Row],[Column9]]</f>
        <v>536</v>
      </c>
      <c r="J14">
        <f>CORRA[[#This Row],[Column10]]</f>
        <v>439</v>
      </c>
      <c r="K14">
        <f>CORRA[[#This Row],[Column11]]</f>
        <v>294</v>
      </c>
      <c r="L14">
        <f>CORRA[[#This Row],[Column12]]</f>
        <v>225</v>
      </c>
      <c r="M14">
        <f>CORRA[[#This Row],[Column13]]</f>
        <v>309</v>
      </c>
      <c r="N14">
        <f>CORRA[[#This Row],[Column14]]</f>
        <v>309</v>
      </c>
      <c r="O14">
        <f>CORRA[[#This Row],[Column15]]</f>
        <v>259</v>
      </c>
      <c r="P14">
        <f>CORRA[[#This Row],[Column16]]</f>
        <v>259</v>
      </c>
      <c r="Q14">
        <f>CORRA[[#This Row],[Column17]]</f>
        <v>5173</v>
      </c>
      <c r="R14">
        <f>CORRA[[#This Row],[Column18]]</f>
        <v>5173</v>
      </c>
      <c r="S14">
        <f>CORRA[[#This Row],[Column19]]</f>
        <v>5344</v>
      </c>
      <c r="T14">
        <f>CORRA[[#This Row],[Column20]]</f>
        <v>4697</v>
      </c>
      <c r="U14">
        <f>CORRA[[#This Row],[Column21]]</f>
        <v>4621</v>
      </c>
      <c r="V14">
        <f>CORRA[[#This Row],[Column22]]</f>
        <v>3702</v>
      </c>
      <c r="W14">
        <f>CORRA[[#This Row],[Column23]]</f>
        <v>3639</v>
      </c>
      <c r="X14">
        <f>CORRA[[#This Row],[Column24]]</f>
        <v>3639</v>
      </c>
      <c r="Y14">
        <f>CORRA[[#This Row],[Column25]]</f>
        <v>3639</v>
      </c>
      <c r="Z14">
        <f>CORRA[[#This Row],[Column26]]</f>
        <v>3804</v>
      </c>
      <c r="AA14">
        <f>CORRA[[#This Row],[Column27]]</f>
        <v>3122</v>
      </c>
      <c r="AB14">
        <f>CORRA[[#This Row],[Column28]]</f>
        <v>3019</v>
      </c>
      <c r="AC14">
        <f>CORRA[[#This Row],[Column29]]</f>
        <v>3271</v>
      </c>
      <c r="AD14">
        <f>CORRA[[#This Row],[Column30]]</f>
        <v>3123</v>
      </c>
      <c r="AE14">
        <f>CORRA[[#This Row],[Column31]]</f>
        <v>3292</v>
      </c>
      <c r="AF14">
        <f>CORRA[[#This Row],[Column32]]</f>
        <v>3398</v>
      </c>
      <c r="AG14">
        <f>CORRA[[#This Row],[Column33]]</f>
        <v>3373</v>
      </c>
      <c r="AH14">
        <f>CORRA[[#This Row],[Column34]]</f>
        <v>3245</v>
      </c>
      <c r="AI14">
        <f>CORRA[[#This Row],[Column35]]</f>
        <v>3296</v>
      </c>
      <c r="AJ14">
        <f>CORRA[[#This Row],[Column36]]</f>
        <v>3129</v>
      </c>
      <c r="AK14">
        <f>CORRA[[#This Row],[Column37]]</f>
        <v>3029</v>
      </c>
      <c r="AL14">
        <f>CORRA[[#This Row],[Column38]]</f>
        <v>2978</v>
      </c>
      <c r="AM14">
        <f>CORRA[[#This Row],[Column39]]</f>
        <v>2949</v>
      </c>
      <c r="AN14">
        <f>CORRA[[#This Row],[Column40]]</f>
        <v>2952</v>
      </c>
      <c r="AO14">
        <f>CORRA[[#This Row],[Column41]]</f>
        <v>2952</v>
      </c>
      <c r="AP14">
        <f>CORRA[[#This Row],[Column42]]</f>
        <v>2958</v>
      </c>
      <c r="AQ14">
        <f>CORRA[[#This Row],[Column43]]</f>
        <v>3054</v>
      </c>
      <c r="AR14">
        <f>CORRA[[#This Row],[Column44]]</f>
        <v>2845</v>
      </c>
      <c r="AS14">
        <f>CORRA[[#This Row],[Column45]]</f>
        <v>2763</v>
      </c>
      <c r="AT14">
        <f>CORRA[[#This Row],[Column46]]</f>
        <v>2788</v>
      </c>
      <c r="AU14">
        <f>CORRA[[#This Row],[Column47]]</f>
        <v>2887</v>
      </c>
      <c r="AV14">
        <f>CORRA[[#This Row],[Column48]]</f>
        <v>2887</v>
      </c>
      <c r="AW14">
        <f>CORRA[[#This Row],[Column49]]</f>
        <v>2868</v>
      </c>
      <c r="AX14">
        <f>CORRA[[#This Row],[Column50]]</f>
        <v>2868</v>
      </c>
      <c r="AY14">
        <f>CORRA[[#This Row],[Column51]]</f>
        <v>2660</v>
      </c>
      <c r="AZ14">
        <f>CORRA[[#This Row],[Column52]]</f>
        <v>2628</v>
      </c>
      <c r="BA14">
        <f>CORRA[[#This Row],[Column53]]</f>
        <v>2295</v>
      </c>
      <c r="BB14">
        <f>CORRA[[#This Row],[Column54]]</f>
        <v>2300</v>
      </c>
      <c r="BC14">
        <f>CORRA[[#This Row],[Column55]]</f>
        <v>2119</v>
      </c>
      <c r="BD14">
        <f>CORRA[[#This Row],[Column56]]</f>
        <v>2119</v>
      </c>
      <c r="BE14">
        <f>CORRA[[#This Row],[Column57]]</f>
        <v>1677</v>
      </c>
      <c r="BF14">
        <f>CORRA[[#This Row],[Column58]]</f>
        <v>1666</v>
      </c>
      <c r="BG14">
        <f>CORRA[[#This Row],[Column59]]</f>
        <v>1540</v>
      </c>
      <c r="BH14">
        <f>CORRA[[#This Row],[Column60]]</f>
        <v>1413</v>
      </c>
      <c r="BI14">
        <f>CORRA[[#This Row],[Column61]]</f>
        <v>1313</v>
      </c>
      <c r="BJ14">
        <f>CORRA[[#This Row],[Column62]]</f>
        <v>1232</v>
      </c>
      <c r="BK14">
        <f>CORRA[[#This Row],[Column63]]</f>
        <v>1110</v>
      </c>
      <c r="BL14">
        <f>CORRA[[#This Row],[Column64]]</f>
        <v>1079</v>
      </c>
      <c r="BM14">
        <f>CORRA[[#This Row],[Column65]]</f>
        <v>812</v>
      </c>
      <c r="BN14">
        <f>CORRA[[#This Row],[Column66]]</f>
        <v>675</v>
      </c>
      <c r="BO14">
        <f>CORRA[[#This Row],[Column67]]</f>
        <v>630</v>
      </c>
      <c r="BP14">
        <f>CORRA[[#This Row],[Column68]]</f>
        <v>445</v>
      </c>
      <c r="BQ14">
        <f>CORRA[[#This Row],[Column69]]</f>
        <v>399</v>
      </c>
      <c r="BR14">
        <f>CORRA[[#This Row],[Column70]]</f>
        <v>408</v>
      </c>
      <c r="BS14">
        <f>CORRA[[#This Row],[Column71]]</f>
        <v>408</v>
      </c>
      <c r="BT14">
        <f>CORRA[[#This Row],[Column72]]</f>
        <v>379</v>
      </c>
      <c r="BU14">
        <f>CORRA[[#This Row],[Column73]]</f>
        <v>379</v>
      </c>
      <c r="BV14">
        <f>CORRA[[#This Row],[Column74]]</f>
        <v>298</v>
      </c>
      <c r="BW14">
        <f>CORRA[[#This Row],[Column75]]</f>
        <v>292</v>
      </c>
      <c r="BX14">
        <f>CORRA[[#This Row],[Column76]]</f>
        <v>171</v>
      </c>
      <c r="BY14">
        <f>CORRA[[#This Row],[Column77]]</f>
        <v>163</v>
      </c>
      <c r="BZ14">
        <f>CORRA[[#This Row],[Column78]]</f>
        <v>290</v>
      </c>
      <c r="CA14">
        <f>CORRA[[#This Row],[Column79]]</f>
        <v>270</v>
      </c>
      <c r="CB14">
        <f>CORRA[[#This Row],[Column80]]</f>
        <v>157</v>
      </c>
      <c r="CC14">
        <f>CORRA[[#This Row],[Column81]]</f>
        <v>175</v>
      </c>
      <c r="CD14">
        <f>CORRA[[#This Row],[Column82]]</f>
        <v>4860</v>
      </c>
      <c r="CE14">
        <f>CORRA[[#This Row],[Column83]]</f>
        <v>4860</v>
      </c>
      <c r="CF14">
        <f>CORRA[[#This Row],[Column84]]</f>
        <v>5037</v>
      </c>
      <c r="CG14">
        <f>CORRA[[#This Row],[Column85]]</f>
        <v>4588</v>
      </c>
      <c r="CH14">
        <f>CORRA[[#This Row],[Column86]]</f>
        <v>4833</v>
      </c>
      <c r="CI14">
        <f>CORRA[[#This Row],[Column87]]</f>
        <v>4713</v>
      </c>
      <c r="CJ14">
        <f>CORRA[[#This Row],[Column88]]</f>
        <v>4692</v>
      </c>
      <c r="CK14">
        <f>CORRA[[#This Row],[Column89]]</f>
        <v>4604</v>
      </c>
      <c r="CL14">
        <f>CORRA[[#This Row],[Column90]]</f>
        <v>4653</v>
      </c>
      <c r="CM14">
        <f>CORRA[[#This Row],[Column91]]</f>
        <v>5399</v>
      </c>
      <c r="CN14">
        <f>CORRA[[#This Row],[Column92]]</f>
        <v>5391</v>
      </c>
      <c r="CO14">
        <f>CORRA[[#This Row],[Column93]]</f>
        <v>5350</v>
      </c>
      <c r="CP14">
        <f>CORRA[[#This Row],[Column94]]</f>
        <v>5329</v>
      </c>
      <c r="CQ14">
        <f>CORRA[[#This Row],[Column95]]</f>
        <v>5253</v>
      </c>
      <c r="CR14">
        <f>CORRA[[#This Row],[Column96]]</f>
        <v>5252</v>
      </c>
      <c r="CS14">
        <f>CORRA[[#This Row],[Column97]]</f>
        <v>4372</v>
      </c>
      <c r="CT14">
        <f>CORRA[[#This Row],[Column98]]</f>
        <v>4538</v>
      </c>
      <c r="CU14">
        <f>CORRA[[#This Row],[Column99]]</f>
        <v>4451</v>
      </c>
      <c r="CV14">
        <f>CORRA[[#This Row],[Column100]]</f>
        <v>4357</v>
      </c>
      <c r="CW14">
        <f>CORRA[[#This Row],[Column101]]</f>
        <v>4340</v>
      </c>
      <c r="CX14">
        <f>CORRA[[#This Row],[Column102]]</f>
        <v>4117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6F9C-1E10-4859-B2D4-BB98886B0607}">
  <dimension ref="A2:CL10"/>
  <sheetViews>
    <sheetView workbookViewId="0">
      <selection activeCell="A3" sqref="A3:A10"/>
    </sheetView>
  </sheetViews>
  <sheetFormatPr defaultRowHeight="15" x14ac:dyDescent="0.25"/>
  <sheetData>
    <row r="2" spans="1:90" x14ac:dyDescent="0.25">
      <c r="A2" t="str">
        <f>VIX[[#This Row],[Column1]]</f>
        <v>Dates</v>
      </c>
      <c r="B2">
        <f>VIX[[#This Row],[Column2]]</f>
        <v>46302</v>
      </c>
      <c r="C2">
        <f>VIX[[#This Row],[Column3]]</f>
        <v>46301</v>
      </c>
      <c r="D2">
        <f>VIX[[#This Row],[Column4]]</f>
        <v>46300</v>
      </c>
      <c r="E2">
        <f>VIX[[#This Row],[Column5]]</f>
        <v>46297</v>
      </c>
      <c r="F2">
        <f>VIX[[#This Row],[Column6]]</f>
        <v>46296</v>
      </c>
      <c r="G2">
        <f>VIX[[#This Row],[Column7]]</f>
        <v>46295</v>
      </c>
      <c r="H2">
        <f>VIX[[#This Row],[Column8]]</f>
        <v>46294</v>
      </c>
      <c r="I2">
        <f>VIX[[#This Row],[Column9]]</f>
        <v>46293</v>
      </c>
      <c r="J2">
        <f>VIX[[#This Row],[Column10]]</f>
        <v>46290</v>
      </c>
      <c r="K2">
        <f>VIX[[#This Row],[Column11]]</f>
        <v>46289</v>
      </c>
      <c r="L2">
        <f>VIX[[#This Row],[Column12]]</f>
        <v>46288</v>
      </c>
      <c r="M2">
        <f>VIX[[#This Row],[Column13]]</f>
        <v>46287</v>
      </c>
      <c r="N2">
        <f>VIX[[#This Row],[Column14]]</f>
        <v>46286</v>
      </c>
      <c r="O2">
        <f>VIX[[#This Row],[Column15]]</f>
        <v>46283</v>
      </c>
      <c r="P2">
        <f>VIX[[#This Row],[Column16]]</f>
        <v>46282</v>
      </c>
      <c r="Q2">
        <f>VIX[[#This Row],[Column17]]</f>
        <v>46281</v>
      </c>
      <c r="R2">
        <f>VIX[[#This Row],[Column18]]</f>
        <v>46280</v>
      </c>
      <c r="S2">
        <f>VIX[[#This Row],[Column19]]</f>
        <v>46279</v>
      </c>
      <c r="T2">
        <f>VIX[[#This Row],[Column20]]</f>
        <v>46276</v>
      </c>
      <c r="U2">
        <f>VIX[[#This Row],[Column21]]</f>
        <v>46275</v>
      </c>
      <c r="V2">
        <f>VIX[[#This Row],[Column22]]</f>
        <v>46274</v>
      </c>
      <c r="W2">
        <f>VIX[[#This Row],[Column23]]</f>
        <v>46273</v>
      </c>
      <c r="X2">
        <f>VIX[[#This Row],[Column24]]</f>
        <v>46272</v>
      </c>
      <c r="Y2">
        <f>VIX[[#This Row],[Column25]]</f>
        <v>46269</v>
      </c>
      <c r="Z2">
        <f>VIX[[#This Row],[Column26]]</f>
        <v>46268</v>
      </c>
      <c r="AA2">
        <f>VIX[[#This Row],[Column27]]</f>
        <v>46267</v>
      </c>
      <c r="AB2">
        <f>VIX[[#This Row],[Column28]]</f>
        <v>46266</v>
      </c>
      <c r="AC2">
        <f>VIX[[#This Row],[Column29]]</f>
        <v>46265</v>
      </c>
      <c r="AD2">
        <f>VIX[[#This Row],[Column30]]</f>
        <v>46262</v>
      </c>
      <c r="AE2">
        <f>VIX[[#This Row],[Column31]]</f>
        <v>46261</v>
      </c>
      <c r="AF2">
        <f>VIX[[#This Row],[Column32]]</f>
        <v>46260</v>
      </c>
      <c r="AG2">
        <f>VIX[[#This Row],[Column33]]</f>
        <v>46259</v>
      </c>
      <c r="AH2">
        <f>VIX[[#This Row],[Column34]]</f>
        <v>46258</v>
      </c>
      <c r="AI2">
        <f>VIX[[#This Row],[Column35]]</f>
        <v>46255</v>
      </c>
      <c r="AJ2">
        <f>VIX[[#This Row],[Column36]]</f>
        <v>46254</v>
      </c>
      <c r="AK2">
        <f>VIX[[#This Row],[Column37]]</f>
        <v>46253</v>
      </c>
      <c r="AL2">
        <f>VIX[[#This Row],[Column38]]</f>
        <v>46252</v>
      </c>
      <c r="AM2">
        <f>VIX[[#This Row],[Column39]]</f>
        <v>46251</v>
      </c>
      <c r="AN2">
        <f>VIX[[#This Row],[Column40]]</f>
        <v>46248</v>
      </c>
      <c r="AO2">
        <f>VIX[[#This Row],[Column41]]</f>
        <v>46247</v>
      </c>
      <c r="AP2">
        <f>VIX[[#This Row],[Column42]]</f>
        <v>46246</v>
      </c>
      <c r="AQ2">
        <f>VIX[[#This Row],[Column43]]</f>
        <v>46245</v>
      </c>
      <c r="AR2">
        <f>VIX[[#This Row],[Column44]]</f>
        <v>46244</v>
      </c>
      <c r="AS2">
        <f>VIX[[#This Row],[Column45]]</f>
        <v>46241</v>
      </c>
      <c r="AT2">
        <f>VIX[[#This Row],[Column46]]</f>
        <v>46240</v>
      </c>
      <c r="AU2">
        <f>VIX[[#This Row],[Column47]]</f>
        <v>46239</v>
      </c>
      <c r="AV2">
        <f>VIX[[#This Row],[Column48]]</f>
        <v>46238</v>
      </c>
      <c r="AW2">
        <f>VIX[[#This Row],[Column49]]</f>
        <v>46237</v>
      </c>
      <c r="AX2">
        <f>VIX[[#This Row],[Column50]]</f>
        <v>46234</v>
      </c>
      <c r="AY2">
        <f>VIX[[#This Row],[Column51]]</f>
        <v>46233</v>
      </c>
      <c r="AZ2">
        <f>VIX[[#This Row],[Column52]]</f>
        <v>46232</v>
      </c>
      <c r="BA2">
        <f>VIX[[#This Row],[Column53]]</f>
        <v>46231</v>
      </c>
      <c r="BB2">
        <f>VIX[[#This Row],[Column54]]</f>
        <v>46230</v>
      </c>
      <c r="BC2">
        <f>VIX[[#This Row],[Column55]]</f>
        <v>46227</v>
      </c>
      <c r="BD2">
        <f>VIX[[#This Row],[Column56]]</f>
        <v>46226</v>
      </c>
      <c r="BE2">
        <f>VIX[[#This Row],[Column57]]</f>
        <v>46225</v>
      </c>
      <c r="BF2">
        <f>VIX[[#This Row],[Column58]]</f>
        <v>46224</v>
      </c>
      <c r="BG2">
        <f>VIX[[#This Row],[Column59]]</f>
        <v>46223</v>
      </c>
      <c r="BH2">
        <f>VIX[[#This Row],[Column60]]</f>
        <v>46220</v>
      </c>
      <c r="BI2">
        <f>VIX[[#This Row],[Column61]]</f>
        <v>46219</v>
      </c>
      <c r="BJ2">
        <f>VIX[[#This Row],[Column62]]</f>
        <v>46218</v>
      </c>
      <c r="BK2">
        <f>VIX[[#This Row],[Column63]]</f>
        <v>46217</v>
      </c>
      <c r="BL2">
        <f>VIX[[#This Row],[Column64]]</f>
        <v>46216</v>
      </c>
      <c r="BM2">
        <f>VIX[[#This Row],[Column65]]</f>
        <v>46213</v>
      </c>
      <c r="BN2">
        <f>VIX[[#This Row],[Column66]]</f>
        <v>46212</v>
      </c>
      <c r="BO2">
        <f>VIX[[#This Row],[Column67]]</f>
        <v>46211</v>
      </c>
      <c r="BP2">
        <f>VIX[[#This Row],[Column68]]</f>
        <v>46210</v>
      </c>
      <c r="BQ2">
        <f>VIX[[#This Row],[Column69]]</f>
        <v>46209</v>
      </c>
      <c r="BR2">
        <f>VIX[[#This Row],[Column70]]</f>
        <v>46206</v>
      </c>
      <c r="BS2">
        <f>VIX[[#This Row],[Column71]]</f>
        <v>46205</v>
      </c>
      <c r="BT2">
        <f>VIX[[#This Row],[Column72]]</f>
        <v>46204</v>
      </c>
      <c r="BU2">
        <f>VIX[[#This Row],[Column73]]</f>
        <v>46203</v>
      </c>
      <c r="BV2">
        <f>VIX[[#This Row],[Column74]]</f>
        <v>46202</v>
      </c>
      <c r="BW2">
        <f>VIX[[#This Row],[Column75]]</f>
        <v>46199</v>
      </c>
      <c r="BX2">
        <f>VIX[[#This Row],[Column76]]</f>
        <v>46198</v>
      </c>
      <c r="BY2">
        <f>VIX[[#This Row],[Column77]]</f>
        <v>46197</v>
      </c>
      <c r="BZ2">
        <f>VIX[[#This Row],[Column78]]</f>
        <v>46196</v>
      </c>
      <c r="CA2">
        <f>VIX[[#This Row],[Column79]]</f>
        <v>46195</v>
      </c>
      <c r="CB2">
        <f>VIX[[#This Row],[Column80]]</f>
        <v>46192</v>
      </c>
      <c r="CC2">
        <f>VIX[[#This Row],[Column81]]</f>
        <v>46191</v>
      </c>
      <c r="CD2">
        <f>VIX[[#This Row],[Column82]]</f>
        <v>46190</v>
      </c>
      <c r="CE2">
        <f>VIX[[#This Row],[Column83]]</f>
        <v>46189</v>
      </c>
      <c r="CF2">
        <f>VIX[[#This Row],[Column84]]</f>
        <v>46188</v>
      </c>
      <c r="CG2">
        <f>VIX[[#This Row],[Column85]]</f>
        <v>46185</v>
      </c>
      <c r="CH2">
        <f>VIX[[#This Row],[Column86]]</f>
        <v>46184</v>
      </c>
      <c r="CI2">
        <f>VIX[[#This Row],[Column87]]</f>
        <v>46183</v>
      </c>
      <c r="CJ2">
        <f>VIX[[#This Row],[Column88]]</f>
        <v>46182</v>
      </c>
      <c r="CK2">
        <f>VIX[[#This Row],[Column89]]</f>
        <v>46181</v>
      </c>
      <c r="CL2">
        <f>VIX[[#This Row],[Column90]]</f>
        <v>46178</v>
      </c>
    </row>
    <row r="3" spans="1:90" x14ac:dyDescent="0.25">
      <c r="A3" t="str">
        <f ca="1">'cont list_0'!V6</f>
        <v>Oct26</v>
      </c>
      <c r="B3">
        <f>VIX[[#This Row],[Column2]]</f>
        <v>160043</v>
      </c>
      <c r="C3">
        <f>VIX[[#This Row],[Column3]]</f>
        <v>160043</v>
      </c>
      <c r="D3">
        <f>VIX[[#This Row],[Column4]]</f>
        <v>172238</v>
      </c>
      <c r="E3">
        <f>VIX[[#This Row],[Column5]]</f>
        <v>182284</v>
      </c>
      <c r="F3">
        <f>VIX[[#This Row],[Column6]]</f>
        <v>190800</v>
      </c>
      <c r="G3">
        <f>VIX[[#This Row],[Column7]]</f>
        <v>197532</v>
      </c>
      <c r="H3">
        <f>VIX[[#This Row],[Column8]]</f>
        <v>203005</v>
      </c>
      <c r="I3">
        <f>VIX[[#This Row],[Column9]]</f>
        <v>207086</v>
      </c>
      <c r="J3">
        <f>VIX[[#This Row],[Column10]]</f>
        <v>212822</v>
      </c>
      <c r="K3">
        <f>VIX[[#This Row],[Column11]]</f>
        <v>219122</v>
      </c>
      <c r="L3">
        <f>VIX[[#This Row],[Column12]]</f>
        <v>223185</v>
      </c>
      <c r="M3">
        <f>VIX[[#This Row],[Column13]]</f>
        <v>219789</v>
      </c>
      <c r="N3">
        <f>VIX[[#This Row],[Column14]]</f>
        <v>221844</v>
      </c>
      <c r="O3">
        <f>VIX[[#This Row],[Column15]]</f>
        <v>227594</v>
      </c>
      <c r="P3">
        <f>VIX[[#This Row],[Column16]]</f>
        <v>228051</v>
      </c>
      <c r="Q3">
        <f>VIX[[#This Row],[Column17]]</f>
        <v>50591</v>
      </c>
      <c r="R3">
        <f>VIX[[#This Row],[Column18]]</f>
        <v>50591</v>
      </c>
      <c r="S3">
        <f>VIX[[#This Row],[Column19]]</f>
        <v>64957</v>
      </c>
      <c r="T3">
        <f>VIX[[#This Row],[Column20]]</f>
        <v>78663</v>
      </c>
      <c r="U3">
        <f>VIX[[#This Row],[Column21]]</f>
        <v>91131</v>
      </c>
      <c r="V3">
        <f>VIX[[#This Row],[Column22]]</f>
        <v>107244</v>
      </c>
      <c r="W3">
        <f>VIX[[#This Row],[Column23]]</f>
        <v>125228</v>
      </c>
      <c r="X3">
        <f>VIX[[#This Row],[Column24]]</f>
        <v>142562</v>
      </c>
      <c r="Y3">
        <f>VIX[[#This Row],[Column25]]</f>
        <v>142562</v>
      </c>
      <c r="Z3">
        <f>VIX[[#This Row],[Column26]]</f>
        <v>152255</v>
      </c>
      <c r="AA3">
        <f>VIX[[#This Row],[Column27]]</f>
        <v>158884</v>
      </c>
      <c r="AB3">
        <f>VIX[[#This Row],[Column28]]</f>
        <v>172964</v>
      </c>
      <c r="AC3">
        <f>VIX[[#This Row],[Column29]]</f>
        <v>172712</v>
      </c>
      <c r="AD3">
        <f>VIX[[#This Row],[Column30]]</f>
        <v>183101</v>
      </c>
      <c r="AE3">
        <f>VIX[[#This Row],[Column31]]</f>
        <v>186341</v>
      </c>
      <c r="AF3">
        <f>VIX[[#This Row],[Column32]]</f>
        <v>194291</v>
      </c>
      <c r="AG3">
        <f>VIX[[#This Row],[Column33]]</f>
        <v>201227</v>
      </c>
      <c r="AH3">
        <f>VIX[[#This Row],[Column34]]</f>
        <v>206225</v>
      </c>
      <c r="AI3">
        <f>VIX[[#This Row],[Column35]]</f>
        <v>211143</v>
      </c>
      <c r="AJ3">
        <f>VIX[[#This Row],[Column36]]</f>
        <v>214155</v>
      </c>
      <c r="AK3">
        <f>VIX[[#This Row],[Column37]]</f>
        <v>49633</v>
      </c>
      <c r="AL3">
        <f>VIX[[#This Row],[Column38]]</f>
        <v>49633</v>
      </c>
      <c r="AM3">
        <f>VIX[[#This Row],[Column39]]</f>
        <v>60340</v>
      </c>
      <c r="AN3">
        <f>VIX[[#This Row],[Column40]]</f>
        <v>72645</v>
      </c>
      <c r="AO3">
        <f>VIX[[#This Row],[Column41]]</f>
        <v>81738</v>
      </c>
      <c r="AP3">
        <f>VIX[[#This Row],[Column42]]</f>
        <v>94437</v>
      </c>
      <c r="AQ3">
        <f>VIX[[#This Row],[Column43]]</f>
        <v>107570</v>
      </c>
      <c r="AR3">
        <f>VIX[[#This Row],[Column44]]</f>
        <v>119081</v>
      </c>
      <c r="AS3">
        <f>VIX[[#This Row],[Column45]]</f>
        <v>128110</v>
      </c>
      <c r="AT3">
        <f>VIX[[#This Row],[Column46]]</f>
        <v>138116</v>
      </c>
      <c r="AU3">
        <f>VIX[[#This Row],[Column47]]</f>
        <v>144819</v>
      </c>
      <c r="AV3">
        <f>VIX[[#This Row],[Column48]]</f>
        <v>151170</v>
      </c>
      <c r="AW3">
        <f>VIX[[#This Row],[Column49]]</f>
        <v>157864</v>
      </c>
      <c r="AX3">
        <f>VIX[[#This Row],[Column50]]</f>
        <v>159237</v>
      </c>
      <c r="AY3">
        <f>VIX[[#This Row],[Column51]]</f>
        <v>162902</v>
      </c>
      <c r="AZ3">
        <f>VIX[[#This Row],[Column52]]</f>
        <v>166083</v>
      </c>
      <c r="BA3">
        <f>VIX[[#This Row],[Column53]]</f>
        <v>168762</v>
      </c>
      <c r="BB3">
        <f>VIX[[#This Row],[Column54]]</f>
        <v>173484</v>
      </c>
      <c r="BC3">
        <f>VIX[[#This Row],[Column55]]</f>
        <v>185693</v>
      </c>
      <c r="BD3">
        <f>VIX[[#This Row],[Column56]]</f>
        <v>189562</v>
      </c>
      <c r="BE3">
        <f>VIX[[#This Row],[Column57]]</f>
        <v>47415</v>
      </c>
      <c r="BF3">
        <f>VIX[[#This Row],[Column58]]</f>
        <v>47415</v>
      </c>
      <c r="BG3">
        <f>VIX[[#This Row],[Column59]]</f>
        <v>55073</v>
      </c>
      <c r="BH3">
        <f>VIX[[#This Row],[Column60]]</f>
        <v>65654</v>
      </c>
      <c r="BI3">
        <f>VIX[[#This Row],[Column61]]</f>
        <v>83798</v>
      </c>
      <c r="BJ3">
        <f>VIX[[#This Row],[Column62]]</f>
        <v>93746</v>
      </c>
      <c r="BK3">
        <f>VIX[[#This Row],[Column63]]</f>
        <v>99668</v>
      </c>
      <c r="BL3">
        <f>VIX[[#This Row],[Column64]]</f>
        <v>106776</v>
      </c>
      <c r="BM3">
        <f>VIX[[#This Row],[Column65]]</f>
        <v>119551</v>
      </c>
      <c r="BN3">
        <f>VIX[[#This Row],[Column66]]</f>
        <v>124043</v>
      </c>
      <c r="BO3">
        <f>VIX[[#This Row],[Column67]]</f>
        <v>129970</v>
      </c>
      <c r="BP3">
        <f>VIX[[#This Row],[Column68]]</f>
        <v>150335</v>
      </c>
      <c r="BQ3">
        <f>VIX[[#This Row],[Column69]]</f>
        <v>151782</v>
      </c>
      <c r="BR3">
        <f>VIX[[#This Row],[Column70]]</f>
        <v>154546</v>
      </c>
      <c r="BS3">
        <f>VIX[[#This Row],[Column71]]</f>
        <v>154546</v>
      </c>
      <c r="BT3">
        <f>VIX[[#This Row],[Column72]]</f>
        <v>161832</v>
      </c>
      <c r="BU3">
        <f>VIX[[#This Row],[Column73]]</f>
        <v>161681</v>
      </c>
      <c r="BV3">
        <f>VIX[[#This Row],[Column74]]</f>
        <v>167790</v>
      </c>
      <c r="BW3">
        <f>VIX[[#This Row],[Column75]]</f>
        <v>175261</v>
      </c>
      <c r="BX3">
        <f>VIX[[#This Row],[Column76]]</f>
        <v>180528</v>
      </c>
      <c r="BY3">
        <f>VIX[[#This Row],[Column77]]</f>
        <v>188762</v>
      </c>
      <c r="BZ3">
        <f>VIX[[#This Row],[Column78]]</f>
        <v>194083</v>
      </c>
      <c r="CA3">
        <f>VIX[[#This Row],[Column79]]</f>
        <v>200554</v>
      </c>
      <c r="CB3">
        <f>VIX[[#This Row],[Column80]]</f>
        <v>197666</v>
      </c>
      <c r="CC3">
        <f>VIX[[#This Row],[Column81]]</f>
        <v>197666</v>
      </c>
      <c r="CD3">
        <f>VIX[[#This Row],[Column82]]</f>
        <v>55224</v>
      </c>
      <c r="CE3">
        <f>VIX[[#This Row],[Column83]]</f>
        <v>55224</v>
      </c>
      <c r="CF3">
        <f>VIX[[#This Row],[Column84]]</f>
        <v>69064</v>
      </c>
      <c r="CG3">
        <f>VIX[[#This Row],[Column85]]</f>
        <v>74306</v>
      </c>
      <c r="CH3">
        <f>VIX[[#This Row],[Column86]]</f>
        <v>82200</v>
      </c>
      <c r="CI3">
        <f>VIX[[#This Row],[Column87]]</f>
        <v>98416</v>
      </c>
      <c r="CJ3">
        <f>VIX[[#This Row],[Column88]]</f>
        <v>109514</v>
      </c>
      <c r="CK3">
        <f>VIX[[#This Row],[Column89]]</f>
        <v>135132</v>
      </c>
      <c r="CL3">
        <f>VIX[[#This Row],[Column90]]</f>
        <v>147368</v>
      </c>
    </row>
    <row r="4" spans="1:90" x14ac:dyDescent="0.25">
      <c r="A4" t="str">
        <f ca="1">'cont list_0'!V7</f>
        <v>Nov26</v>
      </c>
      <c r="B4">
        <f>VIX[[#This Row],[Column2]]</f>
        <v>147580</v>
      </c>
      <c r="C4">
        <f>VIX[[#This Row],[Column3]]</f>
        <v>147580</v>
      </c>
      <c r="D4">
        <f>VIX[[#This Row],[Column4]]</f>
        <v>128685</v>
      </c>
      <c r="E4">
        <f>VIX[[#This Row],[Column5]]</f>
        <v>118775</v>
      </c>
      <c r="F4">
        <f>VIX[[#This Row],[Column6]]</f>
        <v>110126</v>
      </c>
      <c r="G4">
        <f>VIX[[#This Row],[Column7]]</f>
        <v>101804</v>
      </c>
      <c r="H4">
        <f>VIX[[#This Row],[Column8]]</f>
        <v>94961</v>
      </c>
      <c r="I4">
        <f>VIX[[#This Row],[Column9]]</f>
        <v>91800</v>
      </c>
      <c r="J4">
        <f>VIX[[#This Row],[Column10]]</f>
        <v>90368</v>
      </c>
      <c r="K4">
        <f>VIX[[#This Row],[Column11]]</f>
        <v>87662</v>
      </c>
      <c r="L4">
        <f>VIX[[#This Row],[Column12]]</f>
        <v>84487</v>
      </c>
      <c r="M4">
        <f>VIX[[#This Row],[Column13]]</f>
        <v>80079</v>
      </c>
      <c r="N4">
        <f>VIX[[#This Row],[Column14]]</f>
        <v>73587</v>
      </c>
      <c r="O4">
        <f>VIX[[#This Row],[Column15]]</f>
        <v>68651</v>
      </c>
      <c r="P4">
        <f>VIX[[#This Row],[Column16]]</f>
        <v>66021</v>
      </c>
      <c r="Q4">
        <f>VIX[[#This Row],[Column17]]</f>
        <v>229934</v>
      </c>
      <c r="R4">
        <f>VIX[[#This Row],[Column18]]</f>
        <v>233382</v>
      </c>
      <c r="S4">
        <f>VIX[[#This Row],[Column19]]</f>
        <v>221280</v>
      </c>
      <c r="T4">
        <f>VIX[[#This Row],[Column20]]</f>
        <v>207219</v>
      </c>
      <c r="U4">
        <f>VIX[[#This Row],[Column21]]</f>
        <v>192506</v>
      </c>
      <c r="V4">
        <f>VIX[[#This Row],[Column22]]</f>
        <v>183312</v>
      </c>
      <c r="W4">
        <f>VIX[[#This Row],[Column23]]</f>
        <v>169390</v>
      </c>
      <c r="X4">
        <f>VIX[[#This Row],[Column24]]</f>
        <v>153579</v>
      </c>
      <c r="Y4">
        <f>VIX[[#This Row],[Column25]]</f>
        <v>153579</v>
      </c>
      <c r="Z4">
        <f>VIX[[#This Row],[Column26]]</f>
        <v>144340</v>
      </c>
      <c r="AA4">
        <f>VIX[[#This Row],[Column27]]</f>
        <v>133964</v>
      </c>
      <c r="AB4">
        <f>VIX[[#This Row],[Column28]]</f>
        <v>123472</v>
      </c>
      <c r="AC4">
        <f>VIX[[#This Row],[Column29]]</f>
        <v>110883</v>
      </c>
      <c r="AD4">
        <f>VIX[[#This Row],[Column30]]</f>
        <v>103215</v>
      </c>
      <c r="AE4">
        <f>VIX[[#This Row],[Column31]]</f>
        <v>93439</v>
      </c>
      <c r="AF4">
        <f>VIX[[#This Row],[Column32]]</f>
        <v>86389</v>
      </c>
      <c r="AG4">
        <f>VIX[[#This Row],[Column33]]</f>
        <v>81132</v>
      </c>
      <c r="AH4">
        <f>VIX[[#This Row],[Column34]]</f>
        <v>77109</v>
      </c>
      <c r="AI4">
        <f>VIX[[#This Row],[Column35]]</f>
        <v>73138</v>
      </c>
      <c r="AJ4">
        <f>VIX[[#This Row],[Column36]]</f>
        <v>68168</v>
      </c>
      <c r="AK4">
        <f>VIX[[#This Row],[Column37]]</f>
        <v>218065</v>
      </c>
      <c r="AL4">
        <f>VIX[[#This Row],[Column38]]</f>
        <v>221384</v>
      </c>
      <c r="AM4">
        <f>VIX[[#This Row],[Column39]]</f>
        <v>211674</v>
      </c>
      <c r="AN4">
        <f>VIX[[#This Row],[Column40]]</f>
        <v>190798</v>
      </c>
      <c r="AO4">
        <f>VIX[[#This Row],[Column41]]</f>
        <v>174382</v>
      </c>
      <c r="AP4">
        <f>VIX[[#This Row],[Column42]]</f>
        <v>163032</v>
      </c>
      <c r="AQ4">
        <f>VIX[[#This Row],[Column43]]</f>
        <v>152310</v>
      </c>
      <c r="AR4">
        <f>VIX[[#This Row],[Column44]]</f>
        <v>144811</v>
      </c>
      <c r="AS4">
        <f>VIX[[#This Row],[Column45]]</f>
        <v>134027</v>
      </c>
      <c r="AT4">
        <f>VIX[[#This Row],[Column46]]</f>
        <v>126912</v>
      </c>
      <c r="AU4">
        <f>VIX[[#This Row],[Column47]]</f>
        <v>120958</v>
      </c>
      <c r="AV4">
        <f>VIX[[#This Row],[Column48]]</f>
        <v>112046</v>
      </c>
      <c r="AW4">
        <f>VIX[[#This Row],[Column49]]</f>
        <v>103864</v>
      </c>
      <c r="AX4">
        <f>VIX[[#This Row],[Column50]]</f>
        <v>96018</v>
      </c>
      <c r="AY4">
        <f>VIX[[#This Row],[Column51]]</f>
        <v>94496</v>
      </c>
      <c r="AZ4">
        <f>VIX[[#This Row],[Column52]]</f>
        <v>91737</v>
      </c>
      <c r="BA4">
        <f>VIX[[#This Row],[Column53]]</f>
        <v>85099</v>
      </c>
      <c r="BB4">
        <f>VIX[[#This Row],[Column54]]</f>
        <v>83894</v>
      </c>
      <c r="BC4">
        <f>VIX[[#This Row],[Column55]]</f>
        <v>76141</v>
      </c>
      <c r="BD4">
        <f>VIX[[#This Row],[Column56]]</f>
        <v>74066</v>
      </c>
      <c r="BE4">
        <f>VIX[[#This Row],[Column57]]</f>
        <v>197194</v>
      </c>
      <c r="BF4">
        <f>VIX[[#This Row],[Column58]]</f>
        <v>201857</v>
      </c>
      <c r="BG4">
        <f>VIX[[#This Row],[Column59]]</f>
        <v>191178</v>
      </c>
      <c r="BH4">
        <f>VIX[[#This Row],[Column60]]</f>
        <v>180861</v>
      </c>
      <c r="BI4">
        <f>VIX[[#This Row],[Column61]]</f>
        <v>177151</v>
      </c>
      <c r="BJ4">
        <f>VIX[[#This Row],[Column62]]</f>
        <v>170021</v>
      </c>
      <c r="BK4">
        <f>VIX[[#This Row],[Column63]]</f>
        <v>161202</v>
      </c>
      <c r="BL4">
        <f>VIX[[#This Row],[Column64]]</f>
        <v>151749</v>
      </c>
      <c r="BM4">
        <f>VIX[[#This Row],[Column65]]</f>
        <v>143934</v>
      </c>
      <c r="BN4">
        <f>VIX[[#This Row],[Column66]]</f>
        <v>129926</v>
      </c>
      <c r="BO4">
        <f>VIX[[#This Row],[Column67]]</f>
        <v>123568</v>
      </c>
      <c r="BP4">
        <f>VIX[[#This Row],[Column68]]</f>
        <v>111765</v>
      </c>
      <c r="BQ4">
        <f>VIX[[#This Row],[Column69]]</f>
        <v>105708</v>
      </c>
      <c r="BR4">
        <f>VIX[[#This Row],[Column70]]</f>
        <v>98392</v>
      </c>
      <c r="BS4">
        <f>VIX[[#This Row],[Column71]]</f>
        <v>98392</v>
      </c>
      <c r="BT4">
        <f>VIX[[#This Row],[Column72]]</f>
        <v>96910</v>
      </c>
      <c r="BU4">
        <f>VIX[[#This Row],[Column73]]</f>
        <v>90100</v>
      </c>
      <c r="BV4">
        <f>VIX[[#This Row],[Column74]]</f>
        <v>82938</v>
      </c>
      <c r="BW4">
        <f>VIX[[#This Row],[Column75]]</f>
        <v>80108</v>
      </c>
      <c r="BX4">
        <f>VIX[[#This Row],[Column76]]</f>
        <v>78898</v>
      </c>
      <c r="BY4">
        <f>VIX[[#This Row],[Column77]]</f>
        <v>76075</v>
      </c>
      <c r="BZ4">
        <f>VIX[[#This Row],[Column78]]</f>
        <v>71787</v>
      </c>
      <c r="CA4">
        <f>VIX[[#This Row],[Column79]]</f>
        <v>71301</v>
      </c>
      <c r="CB4">
        <f>VIX[[#This Row],[Column80]]</f>
        <v>67097</v>
      </c>
      <c r="CC4">
        <f>VIX[[#This Row],[Column81]]</f>
        <v>67097</v>
      </c>
      <c r="CD4">
        <f>VIX[[#This Row],[Column82]]</f>
        <v>207242</v>
      </c>
      <c r="CE4">
        <f>VIX[[#This Row],[Column83]]</f>
        <v>210733</v>
      </c>
      <c r="CF4">
        <f>VIX[[#This Row],[Column84]]</f>
        <v>204810</v>
      </c>
      <c r="CG4">
        <f>VIX[[#This Row],[Column85]]</f>
        <v>198621</v>
      </c>
      <c r="CH4">
        <f>VIX[[#This Row],[Column86]]</f>
        <v>195889</v>
      </c>
      <c r="CI4">
        <f>VIX[[#This Row],[Column87]]</f>
        <v>187714</v>
      </c>
      <c r="CJ4">
        <f>VIX[[#This Row],[Column88]]</f>
        <v>176863</v>
      </c>
      <c r="CK4">
        <f>VIX[[#This Row],[Column89]]</f>
        <v>172018</v>
      </c>
      <c r="CL4">
        <f>VIX[[#This Row],[Column90]]</f>
        <v>161517</v>
      </c>
    </row>
    <row r="5" spans="1:90" x14ac:dyDescent="0.25">
      <c r="A5" t="str">
        <f ca="1">'cont list_0'!V8</f>
        <v>Dec26</v>
      </c>
      <c r="B5">
        <f>VIX[[#This Row],[Column2]]</f>
        <v>69808</v>
      </c>
      <c r="C5">
        <f>VIX[[#This Row],[Column3]]</f>
        <v>69808</v>
      </c>
      <c r="D5">
        <f>VIX[[#This Row],[Column4]]</f>
        <v>68850</v>
      </c>
      <c r="E5">
        <f>VIX[[#This Row],[Column5]]</f>
        <v>69850</v>
      </c>
      <c r="F5">
        <f>VIX[[#This Row],[Column6]]</f>
        <v>71163</v>
      </c>
      <c r="G5">
        <f>VIX[[#This Row],[Column7]]</f>
        <v>65832</v>
      </c>
      <c r="H5">
        <f>VIX[[#This Row],[Column8]]</f>
        <v>64773</v>
      </c>
      <c r="I5">
        <f>VIX[[#This Row],[Column9]]</f>
        <v>65632</v>
      </c>
      <c r="J5">
        <f>VIX[[#This Row],[Column10]]</f>
        <v>63745</v>
      </c>
      <c r="K5">
        <f>VIX[[#This Row],[Column11]]</f>
        <v>64334</v>
      </c>
      <c r="L5">
        <f>VIX[[#This Row],[Column12]]</f>
        <v>61431</v>
      </c>
      <c r="M5">
        <f>VIX[[#This Row],[Column13]]</f>
        <v>57985</v>
      </c>
      <c r="N5">
        <f>VIX[[#This Row],[Column14]]</f>
        <v>58355</v>
      </c>
      <c r="O5">
        <f>VIX[[#This Row],[Column15]]</f>
        <v>57685</v>
      </c>
      <c r="P5">
        <f>VIX[[#This Row],[Column16]]</f>
        <v>56375</v>
      </c>
      <c r="Q5">
        <f>VIX[[#This Row],[Column17]]</f>
        <v>62092</v>
      </c>
      <c r="R5">
        <f>VIX[[#This Row],[Column18]]</f>
        <v>61104</v>
      </c>
      <c r="S5">
        <f>VIX[[#This Row],[Column19]]</f>
        <v>55256</v>
      </c>
      <c r="T5">
        <f>VIX[[#This Row],[Column20]]</f>
        <v>52940</v>
      </c>
      <c r="U5">
        <f>VIX[[#This Row],[Column21]]</f>
        <v>51901</v>
      </c>
      <c r="V5">
        <f>VIX[[#This Row],[Column22]]</f>
        <v>50592</v>
      </c>
      <c r="W5">
        <f>VIX[[#This Row],[Column23]]</f>
        <v>48054</v>
      </c>
      <c r="X5">
        <f>VIX[[#This Row],[Column24]]</f>
        <v>45301</v>
      </c>
      <c r="Y5">
        <f>VIX[[#This Row],[Column25]]</f>
        <v>45301</v>
      </c>
      <c r="Z5">
        <f>VIX[[#This Row],[Column26]]</f>
        <v>44207</v>
      </c>
      <c r="AA5">
        <f>VIX[[#This Row],[Column27]]</f>
        <v>43682</v>
      </c>
      <c r="AB5">
        <f>VIX[[#This Row],[Column28]]</f>
        <v>41554</v>
      </c>
      <c r="AC5">
        <f>VIX[[#This Row],[Column29]]</f>
        <v>40124</v>
      </c>
      <c r="AD5">
        <f>VIX[[#This Row],[Column30]]</f>
        <v>37603</v>
      </c>
      <c r="AE5">
        <f>VIX[[#This Row],[Column31]]</f>
        <v>35154</v>
      </c>
      <c r="AF5">
        <f>VIX[[#This Row],[Column32]]</f>
        <v>34046</v>
      </c>
      <c r="AG5">
        <f>VIX[[#This Row],[Column33]]</f>
        <v>33368</v>
      </c>
      <c r="AH5">
        <f>VIX[[#This Row],[Column34]]</f>
        <v>32867</v>
      </c>
      <c r="AI5">
        <f>VIX[[#This Row],[Column35]]</f>
        <v>32596</v>
      </c>
      <c r="AJ5">
        <f>VIX[[#This Row],[Column36]]</f>
        <v>32021</v>
      </c>
      <c r="AK5">
        <f>VIX[[#This Row],[Column37]]</f>
        <v>66130</v>
      </c>
      <c r="AL5">
        <f>VIX[[#This Row],[Column38]]</f>
        <v>59913</v>
      </c>
      <c r="AM5">
        <f>VIX[[#This Row],[Column39]]</f>
        <v>57764</v>
      </c>
      <c r="AN5">
        <f>VIX[[#This Row],[Column40]]</f>
        <v>52466</v>
      </c>
      <c r="AO5">
        <f>VIX[[#This Row],[Column41]]</f>
        <v>50785</v>
      </c>
      <c r="AP5">
        <f>VIX[[#This Row],[Column42]]</f>
        <v>47640</v>
      </c>
      <c r="AQ5">
        <f>VIX[[#This Row],[Column43]]</f>
        <v>43793</v>
      </c>
      <c r="AR5">
        <f>VIX[[#This Row],[Column44]]</f>
        <v>43163</v>
      </c>
      <c r="AS5">
        <f>VIX[[#This Row],[Column45]]</f>
        <v>41225</v>
      </c>
      <c r="AT5">
        <f>VIX[[#This Row],[Column46]]</f>
        <v>40200</v>
      </c>
      <c r="AU5">
        <f>VIX[[#This Row],[Column47]]</f>
        <v>39379</v>
      </c>
      <c r="AV5">
        <f>VIX[[#This Row],[Column48]]</f>
        <v>38948</v>
      </c>
      <c r="AW5">
        <f>VIX[[#This Row],[Column49]]</f>
        <v>37371</v>
      </c>
      <c r="AX5">
        <f>VIX[[#This Row],[Column50]]</f>
        <v>36759</v>
      </c>
      <c r="AY5">
        <f>VIX[[#This Row],[Column51]]</f>
        <v>36045</v>
      </c>
      <c r="AZ5">
        <f>VIX[[#This Row],[Column52]]</f>
        <v>35740</v>
      </c>
      <c r="BA5">
        <f>VIX[[#This Row],[Column53]]</f>
        <v>34255</v>
      </c>
      <c r="BB5">
        <f>VIX[[#This Row],[Column54]]</f>
        <v>33884</v>
      </c>
      <c r="BC5">
        <f>VIX[[#This Row],[Column55]]</f>
        <v>32982</v>
      </c>
      <c r="BD5">
        <f>VIX[[#This Row],[Column56]]</f>
        <v>32976</v>
      </c>
      <c r="BE5">
        <f>VIX[[#This Row],[Column57]]</f>
        <v>68981</v>
      </c>
      <c r="BF5">
        <f>VIX[[#This Row],[Column58]]</f>
        <v>63906</v>
      </c>
      <c r="BG5">
        <f>VIX[[#This Row],[Column59]]</f>
        <v>62131</v>
      </c>
      <c r="BH5">
        <f>VIX[[#This Row],[Column60]]</f>
        <v>60648</v>
      </c>
      <c r="BI5">
        <f>VIX[[#This Row],[Column61]]</f>
        <v>59114</v>
      </c>
      <c r="BJ5">
        <f>VIX[[#This Row],[Column62]]</f>
        <v>56942</v>
      </c>
      <c r="BK5">
        <f>VIX[[#This Row],[Column63]]</f>
        <v>53388</v>
      </c>
      <c r="BL5">
        <f>VIX[[#This Row],[Column64]]</f>
        <v>51092</v>
      </c>
      <c r="BM5">
        <f>VIX[[#This Row],[Column65]]</f>
        <v>48562</v>
      </c>
      <c r="BN5">
        <f>VIX[[#This Row],[Column66]]</f>
        <v>49049</v>
      </c>
      <c r="BO5">
        <f>VIX[[#This Row],[Column67]]</f>
        <v>47594</v>
      </c>
      <c r="BP5">
        <f>VIX[[#This Row],[Column68]]</f>
        <v>45439</v>
      </c>
      <c r="BQ5">
        <f>VIX[[#This Row],[Column69]]</f>
        <v>45636</v>
      </c>
      <c r="BR5">
        <f>VIX[[#This Row],[Column70]]</f>
        <v>44482</v>
      </c>
      <c r="BS5">
        <f>VIX[[#This Row],[Column71]]</f>
        <v>44482</v>
      </c>
      <c r="BT5">
        <f>VIX[[#This Row],[Column72]]</f>
        <v>44074</v>
      </c>
      <c r="BU5">
        <f>VIX[[#This Row],[Column73]]</f>
        <v>42708</v>
      </c>
      <c r="BV5">
        <f>VIX[[#This Row],[Column74]]</f>
        <v>40943</v>
      </c>
      <c r="BW5">
        <f>VIX[[#This Row],[Column75]]</f>
        <v>40084</v>
      </c>
      <c r="BX5">
        <f>VIX[[#This Row],[Column76]]</f>
        <v>38907</v>
      </c>
      <c r="BY5">
        <f>VIX[[#This Row],[Column77]]</f>
        <v>36220</v>
      </c>
      <c r="BZ5">
        <f>VIX[[#This Row],[Column78]]</f>
        <v>35234</v>
      </c>
      <c r="CA5">
        <f>VIX[[#This Row],[Column79]]</f>
        <v>35389</v>
      </c>
      <c r="CB5">
        <f>VIX[[#This Row],[Column80]]</f>
        <v>34969</v>
      </c>
      <c r="CC5">
        <f>VIX[[#This Row],[Column81]]</f>
        <v>34969</v>
      </c>
      <c r="CD5">
        <f>VIX[[#This Row],[Column82]]</f>
        <v>66498</v>
      </c>
      <c r="CE5">
        <f>VIX[[#This Row],[Column83]]</f>
        <v>60433</v>
      </c>
      <c r="CF5">
        <f>VIX[[#This Row],[Column84]]</f>
        <v>60496</v>
      </c>
      <c r="CG5">
        <f>VIX[[#This Row],[Column85]]</f>
        <v>57088</v>
      </c>
      <c r="CH5">
        <f>VIX[[#This Row],[Column86]]</f>
        <v>53434</v>
      </c>
      <c r="CI5">
        <f>VIX[[#This Row],[Column87]]</f>
        <v>51615</v>
      </c>
      <c r="CJ5">
        <f>VIX[[#This Row],[Column88]]</f>
        <v>50724</v>
      </c>
      <c r="CK5">
        <f>VIX[[#This Row],[Column89]]</f>
        <v>52046</v>
      </c>
      <c r="CL5">
        <f>VIX[[#This Row],[Column90]]</f>
        <v>49424</v>
      </c>
    </row>
    <row r="6" spans="1:90" x14ac:dyDescent="0.25">
      <c r="A6" t="str">
        <f ca="1">'cont list_0'!V9</f>
        <v>Jan27</v>
      </c>
      <c r="B6">
        <f>VIX[[#This Row],[Column2]]</f>
        <v>29860</v>
      </c>
      <c r="C6">
        <f>VIX[[#This Row],[Column3]]</f>
        <v>29860</v>
      </c>
      <c r="D6">
        <f>VIX[[#This Row],[Column4]]</f>
        <v>29468</v>
      </c>
      <c r="E6">
        <f>VIX[[#This Row],[Column5]]</f>
        <v>29050</v>
      </c>
      <c r="F6">
        <f>VIX[[#This Row],[Column6]]</f>
        <v>28861</v>
      </c>
      <c r="G6">
        <f>VIX[[#This Row],[Column7]]</f>
        <v>28100</v>
      </c>
      <c r="H6">
        <f>VIX[[#This Row],[Column8]]</f>
        <v>27701</v>
      </c>
      <c r="I6">
        <f>VIX[[#This Row],[Column9]]</f>
        <v>27732</v>
      </c>
      <c r="J6">
        <f>VIX[[#This Row],[Column10]]</f>
        <v>27923</v>
      </c>
      <c r="K6">
        <f>VIX[[#This Row],[Column11]]</f>
        <v>27613</v>
      </c>
      <c r="L6">
        <f>VIX[[#This Row],[Column12]]</f>
        <v>27256</v>
      </c>
      <c r="M6">
        <f>VIX[[#This Row],[Column13]]</f>
        <v>27108</v>
      </c>
      <c r="N6">
        <f>VIX[[#This Row],[Column14]]</f>
        <v>24735</v>
      </c>
      <c r="O6">
        <f>VIX[[#This Row],[Column15]]</f>
        <v>25138</v>
      </c>
      <c r="P6">
        <f>VIX[[#This Row],[Column16]]</f>
        <v>24951</v>
      </c>
      <c r="Q6">
        <f>VIX[[#This Row],[Column17]]</f>
        <v>55223</v>
      </c>
      <c r="R6">
        <f>VIX[[#This Row],[Column18]]</f>
        <v>52411</v>
      </c>
      <c r="S6">
        <f>VIX[[#This Row],[Column19]]</f>
        <v>49473</v>
      </c>
      <c r="T6">
        <f>VIX[[#This Row],[Column20]]</f>
        <v>46292</v>
      </c>
      <c r="U6">
        <f>VIX[[#This Row],[Column21]]</f>
        <v>45905</v>
      </c>
      <c r="V6">
        <f>VIX[[#This Row],[Column22]]</f>
        <v>45245</v>
      </c>
      <c r="W6">
        <f>VIX[[#This Row],[Column23]]</f>
        <v>44177</v>
      </c>
      <c r="X6">
        <f>VIX[[#This Row],[Column24]]</f>
        <v>41291</v>
      </c>
      <c r="Y6">
        <f>VIX[[#This Row],[Column25]]</f>
        <v>41291</v>
      </c>
      <c r="Z6">
        <f>VIX[[#This Row],[Column26]]</f>
        <v>39863</v>
      </c>
      <c r="AA6">
        <f>VIX[[#This Row],[Column27]]</f>
        <v>37927</v>
      </c>
      <c r="AB6">
        <f>VIX[[#This Row],[Column28]]</f>
        <v>37018</v>
      </c>
      <c r="AC6">
        <f>VIX[[#This Row],[Column29]]</f>
        <v>35004</v>
      </c>
      <c r="AD6">
        <f>VIX[[#This Row],[Column30]]</f>
        <v>34254</v>
      </c>
      <c r="AE6">
        <f>VIX[[#This Row],[Column31]]</f>
        <v>33702</v>
      </c>
      <c r="AF6">
        <f>VIX[[#This Row],[Column32]]</f>
        <v>33392</v>
      </c>
      <c r="AG6">
        <f>VIX[[#This Row],[Column33]]</f>
        <v>32937</v>
      </c>
      <c r="AH6">
        <f>VIX[[#This Row],[Column34]]</f>
        <v>32704</v>
      </c>
      <c r="AI6">
        <f>VIX[[#This Row],[Column35]]</f>
        <v>32579</v>
      </c>
      <c r="AJ6">
        <f>VIX[[#This Row],[Column36]]</f>
        <v>31733</v>
      </c>
      <c r="AK6">
        <f>VIX[[#This Row],[Column37]]</f>
        <v>30849</v>
      </c>
      <c r="AL6">
        <f>VIX[[#This Row],[Column38]]</f>
        <v>30414</v>
      </c>
      <c r="AM6">
        <f>VIX[[#This Row],[Column39]]</f>
        <v>30724</v>
      </c>
      <c r="AN6">
        <f>VIX[[#This Row],[Column40]]</f>
        <v>31108</v>
      </c>
      <c r="AO6">
        <f>VIX[[#This Row],[Column41]]</f>
        <v>30649</v>
      </c>
      <c r="AP6">
        <f>VIX[[#This Row],[Column42]]</f>
        <v>30406</v>
      </c>
      <c r="AQ6">
        <f>VIX[[#This Row],[Column43]]</f>
        <v>29515</v>
      </c>
      <c r="AR6">
        <f>VIX[[#This Row],[Column44]]</f>
        <v>29077</v>
      </c>
      <c r="AS6">
        <f>VIX[[#This Row],[Column45]]</f>
        <v>28629</v>
      </c>
      <c r="AT6">
        <f>VIX[[#This Row],[Column46]]</f>
        <v>28363</v>
      </c>
      <c r="AU6">
        <f>VIX[[#This Row],[Column47]]</f>
        <v>28109</v>
      </c>
      <c r="AV6">
        <f>VIX[[#This Row],[Column48]]</f>
        <v>29053</v>
      </c>
      <c r="AW6">
        <f>VIX[[#This Row],[Column49]]</f>
        <v>27296</v>
      </c>
      <c r="AX6">
        <f>VIX[[#This Row],[Column50]]</f>
        <v>27181</v>
      </c>
      <c r="AY6">
        <f>VIX[[#This Row],[Column51]]</f>
        <v>26734</v>
      </c>
      <c r="AZ6">
        <f>VIX[[#This Row],[Column52]]</f>
        <v>26770</v>
      </c>
      <c r="BA6">
        <f>VIX[[#This Row],[Column53]]</f>
        <v>25526</v>
      </c>
      <c r="BB6">
        <f>VIX[[#This Row],[Column54]]</f>
        <v>26028</v>
      </c>
      <c r="BC6">
        <f>VIX[[#This Row],[Column55]]</f>
        <v>25956</v>
      </c>
      <c r="BD6">
        <f>VIX[[#This Row],[Column56]]</f>
        <v>25799</v>
      </c>
      <c r="BE6">
        <f>VIX[[#This Row],[Column57]]</f>
        <v>33072</v>
      </c>
      <c r="BF6">
        <f>VIX[[#This Row],[Column58]]</f>
        <v>32330</v>
      </c>
      <c r="BG6">
        <f>VIX[[#This Row],[Column59]]</f>
        <v>31927</v>
      </c>
      <c r="BH6">
        <f>VIX[[#This Row],[Column60]]</f>
        <v>31149</v>
      </c>
      <c r="BI6">
        <f>VIX[[#This Row],[Column61]]</f>
        <v>30118</v>
      </c>
      <c r="BJ6">
        <f>VIX[[#This Row],[Column62]]</f>
        <v>28811</v>
      </c>
      <c r="BK6">
        <f>VIX[[#This Row],[Column63]]</f>
        <v>28683</v>
      </c>
      <c r="BL6">
        <f>VIX[[#This Row],[Column64]]</f>
        <v>28141</v>
      </c>
      <c r="BM6">
        <f>VIX[[#This Row],[Column65]]</f>
        <v>27835</v>
      </c>
      <c r="BN6">
        <f>VIX[[#This Row],[Column66]]</f>
        <v>27636</v>
      </c>
      <c r="BO6">
        <f>VIX[[#This Row],[Column67]]</f>
        <v>26983</v>
      </c>
      <c r="BP6">
        <f>VIX[[#This Row],[Column68]]</f>
        <v>25810</v>
      </c>
      <c r="BQ6">
        <f>VIX[[#This Row],[Column69]]</f>
        <v>26134</v>
      </c>
      <c r="BR6">
        <f>VIX[[#This Row],[Column70]]</f>
        <v>25218</v>
      </c>
      <c r="BS6">
        <f>VIX[[#This Row],[Column71]]</f>
        <v>25218</v>
      </c>
      <c r="BT6">
        <f>VIX[[#This Row],[Column72]]</f>
        <v>24910</v>
      </c>
      <c r="BU6">
        <f>VIX[[#This Row],[Column73]]</f>
        <v>24085</v>
      </c>
      <c r="BV6">
        <f>VIX[[#This Row],[Column74]]</f>
        <v>23202</v>
      </c>
      <c r="BW6">
        <f>VIX[[#This Row],[Column75]]</f>
        <v>24990</v>
      </c>
      <c r="BX6">
        <f>VIX[[#This Row],[Column76]]</f>
        <v>22970</v>
      </c>
      <c r="BY6">
        <f>VIX[[#This Row],[Column77]]</f>
        <v>20384</v>
      </c>
      <c r="BZ6">
        <f>VIX[[#This Row],[Column78]]</f>
        <v>20920</v>
      </c>
      <c r="CA6">
        <f>VIX[[#This Row],[Column79]]</f>
        <v>21038</v>
      </c>
      <c r="CB6">
        <f>VIX[[#This Row],[Column80]]</f>
        <v>21073</v>
      </c>
      <c r="CC6">
        <f>VIX[[#This Row],[Column81]]</f>
        <v>21073</v>
      </c>
      <c r="CD6">
        <f>VIX[[#This Row],[Column82]]</f>
        <v>35828</v>
      </c>
      <c r="CE6">
        <f>VIX[[#This Row],[Column83]]</f>
        <v>32915</v>
      </c>
      <c r="CF6">
        <f>VIX[[#This Row],[Column84]]</f>
        <v>32552</v>
      </c>
      <c r="CG6">
        <f>VIX[[#This Row],[Column85]]</f>
        <v>33056</v>
      </c>
      <c r="CH6">
        <f>VIX[[#This Row],[Column86]]</f>
        <v>32691</v>
      </c>
      <c r="CI6">
        <f>VIX[[#This Row],[Column87]]</f>
        <v>31156</v>
      </c>
      <c r="CJ6">
        <f>VIX[[#This Row],[Column88]]</f>
        <v>30907</v>
      </c>
      <c r="CK6">
        <f>VIX[[#This Row],[Column89]]</f>
        <v>31463</v>
      </c>
      <c r="CL6">
        <f>VIX[[#This Row],[Column90]]</f>
        <v>32470</v>
      </c>
    </row>
    <row r="7" spans="1:90" x14ac:dyDescent="0.25">
      <c r="A7" t="str">
        <f ca="1">'cont list_0'!V10</f>
        <v>Feb27</v>
      </c>
      <c r="B7">
        <f>VIX[[#This Row],[Column2]]</f>
        <v>16031</v>
      </c>
      <c r="C7">
        <f>VIX[[#This Row],[Column3]]</f>
        <v>16031</v>
      </c>
      <c r="D7">
        <f>VIX[[#This Row],[Column4]]</f>
        <v>15477</v>
      </c>
      <c r="E7">
        <f>VIX[[#This Row],[Column5]]</f>
        <v>15387</v>
      </c>
      <c r="F7">
        <f>VIX[[#This Row],[Column6]]</f>
        <v>15256</v>
      </c>
      <c r="G7">
        <f>VIX[[#This Row],[Column7]]</f>
        <v>15168</v>
      </c>
      <c r="H7">
        <f>VIX[[#This Row],[Column8]]</f>
        <v>14990</v>
      </c>
      <c r="I7">
        <f>VIX[[#This Row],[Column9]]</f>
        <v>14498</v>
      </c>
      <c r="J7">
        <f>VIX[[#This Row],[Column10]]</f>
        <v>14389</v>
      </c>
      <c r="K7">
        <f>VIX[[#This Row],[Column11]]</f>
        <v>14652</v>
      </c>
      <c r="L7">
        <f>VIX[[#This Row],[Column12]]</f>
        <v>14466</v>
      </c>
      <c r="M7">
        <f>VIX[[#This Row],[Column13]]</f>
        <v>14026</v>
      </c>
      <c r="N7">
        <f>VIX[[#This Row],[Column14]]</f>
        <v>13583</v>
      </c>
      <c r="O7">
        <f>VIX[[#This Row],[Column15]]</f>
        <v>13345</v>
      </c>
      <c r="P7">
        <f>VIX[[#This Row],[Column16]]</f>
        <v>12647</v>
      </c>
      <c r="Q7">
        <f>VIX[[#This Row],[Column17]]</f>
        <v>24813</v>
      </c>
      <c r="R7">
        <f>VIX[[#This Row],[Column18]]</f>
        <v>25075</v>
      </c>
      <c r="S7">
        <f>VIX[[#This Row],[Column19]]</f>
        <v>24441</v>
      </c>
      <c r="T7">
        <f>VIX[[#This Row],[Column20]]</f>
        <v>24289</v>
      </c>
      <c r="U7">
        <f>VIX[[#This Row],[Column21]]</f>
        <v>24676</v>
      </c>
      <c r="V7">
        <f>VIX[[#This Row],[Column22]]</f>
        <v>24537</v>
      </c>
      <c r="W7">
        <f>VIX[[#This Row],[Column23]]</f>
        <v>24376</v>
      </c>
      <c r="X7">
        <f>VIX[[#This Row],[Column24]]</f>
        <v>21758</v>
      </c>
      <c r="Y7">
        <f>VIX[[#This Row],[Column25]]</f>
        <v>21758</v>
      </c>
      <c r="Z7">
        <f>VIX[[#This Row],[Column26]]</f>
        <v>20448</v>
      </c>
      <c r="AA7">
        <f>VIX[[#This Row],[Column27]]</f>
        <v>19403</v>
      </c>
      <c r="AB7">
        <f>VIX[[#This Row],[Column28]]</f>
        <v>18827</v>
      </c>
      <c r="AC7">
        <f>VIX[[#This Row],[Column29]]</f>
        <v>18624</v>
      </c>
      <c r="AD7">
        <f>VIX[[#This Row],[Column30]]</f>
        <v>18691</v>
      </c>
      <c r="AE7">
        <f>VIX[[#This Row],[Column31]]</f>
        <v>18315</v>
      </c>
      <c r="AF7">
        <f>VIX[[#This Row],[Column32]]</f>
        <v>17901</v>
      </c>
      <c r="AG7">
        <f>VIX[[#This Row],[Column33]]</f>
        <v>16946</v>
      </c>
      <c r="AH7">
        <f>VIX[[#This Row],[Column34]]</f>
        <v>16208</v>
      </c>
      <c r="AI7">
        <f>VIX[[#This Row],[Column35]]</f>
        <v>15319</v>
      </c>
      <c r="AJ7">
        <f>VIX[[#This Row],[Column36]]</f>
        <v>15039</v>
      </c>
      <c r="AK7">
        <f>VIX[[#This Row],[Column37]]</f>
        <v>31344</v>
      </c>
      <c r="AL7">
        <f>VIX[[#This Row],[Column38]]</f>
        <v>29911</v>
      </c>
      <c r="AM7">
        <f>VIX[[#This Row],[Column39]]</f>
        <v>27992</v>
      </c>
      <c r="AN7">
        <f>VIX[[#This Row],[Column40]]</f>
        <v>27338</v>
      </c>
      <c r="AO7">
        <f>VIX[[#This Row],[Column41]]</f>
        <v>26974</v>
      </c>
      <c r="AP7">
        <f>VIX[[#This Row],[Column42]]</f>
        <v>28052</v>
      </c>
      <c r="AQ7">
        <f>VIX[[#This Row],[Column43]]</f>
        <v>27126</v>
      </c>
      <c r="AR7">
        <f>VIX[[#This Row],[Column44]]</f>
        <v>26278</v>
      </c>
      <c r="AS7">
        <f>VIX[[#This Row],[Column45]]</f>
        <v>25426</v>
      </c>
      <c r="AT7">
        <f>VIX[[#This Row],[Column46]]</f>
        <v>24417</v>
      </c>
      <c r="AU7">
        <f>VIX[[#This Row],[Column47]]</f>
        <v>24175</v>
      </c>
      <c r="AV7">
        <f>VIX[[#This Row],[Column48]]</f>
        <v>22941</v>
      </c>
      <c r="AW7">
        <f>VIX[[#This Row],[Column49]]</f>
        <v>22229</v>
      </c>
      <c r="AX7">
        <f>VIX[[#This Row],[Column50]]</f>
        <v>21994</v>
      </c>
      <c r="AY7">
        <f>VIX[[#This Row],[Column51]]</f>
        <v>21438</v>
      </c>
      <c r="AZ7">
        <f>VIX[[#This Row],[Column52]]</f>
        <v>21260</v>
      </c>
      <c r="BA7">
        <f>VIX[[#This Row],[Column53]]</f>
        <v>18728</v>
      </c>
      <c r="BB7">
        <f>VIX[[#This Row],[Column54]]</f>
        <v>18321</v>
      </c>
      <c r="BC7">
        <f>VIX[[#This Row],[Column55]]</f>
        <v>18460</v>
      </c>
      <c r="BD7">
        <f>VIX[[#This Row],[Column56]]</f>
        <v>17951</v>
      </c>
      <c r="BE7">
        <f>VIX[[#This Row],[Column57]]</f>
        <v>25858</v>
      </c>
      <c r="BF7">
        <f>VIX[[#This Row],[Column58]]</f>
        <v>26073</v>
      </c>
      <c r="BG7">
        <f>VIX[[#This Row],[Column59]]</f>
        <v>25906</v>
      </c>
      <c r="BH7">
        <f>VIX[[#This Row],[Column60]]</f>
        <v>25617</v>
      </c>
      <c r="BI7">
        <f>VIX[[#This Row],[Column61]]</f>
        <v>25371</v>
      </c>
      <c r="BJ7">
        <f>VIX[[#This Row],[Column62]]</f>
        <v>24920</v>
      </c>
      <c r="BK7">
        <f>VIX[[#This Row],[Column63]]</f>
        <v>24120</v>
      </c>
      <c r="BL7">
        <f>VIX[[#This Row],[Column64]]</f>
        <v>23526</v>
      </c>
      <c r="BM7">
        <f>VIX[[#This Row],[Column65]]</f>
        <v>22909</v>
      </c>
      <c r="BN7">
        <f>VIX[[#This Row],[Column66]]</f>
        <v>22418</v>
      </c>
      <c r="BO7">
        <f>VIX[[#This Row],[Column67]]</f>
        <v>21270</v>
      </c>
      <c r="BP7">
        <f>VIX[[#This Row],[Column68]]</f>
        <v>20585</v>
      </c>
      <c r="BQ7">
        <f>VIX[[#This Row],[Column69]]</f>
        <v>20912</v>
      </c>
      <c r="BR7">
        <f>VIX[[#This Row],[Column70]]</f>
        <v>19983</v>
      </c>
      <c r="BS7">
        <f>VIX[[#This Row],[Column71]]</f>
        <v>19983</v>
      </c>
      <c r="BT7">
        <f>VIX[[#This Row],[Column72]]</f>
        <v>19585</v>
      </c>
      <c r="BU7">
        <f>VIX[[#This Row],[Column73]]</f>
        <v>18905</v>
      </c>
      <c r="BV7">
        <f>VIX[[#This Row],[Column74]]</f>
        <v>17844</v>
      </c>
      <c r="BW7">
        <f>VIX[[#This Row],[Column75]]</f>
        <v>17427</v>
      </c>
      <c r="BX7">
        <f>VIX[[#This Row],[Column76]]</f>
        <v>17648</v>
      </c>
      <c r="BY7">
        <f>VIX[[#This Row],[Column77]]</f>
        <v>15768</v>
      </c>
      <c r="BZ7">
        <f>VIX[[#This Row],[Column78]]</f>
        <v>15589</v>
      </c>
      <c r="CA7">
        <f>VIX[[#This Row],[Column79]]</f>
        <v>15619</v>
      </c>
      <c r="CB7">
        <f>VIX[[#This Row],[Column80]]</f>
        <v>15153</v>
      </c>
      <c r="CC7">
        <f>VIX[[#This Row],[Column81]]</f>
        <v>15153</v>
      </c>
      <c r="CD7">
        <f>VIX[[#This Row],[Column82]]</f>
        <v>21777</v>
      </c>
      <c r="CE7">
        <f>VIX[[#This Row],[Column83]]</f>
        <v>21625</v>
      </c>
      <c r="CF7">
        <f>VIX[[#This Row],[Column84]]</f>
        <v>21403</v>
      </c>
      <c r="CG7">
        <f>VIX[[#This Row],[Column85]]</f>
        <v>21646</v>
      </c>
      <c r="CH7">
        <f>VIX[[#This Row],[Column86]]</f>
        <v>21865</v>
      </c>
      <c r="CI7">
        <f>VIX[[#This Row],[Column87]]</f>
        <v>20591</v>
      </c>
      <c r="CJ7">
        <f>VIX[[#This Row],[Column88]]</f>
        <v>19402</v>
      </c>
      <c r="CK7">
        <f>VIX[[#This Row],[Column89]]</f>
        <v>18546</v>
      </c>
      <c r="CL7">
        <f>VIX[[#This Row],[Column90]]</f>
        <v>19381</v>
      </c>
    </row>
    <row r="8" spans="1:90" x14ac:dyDescent="0.25">
      <c r="A8" t="str">
        <f ca="1">'cont list_0'!V11</f>
        <v>Mar27</v>
      </c>
      <c r="B8">
        <f>VIX[[#This Row],[Column2]]</f>
        <v>11737</v>
      </c>
      <c r="C8">
        <f>VIX[[#This Row],[Column3]]</f>
        <v>11737</v>
      </c>
      <c r="D8">
        <f>VIX[[#This Row],[Column4]]</f>
        <v>10740</v>
      </c>
      <c r="E8">
        <f>VIX[[#This Row],[Column5]]</f>
        <v>10826</v>
      </c>
      <c r="F8">
        <f>VIX[[#This Row],[Column6]]</f>
        <v>10781</v>
      </c>
      <c r="G8">
        <f>VIX[[#This Row],[Column7]]</f>
        <v>10505</v>
      </c>
      <c r="H8">
        <f>VIX[[#This Row],[Column8]]</f>
        <v>10465</v>
      </c>
      <c r="I8">
        <f>VIX[[#This Row],[Column9]]</f>
        <v>10219</v>
      </c>
      <c r="J8">
        <f>VIX[[#This Row],[Column10]]</f>
        <v>10290</v>
      </c>
      <c r="K8">
        <f>VIX[[#This Row],[Column11]]</f>
        <v>9554</v>
      </c>
      <c r="L8">
        <f>VIX[[#This Row],[Column12]]</f>
        <v>9651</v>
      </c>
      <c r="M8">
        <f>VIX[[#This Row],[Column13]]</f>
        <v>9148</v>
      </c>
      <c r="N8">
        <f>VIX[[#This Row],[Column14]]</f>
        <v>8800</v>
      </c>
      <c r="O8">
        <f>VIX[[#This Row],[Column15]]</f>
        <v>8710</v>
      </c>
      <c r="P8">
        <f>VIX[[#This Row],[Column16]]</f>
        <v>8471</v>
      </c>
      <c r="Q8">
        <f>VIX[[#This Row],[Column17]]</f>
        <v>12670</v>
      </c>
      <c r="R8">
        <f>VIX[[#This Row],[Column18]]</f>
        <v>12560</v>
      </c>
      <c r="S8">
        <f>VIX[[#This Row],[Column19]]</f>
        <v>12423</v>
      </c>
      <c r="T8">
        <f>VIX[[#This Row],[Column20]]</f>
        <v>12680</v>
      </c>
      <c r="U8">
        <f>VIX[[#This Row],[Column21]]</f>
        <v>12719</v>
      </c>
      <c r="V8">
        <f>VIX[[#This Row],[Column22]]</f>
        <v>12346</v>
      </c>
      <c r="W8">
        <f>VIX[[#This Row],[Column23]]</f>
        <v>12063</v>
      </c>
      <c r="X8">
        <f>VIX[[#This Row],[Column24]]</f>
        <v>11635</v>
      </c>
      <c r="Y8">
        <f>VIX[[#This Row],[Column25]]</f>
        <v>11635</v>
      </c>
      <c r="Z8">
        <f>VIX[[#This Row],[Column26]]</f>
        <v>11380</v>
      </c>
      <c r="AA8">
        <f>VIX[[#This Row],[Column27]]</f>
        <v>11256</v>
      </c>
      <c r="AB8">
        <f>VIX[[#This Row],[Column28]]</f>
        <v>11078</v>
      </c>
      <c r="AC8">
        <f>VIX[[#This Row],[Column29]]</f>
        <v>10495</v>
      </c>
      <c r="AD8">
        <f>VIX[[#This Row],[Column30]]</f>
        <v>10329</v>
      </c>
      <c r="AE8">
        <f>VIX[[#This Row],[Column31]]</f>
        <v>9856</v>
      </c>
      <c r="AF8">
        <f>VIX[[#This Row],[Column32]]</f>
        <v>9841</v>
      </c>
      <c r="AG8">
        <f>VIX[[#This Row],[Column33]]</f>
        <v>9477</v>
      </c>
      <c r="AH8">
        <f>VIX[[#This Row],[Column34]]</f>
        <v>9496</v>
      </c>
      <c r="AI8">
        <f>VIX[[#This Row],[Column35]]</f>
        <v>9362</v>
      </c>
      <c r="AJ8">
        <f>VIX[[#This Row],[Column36]]</f>
        <v>9623</v>
      </c>
      <c r="AK8">
        <f>VIX[[#This Row],[Column37]]</f>
        <v>14943</v>
      </c>
      <c r="AL8">
        <f>VIX[[#This Row],[Column38]]</f>
        <v>14434</v>
      </c>
      <c r="AM8">
        <f>VIX[[#This Row],[Column39]]</f>
        <v>14632</v>
      </c>
      <c r="AN8">
        <f>VIX[[#This Row],[Column40]]</f>
        <v>14593</v>
      </c>
      <c r="AO8">
        <f>VIX[[#This Row],[Column41]]</f>
        <v>14457</v>
      </c>
      <c r="AP8">
        <f>VIX[[#This Row],[Column42]]</f>
        <v>14633</v>
      </c>
      <c r="AQ8">
        <f>VIX[[#This Row],[Column43]]</f>
        <v>13380</v>
      </c>
      <c r="AR8">
        <f>VIX[[#This Row],[Column44]]</f>
        <v>13116</v>
      </c>
      <c r="AS8">
        <f>VIX[[#This Row],[Column45]]</f>
        <v>11675</v>
      </c>
      <c r="AT8">
        <f>VIX[[#This Row],[Column46]]</f>
        <v>11381</v>
      </c>
      <c r="AU8">
        <f>VIX[[#This Row],[Column47]]</f>
        <v>10665</v>
      </c>
      <c r="AV8">
        <f>VIX[[#This Row],[Column48]]</f>
        <v>9941</v>
      </c>
      <c r="AW8">
        <f>VIX[[#This Row],[Column49]]</f>
        <v>9223</v>
      </c>
      <c r="AX8">
        <f>VIX[[#This Row],[Column50]]</f>
        <v>8573</v>
      </c>
      <c r="AY8">
        <f>VIX[[#This Row],[Column51]]</f>
        <v>8335</v>
      </c>
      <c r="AZ8">
        <f>VIX[[#This Row],[Column52]]</f>
        <v>7707</v>
      </c>
      <c r="BA8">
        <f>VIX[[#This Row],[Column53]]</f>
        <v>7445</v>
      </c>
      <c r="BB8">
        <f>VIX[[#This Row],[Column54]]</f>
        <v>7219</v>
      </c>
      <c r="BC8">
        <f>VIX[[#This Row],[Column55]]</f>
        <v>7290</v>
      </c>
      <c r="BD8">
        <f>VIX[[#This Row],[Column56]]</f>
        <v>6839</v>
      </c>
      <c r="BE8">
        <f>VIX[[#This Row],[Column57]]</f>
        <v>17531</v>
      </c>
      <c r="BF8">
        <f>VIX[[#This Row],[Column58]]</f>
        <v>17088</v>
      </c>
      <c r="BG8">
        <f>VIX[[#This Row],[Column59]]</f>
        <v>17151</v>
      </c>
      <c r="BH8">
        <f>VIX[[#This Row],[Column60]]</f>
        <v>16952</v>
      </c>
      <c r="BI8">
        <f>VIX[[#This Row],[Column61]]</f>
        <v>16424</v>
      </c>
      <c r="BJ8">
        <f>VIX[[#This Row],[Column62]]</f>
        <v>16123</v>
      </c>
      <c r="BK8">
        <f>VIX[[#This Row],[Column63]]</f>
        <v>16118</v>
      </c>
      <c r="BL8">
        <f>VIX[[#This Row],[Column64]]</f>
        <v>16080</v>
      </c>
      <c r="BM8">
        <f>VIX[[#This Row],[Column65]]</f>
        <v>15824</v>
      </c>
      <c r="BN8">
        <f>VIX[[#This Row],[Column66]]</f>
        <v>15369</v>
      </c>
      <c r="BO8">
        <f>VIX[[#This Row],[Column67]]</f>
        <v>14901</v>
      </c>
      <c r="BP8">
        <f>VIX[[#This Row],[Column68]]</f>
        <v>14834</v>
      </c>
      <c r="BQ8">
        <f>VIX[[#This Row],[Column69]]</f>
        <v>14600</v>
      </c>
      <c r="BR8">
        <f>VIX[[#This Row],[Column70]]</f>
        <v>14055</v>
      </c>
      <c r="BS8">
        <f>VIX[[#This Row],[Column71]]</f>
        <v>14055</v>
      </c>
      <c r="BT8">
        <f>VIX[[#This Row],[Column72]]</f>
        <v>13910</v>
      </c>
      <c r="BU8">
        <f>VIX[[#This Row],[Column73]]</f>
        <v>13701</v>
      </c>
      <c r="BV8">
        <f>VIX[[#This Row],[Column74]]</f>
        <v>13326</v>
      </c>
      <c r="BW8">
        <f>VIX[[#This Row],[Column75]]</f>
        <v>13464</v>
      </c>
      <c r="BX8">
        <f>VIX[[#This Row],[Column76]]</f>
        <v>13448</v>
      </c>
      <c r="BY8">
        <f>VIX[[#This Row],[Column77]]</f>
        <v>13165</v>
      </c>
      <c r="BZ8">
        <f>VIX[[#This Row],[Column78]]</f>
        <v>12902</v>
      </c>
      <c r="CA8">
        <f>VIX[[#This Row],[Column79]]</f>
        <v>12600</v>
      </c>
      <c r="CB8">
        <f>VIX[[#This Row],[Column80]]</f>
        <v>12376</v>
      </c>
      <c r="CC8">
        <f>VIX[[#This Row],[Column81]]</f>
        <v>12376</v>
      </c>
      <c r="CD8">
        <f>VIX[[#This Row],[Column82]]</f>
        <v>14903</v>
      </c>
      <c r="CE8">
        <f>VIX[[#This Row],[Column83]]</f>
        <v>14051</v>
      </c>
      <c r="CF8">
        <f>VIX[[#This Row],[Column84]]</f>
        <v>13863</v>
      </c>
      <c r="CG8">
        <f>VIX[[#This Row],[Column85]]</f>
        <v>13458</v>
      </c>
      <c r="CH8">
        <f>VIX[[#This Row],[Column86]]</f>
        <v>13543</v>
      </c>
      <c r="CI8">
        <f>VIX[[#This Row],[Column87]]</f>
        <v>12747</v>
      </c>
      <c r="CJ8">
        <f>VIX[[#This Row],[Column88]]</f>
        <v>13416</v>
      </c>
      <c r="CK8">
        <f>VIX[[#This Row],[Column89]]</f>
        <v>13652</v>
      </c>
      <c r="CL8">
        <f>VIX[[#This Row],[Column90]]</f>
        <v>13415</v>
      </c>
    </row>
    <row r="9" spans="1:90" x14ac:dyDescent="0.25">
      <c r="A9" t="str">
        <f ca="1">'cont list_0'!V12</f>
        <v>Apr27</v>
      </c>
      <c r="B9">
        <f>VIX[[#This Row],[Column2]]</f>
        <v>4955</v>
      </c>
      <c r="C9">
        <f>VIX[[#This Row],[Column3]]</f>
        <v>4955</v>
      </c>
      <c r="D9">
        <f>VIX[[#This Row],[Column4]]</f>
        <v>4611</v>
      </c>
      <c r="E9">
        <f>VIX[[#This Row],[Column5]]</f>
        <v>4513</v>
      </c>
      <c r="F9">
        <f>VIX[[#This Row],[Column6]]</f>
        <v>4351</v>
      </c>
      <c r="G9">
        <f>VIX[[#This Row],[Column7]]</f>
        <v>4112</v>
      </c>
      <c r="H9">
        <f>VIX[[#This Row],[Column8]]</f>
        <v>3861</v>
      </c>
      <c r="I9">
        <f>VIX[[#This Row],[Column9]]</f>
        <v>3801</v>
      </c>
      <c r="J9">
        <f>VIX[[#This Row],[Column10]]</f>
        <v>3805</v>
      </c>
      <c r="K9">
        <f>VIX[[#This Row],[Column11]]</f>
        <v>3729</v>
      </c>
      <c r="L9">
        <f>VIX[[#This Row],[Column12]]</f>
        <v>3662</v>
      </c>
      <c r="M9">
        <f>VIX[[#This Row],[Column13]]</f>
        <v>3082</v>
      </c>
      <c r="N9">
        <f>VIX[[#This Row],[Column14]]</f>
        <v>3011</v>
      </c>
      <c r="O9">
        <f>VIX[[#This Row],[Column15]]</f>
        <v>2667</v>
      </c>
      <c r="P9">
        <f>VIX[[#This Row],[Column16]]</f>
        <v>2389</v>
      </c>
      <c r="Q9">
        <f>VIX[[#This Row],[Column17]]</f>
        <v>8416</v>
      </c>
      <c r="R9">
        <f>VIX[[#This Row],[Column18]]</f>
        <v>7915</v>
      </c>
      <c r="S9">
        <f>VIX[[#This Row],[Column19]]</f>
        <v>7841</v>
      </c>
      <c r="T9">
        <f>VIX[[#This Row],[Column20]]</f>
        <v>7374</v>
      </c>
      <c r="U9">
        <f>VIX[[#This Row],[Column21]]</f>
        <v>6885</v>
      </c>
      <c r="V9">
        <f>VIX[[#This Row],[Column22]]</f>
        <v>6462</v>
      </c>
      <c r="W9">
        <f>VIX[[#This Row],[Column23]]</f>
        <v>6253</v>
      </c>
      <c r="X9">
        <f>VIX[[#This Row],[Column24]]</f>
        <v>5559</v>
      </c>
      <c r="Y9">
        <f>VIX[[#This Row],[Column25]]</f>
        <v>5559</v>
      </c>
      <c r="Z9">
        <f>VIX[[#This Row],[Column26]]</f>
        <v>5484</v>
      </c>
      <c r="AA9">
        <f>VIX[[#This Row],[Column27]]</f>
        <v>4751</v>
      </c>
      <c r="AB9">
        <f>VIX[[#This Row],[Column28]]</f>
        <v>4189</v>
      </c>
      <c r="AC9">
        <f>VIX[[#This Row],[Column29]]</f>
        <v>3748</v>
      </c>
      <c r="AD9">
        <f>VIX[[#This Row],[Column30]]</f>
        <v>3472</v>
      </c>
      <c r="AE9">
        <f>VIX[[#This Row],[Column31]]</f>
        <v>3011</v>
      </c>
      <c r="AF9">
        <f>VIX[[#This Row],[Column32]]</f>
        <v>2868</v>
      </c>
      <c r="AG9">
        <f>VIX[[#This Row],[Column33]]</f>
        <v>2761</v>
      </c>
      <c r="AH9">
        <f>VIX[[#This Row],[Column34]]</f>
        <v>2701</v>
      </c>
      <c r="AI9">
        <f>VIX[[#This Row],[Column35]]</f>
        <v>2462</v>
      </c>
      <c r="AJ9">
        <f>VIX[[#This Row],[Column36]]</f>
        <v>2352</v>
      </c>
      <c r="AK9">
        <f>VIX[[#This Row],[Column37]]</f>
        <v>9745</v>
      </c>
      <c r="AL9">
        <f>VIX[[#This Row],[Column38]]</f>
        <v>9658</v>
      </c>
      <c r="AM9">
        <f>VIX[[#This Row],[Column39]]</f>
        <v>9146</v>
      </c>
      <c r="AN9">
        <f>VIX[[#This Row],[Column40]]</f>
        <v>8146</v>
      </c>
      <c r="AO9">
        <f>VIX[[#This Row],[Column41]]</f>
        <v>7570</v>
      </c>
      <c r="AP9">
        <f>VIX[[#This Row],[Column42]]</f>
        <v>7547</v>
      </c>
      <c r="AQ9">
        <f>VIX[[#This Row],[Column43]]</f>
        <v>6836</v>
      </c>
      <c r="AR9">
        <f>VIX[[#This Row],[Column44]]</f>
        <v>6580</v>
      </c>
      <c r="AS9">
        <f>VIX[[#This Row],[Column45]]</f>
        <v>5412</v>
      </c>
      <c r="AT9">
        <f>VIX[[#This Row],[Column46]]</f>
        <v>5138</v>
      </c>
      <c r="AU9">
        <f>VIX[[#This Row],[Column47]]</f>
        <v>4996</v>
      </c>
      <c r="AV9">
        <f>VIX[[#This Row],[Column48]]</f>
        <v>4240</v>
      </c>
      <c r="AW9">
        <f>VIX[[#This Row],[Column49]]</f>
        <v>3891</v>
      </c>
      <c r="AX9">
        <f>VIX[[#This Row],[Column50]]</f>
        <v>3765</v>
      </c>
      <c r="AY9">
        <f>VIX[[#This Row],[Column51]]</f>
        <v>3618</v>
      </c>
      <c r="AZ9">
        <f>VIX[[#This Row],[Column52]]</f>
        <v>2957</v>
      </c>
      <c r="BA9">
        <f>VIX[[#This Row],[Column53]]</f>
        <v>2497</v>
      </c>
      <c r="BB9">
        <f>VIX[[#This Row],[Column54]]</f>
        <v>2133</v>
      </c>
      <c r="BC9">
        <f>VIX[[#This Row],[Column55]]</f>
        <v>1949</v>
      </c>
      <c r="BD9">
        <f>VIX[[#This Row],[Column56]]</f>
        <v>1574</v>
      </c>
      <c r="BE9">
        <f>VIX[[#This Row],[Column57]]</f>
        <v>6428</v>
      </c>
      <c r="BF9">
        <f>VIX[[#This Row],[Column58]]</f>
        <v>6028</v>
      </c>
      <c r="BG9">
        <f>VIX[[#This Row],[Column59]]</f>
        <v>5831</v>
      </c>
      <c r="BH9">
        <f>VIX[[#This Row],[Column60]]</f>
        <v>5607</v>
      </c>
      <c r="BI9">
        <f>VIX[[#This Row],[Column61]]</f>
        <v>5037</v>
      </c>
      <c r="BJ9">
        <f>VIX[[#This Row],[Column62]]</f>
        <v>4975</v>
      </c>
      <c r="BK9">
        <f>VIX[[#This Row],[Column63]]</f>
        <v>4776</v>
      </c>
      <c r="BL9">
        <f>VIX[[#This Row],[Column64]]</f>
        <v>4293</v>
      </c>
      <c r="BM9">
        <f>VIX[[#This Row],[Column65]]</f>
        <v>3792</v>
      </c>
      <c r="BN9">
        <f>VIX[[#This Row],[Column66]]</f>
        <v>3544</v>
      </c>
      <c r="BO9">
        <f>VIX[[#This Row],[Column67]]</f>
        <v>3343</v>
      </c>
      <c r="BP9">
        <f>VIX[[#This Row],[Column68]]</f>
        <v>3275</v>
      </c>
      <c r="BQ9">
        <f>VIX[[#This Row],[Column69]]</f>
        <v>3169</v>
      </c>
      <c r="BR9">
        <f>VIX[[#This Row],[Column70]]</f>
        <v>3082</v>
      </c>
      <c r="BS9">
        <f>VIX[[#This Row],[Column71]]</f>
        <v>3082</v>
      </c>
      <c r="BT9">
        <f>VIX[[#This Row],[Column72]]</f>
        <v>2921</v>
      </c>
      <c r="BU9">
        <f>VIX[[#This Row],[Column73]]</f>
        <v>2689</v>
      </c>
      <c r="BV9">
        <f>VIX[[#This Row],[Column74]]</f>
        <v>2691</v>
      </c>
      <c r="BW9">
        <f>VIX[[#This Row],[Column75]]</f>
        <v>2532</v>
      </c>
      <c r="BX9">
        <f>VIX[[#This Row],[Column76]]</f>
        <v>2468</v>
      </c>
      <c r="BY9">
        <f>VIX[[#This Row],[Column77]]</f>
        <v>2382</v>
      </c>
      <c r="BZ9">
        <f>VIX[[#This Row],[Column78]]</f>
        <v>2218</v>
      </c>
      <c r="CA9">
        <f>VIX[[#This Row],[Column79]]</f>
        <v>1966</v>
      </c>
      <c r="CB9">
        <f>VIX[[#This Row],[Column80]]</f>
        <v>1842</v>
      </c>
      <c r="CC9">
        <f>VIX[[#This Row],[Column81]]</f>
        <v>1842</v>
      </c>
      <c r="CD9">
        <f>VIX[[#This Row],[Column82]]</f>
        <v>11841</v>
      </c>
      <c r="CE9">
        <f>VIX[[#This Row],[Column83]]</f>
        <v>11584</v>
      </c>
      <c r="CF9">
        <f>VIX[[#This Row],[Column84]]</f>
        <v>10485</v>
      </c>
      <c r="CG9">
        <f>VIX[[#This Row],[Column85]]</f>
        <v>9835</v>
      </c>
      <c r="CH9">
        <f>VIX[[#This Row],[Column86]]</f>
        <v>9244</v>
      </c>
      <c r="CI9">
        <f>VIX[[#This Row],[Column87]]</f>
        <v>8701</v>
      </c>
      <c r="CJ9">
        <f>VIX[[#This Row],[Column88]]</f>
        <v>8386</v>
      </c>
      <c r="CK9">
        <f>VIX[[#This Row],[Column89]]</f>
        <v>7997</v>
      </c>
      <c r="CL9">
        <f>VIX[[#This Row],[Column90]]</f>
        <v>7514</v>
      </c>
    </row>
    <row r="10" spans="1:90" x14ac:dyDescent="0.25">
      <c r="A10" t="str">
        <f ca="1">'cont list_0'!V13</f>
        <v>May27</v>
      </c>
      <c r="B10">
        <f>VIX[[#This Row],[Column2]]</f>
        <v>1783</v>
      </c>
      <c r="C10">
        <f>VIX[[#This Row],[Column3]]</f>
        <v>1783</v>
      </c>
      <c r="D10">
        <f>VIX[[#This Row],[Column4]]</f>
        <v>1551</v>
      </c>
      <c r="E10">
        <f>VIX[[#This Row],[Column5]]</f>
        <v>1476</v>
      </c>
      <c r="F10">
        <f>VIX[[#This Row],[Column6]]</f>
        <v>1394</v>
      </c>
      <c r="G10">
        <f>VIX[[#This Row],[Column7]]</f>
        <v>1363</v>
      </c>
      <c r="H10">
        <f>VIX[[#This Row],[Column8]]</f>
        <v>1344</v>
      </c>
      <c r="I10">
        <f>VIX[[#This Row],[Column9]]</f>
        <v>1251</v>
      </c>
      <c r="J10">
        <f>VIX[[#This Row],[Column10]]</f>
        <v>1241</v>
      </c>
      <c r="K10">
        <f>VIX[[#This Row],[Column11]]</f>
        <v>1204</v>
      </c>
      <c r="L10">
        <f>VIX[[#This Row],[Column12]]</f>
        <v>1130</v>
      </c>
      <c r="M10">
        <f>VIX[[#This Row],[Column13]]</f>
        <v>1104</v>
      </c>
      <c r="N10">
        <f>VIX[[#This Row],[Column14]]</f>
        <v>1103</v>
      </c>
      <c r="O10">
        <f>VIX[[#This Row],[Column15]]</f>
        <v>1090</v>
      </c>
      <c r="P10">
        <f>VIX[[#This Row],[Column16]]</f>
        <v>1090</v>
      </c>
      <c r="Q10">
        <f>VIX[[#This Row],[Column17]]</f>
        <v>2299</v>
      </c>
      <c r="R10">
        <f>VIX[[#This Row],[Column18]]</f>
        <v>2009</v>
      </c>
      <c r="S10">
        <f>VIX[[#This Row],[Column19]]</f>
        <v>1908</v>
      </c>
      <c r="T10">
        <f>VIX[[#This Row],[Column20]]</f>
        <v>1690</v>
      </c>
      <c r="U10">
        <f>VIX[[#This Row],[Column21]]</f>
        <v>1593</v>
      </c>
      <c r="V10">
        <f>VIX[[#This Row],[Column22]]</f>
        <v>1394</v>
      </c>
      <c r="W10">
        <f>VIX[[#This Row],[Column23]]</f>
        <v>1369</v>
      </c>
      <c r="X10">
        <f>VIX[[#This Row],[Column24]]</f>
        <v>1337</v>
      </c>
      <c r="Y10">
        <f>VIX[[#This Row],[Column25]]</f>
        <v>1337</v>
      </c>
      <c r="Z10">
        <f>VIX[[#This Row],[Column26]]</f>
        <v>1265</v>
      </c>
      <c r="AA10">
        <f>VIX[[#This Row],[Column27]]</f>
        <v>1264</v>
      </c>
      <c r="AB10">
        <f>VIX[[#This Row],[Column28]]</f>
        <v>1204</v>
      </c>
      <c r="AC10">
        <f>VIX[[#This Row],[Column29]]</f>
        <v>1031</v>
      </c>
      <c r="AD10">
        <f>VIX[[#This Row],[Column30]]</f>
        <v>1018</v>
      </c>
      <c r="AE10">
        <f>VIX[[#This Row],[Column31]]</f>
        <v>945</v>
      </c>
      <c r="AF10">
        <f>VIX[[#This Row],[Column32]]</f>
        <v>879</v>
      </c>
      <c r="AG10">
        <f>VIX[[#This Row],[Column33]]</f>
        <v>833</v>
      </c>
      <c r="AH10">
        <f>VIX[[#This Row],[Column34]]</f>
        <v>824</v>
      </c>
      <c r="AI10">
        <f>VIX[[#This Row],[Column35]]</f>
        <v>797</v>
      </c>
      <c r="AJ10">
        <f>VIX[[#This Row],[Column36]]</f>
        <v>798</v>
      </c>
      <c r="AK10">
        <f>VIX[[#This Row],[Column37]]</f>
        <v>2060</v>
      </c>
      <c r="AL10">
        <f>VIX[[#This Row],[Column38]]</f>
        <v>1665</v>
      </c>
      <c r="AM10">
        <f>VIX[[#This Row],[Column39]]</f>
        <v>1653</v>
      </c>
      <c r="AN10">
        <f>VIX[[#This Row],[Column40]]</f>
        <v>1328</v>
      </c>
      <c r="AO10">
        <f>VIX[[#This Row],[Column41]]</f>
        <v>1315</v>
      </c>
      <c r="AP10">
        <f>VIX[[#This Row],[Column42]]</f>
        <v>1250</v>
      </c>
      <c r="AQ10">
        <f>VIX[[#This Row],[Column43]]</f>
        <v>1256</v>
      </c>
      <c r="AR10">
        <f>VIX[[#This Row],[Column44]]</f>
        <v>1153</v>
      </c>
      <c r="AS10">
        <f>VIX[[#This Row],[Column45]]</f>
        <v>1171</v>
      </c>
      <c r="AT10">
        <f>VIX[[#This Row],[Column46]]</f>
        <v>1137</v>
      </c>
      <c r="AU10">
        <f>VIX[[#This Row],[Column47]]</f>
        <v>1126</v>
      </c>
      <c r="AV10">
        <f>VIX[[#This Row],[Column48]]</f>
        <v>1140</v>
      </c>
      <c r="AW10">
        <f>VIX[[#This Row],[Column49]]</f>
        <v>942</v>
      </c>
      <c r="AX10">
        <f>VIX[[#This Row],[Column50]]</f>
        <v>917</v>
      </c>
      <c r="AY10">
        <f>VIX[[#This Row],[Column51]]</f>
        <v>896</v>
      </c>
      <c r="AZ10">
        <f>VIX[[#This Row],[Column52]]</f>
        <v>865</v>
      </c>
      <c r="BA10">
        <f>VIX[[#This Row],[Column53]]</f>
        <v>759</v>
      </c>
      <c r="BB10">
        <f>VIX[[#This Row],[Column54]]</f>
        <v>711</v>
      </c>
      <c r="BC10">
        <f>VIX[[#This Row],[Column55]]</f>
        <v>667</v>
      </c>
      <c r="BD10">
        <f>VIX[[#This Row],[Column56]]</f>
        <v>616</v>
      </c>
      <c r="BE10">
        <f>VIX[[#This Row],[Column57]]</f>
        <v>1512</v>
      </c>
      <c r="BF10">
        <f>VIX[[#This Row],[Column58]]</f>
        <v>1307</v>
      </c>
      <c r="BG10">
        <f>VIX[[#This Row],[Column59]]</f>
        <v>1189</v>
      </c>
      <c r="BH10">
        <f>VIX[[#This Row],[Column60]]</f>
        <v>1065</v>
      </c>
      <c r="BI10">
        <f>VIX[[#This Row],[Column61]]</f>
        <v>867</v>
      </c>
      <c r="BJ10">
        <f>VIX[[#This Row],[Column62]]</f>
        <v>845</v>
      </c>
      <c r="BK10">
        <f>VIX[[#This Row],[Column63]]</f>
        <v>851</v>
      </c>
      <c r="BL10">
        <f>VIX[[#This Row],[Column64]]</f>
        <v>786</v>
      </c>
      <c r="BM10">
        <f>VIX[[#This Row],[Column65]]</f>
        <v>732</v>
      </c>
      <c r="BN10">
        <f>VIX[[#This Row],[Column66]]</f>
        <v>721</v>
      </c>
      <c r="BO10">
        <f>VIX[[#This Row],[Column67]]</f>
        <v>711</v>
      </c>
      <c r="BP10">
        <f>VIX[[#This Row],[Column68]]</f>
        <v>693</v>
      </c>
      <c r="BQ10">
        <f>VIX[[#This Row],[Column69]]</f>
        <v>692</v>
      </c>
      <c r="BR10">
        <f>VIX[[#This Row],[Column70]]</f>
        <v>610</v>
      </c>
      <c r="BS10">
        <f>VIX[[#This Row],[Column71]]</f>
        <v>610</v>
      </c>
      <c r="BT10">
        <f>VIX[[#This Row],[Column72]]</f>
        <v>593</v>
      </c>
      <c r="BU10">
        <f>VIX[[#This Row],[Column73]]</f>
        <v>597</v>
      </c>
      <c r="BV10">
        <f>VIX[[#This Row],[Column74]]</f>
        <v>597</v>
      </c>
      <c r="BW10">
        <f>VIX[[#This Row],[Column75]]</f>
        <v>557</v>
      </c>
      <c r="BX10">
        <f>VIX[[#This Row],[Column76]]</f>
        <v>542</v>
      </c>
      <c r="BY10">
        <f>VIX[[#This Row],[Column77]]</f>
        <v>542</v>
      </c>
      <c r="BZ10">
        <f>VIX[[#This Row],[Column78]]</f>
        <v>503</v>
      </c>
      <c r="CA10">
        <f>VIX[[#This Row],[Column79]]</f>
        <v>497</v>
      </c>
      <c r="CB10">
        <f>VIX[[#This Row],[Column80]]</f>
        <v>492</v>
      </c>
      <c r="CC10">
        <f>VIX[[#This Row],[Column81]]</f>
        <v>492</v>
      </c>
      <c r="CD10">
        <f>VIX[[#This Row],[Column82]]</f>
        <v>1602</v>
      </c>
      <c r="CE10">
        <f>VIX[[#This Row],[Column83]]</f>
        <v>1399</v>
      </c>
      <c r="CF10">
        <f>VIX[[#This Row],[Column84]]</f>
        <v>1258</v>
      </c>
      <c r="CG10">
        <f>VIX[[#This Row],[Column85]]</f>
        <v>1154</v>
      </c>
      <c r="CH10">
        <f>VIX[[#This Row],[Column86]]</f>
        <v>1137</v>
      </c>
      <c r="CI10">
        <f>VIX[[#This Row],[Column87]]</f>
        <v>1065</v>
      </c>
      <c r="CJ10">
        <f>VIX[[#This Row],[Column88]]</f>
        <v>1070</v>
      </c>
      <c r="CK10">
        <f>VIX[[#This Row],[Column89]]</f>
        <v>1028</v>
      </c>
      <c r="CL10">
        <f>VIX[[#This Row],[Column90]]</f>
        <v>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4BCB-F506-4A78-B70B-C81DBBF2BAE2}">
  <dimension ref="A2:CZ10"/>
  <sheetViews>
    <sheetView tabSelected="1" workbookViewId="0">
      <selection activeCell="A3" sqref="A3:A10"/>
    </sheetView>
  </sheetViews>
  <sheetFormatPr defaultRowHeight="15" x14ac:dyDescent="0.25"/>
  <sheetData>
    <row r="2" spans="1:104" x14ac:dyDescent="0.25">
      <c r="A2" t="str">
        <f>VIX_0!A12</f>
        <v>Dates</v>
      </c>
      <c r="B2">
        <f>VIX_0!B12</f>
        <v>46302</v>
      </c>
      <c r="C2">
        <f>VIX_0!C12</f>
        <v>46301</v>
      </c>
      <c r="D2">
        <f>VIX_0!D12</f>
        <v>46300</v>
      </c>
      <c r="E2">
        <f>VIX_0!E12</f>
        <v>46297</v>
      </c>
      <c r="F2">
        <f>VIX_0!F12</f>
        <v>46296</v>
      </c>
      <c r="G2">
        <f>VIX_0!G12</f>
        <v>46295</v>
      </c>
      <c r="H2">
        <f>VIX_0!H12</f>
        <v>46294</v>
      </c>
      <c r="I2">
        <f>VIX_0!I12</f>
        <v>46293</v>
      </c>
      <c r="J2">
        <f>VIX_0!J12</f>
        <v>46290</v>
      </c>
      <c r="K2">
        <f>VIX_0!K12</f>
        <v>46289</v>
      </c>
      <c r="L2">
        <f>VIX_0!L12</f>
        <v>46288</v>
      </c>
      <c r="M2">
        <f>VIX_0!M12</f>
        <v>46287</v>
      </c>
      <c r="N2">
        <f>VIX_0!N12</f>
        <v>46286</v>
      </c>
      <c r="O2">
        <f>VIX_0!O12</f>
        <v>46283</v>
      </c>
      <c r="P2">
        <f>VIX_0!P12</f>
        <v>46282</v>
      </c>
      <c r="Q2">
        <f>VIX_0!Q12</f>
        <v>46281</v>
      </c>
      <c r="R2">
        <f>VIX_0!R12</f>
        <v>46280</v>
      </c>
      <c r="S2">
        <f>VIX_0!S12</f>
        <v>46279</v>
      </c>
      <c r="T2">
        <f>VIX_0!T12</f>
        <v>46276</v>
      </c>
      <c r="U2">
        <f>VIX_0!U12</f>
        <v>46275</v>
      </c>
      <c r="V2">
        <f>VIX_0!V12</f>
        <v>46274</v>
      </c>
      <c r="W2">
        <f>VIX_0!W12</f>
        <v>46273</v>
      </c>
      <c r="X2">
        <f>VIX_0!X12</f>
        <v>46272</v>
      </c>
      <c r="Y2">
        <f>VIX_0!Y12</f>
        <v>46269</v>
      </c>
      <c r="Z2">
        <f>VIX_0!Z12</f>
        <v>46268</v>
      </c>
      <c r="AA2">
        <f>VIX_0!AA12</f>
        <v>46267</v>
      </c>
      <c r="AB2">
        <f>VIX_0!AB12</f>
        <v>46266</v>
      </c>
      <c r="AC2">
        <f>VIX_0!AC12</f>
        <v>46265</v>
      </c>
      <c r="AD2">
        <f>VIX_0!AD12</f>
        <v>46262</v>
      </c>
      <c r="AE2">
        <f>VIX_0!AE12</f>
        <v>46261</v>
      </c>
      <c r="AF2">
        <f>VIX_0!AF12</f>
        <v>46260</v>
      </c>
      <c r="AG2">
        <f>VIX_0!AG12</f>
        <v>46259</v>
      </c>
      <c r="AH2">
        <f>VIX_0!AH12</f>
        <v>46258</v>
      </c>
      <c r="AI2">
        <f>VIX_0!AI12</f>
        <v>46255</v>
      </c>
      <c r="AJ2">
        <f>VIX_0!AJ12</f>
        <v>46254</v>
      </c>
      <c r="AK2">
        <f>VIX_0!AK12</f>
        <v>46253</v>
      </c>
      <c r="AL2">
        <f>VIX_0!AL12</f>
        <v>46252</v>
      </c>
      <c r="AM2">
        <f>VIX_0!AM12</f>
        <v>46251</v>
      </c>
      <c r="AN2">
        <f>VIX_0!AN12</f>
        <v>46248</v>
      </c>
      <c r="AO2">
        <f>VIX_0!AO12</f>
        <v>46247</v>
      </c>
      <c r="AP2">
        <f>VIX_0!AP12</f>
        <v>46246</v>
      </c>
      <c r="AQ2">
        <f>VIX_0!AQ12</f>
        <v>46245</v>
      </c>
      <c r="AR2">
        <f>VIX_0!AR12</f>
        <v>46244</v>
      </c>
      <c r="AS2">
        <f>VIX_0!AS12</f>
        <v>46241</v>
      </c>
      <c r="AT2">
        <f>VIX_0!AT12</f>
        <v>46240</v>
      </c>
      <c r="AU2">
        <f>VIX_0!AU12</f>
        <v>46239</v>
      </c>
      <c r="AV2">
        <f>VIX_0!AV12</f>
        <v>46238</v>
      </c>
      <c r="AW2">
        <f>VIX_0!AW12</f>
        <v>46237</v>
      </c>
      <c r="AX2">
        <f>VIX_0!AX12</f>
        <v>46234</v>
      </c>
      <c r="AY2">
        <f>VIX_0!AY12</f>
        <v>46233</v>
      </c>
      <c r="AZ2">
        <f>VIX_0!AZ12</f>
        <v>46232</v>
      </c>
      <c r="BA2">
        <f>VIX_0!BA12</f>
        <v>46231</v>
      </c>
      <c r="BB2">
        <f>VIX_0!BB12</f>
        <v>46230</v>
      </c>
      <c r="BC2">
        <f>VIX_0!BC12</f>
        <v>46227</v>
      </c>
      <c r="BD2">
        <f>VIX_0!BD12</f>
        <v>46226</v>
      </c>
      <c r="BE2">
        <f>VIX_0!BE12</f>
        <v>46225</v>
      </c>
      <c r="BF2">
        <f>VIX_0!BF12</f>
        <v>46224</v>
      </c>
      <c r="BG2">
        <f>VIX_0!BG12</f>
        <v>46223</v>
      </c>
      <c r="BH2">
        <f>VIX_0!BH12</f>
        <v>46220</v>
      </c>
      <c r="BI2">
        <f>VIX_0!BI12</f>
        <v>46219</v>
      </c>
      <c r="BJ2">
        <f>VIX_0!BJ12</f>
        <v>46218</v>
      </c>
      <c r="BK2">
        <f>VIX_0!BK12</f>
        <v>46217</v>
      </c>
      <c r="BL2">
        <f>VIX_0!BL12</f>
        <v>46216</v>
      </c>
      <c r="BM2">
        <f>VIX_0!BM12</f>
        <v>46213</v>
      </c>
      <c r="BN2">
        <f>VIX_0!BN12</f>
        <v>46212</v>
      </c>
      <c r="BO2">
        <f>VIX_0!BO12</f>
        <v>46211</v>
      </c>
      <c r="BP2">
        <f>VIX_0!BP12</f>
        <v>46210</v>
      </c>
      <c r="BQ2">
        <f>VIX_0!BQ12</f>
        <v>46209</v>
      </c>
      <c r="BR2">
        <f>VIX_0!BR12</f>
        <v>46206</v>
      </c>
      <c r="BS2">
        <f>VIX_0!BS12</f>
        <v>46205</v>
      </c>
      <c r="BT2">
        <f>VIX_0!BT12</f>
        <v>46204</v>
      </c>
      <c r="BU2">
        <f>VIX_0!BU12</f>
        <v>46203</v>
      </c>
      <c r="BV2">
        <f>VIX_0!BV12</f>
        <v>46202</v>
      </c>
      <c r="BW2">
        <f>VIX_0!BW12</f>
        <v>46199</v>
      </c>
      <c r="BX2">
        <f>VIX_0!BX12</f>
        <v>46198</v>
      </c>
      <c r="BY2">
        <f>VIX_0!BY12</f>
        <v>46197</v>
      </c>
      <c r="BZ2">
        <f>VIX_0!BZ12</f>
        <v>46196</v>
      </c>
      <c r="CA2">
        <f>VIX_0!CA12</f>
        <v>46195</v>
      </c>
      <c r="CB2">
        <f>VIX_0!CB12</f>
        <v>46192</v>
      </c>
      <c r="CC2">
        <f>VIX_0!CC12</f>
        <v>46191</v>
      </c>
      <c r="CD2">
        <f>VIX_0!CD12</f>
        <v>46190</v>
      </c>
      <c r="CE2">
        <f>VIX_0!CE12</f>
        <v>46189</v>
      </c>
      <c r="CF2">
        <f>VIX_0!CF12</f>
        <v>46188</v>
      </c>
      <c r="CG2">
        <f>VIX_0!CG12</f>
        <v>46185</v>
      </c>
      <c r="CH2">
        <f>VIX_0!CH12</f>
        <v>46184</v>
      </c>
      <c r="CI2">
        <f>VIX_0!CI12</f>
        <v>46183</v>
      </c>
      <c r="CJ2">
        <f>VIX_0!CJ12</f>
        <v>46182</v>
      </c>
      <c r="CK2">
        <f>VIX_0!CK12</f>
        <v>46181</v>
      </c>
      <c r="CL2">
        <f>VIX_0!CL12</f>
        <v>46178</v>
      </c>
      <c r="CM2">
        <f>VIX_0!CM12</f>
        <v>46177</v>
      </c>
      <c r="CN2">
        <f>VIX_0!CN12</f>
        <v>46176</v>
      </c>
      <c r="CO2">
        <f>VIX_0!CO12</f>
        <v>46175</v>
      </c>
      <c r="CP2">
        <f>VIX_0!CP12</f>
        <v>46174</v>
      </c>
      <c r="CQ2">
        <f>VIX_0!CQ12</f>
        <v>46171</v>
      </c>
      <c r="CR2">
        <f>VIX_0!CR12</f>
        <v>46170</v>
      </c>
      <c r="CS2">
        <f>VIX_0!CS12</f>
        <v>46169</v>
      </c>
      <c r="CT2">
        <f>VIX_0!CT12</f>
        <v>46168</v>
      </c>
      <c r="CU2">
        <f>VIX_0!CU12</f>
        <v>46167</v>
      </c>
      <c r="CV2">
        <f>VIX_0!CV12</f>
        <v>46164</v>
      </c>
      <c r="CW2">
        <f>VIX_0!CW12</f>
        <v>46163</v>
      </c>
      <c r="CX2">
        <f>VIX_0!CX12</f>
        <v>46162</v>
      </c>
      <c r="CY2">
        <f>VIX_0!CY12</f>
        <v>46161</v>
      </c>
      <c r="CZ2">
        <f>VIX_0!CZ12</f>
        <v>46160</v>
      </c>
    </row>
    <row r="3" spans="1:104" x14ac:dyDescent="0.25">
      <c r="A3" t="str">
        <f ca="1">'cont list_0'!V6</f>
        <v>Oct26</v>
      </c>
      <c r="B3">
        <f>VIX_0!B13</f>
        <v>72375</v>
      </c>
      <c r="C3">
        <f>VIX_0!C13</f>
        <v>72375</v>
      </c>
      <c r="D3">
        <f>VIX_0!D13</f>
        <v>72375</v>
      </c>
      <c r="E3">
        <f>VIX_0!E13</f>
        <v>82470</v>
      </c>
      <c r="F3">
        <f>VIX_0!F13</f>
        <v>81365</v>
      </c>
      <c r="G3">
        <f>VIX_0!G13</f>
        <v>80467</v>
      </c>
      <c r="H3">
        <f>VIX_0!H13</f>
        <v>81698</v>
      </c>
      <c r="I3">
        <f>VIX_0!I13</f>
        <v>82390</v>
      </c>
      <c r="J3">
        <f>VIX_0!J13</f>
        <v>81115</v>
      </c>
      <c r="K3">
        <f>VIX_0!K13</f>
        <v>83014</v>
      </c>
      <c r="L3">
        <f>VIX_0!L13</f>
        <v>79195</v>
      </c>
      <c r="M3">
        <f>VIX_0!M13</f>
        <v>76900</v>
      </c>
      <c r="N3">
        <f>VIX_0!N13</f>
        <v>76102</v>
      </c>
      <c r="O3">
        <f>VIX_0!O13</f>
        <v>76409</v>
      </c>
      <c r="P3">
        <f>VIX_0!P13</f>
        <v>74967</v>
      </c>
      <c r="Q3">
        <f>VIX_0!Q13</f>
        <v>15481</v>
      </c>
      <c r="R3">
        <f>VIX_0!R13</f>
        <v>15481</v>
      </c>
      <c r="S3">
        <f>VIX_0!S13</f>
        <v>24370</v>
      </c>
      <c r="T3">
        <f>VIX_0!T13</f>
        <v>34276</v>
      </c>
      <c r="U3">
        <f>VIX_0!U13</f>
        <v>45120</v>
      </c>
      <c r="V3">
        <f>VIX_0!V13</f>
        <v>49671</v>
      </c>
      <c r="W3">
        <f>VIX_0!W13</f>
        <v>56059</v>
      </c>
      <c r="X3">
        <f>VIX_0!X13</f>
        <v>63289</v>
      </c>
      <c r="Y3">
        <f>VIX_0!Y13</f>
        <v>64032</v>
      </c>
      <c r="Z3">
        <f>VIX_0!Z13</f>
        <v>68490</v>
      </c>
      <c r="AA3">
        <f>VIX_0!AA13</f>
        <v>69875</v>
      </c>
      <c r="AB3">
        <f>VIX_0!AB13</f>
        <v>72009</v>
      </c>
      <c r="AC3">
        <f>VIX_0!AC13</f>
        <v>74608</v>
      </c>
      <c r="AD3">
        <f>VIX_0!AD13</f>
        <v>74937</v>
      </c>
      <c r="AE3">
        <f>VIX_0!AE13</f>
        <v>76670</v>
      </c>
      <c r="AF3">
        <f>VIX_0!AF13</f>
        <v>76610</v>
      </c>
      <c r="AG3">
        <f>VIX_0!AG13</f>
        <v>76738</v>
      </c>
      <c r="AH3">
        <f>VIX_0!AH13</f>
        <v>77701</v>
      </c>
      <c r="AI3">
        <f>VIX_0!AI13</f>
        <v>77293</v>
      </c>
      <c r="AJ3">
        <f>VIX_0!AJ13</f>
        <v>76431</v>
      </c>
      <c r="AK3">
        <f>VIX_0!AK13</f>
        <v>15569</v>
      </c>
      <c r="AL3">
        <f>VIX_0!AL13</f>
        <v>15569</v>
      </c>
      <c r="AM3">
        <f>VIX_0!AM13</f>
        <v>33397</v>
      </c>
      <c r="AN3">
        <f>VIX_0!AN13</f>
        <v>45176</v>
      </c>
      <c r="AO3">
        <f>VIX_0!AO13</f>
        <v>54230</v>
      </c>
      <c r="AP3">
        <f>VIX_0!AP13</f>
        <v>56352</v>
      </c>
      <c r="AQ3">
        <f>VIX_0!AQ13</f>
        <v>61920</v>
      </c>
      <c r="AR3">
        <f>VIX_0!AR13</f>
        <v>63510</v>
      </c>
      <c r="AS3">
        <f>VIX_0!AS13</f>
        <v>64704</v>
      </c>
      <c r="AT3">
        <f>VIX_0!AT13</f>
        <v>67094</v>
      </c>
      <c r="AU3">
        <f>VIX_0!AU13</f>
        <v>68636</v>
      </c>
      <c r="AV3">
        <f>VIX_0!AV13</f>
        <v>70195</v>
      </c>
      <c r="AW3">
        <f>VIX_0!AW13</f>
        <v>68236</v>
      </c>
      <c r="AX3">
        <f>VIX_0!AX13</f>
        <v>68156</v>
      </c>
      <c r="AY3">
        <f>VIX_0!AY13</f>
        <v>68299</v>
      </c>
      <c r="AZ3">
        <f>VIX_0!AZ13</f>
        <v>68597</v>
      </c>
      <c r="BA3">
        <f>VIX_0!BA13</f>
        <v>68885</v>
      </c>
      <c r="BB3">
        <f>VIX_0!BB13</f>
        <v>69121</v>
      </c>
      <c r="BC3">
        <f>VIX_0!BC13</f>
        <v>69477</v>
      </c>
      <c r="BD3">
        <f>VIX_0!BD13</f>
        <v>69567</v>
      </c>
      <c r="BE3">
        <f>VIX_0!BE13</f>
        <v>8005</v>
      </c>
      <c r="BF3">
        <f>VIX_0!BF13</f>
        <v>8005</v>
      </c>
      <c r="BG3">
        <f>VIX_0!BG13</f>
        <v>14555</v>
      </c>
      <c r="BH3">
        <f>VIX_0!BH13</f>
        <v>23218</v>
      </c>
      <c r="BI3">
        <f>VIX_0!BI13</f>
        <v>31959</v>
      </c>
      <c r="BJ3">
        <f>VIX_0!BJ13</f>
        <v>32559</v>
      </c>
      <c r="BK3">
        <f>VIX_0!BK13</f>
        <v>34011</v>
      </c>
      <c r="BL3">
        <f>VIX_0!BL13</f>
        <v>36428</v>
      </c>
      <c r="BM3">
        <f>VIX_0!BM13</f>
        <v>38685</v>
      </c>
      <c r="BN3">
        <f>VIX_0!BN13</f>
        <v>38994</v>
      </c>
      <c r="BO3">
        <f>VIX_0!BO13</f>
        <v>43159</v>
      </c>
      <c r="BP3">
        <f>VIX_0!BP13</f>
        <v>49522</v>
      </c>
      <c r="BQ3">
        <f>VIX_0!BQ13</f>
        <v>53957</v>
      </c>
      <c r="BR3">
        <f>VIX_0!BR13</f>
        <v>53687</v>
      </c>
      <c r="BS3">
        <f>VIX_0!BS13</f>
        <v>52915</v>
      </c>
      <c r="BT3">
        <f>VIX_0!BT13</f>
        <v>55343</v>
      </c>
      <c r="BU3">
        <f>VIX_0!BU13</f>
        <v>54509</v>
      </c>
      <c r="BV3">
        <f>VIX_0!BV13</f>
        <v>54192</v>
      </c>
      <c r="BW3">
        <f>VIX_0!BW13</f>
        <v>55155</v>
      </c>
      <c r="BX3">
        <f>VIX_0!BX13</f>
        <v>57712</v>
      </c>
      <c r="BY3">
        <f>VIX_0!BY13</f>
        <v>59037</v>
      </c>
      <c r="BZ3">
        <f>VIX_0!BZ13</f>
        <v>59540</v>
      </c>
      <c r="CA3">
        <f>VIX_0!CA13</f>
        <v>59751</v>
      </c>
      <c r="CB3">
        <f>VIX_0!CB13</f>
        <v>60856</v>
      </c>
      <c r="CC3">
        <f>VIX_0!CC13</f>
        <v>61148</v>
      </c>
      <c r="CD3">
        <f>VIX_0!CD13</f>
        <v>20856</v>
      </c>
      <c r="CE3">
        <f>VIX_0!CE13</f>
        <v>20856</v>
      </c>
      <c r="CF3">
        <f>VIX_0!CF13</f>
        <v>18047</v>
      </c>
      <c r="CG3">
        <f>VIX_0!CG13</f>
        <v>30009</v>
      </c>
      <c r="CH3">
        <f>VIX_0!CH13</f>
        <v>34290</v>
      </c>
      <c r="CI3">
        <f>VIX_0!CI13</f>
        <v>40154</v>
      </c>
      <c r="CJ3">
        <f>VIX_0!CJ13</f>
        <v>44533</v>
      </c>
      <c r="CK3">
        <f>VIX_0!CK13</f>
        <v>47934</v>
      </c>
      <c r="CL3">
        <f>VIX_0!CL13</f>
        <v>49756</v>
      </c>
      <c r="CM3">
        <f>VIX_0!CM13</f>
        <v>51805</v>
      </c>
      <c r="CN3">
        <f>VIX_0!CN13</f>
        <v>56014</v>
      </c>
      <c r="CO3">
        <f>VIX_0!CO13</f>
        <v>57509</v>
      </c>
      <c r="CP3">
        <f>VIX_0!CP13</f>
        <v>57527</v>
      </c>
      <c r="CQ3">
        <f>VIX_0!CQ13</f>
        <v>58421</v>
      </c>
      <c r="CR3">
        <f>VIX_0!CR13</f>
        <v>57337</v>
      </c>
      <c r="CS3">
        <f>VIX_0!CS13</f>
        <v>58495</v>
      </c>
      <c r="CT3">
        <f>VIX_0!CT13</f>
        <v>58023</v>
      </c>
      <c r="CU3">
        <f>VIX_0!CU13</f>
        <v>56907</v>
      </c>
      <c r="CV3">
        <f>VIX_0!CV13</f>
        <v>56758</v>
      </c>
      <c r="CW3">
        <f>VIX_0!CW13</f>
        <v>56658</v>
      </c>
      <c r="CX3">
        <f>VIX_0!CX13</f>
        <v>17491</v>
      </c>
      <c r="CY3">
        <f>VIX_0!CY13</f>
        <v>17491</v>
      </c>
      <c r="CZ3">
        <f>VIX_0!CZ13</f>
        <v>20737</v>
      </c>
    </row>
    <row r="4" spans="1:104" x14ac:dyDescent="0.25">
      <c r="A4" t="str">
        <f ca="1">'cont list_0'!V7</f>
        <v>Nov26</v>
      </c>
      <c r="B4">
        <f>VIX_0!B14</f>
        <v>39313</v>
      </c>
      <c r="C4">
        <f>VIX_0!C14</f>
        <v>39313</v>
      </c>
      <c r="D4">
        <f>VIX_0!D14</f>
        <v>39313</v>
      </c>
      <c r="E4">
        <f>VIX_0!E14</f>
        <v>39835</v>
      </c>
      <c r="F4">
        <f>VIX_0!F14</f>
        <v>35743</v>
      </c>
      <c r="G4">
        <f>VIX_0!G14</f>
        <v>34742</v>
      </c>
      <c r="H4">
        <f>VIX_0!H14</f>
        <v>34764</v>
      </c>
      <c r="I4">
        <f>VIX_0!I14</f>
        <v>33562</v>
      </c>
      <c r="J4">
        <f>VIX_0!J14</f>
        <v>31814</v>
      </c>
      <c r="K4">
        <f>VIX_0!K14</f>
        <v>30915</v>
      </c>
      <c r="L4">
        <f>VIX_0!L14</f>
        <v>28452</v>
      </c>
      <c r="M4">
        <f>VIX_0!M14</f>
        <v>27324</v>
      </c>
      <c r="N4">
        <f>VIX_0!N14</f>
        <v>26352</v>
      </c>
      <c r="O4">
        <f>VIX_0!O14</f>
        <v>24789</v>
      </c>
      <c r="P4">
        <f>VIX_0!P14</f>
        <v>24251</v>
      </c>
      <c r="Q4">
        <f>VIX_0!Q14</f>
        <v>75396</v>
      </c>
      <c r="R4">
        <f>VIX_0!R14</f>
        <v>76556</v>
      </c>
      <c r="S4">
        <f>VIX_0!S14</f>
        <v>71159</v>
      </c>
      <c r="T4">
        <f>VIX_0!T14</f>
        <v>65457</v>
      </c>
      <c r="U4">
        <f>VIX_0!U14</f>
        <v>55117</v>
      </c>
      <c r="V4">
        <f>VIX_0!V14</f>
        <v>53377</v>
      </c>
      <c r="W4">
        <f>VIX_0!W14</f>
        <v>47856</v>
      </c>
      <c r="X4">
        <f>VIX_0!X14</f>
        <v>41750</v>
      </c>
      <c r="Y4">
        <f>VIX_0!Y14</f>
        <v>39158</v>
      </c>
      <c r="Z4">
        <f>VIX_0!Z14</f>
        <v>34842</v>
      </c>
      <c r="AA4">
        <f>VIX_0!AA14</f>
        <v>33384</v>
      </c>
      <c r="AB4">
        <f>VIX_0!AB14</f>
        <v>30267</v>
      </c>
      <c r="AC4">
        <f>VIX_0!AC14</f>
        <v>30919</v>
      </c>
      <c r="AD4">
        <f>VIX_0!AD14</f>
        <v>30602</v>
      </c>
      <c r="AE4">
        <f>VIX_0!AE14</f>
        <v>28819</v>
      </c>
      <c r="AF4">
        <f>VIX_0!AF14</f>
        <v>28438</v>
      </c>
      <c r="AG4">
        <f>VIX_0!AG14</f>
        <v>27815</v>
      </c>
      <c r="AH4">
        <f>VIX_0!AH14</f>
        <v>27415</v>
      </c>
      <c r="AI4">
        <f>VIX_0!AI14</f>
        <v>26482</v>
      </c>
      <c r="AJ4">
        <f>VIX_0!AJ14</f>
        <v>23573</v>
      </c>
      <c r="AK4">
        <f>VIX_0!AK14</f>
        <v>76904</v>
      </c>
      <c r="AL4">
        <f>VIX_0!AL14</f>
        <v>75325</v>
      </c>
      <c r="AM4">
        <f>VIX_0!AM14</f>
        <v>72153</v>
      </c>
      <c r="AN4">
        <f>VIX_0!AN14</f>
        <v>59657</v>
      </c>
      <c r="AO4">
        <f>VIX_0!AO14</f>
        <v>48948</v>
      </c>
      <c r="AP4">
        <f>VIX_0!AP14</f>
        <v>45369</v>
      </c>
      <c r="AQ4">
        <f>VIX_0!AQ14</f>
        <v>36138</v>
      </c>
      <c r="AR4">
        <f>VIX_0!AR14</f>
        <v>34826</v>
      </c>
      <c r="AS4">
        <f>VIX_0!AS14</f>
        <v>34832</v>
      </c>
      <c r="AT4">
        <f>VIX_0!AT14</f>
        <v>34398</v>
      </c>
      <c r="AU4">
        <f>VIX_0!AU14</f>
        <v>32048</v>
      </c>
      <c r="AV4">
        <f>VIX_0!AV14</f>
        <v>29733</v>
      </c>
      <c r="AW4">
        <f>VIX_0!AW14</f>
        <v>28586</v>
      </c>
      <c r="AX4">
        <f>VIX_0!AX14</f>
        <v>27082</v>
      </c>
      <c r="AY4">
        <f>VIX_0!AY14</f>
        <v>26723</v>
      </c>
      <c r="AZ4">
        <f>VIX_0!AZ14</f>
        <v>25353</v>
      </c>
      <c r="BA4">
        <f>VIX_0!BA14</f>
        <v>24987</v>
      </c>
      <c r="BB4">
        <f>VIX_0!BB14</f>
        <v>25234</v>
      </c>
      <c r="BC4">
        <f>VIX_0!BC14</f>
        <v>23271</v>
      </c>
      <c r="BD4">
        <f>VIX_0!BD14</f>
        <v>22479</v>
      </c>
      <c r="BE4">
        <f>VIX_0!BE14</f>
        <v>72295</v>
      </c>
      <c r="BF4">
        <f>VIX_0!BF14</f>
        <v>70835</v>
      </c>
      <c r="BG4">
        <f>VIX_0!BG14</f>
        <v>67918</v>
      </c>
      <c r="BH4">
        <f>VIX_0!BH14</f>
        <v>65251</v>
      </c>
      <c r="BI4">
        <f>VIX_0!BI14</f>
        <v>50976</v>
      </c>
      <c r="BJ4">
        <f>VIX_0!BJ14</f>
        <v>48730</v>
      </c>
      <c r="BK4">
        <f>VIX_0!BK14</f>
        <v>46976</v>
      </c>
      <c r="BL4">
        <f>VIX_0!BL14</f>
        <v>44231</v>
      </c>
      <c r="BM4">
        <f>VIX_0!BM14</f>
        <v>42375</v>
      </c>
      <c r="BN4">
        <f>VIX_0!BN14</f>
        <v>39024</v>
      </c>
      <c r="BO4">
        <f>VIX_0!BO14</f>
        <v>37271</v>
      </c>
      <c r="BP4">
        <f>VIX_0!BP14</f>
        <v>38220</v>
      </c>
      <c r="BQ4">
        <f>VIX_0!BQ14</f>
        <v>38087</v>
      </c>
      <c r="BR4">
        <f>VIX_0!BR14</f>
        <v>35936</v>
      </c>
      <c r="BS4">
        <f>VIX_0!BS14</f>
        <v>35510</v>
      </c>
      <c r="BT4">
        <f>VIX_0!BT14</f>
        <v>33310</v>
      </c>
      <c r="BU4">
        <f>VIX_0!BU14</f>
        <v>32040</v>
      </c>
      <c r="BV4">
        <f>VIX_0!BV14</f>
        <v>31353</v>
      </c>
      <c r="BW4">
        <f>VIX_0!BW14</f>
        <v>31046</v>
      </c>
      <c r="BX4">
        <f>VIX_0!BX14</f>
        <v>28815</v>
      </c>
      <c r="BY4">
        <f>VIX_0!BY14</f>
        <v>27021</v>
      </c>
      <c r="BZ4">
        <f>VIX_0!BZ14</f>
        <v>25988</v>
      </c>
      <c r="CA4">
        <f>VIX_0!CA14</f>
        <v>26289</v>
      </c>
      <c r="CB4">
        <f>VIX_0!CB14</f>
        <v>27419</v>
      </c>
      <c r="CC4">
        <f>VIX_0!CC14</f>
        <v>28312</v>
      </c>
      <c r="CD4">
        <f>VIX_0!CD14</f>
        <v>61826</v>
      </c>
      <c r="CE4">
        <f>VIX_0!CE14</f>
        <v>58226</v>
      </c>
      <c r="CF4">
        <f>VIX_0!CF14</f>
        <v>55271</v>
      </c>
      <c r="CG4">
        <f>VIX_0!CG14</f>
        <v>46249</v>
      </c>
      <c r="CH4">
        <f>VIX_0!CH14</f>
        <v>41916</v>
      </c>
      <c r="CI4">
        <f>VIX_0!CI14</f>
        <v>37223</v>
      </c>
      <c r="CJ4">
        <f>VIX_0!CJ14</f>
        <v>35919</v>
      </c>
      <c r="CK4">
        <f>VIX_0!CK14</f>
        <v>33851</v>
      </c>
      <c r="CL4">
        <f>VIX_0!CL14</f>
        <v>32283</v>
      </c>
      <c r="CM4">
        <f>VIX_0!CM14</f>
        <v>31553</v>
      </c>
      <c r="CN4">
        <f>VIX_0!CN14</f>
        <v>30586</v>
      </c>
      <c r="CO4">
        <f>VIX_0!CO14</f>
        <v>28689</v>
      </c>
      <c r="CP4">
        <f>VIX_0!CP14</f>
        <v>25624</v>
      </c>
      <c r="CQ4">
        <f>VIX_0!CQ14</f>
        <v>24857</v>
      </c>
      <c r="CR4">
        <f>VIX_0!CR14</f>
        <v>22959</v>
      </c>
      <c r="CS4">
        <f>VIX_0!CS14</f>
        <v>22252</v>
      </c>
      <c r="CT4">
        <f>VIX_0!CT14</f>
        <v>21809</v>
      </c>
      <c r="CU4">
        <f>VIX_0!CU14</f>
        <v>21237</v>
      </c>
      <c r="CV4">
        <f>VIX_0!CV14</f>
        <v>20862</v>
      </c>
      <c r="CW4">
        <f>VIX_0!CW14</f>
        <v>19986</v>
      </c>
      <c r="CX4">
        <f>VIX_0!CX14</f>
        <v>56974</v>
      </c>
      <c r="CY4">
        <f>VIX_0!CY14</f>
        <v>56696</v>
      </c>
      <c r="CZ4">
        <f>VIX_0!CZ14</f>
        <v>57185</v>
      </c>
    </row>
    <row r="5" spans="1:104" x14ac:dyDescent="0.25">
      <c r="A5" t="str">
        <f ca="1">'cont list_0'!V8</f>
        <v>Dec26</v>
      </c>
      <c r="B5">
        <f>VIX_0!B15</f>
        <v>18943</v>
      </c>
      <c r="C5">
        <f>VIX_0!C15</f>
        <v>18943</v>
      </c>
      <c r="D5">
        <f>VIX_0!D15</f>
        <v>18943</v>
      </c>
      <c r="E5">
        <f>VIX_0!E15</f>
        <v>18931</v>
      </c>
      <c r="F5">
        <f>VIX_0!F15</f>
        <v>18879</v>
      </c>
      <c r="G5">
        <f>VIX_0!G15</f>
        <v>17726</v>
      </c>
      <c r="H5">
        <f>VIX_0!H15</f>
        <v>18109</v>
      </c>
      <c r="I5">
        <f>VIX_0!I15</f>
        <v>18032</v>
      </c>
      <c r="J5">
        <f>VIX_0!J15</f>
        <v>17966</v>
      </c>
      <c r="K5">
        <f>VIX_0!K15</f>
        <v>18268</v>
      </c>
      <c r="L5">
        <f>VIX_0!L15</f>
        <v>17662</v>
      </c>
      <c r="M5">
        <f>VIX_0!M15</f>
        <v>17584</v>
      </c>
      <c r="N5">
        <f>VIX_0!N15</f>
        <v>16891</v>
      </c>
      <c r="O5">
        <f>VIX_0!O15</f>
        <v>15986</v>
      </c>
      <c r="P5">
        <f>VIX_0!P15</f>
        <v>13926</v>
      </c>
      <c r="Q5">
        <f>VIX_0!Q15</f>
        <v>22141</v>
      </c>
      <c r="R5">
        <f>VIX_0!R15</f>
        <v>22678</v>
      </c>
      <c r="S5">
        <f>VIX_0!S15</f>
        <v>22633</v>
      </c>
      <c r="T5">
        <f>VIX_0!T15</f>
        <v>17185</v>
      </c>
      <c r="U5">
        <f>VIX_0!U15</f>
        <v>15721</v>
      </c>
      <c r="V5">
        <f>VIX_0!V15</f>
        <v>13584</v>
      </c>
      <c r="W5">
        <f>VIX_0!W15</f>
        <v>12835</v>
      </c>
      <c r="X5">
        <f>VIX_0!X15</f>
        <v>12531</v>
      </c>
      <c r="Y5">
        <f>VIX_0!Y15</f>
        <v>12812</v>
      </c>
      <c r="Z5">
        <f>VIX_0!Z15</f>
        <v>12147</v>
      </c>
      <c r="AA5">
        <f>VIX_0!AA15</f>
        <v>12502</v>
      </c>
      <c r="AB5">
        <f>VIX_0!AB15</f>
        <v>12421</v>
      </c>
      <c r="AC5">
        <f>VIX_0!AC15</f>
        <v>13695</v>
      </c>
      <c r="AD5">
        <f>VIX_0!AD15</f>
        <v>14029</v>
      </c>
      <c r="AE5">
        <f>VIX_0!AE15</f>
        <v>13402</v>
      </c>
      <c r="AF5">
        <f>VIX_0!AF15</f>
        <v>13462</v>
      </c>
      <c r="AG5">
        <f>VIX_0!AG15</f>
        <v>13179</v>
      </c>
      <c r="AH5">
        <f>VIX_0!AH15</f>
        <v>12499</v>
      </c>
      <c r="AI5">
        <f>VIX_0!AI15</f>
        <v>11989</v>
      </c>
      <c r="AJ5">
        <f>VIX_0!AJ15</f>
        <v>11850</v>
      </c>
      <c r="AK5">
        <f>VIX_0!AK15</f>
        <v>22393</v>
      </c>
      <c r="AL5">
        <f>VIX_0!AL15</f>
        <v>21173</v>
      </c>
      <c r="AM5">
        <f>VIX_0!AM15</f>
        <v>19982</v>
      </c>
      <c r="AN5">
        <f>VIX_0!AN15</f>
        <v>15783</v>
      </c>
      <c r="AO5">
        <f>VIX_0!AO15</f>
        <v>15627</v>
      </c>
      <c r="AP5">
        <f>VIX_0!AP15</f>
        <v>14622</v>
      </c>
      <c r="AQ5">
        <f>VIX_0!AQ15</f>
        <v>14970</v>
      </c>
      <c r="AR5">
        <f>VIX_0!AR15</f>
        <v>14212</v>
      </c>
      <c r="AS5">
        <f>VIX_0!AS15</f>
        <v>12851</v>
      </c>
      <c r="AT5">
        <f>VIX_0!AT15</f>
        <v>12542</v>
      </c>
      <c r="AU5">
        <f>VIX_0!AU15</f>
        <v>12161</v>
      </c>
      <c r="AV5">
        <f>VIX_0!AV15</f>
        <v>12190</v>
      </c>
      <c r="AW5">
        <f>VIX_0!AW15</f>
        <v>11260</v>
      </c>
      <c r="AX5">
        <f>VIX_0!AX15</f>
        <v>10659</v>
      </c>
      <c r="AY5">
        <f>VIX_0!AY15</f>
        <v>10528</v>
      </c>
      <c r="AZ5">
        <f>VIX_0!AZ15</f>
        <v>9936</v>
      </c>
      <c r="BA5">
        <f>VIX_0!BA15</f>
        <v>8692</v>
      </c>
      <c r="BB5">
        <f>VIX_0!BB15</f>
        <v>8314</v>
      </c>
      <c r="BC5">
        <f>VIX_0!BC15</f>
        <v>7815</v>
      </c>
      <c r="BD5">
        <f>VIX_0!BD15</f>
        <v>7492</v>
      </c>
      <c r="BE5">
        <f>VIX_0!BE15</f>
        <v>21468</v>
      </c>
      <c r="BF5">
        <f>VIX_0!BF15</f>
        <v>18946</v>
      </c>
      <c r="BG5">
        <f>VIX_0!BG15</f>
        <v>18220</v>
      </c>
      <c r="BH5">
        <f>VIX_0!BH15</f>
        <v>15669</v>
      </c>
      <c r="BI5">
        <f>VIX_0!BI15</f>
        <v>15604</v>
      </c>
      <c r="BJ5">
        <f>VIX_0!BJ15</f>
        <v>15642</v>
      </c>
      <c r="BK5">
        <f>VIX_0!BK15</f>
        <v>15202</v>
      </c>
      <c r="BL5">
        <f>VIX_0!BL15</f>
        <v>14726</v>
      </c>
      <c r="BM5">
        <f>VIX_0!BM15</f>
        <v>14819</v>
      </c>
      <c r="BN5">
        <f>VIX_0!BN15</f>
        <v>14416</v>
      </c>
      <c r="BO5">
        <f>VIX_0!BO15</f>
        <v>14804</v>
      </c>
      <c r="BP5">
        <f>VIX_0!BP15</f>
        <v>15420</v>
      </c>
      <c r="BQ5">
        <f>VIX_0!BQ15</f>
        <v>15032</v>
      </c>
      <c r="BR5">
        <f>VIX_0!BR15</f>
        <v>14852</v>
      </c>
      <c r="BS5">
        <f>VIX_0!BS15</f>
        <v>14168</v>
      </c>
      <c r="BT5">
        <f>VIX_0!BT15</f>
        <v>13794</v>
      </c>
      <c r="BU5">
        <f>VIX_0!BU15</f>
        <v>13602</v>
      </c>
      <c r="BV5">
        <f>VIX_0!BV15</f>
        <v>13049</v>
      </c>
      <c r="BW5">
        <f>VIX_0!BW15</f>
        <v>12922</v>
      </c>
      <c r="BX5">
        <f>VIX_0!BX15</f>
        <v>11950</v>
      </c>
      <c r="BY5">
        <f>VIX_0!BY15</f>
        <v>11176</v>
      </c>
      <c r="BZ5">
        <f>VIX_0!BZ15</f>
        <v>10437</v>
      </c>
      <c r="CA5">
        <f>VIX_0!CA15</f>
        <v>9703</v>
      </c>
      <c r="CB5">
        <f>VIX_0!CB15</f>
        <v>9625</v>
      </c>
      <c r="CC5">
        <f>VIX_0!CC15</f>
        <v>9604</v>
      </c>
      <c r="CD5">
        <f>VIX_0!CD15</f>
        <v>27713</v>
      </c>
      <c r="CE5">
        <f>VIX_0!CE15</f>
        <v>26555</v>
      </c>
      <c r="CF5">
        <f>VIX_0!CF15</f>
        <v>25285</v>
      </c>
      <c r="CG5">
        <f>VIX_0!CG15</f>
        <v>21530</v>
      </c>
      <c r="CH5">
        <f>VIX_0!CH15</f>
        <v>21016</v>
      </c>
      <c r="CI5">
        <f>VIX_0!CI15</f>
        <v>20018</v>
      </c>
      <c r="CJ5">
        <f>VIX_0!CJ15</f>
        <v>20263</v>
      </c>
      <c r="CK5">
        <f>VIX_0!CK15</f>
        <v>20284</v>
      </c>
      <c r="CL5">
        <f>VIX_0!CL15</f>
        <v>19460</v>
      </c>
      <c r="CM5">
        <f>VIX_0!CM15</f>
        <v>18553</v>
      </c>
      <c r="CN5">
        <f>VIX_0!CN15</f>
        <v>18418</v>
      </c>
      <c r="CO5">
        <f>VIX_0!CO15</f>
        <v>17849</v>
      </c>
      <c r="CP5">
        <f>VIX_0!CP15</f>
        <v>17971</v>
      </c>
      <c r="CQ5">
        <f>VIX_0!CQ15</f>
        <v>19059</v>
      </c>
      <c r="CR5">
        <f>VIX_0!CR15</f>
        <v>19054</v>
      </c>
      <c r="CS5">
        <f>VIX_0!CS15</f>
        <v>19265</v>
      </c>
      <c r="CT5">
        <f>VIX_0!CT15</f>
        <v>18587</v>
      </c>
      <c r="CU5">
        <f>VIX_0!CU15</f>
        <v>18349</v>
      </c>
      <c r="CV5">
        <f>VIX_0!CV15</f>
        <v>17538</v>
      </c>
      <c r="CW5">
        <f>VIX_0!CW15</f>
        <v>16641</v>
      </c>
      <c r="CX5">
        <f>VIX_0!CX15</f>
        <v>19169</v>
      </c>
      <c r="CY5">
        <f>VIX_0!CY15</f>
        <v>18414</v>
      </c>
      <c r="CZ5">
        <f>VIX_0!CZ15</f>
        <v>17480</v>
      </c>
    </row>
    <row r="6" spans="1:104" x14ac:dyDescent="0.25">
      <c r="A6" t="str">
        <f ca="1">'cont list_0'!V9</f>
        <v>Jan27</v>
      </c>
      <c r="B6">
        <f>VIX_0!B16</f>
        <v>9377</v>
      </c>
      <c r="C6">
        <f>VIX_0!C16</f>
        <v>9377</v>
      </c>
      <c r="D6">
        <f>VIX_0!D16</f>
        <v>9377</v>
      </c>
      <c r="E6">
        <f>VIX_0!E16</f>
        <v>5392</v>
      </c>
      <c r="F6">
        <f>VIX_0!F16</f>
        <v>5112</v>
      </c>
      <c r="G6">
        <f>VIX_0!G16</f>
        <v>4824</v>
      </c>
      <c r="H6">
        <f>VIX_0!H16</f>
        <v>4831</v>
      </c>
      <c r="I6">
        <f>VIX_0!I16</f>
        <v>4748</v>
      </c>
      <c r="J6">
        <f>VIX_0!J16</f>
        <v>4718</v>
      </c>
      <c r="K6">
        <f>VIX_0!K16</f>
        <v>4732</v>
      </c>
      <c r="L6">
        <f>VIX_0!L16</f>
        <v>4667</v>
      </c>
      <c r="M6">
        <f>VIX_0!M16</f>
        <v>4330</v>
      </c>
      <c r="N6">
        <f>VIX_0!N16</f>
        <v>4259</v>
      </c>
      <c r="O6">
        <f>VIX_0!O16</f>
        <v>4011</v>
      </c>
      <c r="P6">
        <f>VIX_0!P16</f>
        <v>3557</v>
      </c>
      <c r="Q6">
        <f>VIX_0!Q16</f>
        <v>13626</v>
      </c>
      <c r="R6">
        <f>VIX_0!R16</f>
        <v>12222</v>
      </c>
      <c r="S6">
        <f>VIX_0!S16</f>
        <v>12205</v>
      </c>
      <c r="T6">
        <f>VIX_0!T16</f>
        <v>10943</v>
      </c>
      <c r="U6">
        <f>VIX_0!U16</f>
        <v>10501</v>
      </c>
      <c r="V6">
        <f>VIX_0!V16</f>
        <v>9938</v>
      </c>
      <c r="W6">
        <f>VIX_0!W16</f>
        <v>9429</v>
      </c>
      <c r="X6">
        <f>VIX_0!X16</f>
        <v>8880</v>
      </c>
      <c r="Y6">
        <f>VIX_0!Y16</f>
        <v>8692</v>
      </c>
      <c r="Z6">
        <f>VIX_0!Z16</f>
        <v>8439</v>
      </c>
      <c r="AA6">
        <f>VIX_0!AA16</f>
        <v>7208</v>
      </c>
      <c r="AB6">
        <f>VIX_0!AB16</f>
        <v>6666</v>
      </c>
      <c r="AC6">
        <f>VIX_0!AC16</f>
        <v>6631</v>
      </c>
      <c r="AD6">
        <f>VIX_0!AD16</f>
        <v>6552</v>
      </c>
      <c r="AE6">
        <f>VIX_0!AE16</f>
        <v>6119</v>
      </c>
      <c r="AF6">
        <f>VIX_0!AF16</f>
        <v>5986</v>
      </c>
      <c r="AG6">
        <f>VIX_0!AG16</f>
        <v>5397</v>
      </c>
      <c r="AH6">
        <f>VIX_0!AH16</f>
        <v>4920</v>
      </c>
      <c r="AI6">
        <f>VIX_0!AI16</f>
        <v>4761</v>
      </c>
      <c r="AJ6">
        <f>VIX_0!AJ16</f>
        <v>4752</v>
      </c>
      <c r="AK6">
        <f>VIX_0!AK16</f>
        <v>9091</v>
      </c>
      <c r="AL6">
        <f>VIX_0!AL16</f>
        <v>8747</v>
      </c>
      <c r="AM6">
        <f>VIX_0!AM16</f>
        <v>8541</v>
      </c>
      <c r="AN6">
        <f>VIX_0!AN16</f>
        <v>7783</v>
      </c>
      <c r="AO6">
        <f>VIX_0!AO16</f>
        <v>7313</v>
      </c>
      <c r="AP6">
        <f>VIX_0!AP16</f>
        <v>6580</v>
      </c>
      <c r="AQ6">
        <f>VIX_0!AQ16</f>
        <v>5849</v>
      </c>
      <c r="AR6">
        <f>VIX_0!AR16</f>
        <v>5410</v>
      </c>
      <c r="AS6">
        <f>VIX_0!AS16</f>
        <v>5479</v>
      </c>
      <c r="AT6">
        <f>VIX_0!AT16</f>
        <v>5396</v>
      </c>
      <c r="AU6">
        <f>VIX_0!AU16</f>
        <v>4985</v>
      </c>
      <c r="AV6">
        <f>VIX_0!AV16</f>
        <v>4896</v>
      </c>
      <c r="AW6">
        <f>VIX_0!AW16</f>
        <v>4013</v>
      </c>
      <c r="AX6">
        <f>VIX_0!AX16</f>
        <v>3615</v>
      </c>
      <c r="AY6">
        <f>VIX_0!AY16</f>
        <v>3370</v>
      </c>
      <c r="AZ6">
        <f>VIX_0!AZ16</f>
        <v>3187</v>
      </c>
      <c r="BA6">
        <f>VIX_0!BA16</f>
        <v>2961</v>
      </c>
      <c r="BB6">
        <f>VIX_0!BB16</f>
        <v>2822</v>
      </c>
      <c r="BC6">
        <f>VIX_0!BC16</f>
        <v>2204</v>
      </c>
      <c r="BD6">
        <f>VIX_0!BD16</f>
        <v>2040</v>
      </c>
      <c r="BE6">
        <f>VIX_0!BE16</f>
        <v>6311</v>
      </c>
      <c r="BF6">
        <f>VIX_0!BF16</f>
        <v>6202</v>
      </c>
      <c r="BG6">
        <f>VIX_0!BG16</f>
        <v>6025</v>
      </c>
      <c r="BH6">
        <f>VIX_0!BH16</f>
        <v>5609</v>
      </c>
      <c r="BI6">
        <f>VIX_0!BI16</f>
        <v>5220</v>
      </c>
      <c r="BJ6">
        <f>VIX_0!BJ16</f>
        <v>4956</v>
      </c>
      <c r="BK6">
        <f>VIX_0!BK16</f>
        <v>4604</v>
      </c>
      <c r="BL6">
        <f>VIX_0!BL16</f>
        <v>4404</v>
      </c>
      <c r="BM6">
        <f>VIX_0!BM16</f>
        <v>4535</v>
      </c>
      <c r="BN6">
        <f>VIX_0!BN16</f>
        <v>4335</v>
      </c>
      <c r="BO6">
        <f>VIX_0!BO16</f>
        <v>4248</v>
      </c>
      <c r="BP6">
        <f>VIX_0!BP16</f>
        <v>4090</v>
      </c>
      <c r="BQ6">
        <f>VIX_0!BQ16</f>
        <v>4150</v>
      </c>
      <c r="BR6">
        <f>VIX_0!BR16</f>
        <v>4136</v>
      </c>
      <c r="BS6">
        <f>VIX_0!BS16</f>
        <v>4167</v>
      </c>
      <c r="BT6">
        <f>VIX_0!BT16</f>
        <v>4231</v>
      </c>
      <c r="BU6">
        <f>VIX_0!BU16</f>
        <v>3800</v>
      </c>
      <c r="BV6">
        <f>VIX_0!BV16</f>
        <v>3751</v>
      </c>
      <c r="BW6">
        <f>VIX_0!BW16</f>
        <v>3714</v>
      </c>
      <c r="BX6">
        <f>VIX_0!BX16</f>
        <v>3692</v>
      </c>
      <c r="BY6">
        <f>VIX_0!BY16</f>
        <v>3434</v>
      </c>
      <c r="BZ6">
        <f>VIX_0!BZ16</f>
        <v>3425</v>
      </c>
      <c r="CA6">
        <f>VIX_0!CA16</f>
        <v>3354</v>
      </c>
      <c r="CB6">
        <f>VIX_0!CB16</f>
        <v>3170</v>
      </c>
      <c r="CC6">
        <f>VIX_0!CC16</f>
        <v>3218</v>
      </c>
      <c r="CD6">
        <f>VIX_0!CD16</f>
        <v>9522</v>
      </c>
      <c r="CE6">
        <f>VIX_0!CE16</f>
        <v>9208</v>
      </c>
      <c r="CF6">
        <f>VIX_0!CF16</f>
        <v>9035</v>
      </c>
      <c r="CG6">
        <f>VIX_0!CG16</f>
        <v>8087</v>
      </c>
      <c r="CH6">
        <f>VIX_0!CH16</f>
        <v>7233</v>
      </c>
      <c r="CI6">
        <f>VIX_0!CI16</f>
        <v>6835</v>
      </c>
      <c r="CJ6">
        <f>VIX_0!CJ16</f>
        <v>6500</v>
      </c>
      <c r="CK6">
        <f>VIX_0!CK16</f>
        <v>6289</v>
      </c>
      <c r="CL6">
        <f>VIX_0!CL16</f>
        <v>6281</v>
      </c>
      <c r="CM6">
        <f>VIX_0!CM16</f>
        <v>6252</v>
      </c>
      <c r="CN6">
        <f>VIX_0!CN16</f>
        <v>6149</v>
      </c>
      <c r="CO6">
        <f>VIX_0!CO16</f>
        <v>5641</v>
      </c>
      <c r="CP6">
        <f>VIX_0!CP16</f>
        <v>4787</v>
      </c>
      <c r="CQ6">
        <f>VIX_0!CQ16</f>
        <v>4795</v>
      </c>
      <c r="CR6">
        <f>VIX_0!CR16</f>
        <v>4767</v>
      </c>
      <c r="CS6">
        <f>VIX_0!CS16</f>
        <v>4697</v>
      </c>
      <c r="CT6">
        <f>VIX_0!CT16</f>
        <v>4152</v>
      </c>
      <c r="CU6">
        <f>VIX_0!CU16</f>
        <v>4073</v>
      </c>
      <c r="CV6">
        <f>VIX_0!CV16</f>
        <v>3930</v>
      </c>
      <c r="CW6">
        <f>VIX_0!CW16</f>
        <v>3749</v>
      </c>
      <c r="CX6">
        <f>VIX_0!CX16</f>
        <v>16248</v>
      </c>
      <c r="CY6">
        <f>VIX_0!CY16</f>
        <v>15415</v>
      </c>
      <c r="CZ6">
        <f>VIX_0!CZ16</f>
        <v>14924</v>
      </c>
    </row>
    <row r="7" spans="1:104" x14ac:dyDescent="0.25">
      <c r="A7" t="str">
        <f ca="1">'cont list_0'!V10</f>
        <v>Feb27</v>
      </c>
      <c r="B7">
        <f>VIX_0!B17</f>
        <v>2935</v>
      </c>
      <c r="C7">
        <f>VIX_0!C17</f>
        <v>2935</v>
      </c>
      <c r="D7">
        <f>VIX_0!D17</f>
        <v>2935</v>
      </c>
      <c r="E7">
        <f>VIX_0!E17</f>
        <v>2946</v>
      </c>
      <c r="F7">
        <f>VIX_0!F17</f>
        <v>2909</v>
      </c>
      <c r="G7">
        <f>VIX_0!G17</f>
        <v>2812</v>
      </c>
      <c r="H7">
        <f>VIX_0!H17</f>
        <v>2811</v>
      </c>
      <c r="I7">
        <f>VIX_0!I17</f>
        <v>2810</v>
      </c>
      <c r="J7">
        <f>VIX_0!J17</f>
        <v>2793</v>
      </c>
      <c r="K7">
        <f>VIX_0!K17</f>
        <v>2781</v>
      </c>
      <c r="L7">
        <f>VIX_0!L17</f>
        <v>2776</v>
      </c>
      <c r="M7">
        <f>VIX_0!M17</f>
        <v>2711</v>
      </c>
      <c r="N7">
        <f>VIX_0!N17</f>
        <v>2710</v>
      </c>
      <c r="O7">
        <f>VIX_0!O17</f>
        <v>2708</v>
      </c>
      <c r="P7">
        <f>VIX_0!P17</f>
        <v>2707</v>
      </c>
      <c r="Q7">
        <f>VIX_0!Q17</f>
        <v>3328</v>
      </c>
      <c r="R7">
        <f>VIX_0!R17</f>
        <v>3247</v>
      </c>
      <c r="S7">
        <f>VIX_0!S17</f>
        <v>3157</v>
      </c>
      <c r="T7">
        <f>VIX_0!T17</f>
        <v>3107</v>
      </c>
      <c r="U7">
        <f>VIX_0!U17</f>
        <v>2736</v>
      </c>
      <c r="V7">
        <f>VIX_0!V17</f>
        <v>2573</v>
      </c>
      <c r="W7">
        <f>VIX_0!W17</f>
        <v>2011</v>
      </c>
      <c r="X7">
        <f>VIX_0!X17</f>
        <v>1908</v>
      </c>
      <c r="Y7">
        <f>VIX_0!Y17</f>
        <v>1901</v>
      </c>
      <c r="Z7">
        <f>VIX_0!Z17</f>
        <v>1688</v>
      </c>
      <c r="AA7">
        <f>VIX_0!AA17</f>
        <v>1514</v>
      </c>
      <c r="AB7">
        <f>VIX_0!AB17</f>
        <v>1508</v>
      </c>
      <c r="AC7">
        <f>VIX_0!AC17</f>
        <v>1461</v>
      </c>
      <c r="AD7">
        <f>VIX_0!AD17</f>
        <v>1435</v>
      </c>
      <c r="AE7">
        <f>VIX_0!AE17</f>
        <v>1330</v>
      </c>
      <c r="AF7">
        <f>VIX_0!AF17</f>
        <v>1315</v>
      </c>
      <c r="AG7">
        <f>VIX_0!AG17</f>
        <v>1042</v>
      </c>
      <c r="AH7">
        <f>VIX_0!AH17</f>
        <v>891</v>
      </c>
      <c r="AI7">
        <f>VIX_0!AI17</f>
        <v>856</v>
      </c>
      <c r="AJ7">
        <f>VIX_0!AJ17</f>
        <v>849</v>
      </c>
      <c r="AK7">
        <f>VIX_0!AK17</f>
        <v>4715</v>
      </c>
      <c r="AL7">
        <f>VIX_0!AL17</f>
        <v>4713</v>
      </c>
      <c r="AM7">
        <f>VIX_0!AM17</f>
        <v>4587</v>
      </c>
      <c r="AN7">
        <f>VIX_0!AN17</f>
        <v>4404</v>
      </c>
      <c r="AO7">
        <f>VIX_0!AO17</f>
        <v>4228</v>
      </c>
      <c r="AP7">
        <f>VIX_0!AP17</f>
        <v>4094</v>
      </c>
      <c r="AQ7">
        <f>VIX_0!AQ17</f>
        <v>4040</v>
      </c>
      <c r="AR7">
        <f>VIX_0!AR17</f>
        <v>3851</v>
      </c>
      <c r="AS7">
        <f>VIX_0!AS17</f>
        <v>3915</v>
      </c>
      <c r="AT7">
        <f>VIX_0!AT17</f>
        <v>3896</v>
      </c>
      <c r="AU7">
        <f>VIX_0!AU17</f>
        <v>3884</v>
      </c>
      <c r="AV7">
        <f>VIX_0!AV17</f>
        <v>3556</v>
      </c>
      <c r="AW7">
        <f>VIX_0!AW17</f>
        <v>3516</v>
      </c>
      <c r="AX7">
        <f>VIX_0!AX17</f>
        <v>3402</v>
      </c>
      <c r="AY7">
        <f>VIX_0!AY17</f>
        <v>3370</v>
      </c>
      <c r="AZ7">
        <f>VIX_0!AZ17</f>
        <v>3380</v>
      </c>
      <c r="BA7">
        <f>VIX_0!BA17</f>
        <v>3348</v>
      </c>
      <c r="BB7">
        <f>VIX_0!BB17</f>
        <v>3339</v>
      </c>
      <c r="BC7">
        <f>VIX_0!BC17</f>
        <v>3335</v>
      </c>
      <c r="BD7">
        <f>VIX_0!BD17</f>
        <v>3327</v>
      </c>
      <c r="BE7">
        <f>VIX_0!BE17</f>
        <v>1818</v>
      </c>
      <c r="BF7">
        <f>VIX_0!BF17</f>
        <v>1540</v>
      </c>
      <c r="BG7">
        <f>VIX_0!BG17</f>
        <v>1058</v>
      </c>
      <c r="BH7">
        <f>VIX_0!BH17</f>
        <v>1002</v>
      </c>
      <c r="BI7">
        <f>VIX_0!BI17</f>
        <v>958</v>
      </c>
      <c r="BJ7">
        <f>VIX_0!BJ17</f>
        <v>887</v>
      </c>
      <c r="BK7">
        <f>VIX_0!BK17</f>
        <v>881</v>
      </c>
      <c r="BL7">
        <f>VIX_0!BL17</f>
        <v>870</v>
      </c>
      <c r="BM7">
        <f>VIX_0!BM17</f>
        <v>875</v>
      </c>
      <c r="BN7">
        <f>VIX_0!BN17</f>
        <v>828</v>
      </c>
      <c r="BO7">
        <f>VIX_0!BO17</f>
        <v>768</v>
      </c>
      <c r="BP7">
        <f>VIX_0!BP17</f>
        <v>797</v>
      </c>
      <c r="BQ7">
        <f>VIX_0!BQ17</f>
        <v>605</v>
      </c>
      <c r="BR7">
        <f>VIX_0!BR17</f>
        <v>572</v>
      </c>
      <c r="BS7">
        <f>VIX_0!BS17</f>
        <v>576</v>
      </c>
      <c r="BT7">
        <f>VIX_0!BT17</f>
        <v>590</v>
      </c>
      <c r="BU7">
        <f>VIX_0!BU17</f>
        <v>545</v>
      </c>
      <c r="BV7">
        <f>VIX_0!BV17</f>
        <v>545</v>
      </c>
      <c r="BW7">
        <f>VIX_0!BW17</f>
        <v>920</v>
      </c>
      <c r="BX7">
        <f>VIX_0!BX17</f>
        <v>892</v>
      </c>
      <c r="BY7">
        <f>VIX_0!BY17</f>
        <v>729</v>
      </c>
      <c r="BZ7">
        <f>VIX_0!BZ17</f>
        <v>746</v>
      </c>
      <c r="CA7">
        <f>VIX_0!CA17</f>
        <v>646</v>
      </c>
      <c r="CB7">
        <f>VIX_0!CB17</f>
        <v>623</v>
      </c>
      <c r="CC7">
        <f>VIX_0!CC17</f>
        <v>645</v>
      </c>
      <c r="CD7">
        <f>VIX_0!CD17</f>
        <v>3130</v>
      </c>
      <c r="CE7">
        <f>VIX_0!CE17</f>
        <v>2925</v>
      </c>
      <c r="CF7">
        <f>VIX_0!CF17</f>
        <v>2835</v>
      </c>
      <c r="CG7">
        <f>VIX_0!CG17</f>
        <v>2557</v>
      </c>
      <c r="CH7">
        <f>VIX_0!CH17</f>
        <v>2818</v>
      </c>
      <c r="CI7">
        <f>VIX_0!CI17</f>
        <v>2579</v>
      </c>
      <c r="CJ7">
        <f>VIX_0!CJ17</f>
        <v>2571</v>
      </c>
      <c r="CK7">
        <f>VIX_0!CK17</f>
        <v>2553</v>
      </c>
      <c r="CL7">
        <f>VIX_0!CL17</f>
        <v>2371</v>
      </c>
      <c r="CM7">
        <f>VIX_0!CM17</f>
        <v>2340</v>
      </c>
      <c r="CN7">
        <f>VIX_0!CN17</f>
        <v>2340</v>
      </c>
      <c r="CO7">
        <f>VIX_0!CO17</f>
        <v>1371</v>
      </c>
      <c r="CP7">
        <f>VIX_0!CP17</f>
        <v>1247</v>
      </c>
      <c r="CQ7">
        <f>VIX_0!CQ17</f>
        <v>1246</v>
      </c>
      <c r="CR7">
        <f>VIX_0!CR17</f>
        <v>1233</v>
      </c>
      <c r="CS7">
        <f>VIX_0!CS17</f>
        <v>1232</v>
      </c>
      <c r="CT7">
        <f>VIX_0!CT17</f>
        <v>1232</v>
      </c>
      <c r="CU7">
        <f>VIX_0!CU17</f>
        <v>1232</v>
      </c>
      <c r="CV7">
        <f>VIX_0!CV17</f>
        <v>1232</v>
      </c>
      <c r="CW7">
        <f>VIX_0!CW17</f>
        <v>1232</v>
      </c>
      <c r="CX7">
        <f>VIX_0!CX17</f>
        <v>3606</v>
      </c>
      <c r="CY7">
        <f>VIX_0!CY17</f>
        <v>3600</v>
      </c>
      <c r="CZ7">
        <f>VIX_0!CZ17</f>
        <v>3519</v>
      </c>
    </row>
    <row r="8" spans="1:104" x14ac:dyDescent="0.25">
      <c r="A8" t="str">
        <f ca="1">'cont list_0'!V11</f>
        <v>Mar27</v>
      </c>
      <c r="B8">
        <f>VIX_0!B18</f>
        <v>404</v>
      </c>
      <c r="C8">
        <f>VIX_0!C18</f>
        <v>404</v>
      </c>
      <c r="D8">
        <f>VIX_0!D18</f>
        <v>404</v>
      </c>
      <c r="E8">
        <f>VIX_0!E18</f>
        <v>404</v>
      </c>
      <c r="F8">
        <f>VIX_0!F18</f>
        <v>404</v>
      </c>
      <c r="G8">
        <f>VIX_0!G18</f>
        <v>379</v>
      </c>
      <c r="H8">
        <f>VIX_0!H18</f>
        <v>352</v>
      </c>
      <c r="I8">
        <f>VIX_0!I18</f>
        <v>329</v>
      </c>
      <c r="J8">
        <f>VIX_0!J18</f>
        <v>299</v>
      </c>
      <c r="K8">
        <f>VIX_0!K18</f>
        <v>299</v>
      </c>
      <c r="L8">
        <f>VIX_0!L18</f>
        <v>245</v>
      </c>
      <c r="M8">
        <f>VIX_0!M18</f>
        <v>218</v>
      </c>
      <c r="N8">
        <f>VIX_0!N18</f>
        <v>218</v>
      </c>
      <c r="O8">
        <f>VIX_0!O18</f>
        <v>218</v>
      </c>
      <c r="P8">
        <f>VIX_0!P18</f>
        <v>218</v>
      </c>
      <c r="Q8">
        <f>VIX_0!Q18</f>
        <v>2700</v>
      </c>
      <c r="R8">
        <f>VIX_0!R18</f>
        <v>2700</v>
      </c>
      <c r="S8">
        <f>VIX_0!S18</f>
        <v>2701</v>
      </c>
      <c r="T8">
        <f>VIX_0!T18</f>
        <v>2730</v>
      </c>
      <c r="U8">
        <f>VIX_0!U18</f>
        <v>2541</v>
      </c>
      <c r="V8">
        <f>VIX_0!V18</f>
        <v>2522</v>
      </c>
      <c r="W8">
        <f>VIX_0!W18</f>
        <v>2522</v>
      </c>
      <c r="X8">
        <f>VIX_0!X18</f>
        <v>2519</v>
      </c>
      <c r="Y8">
        <f>VIX_0!Y18</f>
        <v>2519</v>
      </c>
      <c r="Z8">
        <f>VIX_0!Z18</f>
        <v>2053</v>
      </c>
      <c r="AA8">
        <f>VIX_0!AA18</f>
        <v>753</v>
      </c>
      <c r="AB8">
        <f>VIX_0!AB18</f>
        <v>746</v>
      </c>
      <c r="AC8">
        <f>VIX_0!AC18</f>
        <v>369</v>
      </c>
      <c r="AD8">
        <f>VIX_0!AD18</f>
        <v>369</v>
      </c>
      <c r="AE8">
        <f>VIX_0!AE18</f>
        <v>369</v>
      </c>
      <c r="AF8">
        <f>VIX_0!AF18</f>
        <v>369</v>
      </c>
      <c r="AG8">
        <f>VIX_0!AG18</f>
        <v>382</v>
      </c>
      <c r="AH8">
        <f>VIX_0!AH18</f>
        <v>382</v>
      </c>
      <c r="AI8">
        <f>VIX_0!AI18</f>
        <v>375</v>
      </c>
      <c r="AJ8">
        <f>VIX_0!AJ18</f>
        <v>375</v>
      </c>
      <c r="AK8">
        <f>VIX_0!AK18</f>
        <v>838</v>
      </c>
      <c r="AL8">
        <f>VIX_0!AL18</f>
        <v>532</v>
      </c>
      <c r="AM8">
        <f>VIX_0!AM18</f>
        <v>532</v>
      </c>
      <c r="AN8">
        <f>VIX_0!AN18</f>
        <v>532</v>
      </c>
      <c r="AO8">
        <f>VIX_0!AO18</f>
        <v>532</v>
      </c>
      <c r="AP8">
        <f>VIX_0!AP18</f>
        <v>432</v>
      </c>
      <c r="AQ8">
        <f>VIX_0!AQ18</f>
        <v>425</v>
      </c>
      <c r="AR8">
        <f>VIX_0!AR18</f>
        <v>349</v>
      </c>
      <c r="AS8">
        <f>VIX_0!AS18</f>
        <v>349</v>
      </c>
      <c r="AT8">
        <f>VIX_0!AT18</f>
        <v>348</v>
      </c>
      <c r="AU8">
        <f>VIX_0!AU18</f>
        <v>270</v>
      </c>
      <c r="AV8">
        <f>VIX_0!AV18</f>
        <v>270</v>
      </c>
      <c r="AW8">
        <f>VIX_0!AW18</f>
        <v>243</v>
      </c>
      <c r="AX8">
        <f>VIX_0!AX18</f>
        <v>243</v>
      </c>
      <c r="AY8">
        <f>VIX_0!AY18</f>
        <v>238</v>
      </c>
      <c r="AZ8">
        <f>VIX_0!AZ18</f>
        <v>232</v>
      </c>
      <c r="BA8">
        <f>VIX_0!BA18</f>
        <v>231</v>
      </c>
      <c r="BB8">
        <f>VIX_0!BB18</f>
        <v>231</v>
      </c>
      <c r="BC8">
        <f>VIX_0!BC18</f>
        <v>231</v>
      </c>
      <c r="BD8">
        <f>VIX_0!BD18</f>
        <v>230</v>
      </c>
      <c r="BE8">
        <f>VIX_0!BE18</f>
        <v>3078</v>
      </c>
      <c r="BF8">
        <f>VIX_0!BF18</f>
        <v>2561</v>
      </c>
      <c r="BG8">
        <f>VIX_0!BG18</f>
        <v>1270</v>
      </c>
      <c r="BH8">
        <f>VIX_0!BH18</f>
        <v>1020</v>
      </c>
      <c r="BI8">
        <f>VIX_0!BI18</f>
        <v>861</v>
      </c>
      <c r="BJ8">
        <f>VIX_0!BJ18</f>
        <v>851</v>
      </c>
      <c r="BK8">
        <f>VIX_0!BK18</f>
        <v>851</v>
      </c>
      <c r="BL8">
        <f>VIX_0!BL18</f>
        <v>840</v>
      </c>
      <c r="BM8">
        <f>VIX_0!BM18</f>
        <v>837</v>
      </c>
      <c r="BN8">
        <f>VIX_0!BN18</f>
        <v>804</v>
      </c>
      <c r="BO8">
        <f>VIX_0!BO18</f>
        <v>804</v>
      </c>
      <c r="BP8">
        <f>VIX_0!BP18</f>
        <v>795</v>
      </c>
      <c r="BQ8">
        <f>VIX_0!BQ18</f>
        <v>700</v>
      </c>
      <c r="BR8">
        <f>VIX_0!BR18</f>
        <v>693</v>
      </c>
      <c r="BS8">
        <f>VIX_0!BS18</f>
        <v>693</v>
      </c>
      <c r="BT8">
        <f>VIX_0!BT18</f>
        <v>680</v>
      </c>
      <c r="BU8">
        <f>VIX_0!BU18</f>
        <v>680</v>
      </c>
      <c r="BV8">
        <f>VIX_0!BV18</f>
        <v>665</v>
      </c>
      <c r="BW8">
        <f>VIX_0!BW18</f>
        <v>665</v>
      </c>
      <c r="BX8">
        <f>VIX_0!BX18</f>
        <v>704</v>
      </c>
      <c r="BY8">
        <f>VIX_0!BY18</f>
        <v>704</v>
      </c>
      <c r="BZ8">
        <f>VIX_0!BZ18</f>
        <v>704</v>
      </c>
      <c r="CA8">
        <f>VIX_0!CA18</f>
        <v>704</v>
      </c>
      <c r="CB8">
        <f>VIX_0!CB18</f>
        <v>704</v>
      </c>
      <c r="CC8">
        <f>VIX_0!CC18</f>
        <v>688</v>
      </c>
      <c r="CD8">
        <f>VIX_0!CD18</f>
        <v>624</v>
      </c>
      <c r="CE8">
        <f>VIX_0!CE18</f>
        <v>586</v>
      </c>
      <c r="CF8">
        <f>VIX_0!CF18</f>
        <v>586</v>
      </c>
      <c r="CG8">
        <f>VIX_0!CG18</f>
        <v>563</v>
      </c>
      <c r="CH8">
        <f>VIX_0!CH18</f>
        <v>535</v>
      </c>
      <c r="CI8">
        <f>VIX_0!CI18</f>
        <v>531</v>
      </c>
      <c r="CJ8">
        <f>VIX_0!CJ18</f>
        <v>531</v>
      </c>
      <c r="CK8">
        <f>VIX_0!CK18</f>
        <v>536</v>
      </c>
      <c r="CL8">
        <f>VIX_0!CL18</f>
        <v>522</v>
      </c>
      <c r="CM8">
        <f>VIX_0!CM18</f>
        <v>522</v>
      </c>
      <c r="CN8">
        <f>VIX_0!CN18</f>
        <v>522</v>
      </c>
      <c r="CO8">
        <f>VIX_0!CO18</f>
        <v>521</v>
      </c>
      <c r="CP8">
        <f>VIX_0!CP18</f>
        <v>521</v>
      </c>
      <c r="CQ8">
        <f>VIX_0!CQ18</f>
        <v>521</v>
      </c>
      <c r="CR8">
        <f>VIX_0!CR18</f>
        <v>521</v>
      </c>
      <c r="CS8">
        <f>VIX_0!CS18</f>
        <v>366</v>
      </c>
      <c r="CT8">
        <f>VIX_0!CT18</f>
        <v>393</v>
      </c>
      <c r="CU8">
        <f>VIX_0!CU18</f>
        <v>393</v>
      </c>
      <c r="CV8">
        <f>VIX_0!CV18</f>
        <v>393</v>
      </c>
      <c r="CW8">
        <f>VIX_0!CW18</f>
        <v>393</v>
      </c>
      <c r="CX8">
        <f>VIX_0!CX18</f>
        <v>1193</v>
      </c>
      <c r="CY8">
        <f>VIX_0!CY18</f>
        <v>1178</v>
      </c>
      <c r="CZ8">
        <f>VIX_0!CZ18</f>
        <v>1178</v>
      </c>
    </row>
    <row r="9" spans="1:104" x14ac:dyDescent="0.25">
      <c r="A9" t="str">
        <f ca="1">'cont list_0'!V12</f>
        <v>Apr27</v>
      </c>
      <c r="B9">
        <f>VIX_0!B19</f>
        <v>1238</v>
      </c>
      <c r="C9">
        <f>VIX_0!C19</f>
        <v>1238</v>
      </c>
      <c r="D9">
        <f>VIX_0!D19</f>
        <v>1238</v>
      </c>
      <c r="E9">
        <f>VIX_0!E19</f>
        <v>1237</v>
      </c>
      <c r="F9">
        <f>VIX_0!F19</f>
        <v>1236</v>
      </c>
      <c r="G9">
        <f>VIX_0!G19</f>
        <v>1184</v>
      </c>
      <c r="H9">
        <f>VIX_0!H19</f>
        <v>1183</v>
      </c>
      <c r="I9">
        <f>VIX_0!I19</f>
        <v>1180</v>
      </c>
      <c r="J9">
        <f>VIX_0!J19</f>
        <v>1179</v>
      </c>
      <c r="K9">
        <f>VIX_0!K19</f>
        <v>1177</v>
      </c>
      <c r="L9">
        <f>VIX_0!L19</f>
        <v>1176</v>
      </c>
      <c r="M9">
        <f>VIX_0!M19</f>
        <v>1175</v>
      </c>
      <c r="N9">
        <f>VIX_0!N19</f>
        <v>1175</v>
      </c>
      <c r="O9">
        <f>VIX_0!O19</f>
        <v>1173</v>
      </c>
      <c r="P9">
        <f>VIX_0!P19</f>
        <v>1173</v>
      </c>
      <c r="Q9">
        <f>VIX_0!Q19</f>
        <v>218</v>
      </c>
      <c r="R9">
        <f>VIX_0!R19</f>
        <v>218</v>
      </c>
      <c r="S9">
        <f>VIX_0!S19</f>
        <v>144</v>
      </c>
      <c r="T9">
        <f>VIX_0!T19</f>
        <v>144</v>
      </c>
      <c r="U9">
        <f>VIX_0!U19</f>
        <v>144</v>
      </c>
      <c r="V9">
        <f>VIX_0!V19</f>
        <v>144</v>
      </c>
      <c r="W9">
        <f>VIX_0!W19</f>
        <v>144</v>
      </c>
      <c r="X9">
        <f>VIX_0!X19</f>
        <v>144</v>
      </c>
      <c r="Y9">
        <f>VIX_0!Y19</f>
        <v>144</v>
      </c>
      <c r="Z9">
        <f>VIX_0!Z19</f>
        <v>144</v>
      </c>
      <c r="AA9">
        <f>VIX_0!AA19</f>
        <v>144</v>
      </c>
      <c r="AB9">
        <f>VIX_0!AB19</f>
        <v>144</v>
      </c>
      <c r="AC9">
        <f>VIX_0!AC19</f>
        <v>144</v>
      </c>
      <c r="AD9">
        <f>VIX_0!AD19</f>
        <v>144</v>
      </c>
      <c r="AE9">
        <f>VIX_0!AE19</f>
        <v>144</v>
      </c>
      <c r="AF9">
        <f>VIX_0!AF19</f>
        <v>144</v>
      </c>
      <c r="AG9">
        <f>VIX_0!AG19</f>
        <v>144</v>
      </c>
      <c r="AH9">
        <f>VIX_0!AH19</f>
        <v>128</v>
      </c>
      <c r="AI9">
        <f>VIX_0!AI19</f>
        <v>53</v>
      </c>
      <c r="AJ9">
        <f>VIX_0!AJ19</f>
        <v>53</v>
      </c>
      <c r="AK9">
        <f>VIX_0!AK19</f>
        <v>335</v>
      </c>
      <c r="AL9">
        <f>VIX_0!AL19</f>
        <v>230</v>
      </c>
      <c r="AM9">
        <f>VIX_0!AM19</f>
        <v>230</v>
      </c>
      <c r="AN9">
        <f>VIX_0!AN19</f>
        <v>230</v>
      </c>
      <c r="AO9">
        <f>VIX_0!AO19</f>
        <v>230</v>
      </c>
      <c r="AP9">
        <f>VIX_0!AP19</f>
        <v>230</v>
      </c>
      <c r="AQ9">
        <f>VIX_0!AQ19</f>
        <v>230</v>
      </c>
      <c r="AR9">
        <f>VIX_0!AR19</f>
        <v>117</v>
      </c>
      <c r="AS9">
        <f>VIX_0!AS19</f>
        <v>117</v>
      </c>
      <c r="AT9">
        <f>VIX_0!AT19</f>
        <v>116</v>
      </c>
      <c r="AU9">
        <f>VIX_0!AU19</f>
        <v>116</v>
      </c>
      <c r="AV9">
        <f>VIX_0!AV19</f>
        <v>115</v>
      </c>
      <c r="AW9">
        <f>VIX_0!AW19</f>
        <v>105</v>
      </c>
      <c r="AX9">
        <f>VIX_0!AX19</f>
        <v>105</v>
      </c>
      <c r="AY9">
        <f>VIX_0!AY19</f>
        <v>105</v>
      </c>
      <c r="AZ9">
        <f>VIX_0!AZ19</f>
        <v>105</v>
      </c>
      <c r="BA9">
        <f>VIX_0!BA19</f>
        <v>104</v>
      </c>
      <c r="BB9">
        <f>VIX_0!BB19</f>
        <v>104</v>
      </c>
      <c r="BC9">
        <f>VIX_0!BC19</f>
        <v>29</v>
      </c>
      <c r="BD9">
        <f>VIX_0!BD19</f>
        <v>28</v>
      </c>
      <c r="BE9">
        <f>VIX_0!BE19</f>
        <v>95</v>
      </c>
      <c r="BF9">
        <f>VIX_0!BF19</f>
        <v>95</v>
      </c>
      <c r="BG9">
        <f>VIX_0!BG19</f>
        <v>95</v>
      </c>
      <c r="BH9">
        <f>VIX_0!BH19</f>
        <v>94</v>
      </c>
      <c r="BI9">
        <f>VIX_0!BI19</f>
        <v>93</v>
      </c>
      <c r="BJ9">
        <f>VIX_0!BJ19</f>
        <v>87</v>
      </c>
      <c r="BK9">
        <f>VIX_0!BK19</f>
        <v>87</v>
      </c>
      <c r="BL9">
        <f>VIX_0!BL19</f>
        <v>87</v>
      </c>
      <c r="BM9">
        <f>VIX_0!BM19</f>
        <v>87</v>
      </c>
      <c r="BN9">
        <f>VIX_0!BN19</f>
        <v>87</v>
      </c>
      <c r="BO9">
        <f>VIX_0!BO19</f>
        <v>84</v>
      </c>
      <c r="BP9">
        <f>VIX_0!BP19</f>
        <v>83</v>
      </c>
      <c r="BQ9">
        <f>VIX_0!BQ19</f>
        <v>83</v>
      </c>
      <c r="BR9">
        <f>VIX_0!BR19</f>
        <v>83</v>
      </c>
      <c r="BS9">
        <f>VIX_0!BS19</f>
        <v>83</v>
      </c>
      <c r="BT9">
        <f>VIX_0!BT19</f>
        <v>83</v>
      </c>
      <c r="BU9">
        <f>VIX_0!BU19</f>
        <v>74</v>
      </c>
      <c r="BV9">
        <f>VIX_0!BV19</f>
        <v>74</v>
      </c>
      <c r="BW9">
        <f>VIX_0!BW19</f>
        <v>74</v>
      </c>
      <c r="BX9">
        <f>VIX_0!BX19</f>
        <v>74</v>
      </c>
      <c r="BY9">
        <f>VIX_0!BY19</f>
        <v>74</v>
      </c>
      <c r="BZ9">
        <f>VIX_0!BZ19</f>
        <v>74</v>
      </c>
      <c r="CA9">
        <f>VIX_0!CA19</f>
        <v>74</v>
      </c>
      <c r="CB9">
        <f>VIX_0!CB19</f>
        <v>74</v>
      </c>
      <c r="CC9">
        <f>VIX_0!CC19</f>
        <v>74</v>
      </c>
      <c r="CD9">
        <f>VIX_0!CD19</f>
        <v>672</v>
      </c>
      <c r="CE9">
        <f>VIX_0!CE19</f>
        <v>662</v>
      </c>
      <c r="CF9">
        <f>VIX_0!CF19</f>
        <v>662</v>
      </c>
      <c r="CG9">
        <f>VIX_0!CG19</f>
        <v>518</v>
      </c>
      <c r="CH9">
        <f>VIX_0!CH19</f>
        <v>208</v>
      </c>
      <c r="CI9">
        <f>VIX_0!CI19</f>
        <v>129</v>
      </c>
      <c r="CJ9">
        <f>VIX_0!CJ19</f>
        <v>129</v>
      </c>
      <c r="CK9">
        <f>VIX_0!CK19</f>
        <v>129</v>
      </c>
      <c r="CL9">
        <f>VIX_0!CL19</f>
        <v>60</v>
      </c>
      <c r="CM9">
        <f>VIX_0!CM19</f>
        <v>60</v>
      </c>
      <c r="CN9">
        <f>VIX_0!CN19</f>
        <v>60</v>
      </c>
      <c r="CO9">
        <f>VIX_0!CO19</f>
        <v>56</v>
      </c>
      <c r="CP9">
        <f>VIX_0!CP19</f>
        <v>56</v>
      </c>
      <c r="CQ9">
        <f>VIX_0!CQ19</f>
        <v>56</v>
      </c>
      <c r="CR9">
        <f>VIX_0!CR19</f>
        <v>56</v>
      </c>
      <c r="CS9">
        <f>VIX_0!CS19</f>
        <v>56</v>
      </c>
      <c r="CT9">
        <f>VIX_0!CT19</f>
        <v>89</v>
      </c>
      <c r="CU9">
        <f>VIX_0!CU19</f>
        <v>89</v>
      </c>
      <c r="CV9">
        <f>VIX_0!CV19</f>
        <v>89</v>
      </c>
      <c r="CW9">
        <f>VIX_0!CW19</f>
        <v>89</v>
      </c>
      <c r="CX9">
        <f>VIX_0!CX19</f>
        <v>393</v>
      </c>
      <c r="CY9">
        <f>VIX_0!CY19</f>
        <v>380</v>
      </c>
      <c r="CZ9">
        <f>VIX_0!CZ19</f>
        <v>380</v>
      </c>
    </row>
    <row r="10" spans="1:104" x14ac:dyDescent="0.25">
      <c r="A10" t="str">
        <f ca="1">'cont list_0'!V13</f>
        <v>May27</v>
      </c>
      <c r="B10">
        <f>VIX_0!B20</f>
        <v>33</v>
      </c>
      <c r="C10">
        <f>VIX_0!C20</f>
        <v>33</v>
      </c>
      <c r="D10">
        <f>VIX_0!D20</f>
        <v>33</v>
      </c>
      <c r="E10">
        <f>VIX_0!E20</f>
        <v>32</v>
      </c>
      <c r="F10">
        <f>VIX_0!F20</f>
        <v>31</v>
      </c>
      <c r="G10">
        <f>VIX_0!G20</f>
        <v>31</v>
      </c>
      <c r="H10">
        <f>VIX_0!H20</f>
        <v>30</v>
      </c>
      <c r="I10">
        <f>VIX_0!I20</f>
        <v>24</v>
      </c>
      <c r="J10">
        <f>VIX_0!J20</f>
        <v>20</v>
      </c>
      <c r="K10">
        <f>VIX_0!K20</f>
        <v>18</v>
      </c>
      <c r="L10">
        <f>VIX_0!L20</f>
        <v>17</v>
      </c>
      <c r="M10">
        <f>VIX_0!M20</f>
        <v>15</v>
      </c>
      <c r="N10">
        <f>VIX_0!N20</f>
        <v>15</v>
      </c>
      <c r="O10">
        <f>VIX_0!O20</f>
        <v>7</v>
      </c>
      <c r="P10">
        <f>VIX_0!P20</f>
        <v>1173</v>
      </c>
      <c r="Q10">
        <f>VIX_0!Q20</f>
        <v>1173</v>
      </c>
      <c r="R10">
        <f>VIX_0!R20</f>
        <v>1173</v>
      </c>
      <c r="S10">
        <f>VIX_0!S20</f>
        <v>1173</v>
      </c>
      <c r="T10">
        <f>VIX_0!T20</f>
        <v>1173</v>
      </c>
      <c r="U10">
        <f>VIX_0!U20</f>
        <v>1173</v>
      </c>
      <c r="V10">
        <f>VIX_0!V20</f>
        <v>802</v>
      </c>
      <c r="W10">
        <f>VIX_0!W20</f>
        <v>802</v>
      </c>
      <c r="X10">
        <f>VIX_0!X20</f>
        <v>802</v>
      </c>
      <c r="Y10">
        <f>VIX_0!Y20</f>
        <v>767</v>
      </c>
      <c r="Z10">
        <f>VIX_0!Z20</f>
        <v>667</v>
      </c>
      <c r="AA10">
        <f>VIX_0!AA20</f>
        <v>587</v>
      </c>
      <c r="AB10">
        <f>VIX_0!AB20</f>
        <v>587</v>
      </c>
      <c r="AC10">
        <f>VIX_0!AC20</f>
        <v>587</v>
      </c>
      <c r="AD10">
        <f>VIX_0!AD20</f>
        <v>587</v>
      </c>
      <c r="AE10">
        <f>VIX_0!AE20</f>
        <v>587</v>
      </c>
      <c r="AF10">
        <f>VIX_0!AF20</f>
        <v>487</v>
      </c>
      <c r="AG10">
        <f>VIX_0!AG20</f>
        <v>17</v>
      </c>
      <c r="AH10">
        <f>VIX_0!AH20</f>
        <v>1</v>
      </c>
      <c r="AI10">
        <f>VIX_0!AI20</f>
        <v>93</v>
      </c>
      <c r="AJ10">
        <f>VIX_0!AJ20</f>
        <v>93</v>
      </c>
      <c r="AK10">
        <f>VIX_0!AK20</f>
        <v>93</v>
      </c>
      <c r="AL10">
        <f>VIX_0!AL20</f>
        <v>93</v>
      </c>
      <c r="AM10">
        <f>VIX_0!AM20</f>
        <v>93</v>
      </c>
      <c r="AN10">
        <f>VIX_0!AN20</f>
        <v>93</v>
      </c>
      <c r="AO10">
        <f>VIX_0!AO20</f>
        <v>93</v>
      </c>
      <c r="AP10">
        <f>VIX_0!AP20</f>
        <v>93</v>
      </c>
      <c r="AQ10">
        <f>VIX_0!AQ20</f>
        <v>93</v>
      </c>
      <c r="AR10">
        <f>VIX_0!AR20</f>
        <v>86</v>
      </c>
      <c r="AS10">
        <f>VIX_0!AS20</f>
        <v>86</v>
      </c>
      <c r="AT10">
        <f>VIX_0!AT20</f>
        <v>86</v>
      </c>
      <c r="AU10">
        <f>VIX_0!AU20</f>
        <v>86</v>
      </c>
      <c r="AV10">
        <f>VIX_0!AV20</f>
        <v>86</v>
      </c>
      <c r="AW10">
        <f>VIX_0!AW20</f>
        <v>76</v>
      </c>
      <c r="AX10">
        <f>VIX_0!AX20</f>
        <v>76</v>
      </c>
      <c r="AY10">
        <f>VIX_0!AY20</f>
        <v>76</v>
      </c>
      <c r="AZ10">
        <f>VIX_0!AZ20</f>
        <v>76</v>
      </c>
      <c r="BA10">
        <f>VIX_0!BA20</f>
        <v>18</v>
      </c>
      <c r="BB10">
        <f>VIX_0!BB20</f>
        <v>18</v>
      </c>
      <c r="BC10">
        <f>VIX_0!BC20</f>
        <v>18</v>
      </c>
      <c r="BD10">
        <f>VIX_0!BD20</f>
        <v>18</v>
      </c>
      <c r="BE10">
        <f>VIX_0!BE20</f>
        <v>18</v>
      </c>
      <c r="BF10">
        <f>VIX_0!BF20</f>
        <v>18</v>
      </c>
      <c r="BG10">
        <f>VIX_0!BG20</f>
        <v>18</v>
      </c>
      <c r="BH10">
        <f>VIX_0!BH20</f>
        <v>17</v>
      </c>
      <c r="BI10">
        <f>VIX_0!BI20</f>
        <v>16</v>
      </c>
      <c r="BJ10">
        <f>VIX_0!BJ20</f>
        <v>15</v>
      </c>
      <c r="BK10">
        <f>VIX_0!BK20</f>
        <v>15</v>
      </c>
      <c r="BL10">
        <f>VIX_0!BL20</f>
        <v>15</v>
      </c>
      <c r="BM10">
        <f>VIX_0!BM20</f>
        <v>15</v>
      </c>
      <c r="BN10">
        <f>VIX_0!BN20</f>
        <v>15</v>
      </c>
      <c r="BO10">
        <f>VIX_0!BO20</f>
        <v>12</v>
      </c>
      <c r="BP10">
        <f>VIX_0!BP20</f>
        <v>11</v>
      </c>
      <c r="BQ10">
        <f>VIX_0!BQ20</f>
        <v>10</v>
      </c>
      <c r="BR10">
        <f>VIX_0!BR20</f>
        <v>9</v>
      </c>
      <c r="BS10">
        <f>VIX_0!BS20</f>
        <v>9</v>
      </c>
      <c r="BT10">
        <f>VIX_0!BT20</f>
        <v>9</v>
      </c>
      <c r="BU10">
        <f>VIX_0!BU20</f>
        <v>74</v>
      </c>
      <c r="BV10">
        <f>VIX_0!BV20</f>
        <v>74</v>
      </c>
      <c r="BW10">
        <f>VIX_0!BW20</f>
        <v>74</v>
      </c>
      <c r="BX10">
        <f>VIX_0!BX20</f>
        <v>74</v>
      </c>
      <c r="BY10">
        <f>VIX_0!BY20</f>
        <v>74</v>
      </c>
      <c r="BZ10">
        <f>VIX_0!BZ20</f>
        <v>74</v>
      </c>
      <c r="CA10">
        <f>VIX_0!CA20</f>
        <v>74</v>
      </c>
      <c r="CB10">
        <f>VIX_0!CB20</f>
        <v>74</v>
      </c>
      <c r="CC10">
        <f>VIX_0!CC20</f>
        <v>74</v>
      </c>
      <c r="CD10">
        <f>VIX_0!CD20</f>
        <v>74</v>
      </c>
      <c r="CE10">
        <f>VIX_0!CE20</f>
        <v>75</v>
      </c>
      <c r="CF10">
        <f>VIX_0!CF20</f>
        <v>75</v>
      </c>
      <c r="CG10">
        <f>VIX_0!CG20</f>
        <v>75</v>
      </c>
      <c r="CH10">
        <f>VIX_0!CH20</f>
        <v>75</v>
      </c>
      <c r="CI10">
        <f>VIX_0!CI20</f>
        <v>75</v>
      </c>
      <c r="CJ10">
        <f>VIX_0!CJ20</f>
        <v>2</v>
      </c>
      <c r="CK10">
        <f>VIX_0!CK20</f>
        <v>2</v>
      </c>
      <c r="CL10">
        <f>VIX_0!CL20</f>
        <v>2</v>
      </c>
      <c r="CM10">
        <f>VIX_0!CM20</f>
        <v>2</v>
      </c>
      <c r="CN10">
        <f>VIX_0!CN20</f>
        <v>1</v>
      </c>
      <c r="CO10">
        <f>VIX_0!CO20</f>
        <v>1</v>
      </c>
      <c r="CP10">
        <f>VIX_0!CP20</f>
        <v>1</v>
      </c>
      <c r="CQ10">
        <f>VIX_0!CQ20</f>
        <v>1</v>
      </c>
      <c r="CR10">
        <f>VIX_0!CR20</f>
        <v>1</v>
      </c>
      <c r="CS10">
        <f>VIX_0!CS20</f>
        <v>89</v>
      </c>
      <c r="CT10">
        <f>VIX_0!CT20</f>
        <v>89</v>
      </c>
      <c r="CU10">
        <f>VIX_0!CU20</f>
        <v>89</v>
      </c>
      <c r="CV10">
        <f>VIX_0!CV20</f>
        <v>89</v>
      </c>
      <c r="CW10">
        <f>VIX_0!CW20</f>
        <v>89</v>
      </c>
      <c r="CX10">
        <f>VIX_0!CX20</f>
        <v>89</v>
      </c>
      <c r="CY10">
        <f>VIX_0!CY20</f>
        <v>89</v>
      </c>
      <c r="CZ10">
        <f>VIX_0!CZ20</f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B94A-13FC-4CB1-8936-291FF5196D4A}">
  <sheetPr codeName="Sheet2"/>
  <dimension ref="A1:CM102"/>
  <sheetViews>
    <sheetView topLeftCell="X1" workbookViewId="0">
      <selection sqref="A1:BR34"/>
    </sheetView>
  </sheetViews>
  <sheetFormatPr defaultRowHeight="15" x14ac:dyDescent="0.25"/>
  <cols>
    <col min="1" max="1" width="13.5703125" bestFit="1" customWidth="1"/>
    <col min="2" max="9" width="11.140625" bestFit="1" customWidth="1"/>
    <col min="10" max="44" width="12.140625" bestFit="1" customWidth="1"/>
    <col min="45" max="91" width="12.140625" customWidth="1"/>
    <col min="92" max="146" width="12.140625" bestFit="1" customWidth="1"/>
    <col min="147" max="1046" width="13.140625" bestFit="1" customWidth="1"/>
    <col min="1047" max="1630" width="14.140625" bestFit="1" customWidth="1"/>
    <col min="1631" max="2077" width="14.140625" customWidth="1"/>
  </cols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s="1" customFormat="1" x14ac:dyDescent="0.25">
      <c r="A2" s="1" t="s">
        <v>121</v>
      </c>
      <c r="B2" s="1">
        <v>46302</v>
      </c>
      <c r="C2" s="1">
        <v>46301</v>
      </c>
      <c r="D2" s="1">
        <v>46300</v>
      </c>
      <c r="E2" s="1">
        <v>46297</v>
      </c>
      <c r="F2" s="1">
        <v>46296</v>
      </c>
      <c r="G2" s="1">
        <v>46295</v>
      </c>
      <c r="H2" s="1">
        <v>46294</v>
      </c>
      <c r="I2" s="1">
        <v>46293</v>
      </c>
      <c r="J2" s="1">
        <v>46290</v>
      </c>
      <c r="K2" s="1">
        <v>46289</v>
      </c>
      <c r="L2" s="1">
        <v>46288</v>
      </c>
      <c r="M2" s="1">
        <v>46287</v>
      </c>
      <c r="N2" s="1">
        <v>46286</v>
      </c>
      <c r="O2" s="1">
        <v>46283</v>
      </c>
      <c r="P2" s="1">
        <v>46282</v>
      </c>
      <c r="Q2" s="1">
        <v>46281</v>
      </c>
      <c r="R2" s="1">
        <v>46280</v>
      </c>
      <c r="S2" s="1">
        <v>46279</v>
      </c>
      <c r="T2" s="1">
        <v>46276</v>
      </c>
      <c r="U2" s="1">
        <v>46275</v>
      </c>
      <c r="V2" s="1">
        <v>46274</v>
      </c>
      <c r="W2" s="1">
        <v>46273</v>
      </c>
      <c r="X2" s="1">
        <v>46272</v>
      </c>
      <c r="Y2" s="1">
        <v>46269</v>
      </c>
      <c r="Z2" s="1">
        <v>46268</v>
      </c>
      <c r="AA2" s="1">
        <v>46267</v>
      </c>
      <c r="AB2" s="1">
        <v>46266</v>
      </c>
      <c r="AC2" s="1">
        <v>46265</v>
      </c>
      <c r="AD2" s="1">
        <v>46262</v>
      </c>
      <c r="AE2" s="1">
        <v>46261</v>
      </c>
      <c r="AF2" s="1">
        <v>46260</v>
      </c>
      <c r="AG2" s="1">
        <v>46259</v>
      </c>
      <c r="AH2" s="1">
        <v>46258</v>
      </c>
      <c r="AI2" s="1">
        <v>46255</v>
      </c>
      <c r="AJ2" s="1">
        <v>46254</v>
      </c>
      <c r="AK2" s="1">
        <v>46253</v>
      </c>
      <c r="AL2" s="1">
        <v>46252</v>
      </c>
      <c r="AM2" s="1">
        <v>46251</v>
      </c>
      <c r="AN2" s="1">
        <v>46248</v>
      </c>
      <c r="AO2" s="1">
        <v>46247</v>
      </c>
      <c r="AP2" s="1">
        <v>46246</v>
      </c>
      <c r="AQ2" s="1">
        <v>46245</v>
      </c>
      <c r="AR2" s="1">
        <v>46244</v>
      </c>
      <c r="AS2" s="1">
        <v>46241</v>
      </c>
      <c r="AT2" s="1">
        <v>46240</v>
      </c>
      <c r="AU2" s="1">
        <v>46239</v>
      </c>
      <c r="AV2" s="1">
        <v>46238</v>
      </c>
      <c r="AW2" s="1">
        <v>46237</v>
      </c>
      <c r="AX2" s="1">
        <v>46234</v>
      </c>
      <c r="AY2" s="1">
        <v>46233</v>
      </c>
      <c r="AZ2" s="1">
        <v>46232</v>
      </c>
      <c r="BA2" s="1">
        <v>46231</v>
      </c>
      <c r="BB2" s="1">
        <v>46230</v>
      </c>
      <c r="BC2" s="1">
        <v>46227</v>
      </c>
      <c r="BD2" s="1">
        <v>46226</v>
      </c>
      <c r="BE2" s="1">
        <v>46225</v>
      </c>
      <c r="BF2" s="1">
        <v>46224</v>
      </c>
      <c r="BG2" s="1">
        <v>46223</v>
      </c>
      <c r="BH2" s="1">
        <v>46220</v>
      </c>
      <c r="BI2" s="1">
        <v>46219</v>
      </c>
      <c r="BJ2" s="1">
        <v>46218</v>
      </c>
      <c r="BK2" s="1">
        <v>46217</v>
      </c>
      <c r="BL2" s="1">
        <v>46216</v>
      </c>
      <c r="BM2" s="1">
        <v>46213</v>
      </c>
      <c r="BN2" s="1">
        <v>46212</v>
      </c>
      <c r="BO2" s="1">
        <v>46211</v>
      </c>
      <c r="BP2" s="1">
        <v>46210</v>
      </c>
      <c r="BQ2" s="1">
        <v>46209</v>
      </c>
      <c r="BR2" s="1">
        <v>46206</v>
      </c>
      <c r="BS2">
        <v>46205</v>
      </c>
      <c r="BT2">
        <v>46204</v>
      </c>
      <c r="BU2">
        <v>46203</v>
      </c>
      <c r="BV2">
        <v>46202</v>
      </c>
      <c r="BW2">
        <v>46199</v>
      </c>
      <c r="BX2">
        <v>46198</v>
      </c>
      <c r="BY2">
        <v>46197</v>
      </c>
      <c r="BZ2">
        <v>46196</v>
      </c>
      <c r="CA2">
        <v>46195</v>
      </c>
      <c r="CB2">
        <v>46192</v>
      </c>
      <c r="CC2">
        <v>46191</v>
      </c>
      <c r="CD2">
        <v>46190</v>
      </c>
      <c r="CE2">
        <v>46189</v>
      </c>
      <c r="CF2">
        <v>46188</v>
      </c>
      <c r="CG2">
        <v>46185</v>
      </c>
      <c r="CH2">
        <v>46184</v>
      </c>
      <c r="CI2">
        <v>46183</v>
      </c>
      <c r="CJ2">
        <v>46182</v>
      </c>
      <c r="CK2">
        <v>46181</v>
      </c>
      <c r="CL2">
        <v>46178</v>
      </c>
      <c r="CM2">
        <v>46177</v>
      </c>
    </row>
    <row r="3" spans="1:91" x14ac:dyDescent="0.25">
      <c r="A3" t="s">
        <v>122</v>
      </c>
      <c r="B3">
        <v>1313010</v>
      </c>
      <c r="C3">
        <v>1313010</v>
      </c>
      <c r="D3">
        <v>1322577</v>
      </c>
      <c r="E3">
        <v>1336046</v>
      </c>
      <c r="F3">
        <v>1337217</v>
      </c>
      <c r="G3">
        <v>1369880</v>
      </c>
      <c r="H3">
        <v>1361416</v>
      </c>
      <c r="I3">
        <v>1335525</v>
      </c>
      <c r="J3">
        <v>1348782</v>
      </c>
      <c r="K3">
        <v>1335557</v>
      </c>
      <c r="L3">
        <v>1322564</v>
      </c>
      <c r="M3">
        <v>1306563</v>
      </c>
      <c r="N3">
        <v>1302004</v>
      </c>
      <c r="O3">
        <v>1285672</v>
      </c>
      <c r="P3">
        <v>1298884</v>
      </c>
      <c r="Q3">
        <v>1342184</v>
      </c>
      <c r="R3">
        <v>1328928</v>
      </c>
      <c r="S3">
        <v>1341164</v>
      </c>
      <c r="T3">
        <v>1340535</v>
      </c>
      <c r="U3">
        <v>1349516</v>
      </c>
      <c r="V3">
        <v>1319105</v>
      </c>
      <c r="W3">
        <v>1328556</v>
      </c>
      <c r="X3">
        <v>1335309</v>
      </c>
      <c r="Y3">
        <v>1334979</v>
      </c>
      <c r="Z3">
        <v>1346256</v>
      </c>
      <c r="AA3">
        <v>1346111</v>
      </c>
      <c r="AB3">
        <v>1364634</v>
      </c>
      <c r="AC3">
        <v>1343413</v>
      </c>
      <c r="AD3">
        <v>1340956</v>
      </c>
      <c r="AE3">
        <v>1326680</v>
      </c>
      <c r="AF3">
        <v>1345176</v>
      </c>
      <c r="AG3">
        <v>1317019</v>
      </c>
      <c r="AH3">
        <v>1314716</v>
      </c>
      <c r="AI3">
        <v>1316208</v>
      </c>
      <c r="AJ3">
        <v>1310645</v>
      </c>
      <c r="AK3">
        <v>1324966</v>
      </c>
      <c r="AL3">
        <v>1356281</v>
      </c>
      <c r="AM3">
        <v>1309392</v>
      </c>
      <c r="AN3">
        <v>1313571</v>
      </c>
      <c r="AO3">
        <v>1321988</v>
      </c>
      <c r="AP3">
        <v>1316520</v>
      </c>
      <c r="AQ3">
        <v>1311921</v>
      </c>
      <c r="AR3">
        <v>1287877</v>
      </c>
      <c r="AS3">
        <v>1288217</v>
      </c>
      <c r="AT3">
        <v>1307968</v>
      </c>
      <c r="AU3">
        <v>1300369</v>
      </c>
      <c r="AV3">
        <v>1307606</v>
      </c>
      <c r="AW3">
        <v>1289312</v>
      </c>
      <c r="AX3">
        <v>1301081</v>
      </c>
      <c r="AY3">
        <v>1263532</v>
      </c>
      <c r="AZ3">
        <v>1292934</v>
      </c>
      <c r="BA3">
        <v>1242998</v>
      </c>
      <c r="BB3">
        <v>1288621</v>
      </c>
      <c r="BC3">
        <v>1276108</v>
      </c>
      <c r="BD3">
        <v>1264084</v>
      </c>
      <c r="BE3">
        <v>1263307</v>
      </c>
      <c r="BF3">
        <v>1260348</v>
      </c>
      <c r="BG3">
        <v>1282235</v>
      </c>
      <c r="BH3">
        <v>1267997</v>
      </c>
      <c r="BI3">
        <v>1284349</v>
      </c>
      <c r="BJ3">
        <v>1304048</v>
      </c>
      <c r="BK3">
        <v>1274334</v>
      </c>
      <c r="BL3">
        <v>1267727</v>
      </c>
      <c r="BM3">
        <v>1299859</v>
      </c>
      <c r="BN3">
        <v>1318936</v>
      </c>
      <c r="BO3">
        <v>1310945</v>
      </c>
      <c r="BP3">
        <v>1301102</v>
      </c>
      <c r="BQ3">
        <v>1287294</v>
      </c>
      <c r="BR3">
        <v>1294403</v>
      </c>
      <c r="BS3">
        <v>1289283</v>
      </c>
      <c r="BT3">
        <v>1295407</v>
      </c>
      <c r="BU3">
        <v>1303149</v>
      </c>
      <c r="BV3">
        <v>1323173</v>
      </c>
      <c r="BW3">
        <v>1329909</v>
      </c>
      <c r="BX3">
        <v>1320930</v>
      </c>
      <c r="BY3">
        <v>1327310</v>
      </c>
      <c r="BZ3">
        <v>1323016</v>
      </c>
      <c r="CA3">
        <v>1346603</v>
      </c>
      <c r="CB3">
        <v>1340889</v>
      </c>
      <c r="CC3">
        <v>1338568</v>
      </c>
      <c r="CD3">
        <v>1361498</v>
      </c>
      <c r="CE3">
        <v>1300215</v>
      </c>
      <c r="CF3">
        <v>1299563</v>
      </c>
      <c r="CG3">
        <v>1306538</v>
      </c>
      <c r="CH3">
        <v>1279547</v>
      </c>
      <c r="CI3">
        <v>1280782</v>
      </c>
      <c r="CJ3">
        <v>1282174</v>
      </c>
      <c r="CK3">
        <v>1296629</v>
      </c>
      <c r="CL3">
        <v>1286801</v>
      </c>
      <c r="CM3">
        <v>1291288</v>
      </c>
    </row>
    <row r="4" spans="1:91" x14ac:dyDescent="0.25">
      <c r="A4" t="s">
        <v>123</v>
      </c>
      <c r="B4">
        <v>1589081</v>
      </c>
      <c r="C4">
        <v>1589081</v>
      </c>
      <c r="D4">
        <v>1606404</v>
      </c>
      <c r="E4">
        <v>1604509</v>
      </c>
      <c r="F4">
        <v>1586424</v>
      </c>
      <c r="G4">
        <v>1668021</v>
      </c>
      <c r="H4">
        <v>1680008</v>
      </c>
      <c r="I4">
        <v>1673715</v>
      </c>
      <c r="J4">
        <v>1670000</v>
      </c>
      <c r="K4">
        <v>1667494</v>
      </c>
      <c r="L4">
        <v>1655322</v>
      </c>
      <c r="M4">
        <v>1631934</v>
      </c>
      <c r="N4">
        <v>1629657</v>
      </c>
      <c r="O4">
        <v>1651929</v>
      </c>
      <c r="P4">
        <v>1673585</v>
      </c>
      <c r="Q4">
        <v>1651721</v>
      </c>
      <c r="R4">
        <v>1319566</v>
      </c>
      <c r="S4">
        <v>1322497</v>
      </c>
      <c r="T4">
        <v>1304520</v>
      </c>
      <c r="U4">
        <v>1358557</v>
      </c>
      <c r="V4">
        <v>1393184</v>
      </c>
      <c r="W4">
        <v>1394881</v>
      </c>
      <c r="X4">
        <v>1373315</v>
      </c>
      <c r="Y4">
        <v>1380530</v>
      </c>
      <c r="Z4">
        <v>1348233</v>
      </c>
      <c r="AA4">
        <v>1332497</v>
      </c>
      <c r="AB4">
        <v>1300514</v>
      </c>
      <c r="AC4">
        <v>1294961</v>
      </c>
      <c r="AD4">
        <v>1270143</v>
      </c>
      <c r="AE4">
        <v>1284968</v>
      </c>
      <c r="AF4">
        <v>1272122</v>
      </c>
      <c r="AG4">
        <v>1246513</v>
      </c>
      <c r="AH4">
        <v>1249966</v>
      </c>
      <c r="AI4">
        <v>1277298</v>
      </c>
      <c r="AJ4">
        <v>1272851</v>
      </c>
      <c r="AK4">
        <v>1313234</v>
      </c>
      <c r="AL4">
        <v>1368816</v>
      </c>
      <c r="AM4">
        <v>1339200</v>
      </c>
      <c r="AN4">
        <v>1353699</v>
      </c>
      <c r="AO4">
        <v>1414737</v>
      </c>
      <c r="AP4">
        <v>1402860</v>
      </c>
      <c r="AQ4">
        <v>1370843</v>
      </c>
      <c r="AR4">
        <v>1368161</v>
      </c>
      <c r="AS4">
        <v>1352236</v>
      </c>
      <c r="AT4">
        <v>1375966</v>
      </c>
      <c r="AU4">
        <v>1406850</v>
      </c>
      <c r="AV4">
        <v>1430546</v>
      </c>
      <c r="AW4">
        <v>1413692</v>
      </c>
      <c r="AX4">
        <v>1410856</v>
      </c>
      <c r="AY4">
        <v>1368583</v>
      </c>
      <c r="AZ4">
        <v>1353348</v>
      </c>
      <c r="BA4">
        <v>1331089</v>
      </c>
      <c r="BB4">
        <v>1358762</v>
      </c>
      <c r="BC4">
        <v>1367038</v>
      </c>
      <c r="BD4">
        <v>1378658</v>
      </c>
      <c r="BE4">
        <v>1387820</v>
      </c>
      <c r="BF4">
        <v>1394235</v>
      </c>
      <c r="BG4">
        <v>1410008</v>
      </c>
      <c r="BH4">
        <v>1425759</v>
      </c>
      <c r="BI4">
        <v>1437566</v>
      </c>
      <c r="BJ4">
        <v>1429570</v>
      </c>
      <c r="BK4">
        <v>1455536</v>
      </c>
      <c r="BL4">
        <v>1495318</v>
      </c>
      <c r="BM4">
        <v>1500238</v>
      </c>
      <c r="BN4">
        <v>1460012</v>
      </c>
      <c r="BO4">
        <v>1470902</v>
      </c>
      <c r="BP4">
        <v>1465954</v>
      </c>
      <c r="BQ4">
        <v>1484929</v>
      </c>
      <c r="BR4">
        <v>1498069</v>
      </c>
      <c r="BS4">
        <v>1482620</v>
      </c>
      <c r="BT4">
        <v>1504916</v>
      </c>
      <c r="BU4">
        <v>1474565</v>
      </c>
      <c r="BV4">
        <v>1449601</v>
      </c>
      <c r="BW4">
        <v>1455089</v>
      </c>
      <c r="BX4">
        <v>1467115</v>
      </c>
      <c r="BY4">
        <v>1468357</v>
      </c>
      <c r="BZ4">
        <v>1482918</v>
      </c>
      <c r="CA4">
        <v>1509921</v>
      </c>
      <c r="CB4">
        <v>1515294</v>
      </c>
      <c r="CC4">
        <v>1548136</v>
      </c>
      <c r="CD4">
        <v>1532002</v>
      </c>
      <c r="CE4">
        <v>1451904</v>
      </c>
      <c r="CF4">
        <v>1430644</v>
      </c>
      <c r="CG4">
        <v>1372687</v>
      </c>
      <c r="CH4">
        <v>1399166</v>
      </c>
      <c r="CI4">
        <v>1405587</v>
      </c>
      <c r="CJ4">
        <v>1387920</v>
      </c>
      <c r="CK4">
        <v>1379309</v>
      </c>
      <c r="CL4">
        <v>1382254</v>
      </c>
      <c r="CM4">
        <v>1375572</v>
      </c>
    </row>
    <row r="5" spans="1:91" x14ac:dyDescent="0.25">
      <c r="A5" t="s">
        <v>124</v>
      </c>
      <c r="B5">
        <v>1258932</v>
      </c>
      <c r="C5">
        <v>1258932</v>
      </c>
      <c r="D5">
        <v>1227015</v>
      </c>
      <c r="E5">
        <v>1240535</v>
      </c>
      <c r="F5">
        <v>1208242</v>
      </c>
      <c r="G5">
        <v>1186643</v>
      </c>
      <c r="H5">
        <v>1194802</v>
      </c>
      <c r="I5">
        <v>1192021</v>
      </c>
      <c r="J5">
        <v>1173592</v>
      </c>
      <c r="K5">
        <v>1187919</v>
      </c>
      <c r="L5">
        <v>1207136</v>
      </c>
      <c r="M5">
        <v>1192259</v>
      </c>
      <c r="N5">
        <v>1184280</v>
      </c>
      <c r="O5">
        <v>1208142</v>
      </c>
      <c r="P5">
        <v>1212305</v>
      </c>
      <c r="Q5">
        <v>1215336</v>
      </c>
      <c r="R5">
        <v>1656075</v>
      </c>
      <c r="S5">
        <v>1673904</v>
      </c>
      <c r="T5">
        <v>1670349</v>
      </c>
      <c r="U5">
        <v>1705255</v>
      </c>
      <c r="V5">
        <v>1719408</v>
      </c>
      <c r="W5">
        <v>1748297</v>
      </c>
      <c r="X5">
        <v>1742223</v>
      </c>
      <c r="Y5">
        <v>1742114</v>
      </c>
      <c r="Z5">
        <v>1747144</v>
      </c>
      <c r="AA5">
        <v>1751424</v>
      </c>
      <c r="AB5">
        <v>1750135</v>
      </c>
      <c r="AC5">
        <v>1736388</v>
      </c>
      <c r="AD5">
        <v>1757566</v>
      </c>
      <c r="AE5">
        <v>1739871</v>
      </c>
      <c r="AF5">
        <v>1726698</v>
      </c>
      <c r="AG5">
        <v>1721663</v>
      </c>
      <c r="AH5">
        <v>1708743</v>
      </c>
      <c r="AI5">
        <v>1701817</v>
      </c>
      <c r="AJ5">
        <v>1691819</v>
      </c>
      <c r="AK5">
        <v>1686445</v>
      </c>
      <c r="AL5">
        <v>1744057</v>
      </c>
      <c r="AM5">
        <v>1692475</v>
      </c>
      <c r="AN5">
        <v>1704711</v>
      </c>
      <c r="AO5">
        <v>1712993</v>
      </c>
      <c r="AP5">
        <v>1732680</v>
      </c>
      <c r="AQ5">
        <v>1743392</v>
      </c>
      <c r="AR5">
        <v>1764187</v>
      </c>
      <c r="AS5">
        <v>1745093</v>
      </c>
      <c r="AT5">
        <v>1729546</v>
      </c>
      <c r="AU5">
        <v>1714534</v>
      </c>
      <c r="AV5">
        <v>1713870</v>
      </c>
      <c r="AW5">
        <v>1710605</v>
      </c>
      <c r="AX5">
        <v>1682422</v>
      </c>
      <c r="AY5">
        <v>1661532</v>
      </c>
      <c r="AZ5">
        <v>1687952</v>
      </c>
      <c r="BA5">
        <v>1721989</v>
      </c>
      <c r="BB5">
        <v>1755858</v>
      </c>
      <c r="BC5">
        <v>1731035</v>
      </c>
      <c r="BD5">
        <v>1729366</v>
      </c>
      <c r="BE5">
        <v>1782692</v>
      </c>
      <c r="BF5">
        <v>1839053</v>
      </c>
      <c r="BG5">
        <v>1825540</v>
      </c>
      <c r="BH5">
        <v>1826697</v>
      </c>
      <c r="BI5">
        <v>1814564</v>
      </c>
      <c r="BJ5">
        <v>1799075</v>
      </c>
      <c r="BK5">
        <v>1807378</v>
      </c>
      <c r="BL5">
        <v>1825920</v>
      </c>
      <c r="BM5">
        <v>1799317</v>
      </c>
      <c r="BN5">
        <v>1797599</v>
      </c>
      <c r="BO5">
        <v>1790208</v>
      </c>
      <c r="BP5">
        <v>1791905</v>
      </c>
      <c r="BQ5">
        <v>1783687</v>
      </c>
      <c r="BR5">
        <v>1782227</v>
      </c>
      <c r="BS5">
        <v>1780756</v>
      </c>
      <c r="BT5">
        <v>1788582</v>
      </c>
      <c r="BU5">
        <v>1817855</v>
      </c>
      <c r="BV5">
        <v>1814578</v>
      </c>
      <c r="BW5">
        <v>1825485</v>
      </c>
      <c r="BX5">
        <v>1811791</v>
      </c>
      <c r="BY5">
        <v>1785000</v>
      </c>
      <c r="BZ5">
        <v>1756334</v>
      </c>
      <c r="CA5">
        <v>1750857</v>
      </c>
      <c r="CB5">
        <v>1750266</v>
      </c>
      <c r="CC5">
        <v>1745071</v>
      </c>
      <c r="CD5">
        <v>1787585</v>
      </c>
      <c r="CE5">
        <v>1503884</v>
      </c>
      <c r="CF5">
        <v>1490888</v>
      </c>
      <c r="CG5">
        <v>1459572</v>
      </c>
      <c r="CH5">
        <v>1458258</v>
      </c>
      <c r="CI5">
        <v>1461509</v>
      </c>
      <c r="CJ5">
        <v>1474438</v>
      </c>
      <c r="CK5">
        <v>1486080</v>
      </c>
      <c r="CL5">
        <v>1516392</v>
      </c>
      <c r="CM5">
        <v>1499636</v>
      </c>
    </row>
    <row r="6" spans="1:91" x14ac:dyDescent="0.25">
      <c r="A6" t="s">
        <v>125</v>
      </c>
      <c r="B6">
        <v>1266828</v>
      </c>
      <c r="C6">
        <v>1266828</v>
      </c>
      <c r="D6">
        <v>1255333</v>
      </c>
      <c r="E6">
        <v>1240852</v>
      </c>
      <c r="F6">
        <v>1217552</v>
      </c>
      <c r="G6">
        <v>1274554</v>
      </c>
      <c r="H6">
        <v>1278458</v>
      </c>
      <c r="I6">
        <v>1260920</v>
      </c>
      <c r="J6">
        <v>1251198</v>
      </c>
      <c r="K6">
        <v>1236403</v>
      </c>
      <c r="L6">
        <v>1254171</v>
      </c>
      <c r="M6">
        <v>1272592</v>
      </c>
      <c r="N6">
        <v>1257227</v>
      </c>
      <c r="O6">
        <v>1260279</v>
      </c>
      <c r="P6">
        <v>1291996</v>
      </c>
      <c r="Q6">
        <v>1290385</v>
      </c>
      <c r="R6">
        <v>1133386</v>
      </c>
      <c r="S6">
        <v>1123726</v>
      </c>
      <c r="T6">
        <v>1133254</v>
      </c>
      <c r="U6">
        <v>1134170</v>
      </c>
      <c r="V6">
        <v>1123094</v>
      </c>
      <c r="W6">
        <v>1120543</v>
      </c>
      <c r="X6">
        <v>1124623</v>
      </c>
      <c r="Y6">
        <v>1124621</v>
      </c>
      <c r="Z6">
        <v>1131305</v>
      </c>
      <c r="AA6">
        <v>1122662</v>
      </c>
      <c r="AB6">
        <v>1105301</v>
      </c>
      <c r="AC6">
        <v>1134279</v>
      </c>
      <c r="AD6">
        <v>1112953</v>
      </c>
      <c r="AE6">
        <v>1111143</v>
      </c>
      <c r="AF6">
        <v>1106567</v>
      </c>
      <c r="AG6">
        <v>1092215</v>
      </c>
      <c r="AH6">
        <v>1093170</v>
      </c>
      <c r="AI6">
        <v>1089871</v>
      </c>
      <c r="AJ6">
        <v>1079955</v>
      </c>
      <c r="AK6">
        <v>1073925</v>
      </c>
      <c r="AL6">
        <v>1111859</v>
      </c>
      <c r="AM6">
        <v>1078999</v>
      </c>
      <c r="AN6">
        <v>1073660</v>
      </c>
      <c r="AO6">
        <v>1075359</v>
      </c>
      <c r="AP6">
        <v>1077141</v>
      </c>
      <c r="AQ6">
        <v>1074005</v>
      </c>
      <c r="AR6">
        <v>1079655</v>
      </c>
      <c r="AS6">
        <v>1081633</v>
      </c>
      <c r="AT6">
        <v>1089906</v>
      </c>
      <c r="AU6">
        <v>1083614</v>
      </c>
      <c r="AV6">
        <v>1072918</v>
      </c>
      <c r="AW6">
        <v>1075474</v>
      </c>
      <c r="AX6">
        <v>1064793</v>
      </c>
      <c r="AY6">
        <v>1061557</v>
      </c>
      <c r="AZ6">
        <v>1051834</v>
      </c>
      <c r="BA6">
        <v>1070847</v>
      </c>
      <c r="BB6">
        <v>1088129</v>
      </c>
      <c r="BC6">
        <v>1099611</v>
      </c>
      <c r="BD6">
        <v>1107903</v>
      </c>
      <c r="BE6">
        <v>1123372</v>
      </c>
      <c r="BF6">
        <v>1133481</v>
      </c>
      <c r="BG6">
        <v>1119324</v>
      </c>
      <c r="BH6">
        <v>1123500</v>
      </c>
      <c r="BI6">
        <v>1144414</v>
      </c>
      <c r="BJ6">
        <v>1159035</v>
      </c>
      <c r="BK6">
        <v>1169799</v>
      </c>
      <c r="BL6">
        <v>1204950</v>
      </c>
      <c r="BM6">
        <v>1191586</v>
      </c>
      <c r="BN6">
        <v>1190020</v>
      </c>
      <c r="BO6">
        <v>1168902</v>
      </c>
      <c r="BP6">
        <v>1157002</v>
      </c>
      <c r="BQ6">
        <v>1151649</v>
      </c>
      <c r="BR6">
        <v>1155497</v>
      </c>
      <c r="BS6">
        <v>1146502</v>
      </c>
      <c r="BT6">
        <v>1113033</v>
      </c>
      <c r="BU6">
        <v>1135287</v>
      </c>
      <c r="BV6">
        <v>1138372</v>
      </c>
      <c r="BW6">
        <v>1134084</v>
      </c>
      <c r="BX6">
        <v>1101586</v>
      </c>
      <c r="BY6">
        <v>1086500</v>
      </c>
      <c r="BZ6">
        <v>1086752</v>
      </c>
      <c r="CA6">
        <v>1115927</v>
      </c>
      <c r="CB6">
        <v>1121390</v>
      </c>
      <c r="CC6">
        <v>1125009</v>
      </c>
      <c r="CD6">
        <v>1135714</v>
      </c>
      <c r="CE6">
        <v>1729885</v>
      </c>
      <c r="CF6">
        <v>1667736</v>
      </c>
      <c r="CG6">
        <v>1625208</v>
      </c>
      <c r="CH6">
        <v>1611873</v>
      </c>
      <c r="CI6">
        <v>1585496</v>
      </c>
      <c r="CJ6">
        <v>1600436</v>
      </c>
      <c r="CK6">
        <v>1613113</v>
      </c>
      <c r="CL6">
        <v>1602923</v>
      </c>
      <c r="CM6">
        <v>1594953</v>
      </c>
    </row>
    <row r="7" spans="1:91" x14ac:dyDescent="0.25">
      <c r="A7" t="s">
        <v>126</v>
      </c>
      <c r="B7">
        <v>1032737</v>
      </c>
      <c r="C7">
        <v>1032737</v>
      </c>
      <c r="D7">
        <v>1025807</v>
      </c>
      <c r="E7">
        <v>1018057</v>
      </c>
      <c r="F7">
        <v>1000261</v>
      </c>
      <c r="G7">
        <v>1002462</v>
      </c>
      <c r="H7">
        <v>988747</v>
      </c>
      <c r="I7">
        <v>978893</v>
      </c>
      <c r="J7">
        <v>962990</v>
      </c>
      <c r="K7">
        <v>971509</v>
      </c>
      <c r="L7">
        <v>968298</v>
      </c>
      <c r="M7">
        <v>940834</v>
      </c>
      <c r="N7">
        <v>943623</v>
      </c>
      <c r="O7">
        <v>929860</v>
      </c>
      <c r="P7">
        <v>940079</v>
      </c>
      <c r="Q7">
        <v>950909</v>
      </c>
      <c r="R7">
        <v>1232048</v>
      </c>
      <c r="S7">
        <v>1229976</v>
      </c>
      <c r="T7">
        <v>1208289</v>
      </c>
      <c r="U7">
        <v>1194668</v>
      </c>
      <c r="V7">
        <v>1183781</v>
      </c>
      <c r="W7">
        <v>1182968</v>
      </c>
      <c r="X7">
        <v>1193204</v>
      </c>
      <c r="Y7">
        <v>1193205</v>
      </c>
      <c r="Z7">
        <v>1197713</v>
      </c>
      <c r="AA7">
        <v>1194537</v>
      </c>
      <c r="AB7">
        <v>1179688</v>
      </c>
      <c r="AC7">
        <v>1197654</v>
      </c>
      <c r="AD7">
        <v>1199251</v>
      </c>
      <c r="AE7">
        <v>1202049</v>
      </c>
      <c r="AF7">
        <v>1204840</v>
      </c>
      <c r="AG7">
        <v>1191516</v>
      </c>
      <c r="AH7">
        <v>1188353</v>
      </c>
      <c r="AI7">
        <v>1197555</v>
      </c>
      <c r="AJ7">
        <v>1189647</v>
      </c>
      <c r="AK7">
        <v>1178941</v>
      </c>
      <c r="AL7">
        <v>1233665</v>
      </c>
      <c r="AM7">
        <v>1185272</v>
      </c>
      <c r="AN7">
        <v>1185056</v>
      </c>
      <c r="AO7">
        <v>1191862</v>
      </c>
      <c r="AP7">
        <v>1220869</v>
      </c>
      <c r="AQ7">
        <v>1218446</v>
      </c>
      <c r="AR7">
        <v>1223841</v>
      </c>
      <c r="AS7">
        <v>1220427</v>
      </c>
      <c r="AT7">
        <v>1224037</v>
      </c>
      <c r="AU7">
        <v>1224281</v>
      </c>
      <c r="AV7">
        <v>1223141</v>
      </c>
      <c r="AW7">
        <v>1219117</v>
      </c>
      <c r="AX7">
        <v>1179088</v>
      </c>
      <c r="AY7">
        <v>1156782</v>
      </c>
      <c r="AZ7">
        <v>1156250</v>
      </c>
      <c r="BA7">
        <v>1163826</v>
      </c>
      <c r="BB7">
        <v>1173353</v>
      </c>
      <c r="BC7">
        <v>1178203</v>
      </c>
      <c r="BD7">
        <v>1192351</v>
      </c>
      <c r="BE7">
        <v>1206179</v>
      </c>
      <c r="BF7">
        <v>1202723</v>
      </c>
      <c r="BG7">
        <v>1202111</v>
      </c>
      <c r="BH7">
        <v>1216792</v>
      </c>
      <c r="BI7">
        <v>1235226</v>
      </c>
      <c r="BJ7">
        <v>1232067</v>
      </c>
      <c r="BK7">
        <v>1248758</v>
      </c>
      <c r="BL7">
        <v>1263926</v>
      </c>
      <c r="BM7">
        <v>1254056</v>
      </c>
      <c r="BN7">
        <v>1260699</v>
      </c>
      <c r="BO7">
        <v>1254697</v>
      </c>
      <c r="BP7">
        <v>1282854</v>
      </c>
      <c r="BQ7">
        <v>1280860</v>
      </c>
      <c r="BR7">
        <v>1296432</v>
      </c>
      <c r="BS7">
        <v>1273287</v>
      </c>
      <c r="BT7">
        <v>1269562</v>
      </c>
      <c r="BU7">
        <v>1282776</v>
      </c>
      <c r="BV7">
        <v>1265987</v>
      </c>
      <c r="BW7">
        <v>1265052</v>
      </c>
      <c r="BX7">
        <v>1233431</v>
      </c>
      <c r="BY7">
        <v>1189239</v>
      </c>
      <c r="BZ7">
        <v>1196367</v>
      </c>
      <c r="CA7">
        <v>1206680</v>
      </c>
      <c r="CB7">
        <v>1199705</v>
      </c>
      <c r="CC7">
        <v>1201741</v>
      </c>
      <c r="CD7">
        <v>1215781</v>
      </c>
      <c r="CE7">
        <v>1080953</v>
      </c>
      <c r="CF7">
        <v>1067106</v>
      </c>
      <c r="CG7">
        <v>1067209</v>
      </c>
      <c r="CH7">
        <v>1061690</v>
      </c>
      <c r="CI7">
        <v>1059518</v>
      </c>
      <c r="CJ7">
        <v>1058635</v>
      </c>
      <c r="CK7">
        <v>1069589</v>
      </c>
      <c r="CL7">
        <v>1060874</v>
      </c>
      <c r="CM7">
        <v>1068276</v>
      </c>
    </row>
    <row r="8" spans="1:91" x14ac:dyDescent="0.25">
      <c r="A8" t="s">
        <v>127</v>
      </c>
      <c r="B8">
        <v>1547587</v>
      </c>
      <c r="C8">
        <v>1547587</v>
      </c>
      <c r="D8">
        <v>1534904</v>
      </c>
      <c r="E8">
        <v>1528552</v>
      </c>
      <c r="F8">
        <v>1502839</v>
      </c>
      <c r="G8">
        <v>1489764</v>
      </c>
      <c r="H8">
        <v>1470484</v>
      </c>
      <c r="I8">
        <v>1465477</v>
      </c>
      <c r="J8">
        <v>1455648</v>
      </c>
      <c r="K8">
        <v>1429883</v>
      </c>
      <c r="L8">
        <v>1433151</v>
      </c>
      <c r="M8">
        <v>1424925</v>
      </c>
      <c r="N8">
        <v>1410736</v>
      </c>
      <c r="O8">
        <v>1412352</v>
      </c>
      <c r="P8">
        <v>1440259</v>
      </c>
      <c r="Q8">
        <v>1444496</v>
      </c>
      <c r="R8">
        <v>944073</v>
      </c>
      <c r="S8">
        <v>957816</v>
      </c>
      <c r="T8">
        <v>964462</v>
      </c>
      <c r="U8">
        <v>942988</v>
      </c>
      <c r="V8">
        <v>940882</v>
      </c>
      <c r="W8">
        <v>945455</v>
      </c>
      <c r="X8">
        <v>936474</v>
      </c>
      <c r="Y8">
        <v>942442</v>
      </c>
      <c r="Z8">
        <v>927368</v>
      </c>
      <c r="AA8">
        <v>909115</v>
      </c>
      <c r="AB8">
        <v>910768</v>
      </c>
      <c r="AC8">
        <v>907093</v>
      </c>
      <c r="AD8">
        <v>908627</v>
      </c>
      <c r="AE8">
        <v>895985</v>
      </c>
      <c r="AF8">
        <v>901258</v>
      </c>
      <c r="AG8">
        <v>902336</v>
      </c>
      <c r="AH8">
        <v>908989</v>
      </c>
      <c r="AI8">
        <v>902794</v>
      </c>
      <c r="AJ8">
        <v>890588</v>
      </c>
      <c r="AK8">
        <v>897337</v>
      </c>
      <c r="AL8">
        <v>923844</v>
      </c>
      <c r="AM8">
        <v>891499</v>
      </c>
      <c r="AN8">
        <v>894816</v>
      </c>
      <c r="AO8">
        <v>898716</v>
      </c>
      <c r="AP8">
        <v>902164</v>
      </c>
      <c r="AQ8">
        <v>911907</v>
      </c>
      <c r="AR8">
        <v>917989</v>
      </c>
      <c r="AS8">
        <v>918696</v>
      </c>
      <c r="AT8">
        <v>926760</v>
      </c>
      <c r="AU8">
        <v>924261</v>
      </c>
      <c r="AV8">
        <v>922126</v>
      </c>
      <c r="AW8">
        <v>924366</v>
      </c>
      <c r="AX8">
        <v>924785</v>
      </c>
      <c r="AY8">
        <v>902330</v>
      </c>
      <c r="AZ8">
        <v>911292</v>
      </c>
      <c r="BA8">
        <v>929060</v>
      </c>
      <c r="BB8">
        <v>928726</v>
      </c>
      <c r="BC8">
        <v>926888</v>
      </c>
      <c r="BD8">
        <v>941982</v>
      </c>
      <c r="BE8">
        <v>928163</v>
      </c>
      <c r="BF8">
        <v>934224</v>
      </c>
      <c r="BG8">
        <v>927024</v>
      </c>
      <c r="BH8">
        <v>933755</v>
      </c>
      <c r="BI8">
        <v>946364</v>
      </c>
      <c r="BJ8">
        <v>964812</v>
      </c>
      <c r="BK8">
        <v>962731</v>
      </c>
      <c r="BL8">
        <v>965569</v>
      </c>
      <c r="BM8">
        <v>950017</v>
      </c>
      <c r="BN8">
        <v>939494</v>
      </c>
      <c r="BO8">
        <v>942983</v>
      </c>
      <c r="BP8">
        <v>968718</v>
      </c>
      <c r="BQ8">
        <v>964111</v>
      </c>
      <c r="BR8">
        <v>980539</v>
      </c>
      <c r="BS8">
        <v>960139</v>
      </c>
      <c r="BT8">
        <v>962609</v>
      </c>
      <c r="BU8">
        <v>965165</v>
      </c>
      <c r="BV8">
        <v>950198</v>
      </c>
      <c r="BW8">
        <v>947802</v>
      </c>
      <c r="BX8">
        <v>956841</v>
      </c>
      <c r="BY8">
        <v>898207</v>
      </c>
      <c r="BZ8">
        <v>896402</v>
      </c>
      <c r="CA8">
        <v>903524</v>
      </c>
      <c r="CB8">
        <v>882932</v>
      </c>
      <c r="CC8">
        <v>904288</v>
      </c>
      <c r="CD8">
        <v>896281</v>
      </c>
      <c r="CE8">
        <v>1207760</v>
      </c>
      <c r="CF8">
        <v>1209008</v>
      </c>
      <c r="CG8">
        <v>1237784</v>
      </c>
      <c r="CH8">
        <v>1206003</v>
      </c>
      <c r="CI8">
        <v>1221015</v>
      </c>
      <c r="CJ8">
        <v>1212687</v>
      </c>
      <c r="CK8">
        <v>1219584</v>
      </c>
      <c r="CL8">
        <v>1193111</v>
      </c>
      <c r="CM8">
        <v>1199145</v>
      </c>
    </row>
    <row r="9" spans="1:91" x14ac:dyDescent="0.25">
      <c r="A9" t="s">
        <v>128</v>
      </c>
      <c r="B9">
        <v>803766</v>
      </c>
      <c r="C9">
        <v>803766</v>
      </c>
      <c r="D9">
        <v>789606</v>
      </c>
      <c r="E9">
        <v>779832</v>
      </c>
      <c r="F9">
        <v>770966</v>
      </c>
      <c r="G9">
        <v>759713</v>
      </c>
      <c r="H9">
        <v>751116</v>
      </c>
      <c r="I9">
        <v>734489</v>
      </c>
      <c r="J9">
        <v>713752</v>
      </c>
      <c r="K9">
        <v>729791</v>
      </c>
      <c r="L9">
        <v>719173</v>
      </c>
      <c r="M9">
        <v>723328</v>
      </c>
      <c r="N9">
        <v>712568</v>
      </c>
      <c r="O9">
        <v>710358</v>
      </c>
      <c r="P9">
        <v>714106</v>
      </c>
      <c r="Q9">
        <v>709098</v>
      </c>
      <c r="R9">
        <v>1412980</v>
      </c>
      <c r="S9">
        <v>1405710</v>
      </c>
      <c r="T9">
        <v>1392560</v>
      </c>
      <c r="U9">
        <v>1400590</v>
      </c>
      <c r="V9">
        <v>1378573</v>
      </c>
      <c r="W9">
        <v>1382309</v>
      </c>
      <c r="X9">
        <v>1386738</v>
      </c>
      <c r="Y9">
        <v>1386738</v>
      </c>
      <c r="Z9">
        <v>1371278</v>
      </c>
      <c r="AA9">
        <v>1351680</v>
      </c>
      <c r="AB9">
        <v>1348146</v>
      </c>
      <c r="AC9">
        <v>1325115</v>
      </c>
      <c r="AD9">
        <v>1320469</v>
      </c>
      <c r="AE9">
        <v>1315368</v>
      </c>
      <c r="AF9">
        <v>1338432</v>
      </c>
      <c r="AG9">
        <v>1357395</v>
      </c>
      <c r="AH9">
        <v>1373170</v>
      </c>
      <c r="AI9">
        <v>1362010</v>
      </c>
      <c r="AJ9">
        <v>1378746</v>
      </c>
      <c r="AK9">
        <v>1381529</v>
      </c>
      <c r="AL9">
        <v>1367659</v>
      </c>
      <c r="AM9">
        <v>1349414</v>
      </c>
      <c r="AN9">
        <v>1344578</v>
      </c>
      <c r="AO9">
        <v>1347106</v>
      </c>
      <c r="AP9">
        <v>1362154</v>
      </c>
      <c r="AQ9">
        <v>1341745</v>
      </c>
      <c r="AR9">
        <v>1353584</v>
      </c>
      <c r="AS9">
        <v>1345706</v>
      </c>
      <c r="AT9">
        <v>1343733</v>
      </c>
      <c r="AU9">
        <v>1333596</v>
      </c>
      <c r="AV9">
        <v>1323215</v>
      </c>
      <c r="AW9">
        <v>1308309</v>
      </c>
      <c r="AX9">
        <v>1283577</v>
      </c>
      <c r="AY9">
        <v>1264904</v>
      </c>
      <c r="AZ9">
        <v>1298364</v>
      </c>
      <c r="BA9">
        <v>1311643</v>
      </c>
      <c r="BB9">
        <v>1324100</v>
      </c>
      <c r="BC9">
        <v>1329257</v>
      </c>
      <c r="BD9">
        <v>1313650</v>
      </c>
      <c r="BE9">
        <v>1279040</v>
      </c>
      <c r="BF9">
        <v>1284565</v>
      </c>
      <c r="BG9">
        <v>1244218</v>
      </c>
      <c r="BH9">
        <v>1237092</v>
      </c>
      <c r="BI9">
        <v>1250468</v>
      </c>
      <c r="BJ9">
        <v>1243106</v>
      </c>
      <c r="BK9">
        <v>1251901</v>
      </c>
      <c r="BL9">
        <v>1264462</v>
      </c>
      <c r="BM9">
        <v>1225964</v>
      </c>
      <c r="BN9">
        <v>1225074</v>
      </c>
      <c r="BO9">
        <v>1223034</v>
      </c>
      <c r="BP9">
        <v>1213830</v>
      </c>
      <c r="BQ9">
        <v>1210342</v>
      </c>
      <c r="BR9">
        <v>1205081</v>
      </c>
      <c r="BS9">
        <v>1205082</v>
      </c>
      <c r="BT9">
        <v>1202474</v>
      </c>
      <c r="BU9">
        <v>1189336</v>
      </c>
      <c r="BV9">
        <v>1197020</v>
      </c>
      <c r="BW9">
        <v>1203467</v>
      </c>
      <c r="BX9">
        <v>1202778</v>
      </c>
      <c r="BY9">
        <v>1218390</v>
      </c>
      <c r="BZ9">
        <v>1212442</v>
      </c>
      <c r="CA9">
        <v>1214121</v>
      </c>
      <c r="CB9">
        <v>1238494</v>
      </c>
      <c r="CC9">
        <v>1236453</v>
      </c>
      <c r="CD9">
        <v>1207269</v>
      </c>
      <c r="CE9">
        <v>914008</v>
      </c>
      <c r="CF9">
        <v>881578</v>
      </c>
      <c r="CG9">
        <v>871376</v>
      </c>
      <c r="CH9">
        <v>878244</v>
      </c>
      <c r="CI9">
        <v>878687</v>
      </c>
      <c r="CJ9">
        <v>884028</v>
      </c>
      <c r="CK9">
        <v>874845</v>
      </c>
      <c r="CL9">
        <v>867787</v>
      </c>
      <c r="CM9">
        <v>850571</v>
      </c>
    </row>
    <row r="10" spans="1:91" x14ac:dyDescent="0.25">
      <c r="A10" t="s">
        <v>129</v>
      </c>
      <c r="B10">
        <v>608103</v>
      </c>
      <c r="C10">
        <v>608103</v>
      </c>
      <c r="D10">
        <v>601476</v>
      </c>
      <c r="E10">
        <v>595223</v>
      </c>
      <c r="F10">
        <v>591761</v>
      </c>
      <c r="G10">
        <v>584316</v>
      </c>
      <c r="H10">
        <v>589497</v>
      </c>
      <c r="I10">
        <v>576442</v>
      </c>
      <c r="J10">
        <v>568240</v>
      </c>
      <c r="K10">
        <v>566129</v>
      </c>
      <c r="L10">
        <v>570602</v>
      </c>
      <c r="M10">
        <v>587728</v>
      </c>
      <c r="N10">
        <v>587521</v>
      </c>
      <c r="O10">
        <v>578596</v>
      </c>
      <c r="P10">
        <v>585170</v>
      </c>
      <c r="Q10">
        <v>576130</v>
      </c>
      <c r="R10">
        <v>692769</v>
      </c>
      <c r="S10">
        <v>700167</v>
      </c>
      <c r="T10">
        <v>694859</v>
      </c>
      <c r="U10">
        <v>695208</v>
      </c>
      <c r="V10">
        <v>675492</v>
      </c>
      <c r="W10">
        <v>682973</v>
      </c>
      <c r="X10">
        <v>683921</v>
      </c>
      <c r="Y10">
        <v>683921</v>
      </c>
      <c r="Z10">
        <v>674983</v>
      </c>
      <c r="AA10">
        <v>673186</v>
      </c>
      <c r="AB10">
        <v>665782</v>
      </c>
      <c r="AC10">
        <v>665492</v>
      </c>
      <c r="AD10">
        <v>670899</v>
      </c>
      <c r="AE10">
        <v>675003</v>
      </c>
      <c r="AF10">
        <v>677442</v>
      </c>
      <c r="AG10">
        <v>693222</v>
      </c>
      <c r="AH10">
        <v>691852</v>
      </c>
      <c r="AI10">
        <v>698125</v>
      </c>
      <c r="AJ10">
        <v>696681</v>
      </c>
      <c r="AK10">
        <v>712178</v>
      </c>
      <c r="AL10">
        <v>722375</v>
      </c>
      <c r="AM10">
        <v>720225</v>
      </c>
      <c r="AN10">
        <v>727098</v>
      </c>
      <c r="AO10">
        <v>725781</v>
      </c>
      <c r="AP10">
        <v>716107</v>
      </c>
      <c r="AQ10">
        <v>733317</v>
      </c>
      <c r="AR10">
        <v>735033</v>
      </c>
      <c r="AS10">
        <v>732701</v>
      </c>
      <c r="AT10">
        <v>737720</v>
      </c>
      <c r="AU10">
        <v>742400</v>
      </c>
      <c r="AV10">
        <v>745626</v>
      </c>
      <c r="AW10">
        <v>729674</v>
      </c>
      <c r="AX10">
        <v>722379</v>
      </c>
      <c r="AY10">
        <v>713163</v>
      </c>
      <c r="AZ10">
        <v>701659</v>
      </c>
      <c r="BA10">
        <v>694888</v>
      </c>
      <c r="BB10">
        <v>699563</v>
      </c>
      <c r="BC10">
        <v>703817</v>
      </c>
      <c r="BD10">
        <v>716453</v>
      </c>
      <c r="BE10">
        <v>714049</v>
      </c>
      <c r="BF10">
        <v>721344</v>
      </c>
      <c r="BG10">
        <v>720727</v>
      </c>
      <c r="BH10">
        <v>726888</v>
      </c>
      <c r="BI10">
        <v>735721</v>
      </c>
      <c r="BJ10">
        <v>730539</v>
      </c>
      <c r="BK10">
        <v>727400</v>
      </c>
      <c r="BL10">
        <v>726462</v>
      </c>
      <c r="BM10">
        <v>731443</v>
      </c>
      <c r="BN10">
        <v>727692</v>
      </c>
      <c r="BO10">
        <v>730001</v>
      </c>
      <c r="BP10">
        <v>738184</v>
      </c>
      <c r="BQ10">
        <v>733052</v>
      </c>
      <c r="BR10">
        <v>717210</v>
      </c>
      <c r="BS10">
        <v>717324</v>
      </c>
      <c r="BT10">
        <v>716716</v>
      </c>
      <c r="BU10">
        <v>718031</v>
      </c>
      <c r="BV10">
        <v>710613</v>
      </c>
      <c r="BW10">
        <v>700349</v>
      </c>
      <c r="BX10">
        <v>701531</v>
      </c>
      <c r="BY10">
        <v>701383</v>
      </c>
      <c r="BZ10">
        <v>708291</v>
      </c>
      <c r="CA10">
        <v>708189</v>
      </c>
      <c r="CB10">
        <v>698899</v>
      </c>
      <c r="CC10">
        <v>706544</v>
      </c>
      <c r="CD10">
        <v>714550</v>
      </c>
      <c r="CE10">
        <v>1196661</v>
      </c>
      <c r="CF10">
        <v>1189775</v>
      </c>
      <c r="CG10">
        <v>1185200</v>
      </c>
      <c r="CH10">
        <v>1162426</v>
      </c>
      <c r="CI10">
        <v>1165640</v>
      </c>
      <c r="CJ10">
        <v>1155345</v>
      </c>
      <c r="CK10">
        <v>1143265</v>
      </c>
      <c r="CL10">
        <v>1142701</v>
      </c>
      <c r="CM10">
        <v>1107316</v>
      </c>
    </row>
    <row r="11" spans="1:91" x14ac:dyDescent="0.25">
      <c r="A11" t="s">
        <v>130</v>
      </c>
      <c r="B11">
        <v>639838</v>
      </c>
      <c r="C11">
        <v>639838</v>
      </c>
      <c r="D11">
        <v>631849</v>
      </c>
      <c r="E11">
        <v>622970</v>
      </c>
      <c r="F11">
        <v>611201</v>
      </c>
      <c r="G11">
        <v>615528</v>
      </c>
      <c r="H11">
        <v>612625</v>
      </c>
      <c r="I11">
        <v>604702</v>
      </c>
      <c r="J11">
        <v>596550</v>
      </c>
      <c r="K11">
        <v>588590</v>
      </c>
      <c r="L11">
        <v>606455</v>
      </c>
      <c r="M11">
        <v>601130</v>
      </c>
      <c r="N11">
        <v>584142</v>
      </c>
      <c r="O11">
        <v>580834</v>
      </c>
      <c r="P11">
        <v>583461</v>
      </c>
      <c r="Q11">
        <v>576916</v>
      </c>
      <c r="R11">
        <v>566901</v>
      </c>
      <c r="S11">
        <v>588245</v>
      </c>
      <c r="T11">
        <v>577583</v>
      </c>
      <c r="U11">
        <v>579439</v>
      </c>
      <c r="V11">
        <v>584144</v>
      </c>
      <c r="W11">
        <v>604730</v>
      </c>
      <c r="X11">
        <v>607996</v>
      </c>
      <c r="Y11">
        <v>607996</v>
      </c>
      <c r="Z11">
        <v>617463</v>
      </c>
      <c r="AA11">
        <v>615150</v>
      </c>
      <c r="AB11">
        <v>611137</v>
      </c>
      <c r="AC11">
        <v>616403</v>
      </c>
      <c r="AD11">
        <v>624526</v>
      </c>
      <c r="AE11">
        <v>637566</v>
      </c>
      <c r="AF11">
        <v>662094</v>
      </c>
      <c r="AG11">
        <v>663989</v>
      </c>
      <c r="AH11">
        <v>680590</v>
      </c>
      <c r="AI11">
        <v>705698</v>
      </c>
      <c r="AJ11">
        <v>714330</v>
      </c>
      <c r="AK11">
        <v>714112</v>
      </c>
      <c r="AL11">
        <v>728078</v>
      </c>
      <c r="AM11">
        <v>720849</v>
      </c>
      <c r="AN11">
        <v>722343</v>
      </c>
      <c r="AO11">
        <v>722150</v>
      </c>
      <c r="AP11">
        <v>713586</v>
      </c>
      <c r="AQ11">
        <v>706200</v>
      </c>
      <c r="AR11">
        <v>704751</v>
      </c>
      <c r="AS11">
        <v>701307</v>
      </c>
      <c r="AT11">
        <v>663049</v>
      </c>
      <c r="AU11">
        <v>662070</v>
      </c>
      <c r="AV11">
        <v>656681</v>
      </c>
      <c r="AW11">
        <v>649042</v>
      </c>
      <c r="AX11">
        <v>648201</v>
      </c>
      <c r="AY11">
        <v>647874</v>
      </c>
      <c r="AZ11">
        <v>650493</v>
      </c>
      <c r="BA11">
        <v>656640</v>
      </c>
      <c r="BB11">
        <v>659953</v>
      </c>
      <c r="BC11">
        <v>654370</v>
      </c>
      <c r="BD11">
        <v>662611</v>
      </c>
      <c r="BE11">
        <v>662305</v>
      </c>
      <c r="BF11">
        <v>658478</v>
      </c>
      <c r="BG11">
        <v>654446</v>
      </c>
      <c r="BH11">
        <v>654593</v>
      </c>
      <c r="BI11">
        <v>654491</v>
      </c>
      <c r="BJ11">
        <v>655844</v>
      </c>
      <c r="BK11">
        <v>650134</v>
      </c>
      <c r="BL11">
        <v>645745</v>
      </c>
      <c r="BM11">
        <v>644857</v>
      </c>
      <c r="BN11">
        <v>642555</v>
      </c>
      <c r="BO11">
        <v>634530</v>
      </c>
      <c r="BP11">
        <v>638973</v>
      </c>
      <c r="BQ11">
        <v>632547</v>
      </c>
      <c r="BR11">
        <v>644553</v>
      </c>
      <c r="BS11">
        <v>632133</v>
      </c>
      <c r="BT11">
        <v>618267</v>
      </c>
      <c r="BU11">
        <v>621036</v>
      </c>
      <c r="BV11">
        <v>626602</v>
      </c>
      <c r="BW11">
        <v>617994</v>
      </c>
      <c r="BX11">
        <v>619303</v>
      </c>
      <c r="BY11">
        <v>602772</v>
      </c>
      <c r="BZ11">
        <v>609247</v>
      </c>
      <c r="CA11">
        <v>593861</v>
      </c>
      <c r="CB11">
        <v>588560</v>
      </c>
      <c r="CC11">
        <v>578483</v>
      </c>
      <c r="CD11">
        <v>583314</v>
      </c>
      <c r="CE11">
        <v>698709</v>
      </c>
      <c r="CF11">
        <v>687105</v>
      </c>
      <c r="CG11">
        <v>682022</v>
      </c>
      <c r="CH11">
        <v>686381</v>
      </c>
      <c r="CI11">
        <v>720423</v>
      </c>
      <c r="CJ11">
        <v>722609</v>
      </c>
      <c r="CK11">
        <v>702937</v>
      </c>
      <c r="CL11">
        <v>696587</v>
      </c>
      <c r="CM11">
        <v>708989</v>
      </c>
    </row>
    <row r="12" spans="1:91" x14ac:dyDescent="0.25">
      <c r="A12" t="s">
        <v>131</v>
      </c>
      <c r="B12">
        <v>504467</v>
      </c>
      <c r="C12">
        <v>504467</v>
      </c>
      <c r="D12">
        <v>505038</v>
      </c>
      <c r="E12">
        <v>503819</v>
      </c>
      <c r="F12">
        <v>486641</v>
      </c>
      <c r="G12">
        <v>478680</v>
      </c>
      <c r="H12">
        <v>469903</v>
      </c>
      <c r="I12">
        <v>467190</v>
      </c>
      <c r="J12">
        <v>469372</v>
      </c>
      <c r="K12">
        <v>471006</v>
      </c>
      <c r="L12">
        <v>490898</v>
      </c>
      <c r="M12">
        <v>502253</v>
      </c>
      <c r="N12">
        <v>512906</v>
      </c>
      <c r="O12">
        <v>512569</v>
      </c>
      <c r="P12">
        <v>512035</v>
      </c>
      <c r="Q12">
        <v>505866</v>
      </c>
      <c r="R12">
        <v>573077</v>
      </c>
      <c r="S12">
        <v>568358</v>
      </c>
      <c r="T12">
        <v>566584</v>
      </c>
      <c r="U12">
        <v>550309</v>
      </c>
      <c r="V12">
        <v>509534</v>
      </c>
      <c r="W12">
        <v>506361</v>
      </c>
      <c r="X12">
        <v>497209</v>
      </c>
      <c r="Y12">
        <v>498156</v>
      </c>
      <c r="Z12">
        <v>491895</v>
      </c>
      <c r="AA12">
        <v>493402</v>
      </c>
      <c r="AB12">
        <v>493094</v>
      </c>
      <c r="AC12">
        <v>493778</v>
      </c>
      <c r="AD12">
        <v>484558</v>
      </c>
      <c r="AE12">
        <v>492224</v>
      </c>
      <c r="AF12">
        <v>491601</v>
      </c>
      <c r="AG12">
        <v>503553</v>
      </c>
      <c r="AH12">
        <v>507955</v>
      </c>
      <c r="AI12">
        <v>514645</v>
      </c>
      <c r="AJ12">
        <v>521927</v>
      </c>
      <c r="AK12">
        <v>525621</v>
      </c>
      <c r="AL12">
        <v>525634</v>
      </c>
      <c r="AM12">
        <v>512209</v>
      </c>
      <c r="AN12">
        <v>515976</v>
      </c>
      <c r="AO12">
        <v>509328</v>
      </c>
      <c r="AP12">
        <v>505380</v>
      </c>
      <c r="AQ12">
        <v>507701</v>
      </c>
      <c r="AR12">
        <v>511472</v>
      </c>
      <c r="AS12">
        <v>505305</v>
      </c>
      <c r="AT12">
        <v>501954</v>
      </c>
      <c r="AU12">
        <v>497579</v>
      </c>
      <c r="AV12">
        <v>499847</v>
      </c>
      <c r="AW12">
        <v>499378</v>
      </c>
      <c r="AX12">
        <v>499404</v>
      </c>
      <c r="AY12">
        <v>493970</v>
      </c>
      <c r="AZ12">
        <v>495745</v>
      </c>
      <c r="BA12">
        <v>501748</v>
      </c>
      <c r="BB12">
        <v>495271</v>
      </c>
      <c r="BC12">
        <v>496746</v>
      </c>
      <c r="BD12">
        <v>502522</v>
      </c>
      <c r="BE12">
        <v>494586</v>
      </c>
      <c r="BF12">
        <v>495065</v>
      </c>
      <c r="BG12">
        <v>494277</v>
      </c>
      <c r="BH12">
        <v>498537</v>
      </c>
      <c r="BI12">
        <v>496599</v>
      </c>
      <c r="BJ12">
        <v>491411</v>
      </c>
      <c r="BK12">
        <v>489819</v>
      </c>
      <c r="BL12">
        <v>487356</v>
      </c>
      <c r="BM12">
        <v>484557</v>
      </c>
      <c r="BN12">
        <v>484619</v>
      </c>
      <c r="BO12">
        <v>461061</v>
      </c>
      <c r="BP12">
        <v>458408</v>
      </c>
      <c r="BQ12">
        <v>455419</v>
      </c>
      <c r="BR12">
        <v>450354</v>
      </c>
      <c r="BS12">
        <v>453062</v>
      </c>
      <c r="BT12">
        <v>449041</v>
      </c>
      <c r="BU12">
        <v>446544</v>
      </c>
      <c r="BV12">
        <v>446463</v>
      </c>
      <c r="BW12">
        <v>444427</v>
      </c>
      <c r="BX12">
        <v>438439</v>
      </c>
      <c r="BY12">
        <v>448327</v>
      </c>
      <c r="BZ12">
        <v>455747</v>
      </c>
      <c r="CA12">
        <v>451475</v>
      </c>
      <c r="CB12">
        <v>457751</v>
      </c>
      <c r="CC12">
        <v>456977</v>
      </c>
      <c r="CD12">
        <v>458182</v>
      </c>
      <c r="CE12">
        <v>577271</v>
      </c>
      <c r="CF12">
        <v>577551</v>
      </c>
      <c r="CG12">
        <v>566476</v>
      </c>
      <c r="CH12">
        <v>585573</v>
      </c>
      <c r="CI12">
        <v>581026</v>
      </c>
      <c r="CJ12">
        <v>574290</v>
      </c>
      <c r="CK12">
        <v>551424</v>
      </c>
      <c r="CL12">
        <v>538374</v>
      </c>
      <c r="CM12">
        <v>541725</v>
      </c>
    </row>
    <row r="13" spans="1:91" x14ac:dyDescent="0.25">
      <c r="A13" t="s">
        <v>132</v>
      </c>
      <c r="B13">
        <v>368080</v>
      </c>
      <c r="C13">
        <v>368080</v>
      </c>
      <c r="D13">
        <v>367568</v>
      </c>
      <c r="E13">
        <v>370889</v>
      </c>
      <c r="F13">
        <v>364736</v>
      </c>
      <c r="G13">
        <v>364001</v>
      </c>
      <c r="H13">
        <v>362355</v>
      </c>
      <c r="I13">
        <v>360829</v>
      </c>
      <c r="J13">
        <v>364446</v>
      </c>
      <c r="K13">
        <v>365538</v>
      </c>
      <c r="L13">
        <v>364807</v>
      </c>
      <c r="M13">
        <v>368703</v>
      </c>
      <c r="N13">
        <v>382080</v>
      </c>
      <c r="O13">
        <v>386091</v>
      </c>
      <c r="P13">
        <v>381131</v>
      </c>
      <c r="Q13">
        <v>380181</v>
      </c>
      <c r="R13">
        <v>481528</v>
      </c>
      <c r="S13">
        <v>470342</v>
      </c>
      <c r="T13">
        <v>473390</v>
      </c>
      <c r="U13">
        <v>469965</v>
      </c>
      <c r="V13">
        <v>463810</v>
      </c>
      <c r="W13">
        <v>462540</v>
      </c>
      <c r="X13">
        <v>462309</v>
      </c>
      <c r="Y13">
        <v>462309</v>
      </c>
      <c r="Z13">
        <v>462860</v>
      </c>
      <c r="AA13">
        <v>460072</v>
      </c>
      <c r="AB13">
        <v>457872</v>
      </c>
      <c r="AC13">
        <v>457151</v>
      </c>
      <c r="AD13">
        <v>440396</v>
      </c>
      <c r="AE13">
        <v>451737</v>
      </c>
      <c r="AF13">
        <v>452818</v>
      </c>
      <c r="AG13">
        <v>444692</v>
      </c>
      <c r="AH13">
        <v>454934</v>
      </c>
      <c r="AI13">
        <v>453703</v>
      </c>
      <c r="AJ13">
        <v>446375</v>
      </c>
      <c r="AK13">
        <v>443222</v>
      </c>
      <c r="AL13">
        <v>447863</v>
      </c>
      <c r="AM13">
        <v>433442</v>
      </c>
      <c r="AN13">
        <v>425943</v>
      </c>
      <c r="AO13">
        <v>419461</v>
      </c>
      <c r="AP13">
        <v>420901</v>
      </c>
      <c r="AQ13">
        <v>422813</v>
      </c>
      <c r="AR13">
        <v>427106</v>
      </c>
      <c r="AS13">
        <v>429324</v>
      </c>
      <c r="AT13">
        <v>418127</v>
      </c>
      <c r="AU13">
        <v>415661</v>
      </c>
      <c r="AV13">
        <v>410434</v>
      </c>
      <c r="AW13">
        <v>400134</v>
      </c>
      <c r="AX13">
        <v>398097</v>
      </c>
      <c r="AY13">
        <v>391605</v>
      </c>
      <c r="AZ13">
        <v>403104</v>
      </c>
      <c r="BA13">
        <v>403214</v>
      </c>
      <c r="BB13">
        <v>404575</v>
      </c>
      <c r="BC13">
        <v>402051</v>
      </c>
      <c r="BD13">
        <v>400941</v>
      </c>
      <c r="BE13">
        <v>396818</v>
      </c>
      <c r="BF13">
        <v>397114</v>
      </c>
      <c r="BG13">
        <v>390883</v>
      </c>
      <c r="BH13">
        <v>389806</v>
      </c>
      <c r="BI13">
        <v>387905</v>
      </c>
      <c r="BJ13">
        <v>395073</v>
      </c>
      <c r="BK13">
        <v>393925</v>
      </c>
      <c r="BL13">
        <v>389793</v>
      </c>
      <c r="BM13">
        <v>390420</v>
      </c>
      <c r="BN13">
        <v>385847</v>
      </c>
      <c r="BO13">
        <v>379978</v>
      </c>
      <c r="BP13">
        <v>386370</v>
      </c>
      <c r="BQ13">
        <v>385214</v>
      </c>
      <c r="BR13">
        <v>380948</v>
      </c>
      <c r="BS13">
        <v>380948</v>
      </c>
      <c r="BT13">
        <v>371582</v>
      </c>
      <c r="BU13">
        <v>371285</v>
      </c>
      <c r="BV13">
        <v>376029</v>
      </c>
      <c r="BW13">
        <v>375372</v>
      </c>
      <c r="BX13">
        <v>371534</v>
      </c>
      <c r="BY13">
        <v>373079</v>
      </c>
      <c r="BZ13">
        <v>380498</v>
      </c>
      <c r="CA13">
        <v>374656</v>
      </c>
      <c r="CB13">
        <v>372854</v>
      </c>
      <c r="CC13">
        <v>370926</v>
      </c>
      <c r="CD13">
        <v>374736</v>
      </c>
      <c r="CE13">
        <v>460847</v>
      </c>
      <c r="CF13">
        <v>456636</v>
      </c>
      <c r="CG13">
        <v>455093</v>
      </c>
      <c r="CH13">
        <v>453889</v>
      </c>
      <c r="CI13">
        <v>458227</v>
      </c>
      <c r="CJ13">
        <v>455521</v>
      </c>
      <c r="CK13">
        <v>455526</v>
      </c>
      <c r="CL13">
        <v>458299</v>
      </c>
      <c r="CM13">
        <v>457431</v>
      </c>
    </row>
    <row r="14" spans="1:91" x14ac:dyDescent="0.25">
      <c r="A14" t="s">
        <v>133</v>
      </c>
      <c r="B14">
        <v>363126</v>
      </c>
      <c r="C14">
        <v>363126</v>
      </c>
      <c r="D14">
        <v>364637</v>
      </c>
      <c r="E14">
        <v>364184</v>
      </c>
      <c r="F14">
        <v>361768</v>
      </c>
      <c r="G14">
        <v>359271</v>
      </c>
      <c r="H14">
        <v>361510</v>
      </c>
      <c r="I14">
        <v>360482</v>
      </c>
      <c r="J14">
        <v>364479</v>
      </c>
      <c r="K14">
        <v>363462</v>
      </c>
      <c r="L14">
        <v>363537</v>
      </c>
      <c r="M14">
        <v>369003</v>
      </c>
      <c r="N14">
        <v>367655</v>
      </c>
      <c r="O14">
        <v>359854</v>
      </c>
      <c r="P14">
        <v>366365</v>
      </c>
      <c r="Q14">
        <v>367680</v>
      </c>
      <c r="R14">
        <v>391082</v>
      </c>
      <c r="S14">
        <v>394616</v>
      </c>
      <c r="T14">
        <v>397687</v>
      </c>
      <c r="U14">
        <v>400738</v>
      </c>
      <c r="V14">
        <v>395951</v>
      </c>
      <c r="W14">
        <v>394341</v>
      </c>
      <c r="X14">
        <v>384617</v>
      </c>
      <c r="Y14">
        <v>384617</v>
      </c>
      <c r="Z14">
        <v>380282</v>
      </c>
      <c r="AA14">
        <v>375097</v>
      </c>
      <c r="AB14">
        <v>370228</v>
      </c>
      <c r="AC14">
        <v>369448</v>
      </c>
      <c r="AD14">
        <v>366000</v>
      </c>
      <c r="AE14">
        <v>374701</v>
      </c>
      <c r="AF14">
        <v>373856</v>
      </c>
      <c r="AG14">
        <v>372893</v>
      </c>
      <c r="AH14">
        <v>373612</v>
      </c>
      <c r="AI14">
        <v>376589</v>
      </c>
      <c r="AJ14">
        <v>368501</v>
      </c>
      <c r="AK14">
        <v>376567</v>
      </c>
      <c r="AL14">
        <v>383607</v>
      </c>
      <c r="AM14">
        <v>358695</v>
      </c>
      <c r="AN14">
        <v>355107</v>
      </c>
      <c r="AO14">
        <v>352544</v>
      </c>
      <c r="AP14">
        <v>354292</v>
      </c>
      <c r="AQ14">
        <v>361085</v>
      </c>
      <c r="AR14">
        <v>363559</v>
      </c>
      <c r="AS14">
        <v>361346</v>
      </c>
      <c r="AT14">
        <v>356936</v>
      </c>
      <c r="AU14">
        <v>357816</v>
      </c>
      <c r="AV14">
        <v>359896</v>
      </c>
      <c r="AW14">
        <v>354599</v>
      </c>
      <c r="AX14">
        <v>357337</v>
      </c>
      <c r="AY14">
        <v>356343</v>
      </c>
      <c r="AZ14">
        <v>355252</v>
      </c>
      <c r="BA14">
        <v>352965</v>
      </c>
      <c r="BB14">
        <v>354773</v>
      </c>
      <c r="BC14">
        <v>352383</v>
      </c>
      <c r="BD14">
        <v>358390</v>
      </c>
      <c r="BE14">
        <v>358555</v>
      </c>
      <c r="BF14">
        <v>355616</v>
      </c>
      <c r="BG14">
        <v>353621</v>
      </c>
      <c r="BH14">
        <v>352517</v>
      </c>
      <c r="BI14">
        <v>352286</v>
      </c>
      <c r="BJ14">
        <v>352578</v>
      </c>
      <c r="BK14">
        <v>352479</v>
      </c>
      <c r="BL14">
        <v>350118</v>
      </c>
      <c r="BM14">
        <v>348619</v>
      </c>
      <c r="BN14">
        <v>347204</v>
      </c>
      <c r="BO14">
        <v>330203</v>
      </c>
      <c r="BP14">
        <v>328173</v>
      </c>
      <c r="BQ14">
        <v>321698</v>
      </c>
      <c r="BR14">
        <v>315267</v>
      </c>
      <c r="BS14">
        <v>315267</v>
      </c>
      <c r="BT14">
        <v>312214</v>
      </c>
      <c r="BU14">
        <v>312255</v>
      </c>
      <c r="BV14">
        <v>309396</v>
      </c>
      <c r="BW14">
        <v>309700</v>
      </c>
      <c r="BX14">
        <v>306342</v>
      </c>
      <c r="BY14">
        <v>301033</v>
      </c>
      <c r="BZ14">
        <v>303426</v>
      </c>
      <c r="CA14">
        <v>308381</v>
      </c>
      <c r="CB14">
        <v>303727</v>
      </c>
      <c r="CC14">
        <v>303877</v>
      </c>
      <c r="CD14">
        <v>306807</v>
      </c>
      <c r="CE14">
        <v>377718</v>
      </c>
      <c r="CF14">
        <v>388937</v>
      </c>
      <c r="CG14">
        <v>389993</v>
      </c>
      <c r="CH14">
        <v>391705</v>
      </c>
      <c r="CI14">
        <v>394174</v>
      </c>
      <c r="CJ14">
        <v>407434</v>
      </c>
      <c r="CK14">
        <v>398949</v>
      </c>
      <c r="CL14">
        <v>408858</v>
      </c>
      <c r="CM14">
        <v>396866</v>
      </c>
    </row>
    <row r="15" spans="1:91" x14ac:dyDescent="0.25">
      <c r="A15" t="s">
        <v>134</v>
      </c>
      <c r="B15">
        <v>297788</v>
      </c>
      <c r="C15">
        <v>297788</v>
      </c>
      <c r="D15">
        <v>295942</v>
      </c>
      <c r="E15">
        <v>291183</v>
      </c>
      <c r="F15">
        <v>289210</v>
      </c>
      <c r="G15">
        <v>298964</v>
      </c>
      <c r="H15">
        <v>298551</v>
      </c>
      <c r="I15">
        <v>297285</v>
      </c>
      <c r="J15">
        <v>300090</v>
      </c>
      <c r="K15">
        <v>298869</v>
      </c>
      <c r="L15">
        <v>297662</v>
      </c>
      <c r="M15">
        <v>293496</v>
      </c>
      <c r="N15">
        <v>291514</v>
      </c>
      <c r="O15">
        <v>293041</v>
      </c>
      <c r="P15">
        <v>286133</v>
      </c>
      <c r="Q15">
        <v>283529</v>
      </c>
      <c r="R15">
        <v>354570</v>
      </c>
      <c r="S15">
        <v>346597</v>
      </c>
      <c r="T15">
        <v>347051</v>
      </c>
      <c r="U15">
        <v>344438</v>
      </c>
      <c r="V15">
        <v>332004</v>
      </c>
      <c r="W15">
        <v>331029</v>
      </c>
      <c r="X15">
        <v>333262</v>
      </c>
      <c r="Y15">
        <v>333262</v>
      </c>
      <c r="Z15">
        <v>335539</v>
      </c>
      <c r="AA15">
        <v>332484</v>
      </c>
      <c r="AB15">
        <v>334464</v>
      </c>
      <c r="AC15">
        <v>333474</v>
      </c>
      <c r="AD15">
        <v>329986</v>
      </c>
      <c r="AE15">
        <v>330964</v>
      </c>
      <c r="AF15">
        <v>331439</v>
      </c>
      <c r="AG15">
        <v>333571</v>
      </c>
      <c r="AH15">
        <v>333913</v>
      </c>
      <c r="AI15">
        <v>335441</v>
      </c>
      <c r="AJ15">
        <v>342129</v>
      </c>
      <c r="AK15">
        <v>339096</v>
      </c>
      <c r="AL15">
        <v>341974</v>
      </c>
      <c r="AM15">
        <v>333075</v>
      </c>
      <c r="AN15">
        <v>335763</v>
      </c>
      <c r="AO15">
        <v>330895</v>
      </c>
      <c r="AP15">
        <v>333052</v>
      </c>
      <c r="AQ15">
        <v>333281</v>
      </c>
      <c r="AR15">
        <v>334207</v>
      </c>
      <c r="AS15">
        <v>332155</v>
      </c>
      <c r="AT15">
        <v>329493</v>
      </c>
      <c r="AU15">
        <v>327589</v>
      </c>
      <c r="AV15">
        <v>324000</v>
      </c>
      <c r="AW15">
        <v>327376</v>
      </c>
      <c r="AX15">
        <v>323766</v>
      </c>
      <c r="AY15">
        <v>322590</v>
      </c>
      <c r="AZ15">
        <v>318426</v>
      </c>
      <c r="BA15">
        <v>320117</v>
      </c>
      <c r="BB15">
        <v>319669</v>
      </c>
      <c r="BC15">
        <v>317936</v>
      </c>
      <c r="BD15">
        <v>315682</v>
      </c>
      <c r="BE15">
        <v>314903</v>
      </c>
      <c r="BF15">
        <v>311028</v>
      </c>
      <c r="BG15">
        <v>308988</v>
      </c>
      <c r="BH15">
        <v>309067</v>
      </c>
      <c r="BI15">
        <v>307100</v>
      </c>
      <c r="BJ15">
        <v>311716</v>
      </c>
      <c r="BK15">
        <v>308487</v>
      </c>
      <c r="BL15">
        <v>307483</v>
      </c>
      <c r="BM15">
        <v>307650</v>
      </c>
      <c r="BN15">
        <v>305351</v>
      </c>
      <c r="BO15">
        <v>300968</v>
      </c>
      <c r="BP15">
        <v>299481</v>
      </c>
      <c r="BQ15">
        <v>292373</v>
      </c>
      <c r="BR15">
        <v>296317</v>
      </c>
      <c r="BS15">
        <v>294062</v>
      </c>
      <c r="BT15">
        <v>292961</v>
      </c>
      <c r="BU15">
        <v>296079</v>
      </c>
      <c r="BV15">
        <v>298071</v>
      </c>
      <c r="BW15">
        <v>298526</v>
      </c>
      <c r="BX15">
        <v>298572</v>
      </c>
      <c r="BY15">
        <v>291069</v>
      </c>
      <c r="BZ15">
        <v>292804</v>
      </c>
      <c r="CA15">
        <v>293709</v>
      </c>
      <c r="CB15">
        <v>290888</v>
      </c>
      <c r="CC15">
        <v>284687</v>
      </c>
      <c r="CD15">
        <v>277259</v>
      </c>
      <c r="CE15">
        <v>311728</v>
      </c>
      <c r="CF15">
        <v>311755</v>
      </c>
      <c r="CG15">
        <v>310334</v>
      </c>
      <c r="CH15">
        <v>303372</v>
      </c>
      <c r="CI15">
        <v>300756</v>
      </c>
      <c r="CJ15">
        <v>303612</v>
      </c>
      <c r="CK15">
        <v>297598</v>
      </c>
      <c r="CL15">
        <v>298292</v>
      </c>
      <c r="CM15">
        <v>300942</v>
      </c>
    </row>
    <row r="16" spans="1:91" x14ac:dyDescent="0.25">
      <c r="A16" t="s">
        <v>135</v>
      </c>
      <c r="B16">
        <v>265197</v>
      </c>
      <c r="C16">
        <v>265197</v>
      </c>
      <c r="D16">
        <v>263653</v>
      </c>
      <c r="E16">
        <v>261043</v>
      </c>
      <c r="F16">
        <v>258408</v>
      </c>
      <c r="G16">
        <v>255136</v>
      </c>
      <c r="H16">
        <v>257661</v>
      </c>
      <c r="I16">
        <v>256906</v>
      </c>
      <c r="J16">
        <v>252678</v>
      </c>
      <c r="K16">
        <v>256800</v>
      </c>
      <c r="L16">
        <v>253480</v>
      </c>
      <c r="M16">
        <v>247276</v>
      </c>
      <c r="N16">
        <v>245406</v>
      </c>
      <c r="O16">
        <v>247644</v>
      </c>
      <c r="P16">
        <v>244318</v>
      </c>
      <c r="Q16">
        <v>243713</v>
      </c>
      <c r="R16">
        <v>275939</v>
      </c>
      <c r="S16">
        <v>266036</v>
      </c>
      <c r="T16">
        <v>251603</v>
      </c>
      <c r="U16">
        <v>260836</v>
      </c>
      <c r="V16">
        <v>259148</v>
      </c>
      <c r="W16">
        <v>254602</v>
      </c>
      <c r="X16">
        <v>250507</v>
      </c>
      <c r="Y16">
        <v>250316</v>
      </c>
      <c r="Z16">
        <v>245483</v>
      </c>
      <c r="AA16">
        <v>239156</v>
      </c>
      <c r="AB16">
        <v>242998</v>
      </c>
      <c r="AC16">
        <v>242354</v>
      </c>
      <c r="AD16">
        <v>237809</v>
      </c>
      <c r="AE16">
        <v>230696</v>
      </c>
      <c r="AF16">
        <v>225715</v>
      </c>
      <c r="AG16">
        <v>225963</v>
      </c>
      <c r="AH16">
        <v>230031</v>
      </c>
      <c r="AI16">
        <v>231831</v>
      </c>
      <c r="AJ16">
        <v>233929</v>
      </c>
      <c r="AK16">
        <v>230763</v>
      </c>
      <c r="AL16">
        <v>229211</v>
      </c>
      <c r="AM16">
        <v>229030</v>
      </c>
      <c r="AN16">
        <v>229871</v>
      </c>
      <c r="AO16">
        <v>234936</v>
      </c>
      <c r="AP16">
        <v>229665</v>
      </c>
      <c r="AQ16">
        <v>229249</v>
      </c>
      <c r="AR16">
        <v>226157</v>
      </c>
      <c r="AS16">
        <v>228068</v>
      </c>
      <c r="AT16">
        <v>226142</v>
      </c>
      <c r="AU16">
        <v>224100</v>
      </c>
      <c r="AV16">
        <v>223650</v>
      </c>
      <c r="AW16">
        <v>219761</v>
      </c>
      <c r="AX16">
        <v>220537</v>
      </c>
      <c r="AY16">
        <v>220379</v>
      </c>
      <c r="AZ16">
        <v>213121</v>
      </c>
      <c r="BA16">
        <v>216275</v>
      </c>
      <c r="BB16">
        <v>215487</v>
      </c>
      <c r="BC16">
        <v>215247</v>
      </c>
      <c r="BD16">
        <v>213831</v>
      </c>
      <c r="BE16">
        <v>209698</v>
      </c>
      <c r="BF16">
        <v>210390</v>
      </c>
      <c r="BG16">
        <v>210945</v>
      </c>
      <c r="BH16">
        <v>206229</v>
      </c>
      <c r="BI16">
        <v>206907</v>
      </c>
      <c r="BJ16">
        <v>202669</v>
      </c>
      <c r="BK16">
        <v>202946</v>
      </c>
      <c r="BL16">
        <v>201009</v>
      </c>
      <c r="BM16">
        <v>202243</v>
      </c>
      <c r="BN16">
        <v>206631</v>
      </c>
      <c r="BO16">
        <v>208296</v>
      </c>
      <c r="BP16">
        <v>209428</v>
      </c>
      <c r="BQ16">
        <v>206482</v>
      </c>
      <c r="BR16">
        <v>206596</v>
      </c>
      <c r="BS16">
        <v>206511</v>
      </c>
      <c r="BT16">
        <v>207588</v>
      </c>
      <c r="BU16">
        <v>206390</v>
      </c>
      <c r="BV16">
        <v>203177</v>
      </c>
      <c r="BW16">
        <v>205393</v>
      </c>
      <c r="BX16">
        <v>196370</v>
      </c>
      <c r="BY16">
        <v>191879</v>
      </c>
      <c r="BZ16">
        <v>195362</v>
      </c>
      <c r="CA16">
        <v>194689</v>
      </c>
      <c r="CB16">
        <v>191299</v>
      </c>
      <c r="CC16">
        <v>192189</v>
      </c>
      <c r="CD16">
        <v>198163</v>
      </c>
      <c r="CE16">
        <v>276453</v>
      </c>
      <c r="CF16">
        <v>257417</v>
      </c>
      <c r="CG16">
        <v>240735</v>
      </c>
      <c r="CH16">
        <v>257893</v>
      </c>
      <c r="CI16">
        <v>260288</v>
      </c>
      <c r="CJ16">
        <v>251804</v>
      </c>
      <c r="CK16">
        <v>245242</v>
      </c>
      <c r="CL16">
        <v>242070</v>
      </c>
      <c r="CM16">
        <v>238207</v>
      </c>
    </row>
    <row r="17" spans="1:91" x14ac:dyDescent="0.25">
      <c r="A17" t="s">
        <v>136</v>
      </c>
      <c r="B17">
        <v>173389</v>
      </c>
      <c r="C17">
        <v>173389</v>
      </c>
      <c r="D17">
        <v>173058</v>
      </c>
      <c r="E17">
        <v>171663</v>
      </c>
      <c r="F17">
        <v>168720</v>
      </c>
      <c r="G17">
        <v>167588</v>
      </c>
      <c r="H17">
        <v>168794</v>
      </c>
      <c r="I17">
        <v>173268</v>
      </c>
      <c r="J17">
        <v>173167</v>
      </c>
      <c r="K17">
        <v>173862</v>
      </c>
      <c r="L17">
        <v>181507</v>
      </c>
      <c r="M17">
        <v>181921</v>
      </c>
      <c r="N17">
        <v>185155</v>
      </c>
      <c r="O17">
        <v>187273</v>
      </c>
      <c r="P17">
        <v>188626</v>
      </c>
      <c r="Q17">
        <v>187200</v>
      </c>
      <c r="R17">
        <v>244476</v>
      </c>
      <c r="S17">
        <v>234497</v>
      </c>
      <c r="T17">
        <v>228730</v>
      </c>
      <c r="U17">
        <v>230850</v>
      </c>
      <c r="V17">
        <v>230249</v>
      </c>
      <c r="W17">
        <v>226183</v>
      </c>
      <c r="X17">
        <v>223112</v>
      </c>
      <c r="Y17">
        <v>223112</v>
      </c>
      <c r="Z17">
        <v>223789</v>
      </c>
      <c r="AA17">
        <v>220665</v>
      </c>
      <c r="AB17">
        <v>222374</v>
      </c>
      <c r="AC17">
        <v>226947</v>
      </c>
      <c r="AD17">
        <v>224705</v>
      </c>
      <c r="AE17">
        <v>218987</v>
      </c>
      <c r="AF17">
        <v>217619</v>
      </c>
      <c r="AG17">
        <v>234575</v>
      </c>
      <c r="AH17">
        <v>226899</v>
      </c>
      <c r="AI17">
        <v>224687</v>
      </c>
      <c r="AJ17">
        <v>224743</v>
      </c>
      <c r="AK17">
        <v>223254</v>
      </c>
      <c r="AL17">
        <v>221112</v>
      </c>
      <c r="AM17">
        <v>221612</v>
      </c>
      <c r="AN17">
        <v>221075</v>
      </c>
      <c r="AO17">
        <v>215906</v>
      </c>
      <c r="AP17">
        <v>214584</v>
      </c>
      <c r="AQ17">
        <v>213022</v>
      </c>
      <c r="AR17">
        <v>217118</v>
      </c>
      <c r="AS17">
        <v>209229</v>
      </c>
      <c r="AT17">
        <v>206642</v>
      </c>
      <c r="AU17">
        <v>206566</v>
      </c>
      <c r="AV17">
        <v>207692</v>
      </c>
      <c r="AW17">
        <v>208208</v>
      </c>
      <c r="AX17">
        <v>206464</v>
      </c>
      <c r="AY17">
        <v>204520</v>
      </c>
      <c r="AZ17">
        <v>207320</v>
      </c>
      <c r="BA17">
        <v>212877</v>
      </c>
      <c r="BB17">
        <v>209633</v>
      </c>
      <c r="BC17">
        <v>209815</v>
      </c>
      <c r="BD17">
        <v>210024</v>
      </c>
      <c r="BE17">
        <v>212960</v>
      </c>
      <c r="BF17">
        <v>207365</v>
      </c>
      <c r="BG17">
        <v>204063</v>
      </c>
      <c r="BH17">
        <v>205904</v>
      </c>
      <c r="BI17">
        <v>204591</v>
      </c>
      <c r="BJ17">
        <v>205064</v>
      </c>
      <c r="BK17">
        <v>203655</v>
      </c>
      <c r="BL17">
        <v>200897</v>
      </c>
      <c r="BM17">
        <v>203369</v>
      </c>
      <c r="BN17">
        <v>202950</v>
      </c>
      <c r="BO17">
        <v>202610</v>
      </c>
      <c r="BP17">
        <v>200200</v>
      </c>
      <c r="BQ17">
        <v>201855</v>
      </c>
      <c r="BR17">
        <v>208392</v>
      </c>
      <c r="BS17">
        <v>208392</v>
      </c>
      <c r="BT17">
        <v>211023</v>
      </c>
      <c r="BU17">
        <v>220706</v>
      </c>
      <c r="BV17">
        <v>219792</v>
      </c>
      <c r="BW17">
        <v>215912</v>
      </c>
      <c r="BX17">
        <v>214139</v>
      </c>
      <c r="BY17">
        <v>216743</v>
      </c>
      <c r="BZ17">
        <v>211017</v>
      </c>
      <c r="CA17">
        <v>209657</v>
      </c>
      <c r="CB17">
        <v>222599</v>
      </c>
      <c r="CC17">
        <v>222012</v>
      </c>
      <c r="CD17">
        <v>222777</v>
      </c>
      <c r="CE17">
        <v>198135</v>
      </c>
      <c r="CF17">
        <v>199474</v>
      </c>
      <c r="CG17">
        <v>197152</v>
      </c>
      <c r="CH17">
        <v>198448</v>
      </c>
      <c r="CI17">
        <v>197166</v>
      </c>
      <c r="CJ17">
        <v>201964</v>
      </c>
      <c r="CK17">
        <v>197394</v>
      </c>
      <c r="CL17">
        <v>201724</v>
      </c>
      <c r="CM17">
        <v>197010</v>
      </c>
    </row>
    <row r="18" spans="1:91" x14ac:dyDescent="0.25">
      <c r="A18" t="s">
        <v>137</v>
      </c>
      <c r="B18">
        <v>159265</v>
      </c>
      <c r="C18">
        <v>159265</v>
      </c>
      <c r="D18">
        <v>159190</v>
      </c>
      <c r="E18">
        <v>158745</v>
      </c>
      <c r="F18">
        <v>159849</v>
      </c>
      <c r="G18">
        <v>159156</v>
      </c>
      <c r="H18">
        <v>157763</v>
      </c>
      <c r="I18">
        <v>158030</v>
      </c>
      <c r="J18">
        <v>156839</v>
      </c>
      <c r="K18">
        <v>159582</v>
      </c>
      <c r="L18">
        <v>159767</v>
      </c>
      <c r="M18">
        <v>157347</v>
      </c>
      <c r="N18">
        <v>153999</v>
      </c>
      <c r="O18">
        <v>152674</v>
      </c>
      <c r="P18">
        <v>152902</v>
      </c>
      <c r="Q18">
        <v>154157</v>
      </c>
      <c r="R18">
        <v>179284</v>
      </c>
      <c r="S18">
        <v>177327</v>
      </c>
      <c r="T18">
        <v>167875</v>
      </c>
      <c r="U18">
        <v>167468</v>
      </c>
      <c r="V18">
        <v>168044</v>
      </c>
      <c r="W18">
        <v>168386</v>
      </c>
      <c r="X18">
        <v>169569</v>
      </c>
      <c r="Y18">
        <v>169569</v>
      </c>
      <c r="Z18">
        <v>167361</v>
      </c>
      <c r="AA18">
        <v>163537</v>
      </c>
      <c r="AB18">
        <v>163525</v>
      </c>
      <c r="AC18">
        <v>163319</v>
      </c>
      <c r="AD18">
        <v>165073</v>
      </c>
      <c r="AE18">
        <v>163321</v>
      </c>
      <c r="AF18">
        <v>164368</v>
      </c>
      <c r="AG18">
        <v>165705</v>
      </c>
      <c r="AH18">
        <v>167407</v>
      </c>
      <c r="AI18">
        <v>176457</v>
      </c>
      <c r="AJ18">
        <v>171190</v>
      </c>
      <c r="AK18">
        <v>171030</v>
      </c>
      <c r="AL18">
        <v>169302</v>
      </c>
      <c r="AM18">
        <v>167721</v>
      </c>
      <c r="AN18">
        <v>167570</v>
      </c>
      <c r="AO18">
        <v>169418</v>
      </c>
      <c r="AP18">
        <v>167190</v>
      </c>
      <c r="AQ18">
        <v>166900</v>
      </c>
      <c r="AR18">
        <v>163388</v>
      </c>
      <c r="AS18">
        <v>166674</v>
      </c>
      <c r="AT18">
        <v>167034</v>
      </c>
      <c r="AU18">
        <v>164208</v>
      </c>
      <c r="AV18">
        <v>163568</v>
      </c>
      <c r="AW18">
        <v>164299</v>
      </c>
      <c r="AX18">
        <v>165484</v>
      </c>
      <c r="AY18">
        <v>164090</v>
      </c>
      <c r="AZ18">
        <v>163532</v>
      </c>
      <c r="BA18">
        <v>159716</v>
      </c>
      <c r="BB18">
        <v>159824</v>
      </c>
      <c r="BC18">
        <v>160456</v>
      </c>
      <c r="BD18">
        <v>158506</v>
      </c>
      <c r="BE18">
        <v>157865</v>
      </c>
      <c r="BF18">
        <v>159117</v>
      </c>
      <c r="BG18">
        <v>158074</v>
      </c>
      <c r="BH18">
        <v>159556</v>
      </c>
      <c r="BI18">
        <v>158575</v>
      </c>
      <c r="BJ18">
        <v>158551</v>
      </c>
      <c r="BK18">
        <v>158795</v>
      </c>
      <c r="BL18">
        <v>157767</v>
      </c>
      <c r="BM18">
        <v>158910</v>
      </c>
      <c r="BN18">
        <v>156492</v>
      </c>
      <c r="BO18">
        <v>158123</v>
      </c>
      <c r="BP18">
        <v>157171</v>
      </c>
      <c r="BQ18">
        <v>156085</v>
      </c>
      <c r="BR18">
        <v>158400</v>
      </c>
      <c r="BS18">
        <v>157952</v>
      </c>
      <c r="BT18">
        <v>156328</v>
      </c>
      <c r="BU18">
        <v>161385</v>
      </c>
      <c r="BV18">
        <v>162332</v>
      </c>
      <c r="BW18">
        <v>160126</v>
      </c>
      <c r="BX18">
        <v>156785</v>
      </c>
      <c r="BY18">
        <v>157345</v>
      </c>
      <c r="BZ18">
        <v>156012</v>
      </c>
      <c r="CA18">
        <v>156825</v>
      </c>
      <c r="CB18">
        <v>153365</v>
      </c>
      <c r="CC18">
        <v>152235</v>
      </c>
      <c r="CD18">
        <v>150695</v>
      </c>
      <c r="CE18">
        <v>210791</v>
      </c>
      <c r="CF18">
        <v>212872</v>
      </c>
      <c r="CG18">
        <v>210592</v>
      </c>
      <c r="CH18">
        <v>206046</v>
      </c>
      <c r="CI18">
        <v>201584</v>
      </c>
      <c r="CJ18">
        <v>202722</v>
      </c>
      <c r="CK18">
        <v>186717</v>
      </c>
      <c r="CL18">
        <v>184620</v>
      </c>
      <c r="CM18">
        <v>179615</v>
      </c>
    </row>
    <row r="19" spans="1:91" x14ac:dyDescent="0.25">
      <c r="A19" t="s">
        <v>138</v>
      </c>
      <c r="B19">
        <v>135630</v>
      </c>
      <c r="C19">
        <v>135630</v>
      </c>
      <c r="D19">
        <v>131857</v>
      </c>
      <c r="E19">
        <v>130015</v>
      </c>
      <c r="F19">
        <v>130353</v>
      </c>
      <c r="G19">
        <v>127178</v>
      </c>
      <c r="H19">
        <v>126790</v>
      </c>
      <c r="I19">
        <v>128568</v>
      </c>
      <c r="J19">
        <v>129494</v>
      </c>
      <c r="K19">
        <v>130344</v>
      </c>
      <c r="L19">
        <v>127114</v>
      </c>
      <c r="M19">
        <v>127110</v>
      </c>
      <c r="N19">
        <v>125633</v>
      </c>
      <c r="O19">
        <v>126797</v>
      </c>
      <c r="P19">
        <v>126596</v>
      </c>
      <c r="Q19">
        <v>123833</v>
      </c>
      <c r="R19">
        <v>150433</v>
      </c>
      <c r="S19">
        <v>152255</v>
      </c>
      <c r="T19">
        <v>153122</v>
      </c>
      <c r="U19">
        <v>152567</v>
      </c>
      <c r="V19">
        <v>153896</v>
      </c>
      <c r="W19">
        <v>154009</v>
      </c>
      <c r="X19">
        <v>153494</v>
      </c>
      <c r="Y19">
        <v>153494</v>
      </c>
      <c r="Z19">
        <v>152703</v>
      </c>
      <c r="AA19">
        <v>149017</v>
      </c>
      <c r="AB19">
        <v>149349</v>
      </c>
      <c r="AC19">
        <v>148216</v>
      </c>
      <c r="AD19">
        <v>149797</v>
      </c>
      <c r="AE19">
        <v>154253</v>
      </c>
      <c r="AF19">
        <v>153594</v>
      </c>
      <c r="AG19">
        <v>160320</v>
      </c>
      <c r="AH19">
        <v>159237</v>
      </c>
      <c r="AI19">
        <v>157582</v>
      </c>
      <c r="AJ19">
        <v>159387</v>
      </c>
      <c r="AK19">
        <v>159384</v>
      </c>
      <c r="AL19">
        <v>154954</v>
      </c>
      <c r="AM19">
        <v>156555</v>
      </c>
      <c r="AN19">
        <v>155843</v>
      </c>
      <c r="AO19">
        <v>153347</v>
      </c>
      <c r="AP19">
        <v>152114</v>
      </c>
      <c r="AQ19">
        <v>151290</v>
      </c>
      <c r="AR19">
        <v>150852</v>
      </c>
      <c r="AS19">
        <v>149930</v>
      </c>
      <c r="AT19">
        <v>150658</v>
      </c>
      <c r="AU19">
        <v>150621</v>
      </c>
      <c r="AV19">
        <v>151384</v>
      </c>
      <c r="AW19">
        <v>151103</v>
      </c>
      <c r="AX19">
        <v>151624</v>
      </c>
      <c r="AY19">
        <v>151379</v>
      </c>
      <c r="AZ19">
        <v>149165</v>
      </c>
      <c r="BA19">
        <v>155831</v>
      </c>
      <c r="BB19">
        <v>156563</v>
      </c>
      <c r="BC19">
        <v>154947</v>
      </c>
      <c r="BD19">
        <v>154386</v>
      </c>
      <c r="BE19">
        <v>159348</v>
      </c>
      <c r="BF19">
        <v>157396</v>
      </c>
      <c r="BG19">
        <v>156637</v>
      </c>
      <c r="BH19">
        <v>156419</v>
      </c>
      <c r="BI19">
        <v>155563</v>
      </c>
      <c r="BJ19">
        <v>156747</v>
      </c>
      <c r="BK19">
        <v>156738</v>
      </c>
      <c r="BL19">
        <v>157389</v>
      </c>
      <c r="BM19">
        <v>156766</v>
      </c>
      <c r="BN19">
        <v>157758</v>
      </c>
      <c r="BO19">
        <v>158330</v>
      </c>
      <c r="BP19">
        <v>159168</v>
      </c>
      <c r="BQ19">
        <v>159719</v>
      </c>
      <c r="BR19">
        <v>158309</v>
      </c>
      <c r="BS19">
        <v>158309</v>
      </c>
      <c r="BT19">
        <v>163953</v>
      </c>
      <c r="BU19">
        <v>163355</v>
      </c>
      <c r="BV19">
        <v>163070</v>
      </c>
      <c r="BW19">
        <v>160042</v>
      </c>
      <c r="BX19">
        <v>155130</v>
      </c>
      <c r="BY19">
        <v>155265</v>
      </c>
      <c r="BZ19">
        <v>154872</v>
      </c>
      <c r="CA19">
        <v>153349</v>
      </c>
      <c r="CB19">
        <v>153076</v>
      </c>
      <c r="CC19">
        <v>149359</v>
      </c>
      <c r="CD19">
        <v>150170</v>
      </c>
      <c r="CE19">
        <v>141103</v>
      </c>
      <c r="CF19">
        <v>139852</v>
      </c>
      <c r="CG19">
        <v>137274</v>
      </c>
      <c r="CH19">
        <v>140756</v>
      </c>
      <c r="CI19">
        <v>136943</v>
      </c>
      <c r="CJ19">
        <v>135484</v>
      </c>
      <c r="CK19">
        <v>135067</v>
      </c>
      <c r="CL19">
        <v>137557</v>
      </c>
      <c r="CM19">
        <v>138395</v>
      </c>
    </row>
    <row r="20" spans="1:91" x14ac:dyDescent="0.25">
      <c r="A20" t="s">
        <v>139</v>
      </c>
      <c r="B20">
        <v>118716</v>
      </c>
      <c r="C20">
        <v>118716</v>
      </c>
      <c r="D20">
        <v>120718</v>
      </c>
      <c r="E20">
        <v>117812</v>
      </c>
      <c r="F20">
        <v>118203</v>
      </c>
      <c r="G20">
        <v>120917</v>
      </c>
      <c r="H20">
        <v>122585</v>
      </c>
      <c r="I20">
        <v>121968</v>
      </c>
      <c r="J20">
        <v>119523</v>
      </c>
      <c r="K20">
        <v>121009</v>
      </c>
      <c r="L20">
        <v>118824</v>
      </c>
      <c r="M20">
        <v>118452</v>
      </c>
      <c r="N20">
        <v>117617</v>
      </c>
      <c r="O20">
        <v>120043</v>
      </c>
      <c r="P20">
        <v>122620</v>
      </c>
      <c r="Q20">
        <v>122065</v>
      </c>
      <c r="R20">
        <v>124549</v>
      </c>
      <c r="S20">
        <v>124070</v>
      </c>
      <c r="T20">
        <v>123156</v>
      </c>
      <c r="U20">
        <v>124803</v>
      </c>
      <c r="V20">
        <v>126129</v>
      </c>
      <c r="W20">
        <v>127989</v>
      </c>
      <c r="X20">
        <v>128844</v>
      </c>
      <c r="Y20">
        <v>128844</v>
      </c>
      <c r="Z20">
        <v>127625</v>
      </c>
      <c r="AA20">
        <v>127276</v>
      </c>
      <c r="AB20">
        <v>128554</v>
      </c>
      <c r="AC20">
        <v>126192</v>
      </c>
      <c r="AD20">
        <v>127236</v>
      </c>
      <c r="AE20">
        <v>127980</v>
      </c>
      <c r="AF20">
        <v>132684</v>
      </c>
      <c r="AG20">
        <v>131118</v>
      </c>
      <c r="AH20">
        <v>130207</v>
      </c>
      <c r="AI20">
        <v>128261</v>
      </c>
      <c r="AJ20">
        <v>130388</v>
      </c>
      <c r="AK20">
        <v>127918</v>
      </c>
      <c r="AL20">
        <v>134760</v>
      </c>
      <c r="AM20">
        <v>127741</v>
      </c>
      <c r="AN20">
        <v>128447</v>
      </c>
      <c r="AO20">
        <v>127521</v>
      </c>
      <c r="AP20">
        <v>123577</v>
      </c>
      <c r="AQ20">
        <v>123492</v>
      </c>
      <c r="AR20">
        <v>123597</v>
      </c>
      <c r="AS20">
        <v>122871</v>
      </c>
      <c r="AT20">
        <v>123591</v>
      </c>
      <c r="AU20">
        <v>123281</v>
      </c>
      <c r="AV20">
        <v>124606</v>
      </c>
      <c r="AW20">
        <v>124441</v>
      </c>
      <c r="AX20">
        <v>125664</v>
      </c>
      <c r="AY20">
        <v>127060</v>
      </c>
      <c r="AZ20">
        <v>126569</v>
      </c>
      <c r="BA20">
        <v>128126</v>
      </c>
      <c r="BB20">
        <v>126183</v>
      </c>
      <c r="BC20">
        <v>125503</v>
      </c>
      <c r="BD20">
        <v>125371</v>
      </c>
      <c r="BE20">
        <v>126697</v>
      </c>
      <c r="BF20">
        <v>127843</v>
      </c>
      <c r="BG20">
        <v>128045</v>
      </c>
      <c r="BH20">
        <v>128446</v>
      </c>
      <c r="BI20">
        <v>127356</v>
      </c>
      <c r="BJ20">
        <v>127962</v>
      </c>
      <c r="BK20">
        <v>128161</v>
      </c>
      <c r="BL20">
        <v>123675</v>
      </c>
      <c r="BM20">
        <v>126621</v>
      </c>
      <c r="BN20">
        <v>125983</v>
      </c>
      <c r="BO20">
        <v>126262</v>
      </c>
      <c r="BP20">
        <v>126032</v>
      </c>
      <c r="BQ20">
        <v>127152</v>
      </c>
      <c r="BR20">
        <v>128597</v>
      </c>
      <c r="BS20">
        <v>126168</v>
      </c>
      <c r="BT20">
        <v>125732</v>
      </c>
      <c r="BU20">
        <v>125930</v>
      </c>
      <c r="BV20">
        <v>125934</v>
      </c>
      <c r="BW20">
        <v>125236</v>
      </c>
      <c r="BX20">
        <v>126411</v>
      </c>
      <c r="BY20">
        <v>124798</v>
      </c>
      <c r="BZ20">
        <v>125045</v>
      </c>
      <c r="CA20">
        <v>124770</v>
      </c>
      <c r="CB20">
        <v>126797</v>
      </c>
      <c r="CC20">
        <v>123813</v>
      </c>
      <c r="CD20">
        <v>124792</v>
      </c>
      <c r="CE20">
        <v>147507</v>
      </c>
      <c r="CF20">
        <v>147981</v>
      </c>
      <c r="CG20">
        <v>145324</v>
      </c>
      <c r="CH20">
        <v>147226</v>
      </c>
      <c r="CI20">
        <v>149342</v>
      </c>
      <c r="CJ20">
        <v>150427</v>
      </c>
      <c r="CK20">
        <v>148472</v>
      </c>
      <c r="CL20">
        <v>146097</v>
      </c>
      <c r="CM20">
        <v>146050</v>
      </c>
    </row>
    <row r="21" spans="1:91" x14ac:dyDescent="0.25">
      <c r="A21" t="s">
        <v>140</v>
      </c>
      <c r="B21">
        <v>84195</v>
      </c>
      <c r="C21">
        <v>84195</v>
      </c>
      <c r="D21">
        <v>83506</v>
      </c>
      <c r="E21">
        <v>82671</v>
      </c>
      <c r="F21">
        <v>82633</v>
      </c>
      <c r="G21">
        <v>80186</v>
      </c>
      <c r="H21">
        <v>79731</v>
      </c>
      <c r="I21">
        <v>81138</v>
      </c>
      <c r="J21">
        <v>79775</v>
      </c>
      <c r="K21">
        <v>79443</v>
      </c>
      <c r="L21">
        <v>78623</v>
      </c>
      <c r="M21">
        <v>74768</v>
      </c>
      <c r="N21">
        <v>74993</v>
      </c>
      <c r="O21">
        <v>77092</v>
      </c>
      <c r="P21">
        <v>76789</v>
      </c>
      <c r="Q21">
        <v>75351</v>
      </c>
      <c r="R21">
        <v>120075</v>
      </c>
      <c r="S21">
        <v>121457</v>
      </c>
      <c r="T21">
        <v>123687</v>
      </c>
      <c r="U21">
        <v>122142</v>
      </c>
      <c r="V21">
        <v>123977</v>
      </c>
      <c r="W21">
        <v>124534</v>
      </c>
      <c r="X21">
        <v>125178</v>
      </c>
      <c r="Y21">
        <v>125178</v>
      </c>
      <c r="Z21">
        <v>128689</v>
      </c>
      <c r="AA21">
        <v>127328</v>
      </c>
      <c r="AB21">
        <v>127363</v>
      </c>
      <c r="AC21">
        <v>129884</v>
      </c>
      <c r="AD21">
        <v>129930</v>
      </c>
      <c r="AE21">
        <v>132003</v>
      </c>
      <c r="AF21">
        <v>128892</v>
      </c>
      <c r="AG21">
        <v>125611</v>
      </c>
      <c r="AH21">
        <v>121054</v>
      </c>
      <c r="AI21">
        <v>114558</v>
      </c>
      <c r="AJ21">
        <v>120965</v>
      </c>
      <c r="AK21">
        <v>127566</v>
      </c>
      <c r="AL21">
        <v>122151</v>
      </c>
      <c r="AM21">
        <v>121094</v>
      </c>
      <c r="AN21">
        <v>122204</v>
      </c>
      <c r="AO21">
        <v>119355</v>
      </c>
      <c r="AP21">
        <v>116373</v>
      </c>
      <c r="AQ21">
        <v>115836</v>
      </c>
      <c r="AR21">
        <v>119002</v>
      </c>
      <c r="AS21">
        <v>115314</v>
      </c>
      <c r="AT21">
        <v>114974</v>
      </c>
      <c r="AU21">
        <v>115014</v>
      </c>
      <c r="AV21">
        <v>115906</v>
      </c>
      <c r="AW21">
        <v>115541</v>
      </c>
      <c r="AX21">
        <v>115504</v>
      </c>
      <c r="AY21">
        <v>115241</v>
      </c>
      <c r="AZ21">
        <v>114978</v>
      </c>
      <c r="BA21">
        <v>115390</v>
      </c>
      <c r="BB21">
        <v>114981</v>
      </c>
      <c r="BC21">
        <v>114024</v>
      </c>
      <c r="BD21">
        <v>111928</v>
      </c>
      <c r="BE21">
        <v>113790</v>
      </c>
      <c r="BF21">
        <v>116833</v>
      </c>
      <c r="BG21">
        <v>116425</v>
      </c>
      <c r="BH21">
        <v>115112</v>
      </c>
      <c r="BI21">
        <v>114401</v>
      </c>
      <c r="BJ21">
        <v>115188</v>
      </c>
      <c r="BK21">
        <v>114052</v>
      </c>
      <c r="BL21">
        <v>112871</v>
      </c>
      <c r="BM21">
        <v>113442</v>
      </c>
      <c r="BN21">
        <v>113447</v>
      </c>
      <c r="BO21">
        <v>112046</v>
      </c>
      <c r="BP21">
        <v>114057</v>
      </c>
      <c r="BQ21">
        <v>113405</v>
      </c>
      <c r="BR21">
        <v>114937</v>
      </c>
      <c r="BS21">
        <v>113741</v>
      </c>
      <c r="BT21">
        <v>110817</v>
      </c>
      <c r="BU21">
        <v>110533</v>
      </c>
      <c r="BV21">
        <v>109017</v>
      </c>
      <c r="BW21">
        <v>108919</v>
      </c>
      <c r="BX21">
        <v>97598</v>
      </c>
      <c r="BY21">
        <v>95983</v>
      </c>
      <c r="BZ21">
        <v>93650</v>
      </c>
      <c r="CA21">
        <v>94467</v>
      </c>
      <c r="CB21">
        <v>95926</v>
      </c>
      <c r="CC21">
        <v>93536</v>
      </c>
      <c r="CD21">
        <v>94692</v>
      </c>
      <c r="CE21">
        <v>124175</v>
      </c>
      <c r="CF21">
        <v>126237</v>
      </c>
      <c r="CG21">
        <v>126196</v>
      </c>
      <c r="CH21">
        <v>127318</v>
      </c>
      <c r="CI21">
        <v>128918</v>
      </c>
      <c r="CJ21">
        <v>130707</v>
      </c>
      <c r="CK21">
        <v>134451</v>
      </c>
      <c r="CL21">
        <v>131117</v>
      </c>
      <c r="CM21">
        <v>132055</v>
      </c>
    </row>
    <row r="22" spans="1:91" x14ac:dyDescent="0.25">
      <c r="A22" t="s">
        <v>141</v>
      </c>
      <c r="B22">
        <v>66709</v>
      </c>
      <c r="C22">
        <v>66709</v>
      </c>
      <c r="D22">
        <v>66644</v>
      </c>
      <c r="E22">
        <v>64762</v>
      </c>
      <c r="F22">
        <v>65059</v>
      </c>
      <c r="G22">
        <v>62380</v>
      </c>
      <c r="H22">
        <v>62556</v>
      </c>
      <c r="I22">
        <v>63621</v>
      </c>
      <c r="J22">
        <v>61221</v>
      </c>
      <c r="K22">
        <v>61178</v>
      </c>
      <c r="L22">
        <v>57580</v>
      </c>
      <c r="M22">
        <v>55534</v>
      </c>
      <c r="N22">
        <v>55128</v>
      </c>
      <c r="O22">
        <v>55356</v>
      </c>
      <c r="P22">
        <v>52131</v>
      </c>
      <c r="Q22">
        <v>51687</v>
      </c>
      <c r="R22">
        <v>75876</v>
      </c>
      <c r="S22">
        <v>74445</v>
      </c>
      <c r="T22">
        <v>73607</v>
      </c>
      <c r="U22">
        <v>75805</v>
      </c>
      <c r="V22">
        <v>74722</v>
      </c>
      <c r="W22">
        <v>73946</v>
      </c>
      <c r="X22">
        <v>74108</v>
      </c>
      <c r="Y22">
        <v>74108</v>
      </c>
      <c r="Z22">
        <v>73375</v>
      </c>
      <c r="AA22">
        <v>72672</v>
      </c>
      <c r="AB22">
        <v>73816</v>
      </c>
      <c r="AC22">
        <v>74487</v>
      </c>
      <c r="AD22">
        <v>76015</v>
      </c>
      <c r="AE22">
        <v>74386</v>
      </c>
      <c r="AF22">
        <v>73940</v>
      </c>
      <c r="AG22">
        <v>73099</v>
      </c>
      <c r="AH22">
        <v>72420</v>
      </c>
      <c r="AI22">
        <v>71814</v>
      </c>
      <c r="AJ22">
        <v>73721</v>
      </c>
      <c r="AK22">
        <v>71695</v>
      </c>
      <c r="AL22">
        <v>70385</v>
      </c>
      <c r="AM22">
        <v>70647</v>
      </c>
      <c r="AN22">
        <v>71488</v>
      </c>
      <c r="AO22">
        <v>71757</v>
      </c>
      <c r="AP22">
        <v>70052</v>
      </c>
      <c r="AQ22">
        <v>70102</v>
      </c>
      <c r="AR22">
        <v>68852</v>
      </c>
      <c r="AS22">
        <v>67298</v>
      </c>
      <c r="AT22">
        <v>66001</v>
      </c>
      <c r="AU22">
        <v>65257</v>
      </c>
      <c r="AV22">
        <v>65721</v>
      </c>
      <c r="AW22">
        <v>64987</v>
      </c>
      <c r="AX22">
        <v>64026</v>
      </c>
      <c r="AY22">
        <v>64314</v>
      </c>
      <c r="AZ22">
        <v>63007</v>
      </c>
      <c r="BA22">
        <v>61145</v>
      </c>
      <c r="BB22">
        <v>61139</v>
      </c>
      <c r="BC22">
        <v>61128</v>
      </c>
      <c r="BD22">
        <v>61508</v>
      </c>
      <c r="BE22">
        <v>62269</v>
      </c>
      <c r="BF22">
        <v>62329</v>
      </c>
      <c r="BG22">
        <v>61392</v>
      </c>
      <c r="BH22">
        <v>59941</v>
      </c>
      <c r="BI22">
        <v>59797</v>
      </c>
      <c r="BJ22">
        <v>59818</v>
      </c>
      <c r="BK22">
        <v>60678</v>
      </c>
      <c r="BL22">
        <v>60437</v>
      </c>
      <c r="BM22">
        <v>59756</v>
      </c>
      <c r="BN22">
        <v>58912</v>
      </c>
      <c r="BO22">
        <v>58573</v>
      </c>
      <c r="BP22">
        <v>57819</v>
      </c>
      <c r="BQ22">
        <v>57324</v>
      </c>
      <c r="BR22">
        <v>56498</v>
      </c>
      <c r="BS22">
        <v>56498</v>
      </c>
      <c r="BT22">
        <v>54419</v>
      </c>
      <c r="BU22">
        <v>53279</v>
      </c>
      <c r="BV22">
        <v>52547</v>
      </c>
      <c r="BW22">
        <v>52288</v>
      </c>
      <c r="BX22">
        <v>53664</v>
      </c>
      <c r="BY22">
        <v>52504</v>
      </c>
      <c r="BZ22">
        <v>50122</v>
      </c>
      <c r="CA22">
        <v>50232</v>
      </c>
      <c r="CB22">
        <v>51669</v>
      </c>
      <c r="CC22">
        <v>50199</v>
      </c>
      <c r="CD22">
        <v>51933</v>
      </c>
      <c r="CE22">
        <v>95320</v>
      </c>
      <c r="CF22">
        <v>93904</v>
      </c>
      <c r="CG22">
        <v>91836</v>
      </c>
      <c r="CH22">
        <v>91151</v>
      </c>
      <c r="CI22">
        <v>91320</v>
      </c>
      <c r="CJ22">
        <v>90916</v>
      </c>
      <c r="CK22">
        <v>90283</v>
      </c>
      <c r="CL22">
        <v>86892</v>
      </c>
      <c r="CM22">
        <v>85521</v>
      </c>
    </row>
    <row r="23" spans="1:91" x14ac:dyDescent="0.25">
      <c r="A23" t="s">
        <v>142</v>
      </c>
      <c r="B23">
        <v>33754</v>
      </c>
      <c r="C23">
        <v>33754</v>
      </c>
      <c r="D23">
        <v>33828</v>
      </c>
      <c r="E23">
        <v>32858</v>
      </c>
      <c r="F23">
        <v>31512</v>
      </c>
      <c r="G23">
        <v>30520</v>
      </c>
      <c r="H23">
        <v>30340</v>
      </c>
      <c r="I23">
        <v>30280</v>
      </c>
      <c r="J23">
        <v>29587</v>
      </c>
      <c r="K23">
        <v>29277</v>
      </c>
      <c r="L23">
        <v>29344</v>
      </c>
      <c r="M23">
        <v>26793</v>
      </c>
      <c r="N23">
        <v>24729</v>
      </c>
      <c r="O23">
        <v>23314</v>
      </c>
      <c r="P23">
        <v>21734</v>
      </c>
      <c r="Q23">
        <v>21283</v>
      </c>
      <c r="R23">
        <v>49521</v>
      </c>
      <c r="S23">
        <v>49107</v>
      </c>
      <c r="T23">
        <v>47294</v>
      </c>
      <c r="U23">
        <v>48269</v>
      </c>
      <c r="V23">
        <v>46669</v>
      </c>
      <c r="W23">
        <v>44550</v>
      </c>
      <c r="X23">
        <v>42838</v>
      </c>
      <c r="Y23">
        <v>42838</v>
      </c>
      <c r="Z23">
        <v>42505</v>
      </c>
      <c r="AA23">
        <v>42305</v>
      </c>
      <c r="AB23">
        <v>41549</v>
      </c>
      <c r="AC23">
        <v>41444</v>
      </c>
      <c r="AD23">
        <v>42834</v>
      </c>
      <c r="AE23">
        <v>43491</v>
      </c>
      <c r="AF23">
        <v>42757</v>
      </c>
      <c r="AG23">
        <v>49002</v>
      </c>
      <c r="AH23">
        <v>40345</v>
      </c>
      <c r="AI23">
        <v>39865</v>
      </c>
      <c r="AJ23">
        <v>40889</v>
      </c>
      <c r="AK23">
        <v>38999</v>
      </c>
      <c r="AL23">
        <v>39935</v>
      </c>
      <c r="AM23">
        <v>36214</v>
      </c>
      <c r="AN23">
        <v>36288</v>
      </c>
      <c r="AO23">
        <v>35846</v>
      </c>
      <c r="AP23">
        <v>33789</v>
      </c>
      <c r="AQ23">
        <v>33874</v>
      </c>
      <c r="AR23">
        <v>33446</v>
      </c>
      <c r="AS23">
        <v>32586</v>
      </c>
      <c r="AT23">
        <v>31814</v>
      </c>
      <c r="AU23">
        <v>32200</v>
      </c>
      <c r="AV23">
        <v>32267</v>
      </c>
      <c r="AW23">
        <v>31339</v>
      </c>
      <c r="AX23">
        <v>31240</v>
      </c>
      <c r="AY23">
        <v>32228</v>
      </c>
      <c r="AZ23">
        <v>32543</v>
      </c>
      <c r="BA23">
        <v>32021</v>
      </c>
      <c r="BB23">
        <v>31714</v>
      </c>
      <c r="BC23">
        <v>31172</v>
      </c>
      <c r="BD23">
        <v>31221</v>
      </c>
      <c r="BE23">
        <v>30905</v>
      </c>
      <c r="BF23">
        <v>31381</v>
      </c>
      <c r="BG23">
        <v>29899</v>
      </c>
      <c r="BH23">
        <v>29545</v>
      </c>
      <c r="BI23">
        <v>29296</v>
      </c>
      <c r="BJ23">
        <v>29640</v>
      </c>
      <c r="BK23">
        <v>28487</v>
      </c>
      <c r="BL23">
        <v>27233</v>
      </c>
      <c r="BM23">
        <v>29022</v>
      </c>
      <c r="BN23">
        <v>28927</v>
      </c>
      <c r="BO23">
        <v>26735</v>
      </c>
      <c r="BP23">
        <v>26161</v>
      </c>
      <c r="BQ23">
        <v>26613</v>
      </c>
      <c r="BR23">
        <v>25318</v>
      </c>
      <c r="BS23">
        <v>25318</v>
      </c>
      <c r="BT23">
        <v>25194</v>
      </c>
      <c r="BU23">
        <v>26024</v>
      </c>
      <c r="BV23">
        <v>24833</v>
      </c>
      <c r="BW23">
        <v>23967</v>
      </c>
      <c r="BX23">
        <v>23040</v>
      </c>
      <c r="BY23">
        <v>22295</v>
      </c>
      <c r="BZ23">
        <v>20993</v>
      </c>
      <c r="CA23">
        <v>19534</v>
      </c>
      <c r="CB23">
        <v>20202</v>
      </c>
      <c r="CC23">
        <v>19406</v>
      </c>
      <c r="CD23">
        <v>18927</v>
      </c>
      <c r="CE23">
        <v>52436</v>
      </c>
      <c r="CF23">
        <v>51705</v>
      </c>
      <c r="CG23">
        <v>51014</v>
      </c>
      <c r="CH23">
        <v>49024</v>
      </c>
      <c r="CI23">
        <v>48466</v>
      </c>
      <c r="CJ23">
        <v>50512</v>
      </c>
      <c r="CK23">
        <v>49269</v>
      </c>
      <c r="CL23">
        <v>47469</v>
      </c>
      <c r="CM23">
        <v>49080</v>
      </c>
    </row>
    <row r="24" spans="1:91" x14ac:dyDescent="0.25">
      <c r="A24" t="s">
        <v>143</v>
      </c>
      <c r="B24">
        <v>5457</v>
      </c>
      <c r="C24">
        <v>5457</v>
      </c>
      <c r="D24">
        <v>5482</v>
      </c>
      <c r="E24">
        <v>5625</v>
      </c>
      <c r="F24">
        <v>5432</v>
      </c>
      <c r="G24">
        <v>4806</v>
      </c>
      <c r="H24">
        <v>4913</v>
      </c>
      <c r="I24">
        <v>4767</v>
      </c>
      <c r="J24">
        <v>4560</v>
      </c>
      <c r="K24">
        <v>3837</v>
      </c>
      <c r="L24">
        <v>3411</v>
      </c>
      <c r="M24">
        <v>3402</v>
      </c>
      <c r="N24">
        <v>3410</v>
      </c>
      <c r="O24">
        <v>3283</v>
      </c>
      <c r="P24">
        <v>3118</v>
      </c>
      <c r="Q24">
        <v>2965</v>
      </c>
      <c r="R24">
        <v>18961</v>
      </c>
      <c r="S24">
        <v>16536</v>
      </c>
      <c r="T24">
        <v>14644</v>
      </c>
      <c r="U24">
        <v>13252</v>
      </c>
      <c r="V24">
        <v>13384</v>
      </c>
      <c r="W24">
        <v>13344</v>
      </c>
      <c r="X24">
        <v>13359</v>
      </c>
      <c r="Y24">
        <v>13359</v>
      </c>
      <c r="Z24">
        <v>13189</v>
      </c>
      <c r="AA24">
        <v>13362</v>
      </c>
      <c r="AB24">
        <v>13092</v>
      </c>
      <c r="AC24">
        <v>12043</v>
      </c>
      <c r="AD24">
        <v>11970</v>
      </c>
      <c r="AE24">
        <v>11847</v>
      </c>
      <c r="AF24">
        <v>11868</v>
      </c>
      <c r="AG24">
        <v>11566</v>
      </c>
      <c r="AH24">
        <v>11567</v>
      </c>
      <c r="AI24">
        <v>11259</v>
      </c>
      <c r="AJ24">
        <v>11325</v>
      </c>
      <c r="AK24">
        <v>11254</v>
      </c>
      <c r="AL24">
        <v>10970</v>
      </c>
      <c r="AM24">
        <v>10812</v>
      </c>
      <c r="AN24">
        <v>10552</v>
      </c>
      <c r="AO24">
        <v>10435</v>
      </c>
      <c r="AP24">
        <v>10448</v>
      </c>
      <c r="AQ24">
        <v>10443</v>
      </c>
      <c r="AR24">
        <v>10448</v>
      </c>
      <c r="AS24">
        <v>10376</v>
      </c>
      <c r="AT24">
        <v>10300</v>
      </c>
      <c r="AU24">
        <v>10101</v>
      </c>
      <c r="AV24">
        <v>10084</v>
      </c>
      <c r="AW24">
        <v>10047</v>
      </c>
      <c r="AX24">
        <v>10068</v>
      </c>
      <c r="AY24">
        <v>10164</v>
      </c>
      <c r="AZ24">
        <v>10013</v>
      </c>
      <c r="BA24">
        <v>9266</v>
      </c>
      <c r="BB24">
        <v>9098</v>
      </c>
      <c r="BC24">
        <v>8873</v>
      </c>
      <c r="BD24">
        <v>8859</v>
      </c>
      <c r="BE24">
        <v>8934</v>
      </c>
      <c r="BF24">
        <v>9010</v>
      </c>
      <c r="BG24">
        <v>9001</v>
      </c>
      <c r="BH24">
        <v>8993</v>
      </c>
      <c r="BI24">
        <v>9076</v>
      </c>
      <c r="BJ24">
        <v>9195</v>
      </c>
      <c r="BK24">
        <v>8609</v>
      </c>
      <c r="BL24">
        <v>8945</v>
      </c>
      <c r="BM24">
        <v>9205</v>
      </c>
      <c r="BN24">
        <v>8989</v>
      </c>
      <c r="BO24">
        <v>8863</v>
      </c>
      <c r="BP24">
        <v>8598</v>
      </c>
      <c r="BQ24">
        <v>8600</v>
      </c>
      <c r="BR24">
        <v>8550</v>
      </c>
      <c r="BS24">
        <v>8550</v>
      </c>
      <c r="BT24">
        <v>8153</v>
      </c>
      <c r="BU24">
        <v>8153</v>
      </c>
      <c r="BV24">
        <v>7660</v>
      </c>
      <c r="BW24">
        <v>7529</v>
      </c>
      <c r="BX24">
        <v>6927</v>
      </c>
      <c r="BY24">
        <v>6927</v>
      </c>
      <c r="BZ24">
        <v>6918</v>
      </c>
      <c r="CA24">
        <v>6565</v>
      </c>
      <c r="CB24">
        <v>7213</v>
      </c>
      <c r="CC24">
        <v>6564</v>
      </c>
      <c r="CD24">
        <v>6192</v>
      </c>
      <c r="CE24">
        <v>18305</v>
      </c>
      <c r="CF24">
        <v>15983</v>
      </c>
      <c r="CG24">
        <v>13035</v>
      </c>
      <c r="CH24">
        <v>12314</v>
      </c>
      <c r="CI24">
        <v>12230</v>
      </c>
      <c r="CJ24">
        <v>12105</v>
      </c>
      <c r="CK24">
        <v>12066</v>
      </c>
      <c r="CL24">
        <v>11820</v>
      </c>
      <c r="CM24">
        <v>12780</v>
      </c>
    </row>
    <row r="25" spans="1:91" x14ac:dyDescent="0.25">
      <c r="A25" t="s">
        <v>144</v>
      </c>
      <c r="B25">
        <v>1582</v>
      </c>
      <c r="C25">
        <v>1582</v>
      </c>
      <c r="D25">
        <v>1586</v>
      </c>
      <c r="E25">
        <v>1572</v>
      </c>
      <c r="F25">
        <v>1681</v>
      </c>
      <c r="G25">
        <v>1983</v>
      </c>
      <c r="H25">
        <v>2062</v>
      </c>
      <c r="I25">
        <v>1934</v>
      </c>
      <c r="J25">
        <v>1875</v>
      </c>
      <c r="K25">
        <v>1894</v>
      </c>
      <c r="L25">
        <v>1785</v>
      </c>
      <c r="M25">
        <v>1746</v>
      </c>
      <c r="N25">
        <v>1743</v>
      </c>
      <c r="O25">
        <v>1746</v>
      </c>
      <c r="P25">
        <v>1734</v>
      </c>
      <c r="Q25">
        <v>1738</v>
      </c>
      <c r="R25">
        <v>2784</v>
      </c>
      <c r="S25">
        <v>2591</v>
      </c>
      <c r="T25">
        <v>2340</v>
      </c>
      <c r="U25">
        <v>2130</v>
      </c>
      <c r="V25">
        <v>2263</v>
      </c>
      <c r="W25">
        <v>2466</v>
      </c>
      <c r="X25">
        <v>2465</v>
      </c>
      <c r="Y25">
        <v>2465</v>
      </c>
      <c r="Z25">
        <v>2603</v>
      </c>
      <c r="AA25">
        <v>2643</v>
      </c>
      <c r="AB25">
        <v>2566</v>
      </c>
      <c r="AC25">
        <v>2720</v>
      </c>
      <c r="AD25">
        <v>2714</v>
      </c>
      <c r="AE25">
        <v>2861</v>
      </c>
      <c r="AF25">
        <v>2816</v>
      </c>
      <c r="AG25">
        <v>2677</v>
      </c>
      <c r="AH25">
        <v>2633</v>
      </c>
      <c r="AI25">
        <v>2640</v>
      </c>
      <c r="AJ25">
        <v>2332</v>
      </c>
      <c r="AK25">
        <v>2484</v>
      </c>
      <c r="AL25">
        <v>2470</v>
      </c>
      <c r="AM25">
        <v>2370</v>
      </c>
      <c r="AN25">
        <v>2362</v>
      </c>
      <c r="AO25">
        <v>2394</v>
      </c>
      <c r="AP25">
        <v>2327</v>
      </c>
      <c r="AQ25">
        <v>2239</v>
      </c>
      <c r="AR25">
        <v>2239</v>
      </c>
      <c r="AS25">
        <v>2195</v>
      </c>
      <c r="AT25">
        <v>2195</v>
      </c>
      <c r="AU25">
        <v>2195</v>
      </c>
      <c r="AV25">
        <v>2195</v>
      </c>
      <c r="AW25">
        <v>2273</v>
      </c>
      <c r="AX25">
        <v>2274</v>
      </c>
      <c r="AY25">
        <v>2263</v>
      </c>
      <c r="AZ25">
        <v>2173</v>
      </c>
      <c r="BA25">
        <v>2142</v>
      </c>
      <c r="BB25">
        <v>2185</v>
      </c>
      <c r="BC25">
        <v>2189</v>
      </c>
      <c r="BD25">
        <v>2189</v>
      </c>
      <c r="BE25">
        <v>2196</v>
      </c>
      <c r="BF25">
        <v>2196</v>
      </c>
      <c r="BG25">
        <v>2200</v>
      </c>
      <c r="BH25">
        <v>2198</v>
      </c>
      <c r="BI25">
        <v>2264</v>
      </c>
      <c r="BJ25">
        <v>2264</v>
      </c>
      <c r="BK25">
        <v>2462</v>
      </c>
      <c r="BL25">
        <v>2689</v>
      </c>
      <c r="BM25">
        <v>2800</v>
      </c>
      <c r="BN25">
        <v>2729</v>
      </c>
      <c r="BO25">
        <v>2727</v>
      </c>
      <c r="BP25">
        <v>2550</v>
      </c>
      <c r="BQ25">
        <v>2550</v>
      </c>
      <c r="BR25">
        <v>2547</v>
      </c>
      <c r="BS25">
        <v>2547</v>
      </c>
      <c r="BT25">
        <v>2538</v>
      </c>
      <c r="BU25">
        <v>2819</v>
      </c>
      <c r="BV25">
        <v>2703</v>
      </c>
      <c r="BW25">
        <v>2708</v>
      </c>
      <c r="BX25">
        <v>2707</v>
      </c>
      <c r="BY25">
        <v>2734</v>
      </c>
      <c r="BZ25">
        <v>2731</v>
      </c>
      <c r="CA25">
        <v>2713</v>
      </c>
      <c r="CB25">
        <v>2754</v>
      </c>
      <c r="CC25">
        <v>2699</v>
      </c>
      <c r="CD25">
        <v>2590</v>
      </c>
      <c r="CE25">
        <v>5890</v>
      </c>
      <c r="CF25">
        <v>5245</v>
      </c>
      <c r="CG25">
        <v>4837</v>
      </c>
      <c r="CH25">
        <v>4701</v>
      </c>
      <c r="CI25">
        <v>4719</v>
      </c>
      <c r="CJ25">
        <v>4718</v>
      </c>
      <c r="CK25">
        <v>4718</v>
      </c>
      <c r="CL25">
        <v>4735</v>
      </c>
      <c r="CM25">
        <v>4663</v>
      </c>
    </row>
    <row r="26" spans="1:91" x14ac:dyDescent="0.25">
      <c r="A26" t="s">
        <v>145</v>
      </c>
      <c r="B26">
        <v>915</v>
      </c>
      <c r="C26">
        <v>915</v>
      </c>
      <c r="D26">
        <v>930</v>
      </c>
      <c r="E26">
        <v>933</v>
      </c>
      <c r="F26">
        <v>936</v>
      </c>
      <c r="G26">
        <v>879</v>
      </c>
      <c r="H26">
        <v>932</v>
      </c>
      <c r="I26">
        <v>918</v>
      </c>
      <c r="J26">
        <v>897</v>
      </c>
      <c r="K26">
        <v>896</v>
      </c>
      <c r="L26">
        <v>848</v>
      </c>
      <c r="M26">
        <v>774</v>
      </c>
      <c r="N26">
        <v>779</v>
      </c>
      <c r="O26">
        <v>779</v>
      </c>
      <c r="P26">
        <v>780</v>
      </c>
      <c r="Q26">
        <v>819</v>
      </c>
      <c r="R26">
        <v>1726</v>
      </c>
      <c r="S26">
        <v>1732</v>
      </c>
      <c r="T26">
        <v>1684</v>
      </c>
      <c r="U26">
        <v>1658</v>
      </c>
      <c r="V26">
        <v>1781</v>
      </c>
      <c r="W26">
        <v>1727</v>
      </c>
      <c r="X26">
        <v>1707</v>
      </c>
      <c r="Y26">
        <v>1707</v>
      </c>
      <c r="Z26">
        <v>1762</v>
      </c>
      <c r="AA26">
        <v>1861</v>
      </c>
      <c r="AB26">
        <v>1950</v>
      </c>
      <c r="AC26">
        <v>1988</v>
      </c>
      <c r="AD26">
        <v>1988</v>
      </c>
      <c r="AE26">
        <v>1988</v>
      </c>
      <c r="AF26">
        <v>1988</v>
      </c>
      <c r="AG26">
        <v>1988</v>
      </c>
      <c r="AH26">
        <v>1936</v>
      </c>
      <c r="AI26">
        <v>1936</v>
      </c>
      <c r="AJ26">
        <v>1936</v>
      </c>
      <c r="AK26">
        <v>1937</v>
      </c>
      <c r="AL26">
        <v>1892</v>
      </c>
      <c r="AM26">
        <v>1892</v>
      </c>
      <c r="AN26">
        <v>1892</v>
      </c>
      <c r="AO26">
        <v>1774</v>
      </c>
      <c r="AP26">
        <v>1746</v>
      </c>
      <c r="AQ26">
        <v>1746</v>
      </c>
      <c r="AR26">
        <v>1776</v>
      </c>
      <c r="AS26">
        <v>1786</v>
      </c>
      <c r="AT26">
        <v>1786</v>
      </c>
      <c r="AU26">
        <v>1786</v>
      </c>
      <c r="AV26">
        <v>1785</v>
      </c>
      <c r="AW26">
        <v>1806</v>
      </c>
      <c r="AX26">
        <v>1806</v>
      </c>
      <c r="AY26">
        <v>1769</v>
      </c>
      <c r="AZ26">
        <v>1684</v>
      </c>
      <c r="BA26">
        <v>1700</v>
      </c>
      <c r="BB26">
        <v>1397</v>
      </c>
      <c r="BC26">
        <v>1397</v>
      </c>
      <c r="BD26">
        <v>1397</v>
      </c>
      <c r="BE26">
        <v>1381</v>
      </c>
      <c r="BF26">
        <v>1371</v>
      </c>
      <c r="BG26">
        <v>1497</v>
      </c>
      <c r="BH26">
        <v>1497</v>
      </c>
      <c r="BI26">
        <v>1352</v>
      </c>
      <c r="BJ26">
        <v>1413</v>
      </c>
      <c r="BK26">
        <v>1422</v>
      </c>
      <c r="BL26">
        <v>1443</v>
      </c>
      <c r="BM26">
        <v>1292</v>
      </c>
      <c r="BN26">
        <v>1291</v>
      </c>
      <c r="BO26">
        <v>1291</v>
      </c>
      <c r="BP26">
        <v>1050</v>
      </c>
      <c r="BQ26">
        <v>1050</v>
      </c>
      <c r="BR26">
        <v>1046</v>
      </c>
      <c r="BS26">
        <v>1046</v>
      </c>
      <c r="BT26">
        <v>1346</v>
      </c>
      <c r="BU26">
        <v>1439</v>
      </c>
      <c r="BV26">
        <v>1433</v>
      </c>
      <c r="BW26">
        <v>1466</v>
      </c>
      <c r="BX26">
        <v>1443</v>
      </c>
      <c r="BY26">
        <v>1476</v>
      </c>
      <c r="BZ26">
        <v>1626</v>
      </c>
      <c r="CA26">
        <v>1647</v>
      </c>
      <c r="CB26">
        <v>1647</v>
      </c>
      <c r="CC26">
        <v>1647</v>
      </c>
      <c r="CD26">
        <v>1914</v>
      </c>
      <c r="CE26">
        <v>2563</v>
      </c>
      <c r="CF26">
        <v>2527</v>
      </c>
      <c r="CG26">
        <v>2522</v>
      </c>
      <c r="CH26">
        <v>2569</v>
      </c>
      <c r="CI26">
        <v>2515</v>
      </c>
      <c r="CJ26">
        <v>2515</v>
      </c>
      <c r="CK26">
        <v>2515</v>
      </c>
      <c r="CL26">
        <v>2518</v>
      </c>
      <c r="CM26">
        <v>2521</v>
      </c>
    </row>
    <row r="27" spans="1:91" x14ac:dyDescent="0.25">
      <c r="A27" t="s">
        <v>146</v>
      </c>
      <c r="B27">
        <v>586</v>
      </c>
      <c r="C27">
        <v>586</v>
      </c>
      <c r="D27">
        <v>586</v>
      </c>
      <c r="E27">
        <v>470</v>
      </c>
      <c r="F27">
        <v>460</v>
      </c>
      <c r="G27">
        <v>107</v>
      </c>
      <c r="H27">
        <v>111</v>
      </c>
      <c r="I27">
        <v>111</v>
      </c>
      <c r="J27">
        <v>108</v>
      </c>
      <c r="K27">
        <v>106</v>
      </c>
      <c r="L27">
        <v>106</v>
      </c>
      <c r="M27">
        <v>100</v>
      </c>
      <c r="N27">
        <v>102</v>
      </c>
      <c r="O27">
        <v>102</v>
      </c>
      <c r="P27">
        <v>103</v>
      </c>
      <c r="Q27">
        <v>96</v>
      </c>
      <c r="R27">
        <v>824</v>
      </c>
      <c r="S27">
        <v>831</v>
      </c>
      <c r="T27">
        <v>831</v>
      </c>
      <c r="U27">
        <v>793</v>
      </c>
      <c r="V27">
        <v>793</v>
      </c>
      <c r="W27">
        <v>763</v>
      </c>
      <c r="X27">
        <v>758</v>
      </c>
      <c r="Y27">
        <v>758</v>
      </c>
      <c r="Z27">
        <v>759</v>
      </c>
      <c r="AA27">
        <v>771</v>
      </c>
      <c r="AB27">
        <v>846</v>
      </c>
      <c r="AC27">
        <v>868</v>
      </c>
      <c r="AD27">
        <v>868</v>
      </c>
      <c r="AE27">
        <v>868</v>
      </c>
      <c r="AF27">
        <v>868</v>
      </c>
      <c r="AG27">
        <v>868</v>
      </c>
      <c r="AH27">
        <v>806</v>
      </c>
      <c r="AI27">
        <v>804</v>
      </c>
      <c r="AJ27">
        <v>804</v>
      </c>
      <c r="AK27">
        <v>804</v>
      </c>
      <c r="AL27">
        <v>730</v>
      </c>
      <c r="AM27">
        <v>723</v>
      </c>
      <c r="AN27">
        <v>721</v>
      </c>
      <c r="AO27">
        <v>640</v>
      </c>
      <c r="AP27">
        <v>596</v>
      </c>
      <c r="AQ27">
        <v>595</v>
      </c>
      <c r="AR27">
        <v>625</v>
      </c>
      <c r="AS27">
        <v>658</v>
      </c>
      <c r="AT27">
        <v>658</v>
      </c>
      <c r="AU27">
        <v>658</v>
      </c>
      <c r="AV27">
        <v>658</v>
      </c>
      <c r="AW27">
        <v>520</v>
      </c>
      <c r="AX27">
        <v>510</v>
      </c>
      <c r="AY27">
        <v>430</v>
      </c>
      <c r="AZ27">
        <v>412</v>
      </c>
      <c r="BA27">
        <v>421</v>
      </c>
      <c r="BB27">
        <v>365</v>
      </c>
      <c r="BC27">
        <v>365</v>
      </c>
      <c r="BD27">
        <v>365</v>
      </c>
      <c r="BE27">
        <v>365</v>
      </c>
      <c r="BF27">
        <v>363</v>
      </c>
      <c r="BG27">
        <v>363</v>
      </c>
      <c r="BH27">
        <v>350</v>
      </c>
      <c r="BI27">
        <v>296</v>
      </c>
      <c r="BJ27">
        <v>357</v>
      </c>
      <c r="BK27">
        <v>357</v>
      </c>
      <c r="BL27">
        <v>423</v>
      </c>
      <c r="BM27">
        <v>463</v>
      </c>
      <c r="BN27">
        <v>461</v>
      </c>
      <c r="BO27">
        <v>461</v>
      </c>
      <c r="BP27">
        <v>401</v>
      </c>
      <c r="BQ27">
        <v>401</v>
      </c>
      <c r="BR27">
        <v>376</v>
      </c>
      <c r="BS27">
        <v>376</v>
      </c>
      <c r="BT27">
        <v>293</v>
      </c>
      <c r="BU27">
        <v>297</v>
      </c>
      <c r="BV27">
        <v>294</v>
      </c>
      <c r="BW27">
        <v>294</v>
      </c>
      <c r="BX27">
        <v>285</v>
      </c>
      <c r="BY27">
        <v>270</v>
      </c>
      <c r="BZ27">
        <v>270</v>
      </c>
      <c r="CA27">
        <v>169</v>
      </c>
      <c r="CB27">
        <v>170</v>
      </c>
      <c r="CC27">
        <v>169</v>
      </c>
      <c r="CD27">
        <v>173</v>
      </c>
      <c r="CE27">
        <v>1914</v>
      </c>
      <c r="CF27">
        <v>1900</v>
      </c>
      <c r="CG27">
        <v>1880</v>
      </c>
      <c r="CH27">
        <v>1700</v>
      </c>
      <c r="CI27">
        <v>1590</v>
      </c>
      <c r="CJ27">
        <v>1590</v>
      </c>
      <c r="CK27">
        <v>1582</v>
      </c>
      <c r="CL27">
        <v>1582</v>
      </c>
      <c r="CM27">
        <v>1576</v>
      </c>
    </row>
    <row r="28" spans="1:91" x14ac:dyDescent="0.25">
      <c r="A28" t="s">
        <v>147</v>
      </c>
      <c r="B28">
        <v>167</v>
      </c>
      <c r="C28">
        <v>167</v>
      </c>
      <c r="D28">
        <v>167</v>
      </c>
      <c r="E28">
        <v>167</v>
      </c>
      <c r="F28">
        <v>167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99</v>
      </c>
      <c r="N28">
        <v>99</v>
      </c>
      <c r="O28">
        <v>99</v>
      </c>
      <c r="P28">
        <v>99</v>
      </c>
      <c r="Q28">
        <v>99</v>
      </c>
      <c r="R28">
        <v>97</v>
      </c>
      <c r="S28">
        <v>97</v>
      </c>
      <c r="T28">
        <v>97</v>
      </c>
      <c r="U28">
        <v>99</v>
      </c>
      <c r="V28">
        <v>99</v>
      </c>
      <c r="W28">
        <v>99</v>
      </c>
      <c r="X28">
        <v>99</v>
      </c>
      <c r="Y28">
        <v>99</v>
      </c>
      <c r="Z28">
        <v>99</v>
      </c>
      <c r="AA28">
        <v>90</v>
      </c>
      <c r="AB28">
        <v>91</v>
      </c>
      <c r="AC28">
        <v>91</v>
      </c>
      <c r="AD28">
        <v>91</v>
      </c>
      <c r="AE28">
        <v>91</v>
      </c>
      <c r="AF28">
        <v>91</v>
      </c>
      <c r="AG28">
        <v>91</v>
      </c>
      <c r="AH28">
        <v>91</v>
      </c>
      <c r="AI28">
        <v>104</v>
      </c>
      <c r="AJ28">
        <v>104</v>
      </c>
      <c r="AK28">
        <v>104</v>
      </c>
      <c r="AL28">
        <v>86</v>
      </c>
      <c r="AM28">
        <v>86</v>
      </c>
      <c r="AN28">
        <v>86</v>
      </c>
      <c r="AO28">
        <v>83</v>
      </c>
      <c r="AP28">
        <v>83</v>
      </c>
      <c r="AQ28">
        <v>83</v>
      </c>
      <c r="AR28">
        <v>83</v>
      </c>
      <c r="AS28">
        <v>79</v>
      </c>
      <c r="AT28">
        <v>79</v>
      </c>
      <c r="AU28">
        <v>79</v>
      </c>
      <c r="AV28">
        <v>79</v>
      </c>
      <c r="AW28">
        <v>78</v>
      </c>
      <c r="AX28">
        <v>78</v>
      </c>
      <c r="AY28">
        <v>77</v>
      </c>
      <c r="AZ28">
        <v>64</v>
      </c>
      <c r="BA28">
        <v>64</v>
      </c>
      <c r="BB28">
        <v>54</v>
      </c>
      <c r="BC28">
        <v>57</v>
      </c>
      <c r="BD28">
        <v>57</v>
      </c>
      <c r="BE28">
        <v>57</v>
      </c>
      <c r="BF28">
        <v>57</v>
      </c>
      <c r="BG28">
        <v>57</v>
      </c>
      <c r="BH28">
        <v>57</v>
      </c>
      <c r="BI28">
        <v>57</v>
      </c>
      <c r="BJ28">
        <v>57</v>
      </c>
      <c r="BK28">
        <v>57</v>
      </c>
      <c r="BL28">
        <v>58</v>
      </c>
      <c r="BM28">
        <v>58</v>
      </c>
      <c r="BN28">
        <v>58</v>
      </c>
      <c r="BO28">
        <v>58</v>
      </c>
      <c r="BP28">
        <v>58</v>
      </c>
      <c r="BQ28">
        <v>58</v>
      </c>
      <c r="BR28">
        <v>58</v>
      </c>
      <c r="BS28">
        <v>58</v>
      </c>
      <c r="BT28">
        <v>58</v>
      </c>
      <c r="BU28">
        <v>62</v>
      </c>
      <c r="BV28">
        <v>59</v>
      </c>
      <c r="BW28">
        <v>59</v>
      </c>
      <c r="BX28">
        <v>60</v>
      </c>
      <c r="BY28">
        <v>60</v>
      </c>
      <c r="BZ28">
        <v>60</v>
      </c>
      <c r="CA28">
        <v>60</v>
      </c>
      <c r="CB28">
        <v>60</v>
      </c>
      <c r="CC28">
        <v>60</v>
      </c>
      <c r="CD28">
        <v>60</v>
      </c>
      <c r="CE28">
        <v>172</v>
      </c>
      <c r="CF28">
        <v>154</v>
      </c>
      <c r="CG28">
        <v>154</v>
      </c>
      <c r="CH28">
        <v>145</v>
      </c>
      <c r="CI28">
        <v>145</v>
      </c>
      <c r="CJ28">
        <v>145</v>
      </c>
      <c r="CK28">
        <v>145</v>
      </c>
      <c r="CL28">
        <v>145</v>
      </c>
      <c r="CM28">
        <v>145</v>
      </c>
    </row>
    <row r="29" spans="1:91" x14ac:dyDescent="0.25">
      <c r="A29" t="s">
        <v>148</v>
      </c>
      <c r="B29">
        <v>35</v>
      </c>
      <c r="C29">
        <v>35</v>
      </c>
      <c r="D29">
        <v>35</v>
      </c>
      <c r="E29">
        <v>35</v>
      </c>
      <c r="F29">
        <v>35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6</v>
      </c>
      <c r="N29">
        <v>6</v>
      </c>
      <c r="O29">
        <v>6</v>
      </c>
      <c r="P29">
        <v>6</v>
      </c>
      <c r="Q29">
        <v>6</v>
      </c>
      <c r="R29">
        <v>99</v>
      </c>
      <c r="S29">
        <v>99</v>
      </c>
      <c r="T29">
        <v>99</v>
      </c>
      <c r="U29">
        <v>99</v>
      </c>
      <c r="V29">
        <v>99</v>
      </c>
      <c r="W29">
        <v>99</v>
      </c>
      <c r="X29">
        <v>99</v>
      </c>
      <c r="Y29">
        <v>99</v>
      </c>
      <c r="Z29">
        <v>99</v>
      </c>
      <c r="AA29">
        <v>99</v>
      </c>
      <c r="AB29">
        <v>99</v>
      </c>
      <c r="AC29">
        <v>99</v>
      </c>
      <c r="AD29">
        <v>99</v>
      </c>
      <c r="AE29">
        <v>99</v>
      </c>
      <c r="AF29">
        <v>99</v>
      </c>
      <c r="AG29">
        <v>99</v>
      </c>
      <c r="AH29">
        <v>99</v>
      </c>
      <c r="AI29">
        <v>96</v>
      </c>
      <c r="AJ29">
        <v>96</v>
      </c>
      <c r="AK29">
        <v>96</v>
      </c>
      <c r="AL29">
        <v>78</v>
      </c>
      <c r="AM29">
        <v>78</v>
      </c>
      <c r="AN29">
        <v>78</v>
      </c>
      <c r="AO29">
        <v>51</v>
      </c>
      <c r="AP29">
        <v>51</v>
      </c>
      <c r="AQ29">
        <v>51</v>
      </c>
      <c r="AR29">
        <v>51</v>
      </c>
      <c r="AS29">
        <v>51</v>
      </c>
      <c r="AT29">
        <v>51</v>
      </c>
      <c r="AU29">
        <v>51</v>
      </c>
      <c r="AV29">
        <v>51</v>
      </c>
      <c r="AW29">
        <v>51</v>
      </c>
      <c r="AX29">
        <v>52</v>
      </c>
      <c r="AY29">
        <v>49</v>
      </c>
      <c r="AZ29">
        <v>43</v>
      </c>
      <c r="BA29">
        <v>26</v>
      </c>
      <c r="BB29">
        <v>17</v>
      </c>
      <c r="BC29">
        <v>16</v>
      </c>
      <c r="BD29">
        <v>16</v>
      </c>
      <c r="BE29">
        <v>16</v>
      </c>
      <c r="BF29">
        <v>16</v>
      </c>
      <c r="BG29">
        <v>15</v>
      </c>
      <c r="BH29">
        <v>15</v>
      </c>
      <c r="BI29">
        <v>15</v>
      </c>
      <c r="BJ29">
        <v>15</v>
      </c>
      <c r="BK29">
        <v>15</v>
      </c>
      <c r="BL29">
        <v>15</v>
      </c>
      <c r="BM29">
        <v>15</v>
      </c>
      <c r="BN29">
        <v>15</v>
      </c>
      <c r="BO29">
        <v>15</v>
      </c>
      <c r="BP29">
        <v>15</v>
      </c>
      <c r="BQ29">
        <v>15</v>
      </c>
      <c r="BR29">
        <v>15</v>
      </c>
      <c r="BS29">
        <v>15</v>
      </c>
      <c r="BT29">
        <v>15</v>
      </c>
      <c r="BU29">
        <v>15</v>
      </c>
      <c r="BV29">
        <v>15</v>
      </c>
      <c r="BW29">
        <v>15</v>
      </c>
      <c r="BX29">
        <v>15</v>
      </c>
      <c r="BY29">
        <v>16</v>
      </c>
      <c r="BZ29">
        <v>16</v>
      </c>
      <c r="CA29">
        <v>16</v>
      </c>
      <c r="CB29">
        <v>16</v>
      </c>
      <c r="CC29">
        <v>16</v>
      </c>
      <c r="CD29">
        <v>16</v>
      </c>
      <c r="CE29">
        <v>60</v>
      </c>
      <c r="CF29">
        <v>60</v>
      </c>
      <c r="CG29">
        <v>60</v>
      </c>
      <c r="CH29">
        <v>67</v>
      </c>
      <c r="CI29">
        <v>67</v>
      </c>
      <c r="CJ29">
        <v>67</v>
      </c>
      <c r="CK29">
        <v>71</v>
      </c>
      <c r="CL29">
        <v>71</v>
      </c>
      <c r="CM29">
        <v>71</v>
      </c>
    </row>
    <row r="30" spans="1:91" x14ac:dyDescent="0.25">
      <c r="A30" t="s">
        <v>149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6</v>
      </c>
      <c r="BN30">
        <v>6</v>
      </c>
      <c r="BO30">
        <v>6</v>
      </c>
      <c r="BP30">
        <v>6</v>
      </c>
      <c r="BQ30">
        <v>6</v>
      </c>
      <c r="BR30">
        <v>6</v>
      </c>
      <c r="BS30">
        <v>6</v>
      </c>
      <c r="BT30">
        <v>6</v>
      </c>
      <c r="BU30">
        <v>6</v>
      </c>
      <c r="BV30">
        <v>6</v>
      </c>
      <c r="BW30">
        <v>6</v>
      </c>
      <c r="BX30">
        <v>6</v>
      </c>
      <c r="BY30">
        <v>6</v>
      </c>
      <c r="BZ30">
        <v>6</v>
      </c>
      <c r="CA30">
        <v>6</v>
      </c>
      <c r="CB30">
        <v>6</v>
      </c>
      <c r="CC30">
        <v>6</v>
      </c>
      <c r="CD30">
        <v>6</v>
      </c>
      <c r="CE30">
        <v>16</v>
      </c>
      <c r="CF30">
        <v>16</v>
      </c>
      <c r="CG30">
        <v>16</v>
      </c>
      <c r="CH30">
        <v>16</v>
      </c>
      <c r="CI30">
        <v>16</v>
      </c>
      <c r="CJ30">
        <v>16</v>
      </c>
      <c r="CK30">
        <v>16</v>
      </c>
      <c r="CL30">
        <v>16</v>
      </c>
      <c r="CM30">
        <v>16</v>
      </c>
    </row>
    <row r="31" spans="1:91" x14ac:dyDescent="0.25">
      <c r="A31" t="s">
        <v>150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6</v>
      </c>
      <c r="AV31">
        <v>6</v>
      </c>
      <c r="AW31">
        <v>6</v>
      </c>
      <c r="AX31">
        <v>6</v>
      </c>
      <c r="AY31">
        <v>6</v>
      </c>
      <c r="AZ31">
        <v>6</v>
      </c>
      <c r="BA31">
        <v>6</v>
      </c>
      <c r="BB31">
        <v>6</v>
      </c>
      <c r="BC31">
        <v>6</v>
      </c>
      <c r="BD31">
        <v>6</v>
      </c>
      <c r="BE31">
        <v>6</v>
      </c>
      <c r="BF31">
        <v>6</v>
      </c>
      <c r="BG31">
        <v>6</v>
      </c>
      <c r="BH31">
        <v>6</v>
      </c>
      <c r="BI31">
        <v>6</v>
      </c>
      <c r="BJ31">
        <v>6</v>
      </c>
      <c r="BK31">
        <v>6</v>
      </c>
      <c r="BL31">
        <v>6</v>
      </c>
      <c r="BM31">
        <v>6</v>
      </c>
      <c r="BN31">
        <v>6</v>
      </c>
      <c r="BO31">
        <v>6</v>
      </c>
      <c r="BP31">
        <v>6</v>
      </c>
      <c r="BQ31">
        <v>6</v>
      </c>
      <c r="BR31">
        <v>6</v>
      </c>
      <c r="BS31">
        <v>6</v>
      </c>
      <c r="BT31">
        <v>6</v>
      </c>
      <c r="BU31">
        <v>6</v>
      </c>
      <c r="BV31">
        <v>6</v>
      </c>
      <c r="BW31">
        <v>6</v>
      </c>
      <c r="BX31">
        <v>6</v>
      </c>
      <c r="BY31">
        <v>6</v>
      </c>
      <c r="BZ31">
        <v>6</v>
      </c>
      <c r="CA31">
        <v>6</v>
      </c>
      <c r="CB31">
        <v>6</v>
      </c>
      <c r="CC31">
        <v>6</v>
      </c>
      <c r="CD31">
        <v>6</v>
      </c>
      <c r="CE31">
        <v>6</v>
      </c>
      <c r="CF31">
        <v>6</v>
      </c>
      <c r="CG31">
        <v>6</v>
      </c>
      <c r="CH31">
        <v>6</v>
      </c>
      <c r="CI31">
        <v>6</v>
      </c>
      <c r="CJ31">
        <v>6</v>
      </c>
      <c r="CK31">
        <v>6</v>
      </c>
      <c r="CL31">
        <v>6</v>
      </c>
      <c r="CM31">
        <v>6</v>
      </c>
    </row>
    <row r="32" spans="1:91" x14ac:dyDescent="0.25">
      <c r="A32" t="s">
        <v>151</v>
      </c>
      <c r="B32">
        <v>11</v>
      </c>
      <c r="C32">
        <v>11</v>
      </c>
      <c r="D32">
        <v>11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  <c r="K32">
        <v>11</v>
      </c>
      <c r="L32">
        <v>11</v>
      </c>
      <c r="M32">
        <v>11</v>
      </c>
      <c r="N32">
        <v>11</v>
      </c>
      <c r="O32">
        <v>11</v>
      </c>
      <c r="P32">
        <v>11</v>
      </c>
      <c r="Q32">
        <v>11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  <c r="BQ32">
        <v>6</v>
      </c>
      <c r="BR32">
        <v>6</v>
      </c>
      <c r="BS32">
        <v>6</v>
      </c>
      <c r="BT32">
        <v>6</v>
      </c>
      <c r="BU32">
        <v>6</v>
      </c>
      <c r="BV32">
        <v>6</v>
      </c>
      <c r="BW32">
        <v>6</v>
      </c>
      <c r="BX32">
        <v>6</v>
      </c>
      <c r="BY32">
        <v>6</v>
      </c>
      <c r="BZ32">
        <v>6</v>
      </c>
      <c r="CA32">
        <v>6</v>
      </c>
      <c r="CB32">
        <v>6</v>
      </c>
      <c r="CC32">
        <v>6</v>
      </c>
      <c r="CD32">
        <v>6</v>
      </c>
      <c r="CE32">
        <v>6</v>
      </c>
      <c r="CF32">
        <v>6</v>
      </c>
      <c r="CG32">
        <v>6</v>
      </c>
      <c r="CH32">
        <v>6</v>
      </c>
      <c r="CI32">
        <v>6</v>
      </c>
      <c r="CJ32">
        <v>6</v>
      </c>
      <c r="CK32">
        <v>6</v>
      </c>
      <c r="CL32">
        <v>6</v>
      </c>
      <c r="CM32">
        <v>6</v>
      </c>
    </row>
    <row r="33" spans="1:91" x14ac:dyDescent="0.25">
      <c r="A33" t="s">
        <v>152</v>
      </c>
      <c r="B33">
        <v>11</v>
      </c>
      <c r="C33">
        <v>11</v>
      </c>
      <c r="D33">
        <v>11</v>
      </c>
      <c r="E33">
        <v>11</v>
      </c>
      <c r="F33">
        <v>11</v>
      </c>
      <c r="G33">
        <v>11</v>
      </c>
      <c r="H33">
        <v>11</v>
      </c>
      <c r="I33">
        <v>11</v>
      </c>
      <c r="J33">
        <v>11</v>
      </c>
      <c r="K33">
        <v>11</v>
      </c>
      <c r="L33">
        <v>11</v>
      </c>
      <c r="M33">
        <v>11</v>
      </c>
      <c r="N33">
        <v>11</v>
      </c>
      <c r="O33">
        <v>11</v>
      </c>
      <c r="P33">
        <v>11</v>
      </c>
      <c r="Q33">
        <v>11</v>
      </c>
      <c r="R33">
        <v>11</v>
      </c>
      <c r="S33">
        <v>11</v>
      </c>
      <c r="T33">
        <v>11</v>
      </c>
      <c r="U33">
        <v>11</v>
      </c>
      <c r="V33">
        <v>11</v>
      </c>
      <c r="W33">
        <v>11</v>
      </c>
      <c r="X33">
        <v>11</v>
      </c>
      <c r="Y33">
        <v>11</v>
      </c>
      <c r="Z33">
        <v>11</v>
      </c>
      <c r="AA33">
        <v>11</v>
      </c>
      <c r="AB33">
        <v>11</v>
      </c>
      <c r="AC33">
        <v>11</v>
      </c>
      <c r="AD33">
        <v>11</v>
      </c>
      <c r="AE33">
        <v>11</v>
      </c>
      <c r="AF33">
        <v>11</v>
      </c>
      <c r="AG33">
        <v>11</v>
      </c>
      <c r="AH33">
        <v>11</v>
      </c>
      <c r="AI33">
        <v>11</v>
      </c>
      <c r="AJ33">
        <v>11</v>
      </c>
      <c r="AK33">
        <v>11</v>
      </c>
      <c r="AL33">
        <v>5</v>
      </c>
      <c r="AM33">
        <v>5</v>
      </c>
      <c r="AN33">
        <v>5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3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>
        <v>3</v>
      </c>
      <c r="CA33">
        <v>3</v>
      </c>
      <c r="CB33">
        <v>3</v>
      </c>
      <c r="CC33">
        <v>3</v>
      </c>
      <c r="CD33">
        <v>3</v>
      </c>
      <c r="CE33">
        <v>3</v>
      </c>
      <c r="CF33">
        <v>3</v>
      </c>
      <c r="CG33">
        <v>3</v>
      </c>
      <c r="CH33">
        <v>3</v>
      </c>
      <c r="CI33">
        <v>3</v>
      </c>
      <c r="CJ33">
        <v>3</v>
      </c>
      <c r="CK33">
        <v>3</v>
      </c>
      <c r="CL33">
        <v>3</v>
      </c>
      <c r="CM33">
        <v>3</v>
      </c>
    </row>
    <row r="34" spans="1:91" x14ac:dyDescent="0.25">
      <c r="A34" t="s">
        <v>153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</row>
    <row r="36" spans="1:91" x14ac:dyDescent="0.25">
      <c r="C36" s="1"/>
      <c r="D36" s="1"/>
      <c r="E36" s="1"/>
      <c r="F36" s="1"/>
      <c r="G36" s="1"/>
      <c r="H36" s="1"/>
    </row>
    <row r="37" spans="1:91" x14ac:dyDescent="0.25">
      <c r="B37" s="4">
        <f>'SR3'!B2</f>
        <v>46302</v>
      </c>
    </row>
    <row r="38" spans="1:91" x14ac:dyDescent="0.25">
      <c r="B38" s="24">
        <f>'SR3'!B2</f>
        <v>46302</v>
      </c>
    </row>
    <row r="71" spans="1:4" x14ac:dyDescent="0.25">
      <c r="B71" t="e">
        <f>#REF!</f>
        <v>#REF!</v>
      </c>
    </row>
    <row r="72" spans="1:4" x14ac:dyDescent="0.25">
      <c r="B72" t="s">
        <v>239</v>
      </c>
      <c r="C72" t="s">
        <v>238</v>
      </c>
      <c r="D72" t="s">
        <v>240</v>
      </c>
    </row>
    <row r="73" spans="1:4" x14ac:dyDescent="0.25">
      <c r="A73" t="str">
        <f t="shared" ref="A73:A102" si="0">A3</f>
        <v>SFR1 Comdty</v>
      </c>
      <c r="B73" s="4" t="e">
        <f t="shared" ref="B73:B102" ca="1" si="1">AVERAGE(OFFSET(B3,0,0,1,$B$71))</f>
        <v>#REF!</v>
      </c>
      <c r="C73">
        <f t="shared" ref="C73:C102" si="2">B3</f>
        <v>1313010</v>
      </c>
      <c r="D73" s="5" t="e">
        <f ca="1">(C73-B73)/B73</f>
        <v>#REF!</v>
      </c>
    </row>
    <row r="74" spans="1:4" x14ac:dyDescent="0.25">
      <c r="A74" t="str">
        <f t="shared" si="0"/>
        <v>SFR2 Comdty</v>
      </c>
      <c r="B74" s="4" t="e">
        <f t="shared" ca="1" si="1"/>
        <v>#REF!</v>
      </c>
      <c r="C74">
        <f t="shared" si="2"/>
        <v>1589081</v>
      </c>
      <c r="D74" s="5" t="e">
        <f t="shared" ref="D74:D102" ca="1" si="3">(C74-B74)/B74</f>
        <v>#REF!</v>
      </c>
    </row>
    <row r="75" spans="1:4" x14ac:dyDescent="0.25">
      <c r="A75" t="str">
        <f t="shared" si="0"/>
        <v>SFR3 Comdty</v>
      </c>
      <c r="B75" s="4" t="e">
        <f t="shared" ca="1" si="1"/>
        <v>#REF!</v>
      </c>
      <c r="C75">
        <f t="shared" si="2"/>
        <v>1258932</v>
      </c>
      <c r="D75" s="5" t="e">
        <f t="shared" ca="1" si="3"/>
        <v>#REF!</v>
      </c>
    </row>
    <row r="76" spans="1:4" x14ac:dyDescent="0.25">
      <c r="A76" t="str">
        <f t="shared" si="0"/>
        <v>SFR4 Comdty</v>
      </c>
      <c r="B76" s="4" t="e">
        <f t="shared" ca="1" si="1"/>
        <v>#REF!</v>
      </c>
      <c r="C76">
        <f t="shared" si="2"/>
        <v>1266828</v>
      </c>
      <c r="D76" s="5" t="e">
        <f t="shared" ca="1" si="3"/>
        <v>#REF!</v>
      </c>
    </row>
    <row r="77" spans="1:4" x14ac:dyDescent="0.25">
      <c r="A77" t="str">
        <f t="shared" si="0"/>
        <v>SFR5 Comdty</v>
      </c>
      <c r="B77" s="4" t="e">
        <f t="shared" ca="1" si="1"/>
        <v>#REF!</v>
      </c>
      <c r="C77">
        <f t="shared" si="2"/>
        <v>1032737</v>
      </c>
      <c r="D77" s="5" t="e">
        <f t="shared" ca="1" si="3"/>
        <v>#REF!</v>
      </c>
    </row>
    <row r="78" spans="1:4" x14ac:dyDescent="0.25">
      <c r="A78" t="str">
        <f t="shared" si="0"/>
        <v>SFR6 Comdty</v>
      </c>
      <c r="B78" s="4" t="e">
        <f t="shared" ca="1" si="1"/>
        <v>#REF!</v>
      </c>
      <c r="C78">
        <f t="shared" si="2"/>
        <v>1547587</v>
      </c>
      <c r="D78" s="5" t="e">
        <f t="shared" ca="1" si="3"/>
        <v>#REF!</v>
      </c>
    </row>
    <row r="79" spans="1:4" x14ac:dyDescent="0.25">
      <c r="A79" t="str">
        <f t="shared" si="0"/>
        <v>SFR7 Comdty</v>
      </c>
      <c r="B79" s="4" t="e">
        <f t="shared" ca="1" si="1"/>
        <v>#REF!</v>
      </c>
      <c r="C79">
        <f t="shared" si="2"/>
        <v>803766</v>
      </c>
      <c r="D79" s="5" t="e">
        <f t="shared" ca="1" si="3"/>
        <v>#REF!</v>
      </c>
    </row>
    <row r="80" spans="1:4" x14ac:dyDescent="0.25">
      <c r="A80" t="str">
        <f t="shared" si="0"/>
        <v>SFR8 Comdty</v>
      </c>
      <c r="B80" s="4" t="e">
        <f t="shared" ca="1" si="1"/>
        <v>#REF!</v>
      </c>
      <c r="C80">
        <f t="shared" si="2"/>
        <v>608103</v>
      </c>
      <c r="D80" s="5" t="e">
        <f t="shared" ca="1" si="3"/>
        <v>#REF!</v>
      </c>
    </row>
    <row r="81" spans="1:4" x14ac:dyDescent="0.25">
      <c r="A81" t="str">
        <f t="shared" si="0"/>
        <v>SFR9 Comdty</v>
      </c>
      <c r="B81" s="4" t="e">
        <f t="shared" ca="1" si="1"/>
        <v>#REF!</v>
      </c>
      <c r="C81">
        <f t="shared" si="2"/>
        <v>639838</v>
      </c>
      <c r="D81" s="5" t="e">
        <f t="shared" ca="1" si="3"/>
        <v>#REF!</v>
      </c>
    </row>
    <row r="82" spans="1:4" x14ac:dyDescent="0.25">
      <c r="A82" t="str">
        <f t="shared" si="0"/>
        <v>SFR10 Comdty</v>
      </c>
      <c r="B82" s="4" t="e">
        <f t="shared" ca="1" si="1"/>
        <v>#REF!</v>
      </c>
      <c r="C82">
        <f t="shared" si="2"/>
        <v>504467</v>
      </c>
      <c r="D82" s="5" t="e">
        <f t="shared" ca="1" si="3"/>
        <v>#REF!</v>
      </c>
    </row>
    <row r="83" spans="1:4" x14ac:dyDescent="0.25">
      <c r="A83" t="str">
        <f t="shared" si="0"/>
        <v>SFR11 Comdty</v>
      </c>
      <c r="B83" s="4" t="e">
        <f t="shared" ca="1" si="1"/>
        <v>#REF!</v>
      </c>
      <c r="C83">
        <f t="shared" si="2"/>
        <v>368080</v>
      </c>
      <c r="D83" s="5" t="e">
        <f t="shared" ca="1" si="3"/>
        <v>#REF!</v>
      </c>
    </row>
    <row r="84" spans="1:4" x14ac:dyDescent="0.25">
      <c r="A84" t="str">
        <f t="shared" si="0"/>
        <v>SFR12 Comdty</v>
      </c>
      <c r="B84" s="4" t="e">
        <f t="shared" ca="1" si="1"/>
        <v>#REF!</v>
      </c>
      <c r="C84">
        <f t="shared" si="2"/>
        <v>363126</v>
      </c>
      <c r="D84" s="5" t="e">
        <f t="shared" ca="1" si="3"/>
        <v>#REF!</v>
      </c>
    </row>
    <row r="85" spans="1:4" x14ac:dyDescent="0.25">
      <c r="A85" t="str">
        <f t="shared" si="0"/>
        <v>SFR13 Comdty</v>
      </c>
      <c r="B85" s="4" t="e">
        <f t="shared" ca="1" si="1"/>
        <v>#REF!</v>
      </c>
      <c r="C85">
        <f t="shared" si="2"/>
        <v>297788</v>
      </c>
      <c r="D85" s="5" t="e">
        <f t="shared" ca="1" si="3"/>
        <v>#REF!</v>
      </c>
    </row>
    <row r="86" spans="1:4" x14ac:dyDescent="0.25">
      <c r="A86" t="str">
        <f t="shared" si="0"/>
        <v>SFR14 Comdty</v>
      </c>
      <c r="B86" s="4" t="e">
        <f t="shared" ca="1" si="1"/>
        <v>#REF!</v>
      </c>
      <c r="C86">
        <f t="shared" si="2"/>
        <v>265197</v>
      </c>
      <c r="D86" s="5" t="e">
        <f t="shared" ca="1" si="3"/>
        <v>#REF!</v>
      </c>
    </row>
    <row r="87" spans="1:4" x14ac:dyDescent="0.25">
      <c r="A87" t="str">
        <f t="shared" si="0"/>
        <v>SFR15 Comdty</v>
      </c>
      <c r="B87" s="4" t="e">
        <f t="shared" ca="1" si="1"/>
        <v>#REF!</v>
      </c>
      <c r="C87">
        <f t="shared" si="2"/>
        <v>173389</v>
      </c>
      <c r="D87" s="5" t="e">
        <f t="shared" ca="1" si="3"/>
        <v>#REF!</v>
      </c>
    </row>
    <row r="88" spans="1:4" x14ac:dyDescent="0.25">
      <c r="A88" t="str">
        <f t="shared" si="0"/>
        <v>SFR16 Comdty</v>
      </c>
      <c r="B88" s="4" t="e">
        <f t="shared" ca="1" si="1"/>
        <v>#REF!</v>
      </c>
      <c r="C88">
        <f t="shared" si="2"/>
        <v>159265</v>
      </c>
      <c r="D88" s="5" t="e">
        <f t="shared" ca="1" si="3"/>
        <v>#REF!</v>
      </c>
    </row>
    <row r="89" spans="1:4" x14ac:dyDescent="0.25">
      <c r="A89" t="str">
        <f t="shared" si="0"/>
        <v>SFR17 Comdty</v>
      </c>
      <c r="B89" s="4" t="e">
        <f t="shared" ca="1" si="1"/>
        <v>#REF!</v>
      </c>
      <c r="C89">
        <f t="shared" si="2"/>
        <v>135630</v>
      </c>
      <c r="D89" s="5" t="e">
        <f t="shared" ca="1" si="3"/>
        <v>#REF!</v>
      </c>
    </row>
    <row r="90" spans="1:4" x14ac:dyDescent="0.25">
      <c r="A90" t="str">
        <f t="shared" si="0"/>
        <v>SFR18 Comdty</v>
      </c>
      <c r="B90" s="4" t="e">
        <f t="shared" ca="1" si="1"/>
        <v>#REF!</v>
      </c>
      <c r="C90">
        <f t="shared" si="2"/>
        <v>118716</v>
      </c>
      <c r="D90" s="5" t="e">
        <f t="shared" ca="1" si="3"/>
        <v>#REF!</v>
      </c>
    </row>
    <row r="91" spans="1:4" x14ac:dyDescent="0.25">
      <c r="A91" t="str">
        <f t="shared" si="0"/>
        <v>SFR19 Comdty</v>
      </c>
      <c r="B91" s="4" t="e">
        <f t="shared" ca="1" si="1"/>
        <v>#REF!</v>
      </c>
      <c r="C91">
        <f t="shared" si="2"/>
        <v>84195</v>
      </c>
      <c r="D91" s="5" t="e">
        <f t="shared" ca="1" si="3"/>
        <v>#REF!</v>
      </c>
    </row>
    <row r="92" spans="1:4" x14ac:dyDescent="0.25">
      <c r="A92" t="str">
        <f t="shared" si="0"/>
        <v>SFR20 Comdty</v>
      </c>
      <c r="B92" s="4" t="e">
        <f t="shared" ca="1" si="1"/>
        <v>#REF!</v>
      </c>
      <c r="C92">
        <f t="shared" si="2"/>
        <v>66709</v>
      </c>
      <c r="D92" s="5" t="e">
        <f t="shared" ca="1" si="3"/>
        <v>#REF!</v>
      </c>
    </row>
    <row r="93" spans="1:4" x14ac:dyDescent="0.25">
      <c r="A93" t="str">
        <f t="shared" si="0"/>
        <v>SFR21 Comdty</v>
      </c>
      <c r="B93" s="4" t="e">
        <f t="shared" ca="1" si="1"/>
        <v>#REF!</v>
      </c>
      <c r="C93">
        <f t="shared" si="2"/>
        <v>33754</v>
      </c>
      <c r="D93" s="5" t="e">
        <f t="shared" ca="1" si="3"/>
        <v>#REF!</v>
      </c>
    </row>
    <row r="94" spans="1:4" x14ac:dyDescent="0.25">
      <c r="A94" t="str">
        <f t="shared" si="0"/>
        <v>SFR22 Comdty</v>
      </c>
      <c r="B94" s="4" t="e">
        <f t="shared" ca="1" si="1"/>
        <v>#REF!</v>
      </c>
      <c r="C94">
        <f t="shared" si="2"/>
        <v>5457</v>
      </c>
      <c r="D94" s="5" t="e">
        <f t="shared" ca="1" si="3"/>
        <v>#REF!</v>
      </c>
    </row>
    <row r="95" spans="1:4" x14ac:dyDescent="0.25">
      <c r="A95" t="str">
        <f t="shared" si="0"/>
        <v>SFR23 Comdty</v>
      </c>
      <c r="B95" s="4" t="e">
        <f t="shared" ca="1" si="1"/>
        <v>#REF!</v>
      </c>
      <c r="C95">
        <f t="shared" si="2"/>
        <v>1582</v>
      </c>
      <c r="D95" s="5" t="e">
        <f t="shared" ca="1" si="3"/>
        <v>#REF!</v>
      </c>
    </row>
    <row r="96" spans="1:4" x14ac:dyDescent="0.25">
      <c r="A96" t="str">
        <f t="shared" si="0"/>
        <v>SFR24 Comdty</v>
      </c>
      <c r="B96" s="4" t="e">
        <f t="shared" ca="1" si="1"/>
        <v>#REF!</v>
      </c>
      <c r="C96">
        <f t="shared" si="2"/>
        <v>915</v>
      </c>
      <c r="D96" s="5" t="e">
        <f t="shared" ca="1" si="3"/>
        <v>#REF!</v>
      </c>
    </row>
    <row r="97" spans="1:4" x14ac:dyDescent="0.25">
      <c r="A97" t="str">
        <f t="shared" si="0"/>
        <v>SFR25 Comdty</v>
      </c>
      <c r="B97" s="4" t="e">
        <f t="shared" ca="1" si="1"/>
        <v>#REF!</v>
      </c>
      <c r="C97">
        <f t="shared" si="2"/>
        <v>586</v>
      </c>
      <c r="D97" s="5" t="e">
        <f t="shared" ca="1" si="3"/>
        <v>#REF!</v>
      </c>
    </row>
    <row r="98" spans="1:4" x14ac:dyDescent="0.25">
      <c r="A98" t="str">
        <f t="shared" si="0"/>
        <v>SFR26 Comdty</v>
      </c>
      <c r="B98" s="4" t="e">
        <f t="shared" ca="1" si="1"/>
        <v>#REF!</v>
      </c>
      <c r="C98">
        <f t="shared" si="2"/>
        <v>167</v>
      </c>
      <c r="D98" s="5" t="e">
        <f t="shared" ca="1" si="3"/>
        <v>#REF!</v>
      </c>
    </row>
    <row r="99" spans="1:4" x14ac:dyDescent="0.25">
      <c r="A99" t="str">
        <f t="shared" si="0"/>
        <v>SFR27 Comdty</v>
      </c>
      <c r="B99" s="4" t="e">
        <f t="shared" ca="1" si="1"/>
        <v>#REF!</v>
      </c>
      <c r="C99">
        <f t="shared" si="2"/>
        <v>35</v>
      </c>
      <c r="D99" s="5" t="e">
        <f t="shared" ca="1" si="3"/>
        <v>#REF!</v>
      </c>
    </row>
    <row r="100" spans="1:4" x14ac:dyDescent="0.25">
      <c r="A100" t="str">
        <f t="shared" si="0"/>
        <v>SFR28 Comdty</v>
      </c>
      <c r="B100" s="4" t="e">
        <f t="shared" ca="1" si="1"/>
        <v>#REF!</v>
      </c>
      <c r="C100">
        <f t="shared" si="2"/>
        <v>1</v>
      </c>
      <c r="D100" s="5" t="e">
        <f t="shared" ca="1" si="3"/>
        <v>#REF!</v>
      </c>
    </row>
    <row r="101" spans="1:4" x14ac:dyDescent="0.25">
      <c r="A101" t="str">
        <f t="shared" si="0"/>
        <v>SFR29 Comdty</v>
      </c>
      <c r="B101" s="4" t="e">
        <f t="shared" ca="1" si="1"/>
        <v>#REF!</v>
      </c>
      <c r="C101">
        <f t="shared" si="2"/>
        <v>1</v>
      </c>
      <c r="D101" s="5" t="e">
        <f t="shared" ca="1" si="3"/>
        <v>#REF!</v>
      </c>
    </row>
    <row r="102" spans="1:4" x14ac:dyDescent="0.25">
      <c r="A102" t="str">
        <f t="shared" si="0"/>
        <v>SFR30 Comdty</v>
      </c>
      <c r="B102" s="4" t="e">
        <f t="shared" ca="1" si="1"/>
        <v>#REF!</v>
      </c>
      <c r="C102">
        <f t="shared" si="2"/>
        <v>11</v>
      </c>
      <c r="D102" s="5" t="e">
        <f t="shared" ca="1" si="3"/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13F6-E024-471F-887B-7BBAD3C0E92F}">
  <sheetPr codeName="Sheet4"/>
  <dimension ref="A1:BR83"/>
  <sheetViews>
    <sheetView topLeftCell="AW1" workbookViewId="0">
      <selection sqref="A1:AS26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45" width="12.140625" bestFit="1" customWidth="1"/>
    <col min="46" max="70" width="12.140625" customWidth="1"/>
    <col min="71" max="124" width="12.140625" bestFit="1" customWidth="1"/>
    <col min="125" max="1024" width="13.140625" bestFit="1" customWidth="1"/>
    <col min="1025" max="2104" width="14.140625" bestFit="1" customWidth="1"/>
    <col min="2105" max="2446" width="14.140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s="2" customFormat="1" x14ac:dyDescent="0.25">
      <c r="A2" s="2" t="s">
        <v>121</v>
      </c>
      <c r="B2" s="2">
        <v>46302</v>
      </c>
      <c r="C2" s="2">
        <v>46301</v>
      </c>
      <c r="D2" s="2">
        <v>46300</v>
      </c>
      <c r="E2" s="2">
        <v>46297</v>
      </c>
      <c r="F2" s="2">
        <v>46296</v>
      </c>
      <c r="G2" s="2">
        <v>46295</v>
      </c>
      <c r="H2" s="2">
        <v>46294</v>
      </c>
      <c r="I2" s="2">
        <v>46293</v>
      </c>
      <c r="J2" s="2">
        <v>46290</v>
      </c>
      <c r="K2" s="2">
        <v>46289</v>
      </c>
      <c r="L2" s="2">
        <v>46288</v>
      </c>
      <c r="M2" s="2">
        <v>46287</v>
      </c>
      <c r="N2" s="2">
        <v>46286</v>
      </c>
      <c r="O2" s="2">
        <v>46283</v>
      </c>
      <c r="P2" s="2">
        <v>46282</v>
      </c>
      <c r="Q2" s="2">
        <v>46281</v>
      </c>
      <c r="R2" s="2">
        <v>46280</v>
      </c>
      <c r="S2" s="2">
        <v>46279</v>
      </c>
      <c r="T2" s="2">
        <v>46276</v>
      </c>
      <c r="U2" s="2">
        <v>46275</v>
      </c>
      <c r="V2" s="2">
        <v>46274</v>
      </c>
      <c r="W2" s="2">
        <v>46273</v>
      </c>
      <c r="X2" s="2">
        <v>46272</v>
      </c>
      <c r="Y2" s="2">
        <v>46269</v>
      </c>
      <c r="Z2" s="2">
        <v>46268</v>
      </c>
      <c r="AA2" s="2">
        <v>46267</v>
      </c>
      <c r="AB2" s="2">
        <v>46266</v>
      </c>
      <c r="AC2" s="2">
        <v>46265</v>
      </c>
      <c r="AD2" s="2">
        <v>46262</v>
      </c>
      <c r="AE2" s="2">
        <v>46261</v>
      </c>
      <c r="AF2" s="2">
        <v>46260</v>
      </c>
      <c r="AG2" s="2">
        <v>46259</v>
      </c>
      <c r="AH2" s="2">
        <v>46258</v>
      </c>
      <c r="AI2" s="2">
        <v>46255</v>
      </c>
      <c r="AJ2" s="2">
        <v>46254</v>
      </c>
      <c r="AK2" s="2">
        <v>46253</v>
      </c>
      <c r="AL2" s="2">
        <v>46252</v>
      </c>
      <c r="AM2" s="2">
        <v>46251</v>
      </c>
      <c r="AN2" s="2">
        <v>46248</v>
      </c>
      <c r="AO2" s="2">
        <v>46247</v>
      </c>
      <c r="AP2" s="2">
        <v>46246</v>
      </c>
      <c r="AQ2" s="2">
        <v>46245</v>
      </c>
      <c r="AR2" s="2">
        <v>46244</v>
      </c>
      <c r="AS2" s="2">
        <v>46241</v>
      </c>
      <c r="AT2">
        <v>46240</v>
      </c>
      <c r="AU2">
        <v>46239</v>
      </c>
      <c r="AV2">
        <v>46238</v>
      </c>
      <c r="AW2">
        <v>46237</v>
      </c>
      <c r="AX2">
        <v>46234</v>
      </c>
      <c r="AY2">
        <v>46233</v>
      </c>
      <c r="AZ2">
        <v>46232</v>
      </c>
      <c r="BA2">
        <v>46231</v>
      </c>
      <c r="BB2">
        <v>46230</v>
      </c>
      <c r="BC2">
        <v>46227</v>
      </c>
      <c r="BD2">
        <v>46226</v>
      </c>
      <c r="BE2">
        <v>46225</v>
      </c>
      <c r="BF2">
        <v>46224</v>
      </c>
      <c r="BG2">
        <v>46223</v>
      </c>
      <c r="BH2">
        <v>46220</v>
      </c>
      <c r="BI2">
        <v>46219</v>
      </c>
      <c r="BJ2">
        <v>46218</v>
      </c>
      <c r="BK2">
        <v>46217</v>
      </c>
      <c r="BL2">
        <v>46216</v>
      </c>
      <c r="BM2">
        <v>46213</v>
      </c>
      <c r="BN2">
        <v>46212</v>
      </c>
      <c r="BO2">
        <v>46211</v>
      </c>
      <c r="BP2">
        <v>46210</v>
      </c>
      <c r="BQ2">
        <v>46209</v>
      </c>
      <c r="BR2">
        <v>46206</v>
      </c>
    </row>
    <row r="3" spans="1:70" x14ac:dyDescent="0.25">
      <c r="A3" t="s">
        <v>214</v>
      </c>
      <c r="B3">
        <v>398214</v>
      </c>
      <c r="C3">
        <v>398214</v>
      </c>
      <c r="D3">
        <v>397088</v>
      </c>
      <c r="E3">
        <v>394389</v>
      </c>
      <c r="F3">
        <v>385969</v>
      </c>
      <c r="G3">
        <v>381529</v>
      </c>
      <c r="H3">
        <v>379719</v>
      </c>
      <c r="I3">
        <v>386970</v>
      </c>
      <c r="J3">
        <v>386566</v>
      </c>
      <c r="K3">
        <v>383813</v>
      </c>
      <c r="L3">
        <v>401521</v>
      </c>
      <c r="M3">
        <v>400365</v>
      </c>
      <c r="N3">
        <v>394318</v>
      </c>
      <c r="O3">
        <v>400282</v>
      </c>
      <c r="P3">
        <v>404149</v>
      </c>
      <c r="Q3">
        <v>457786</v>
      </c>
      <c r="R3">
        <v>387550</v>
      </c>
      <c r="S3">
        <v>386934</v>
      </c>
      <c r="T3">
        <v>387598</v>
      </c>
      <c r="U3">
        <v>386945</v>
      </c>
      <c r="V3">
        <v>387425</v>
      </c>
      <c r="W3">
        <v>387931</v>
      </c>
      <c r="X3">
        <v>388976</v>
      </c>
      <c r="Y3">
        <v>388824</v>
      </c>
      <c r="Z3">
        <v>389198</v>
      </c>
      <c r="AA3">
        <v>389024</v>
      </c>
      <c r="AB3">
        <v>390444</v>
      </c>
      <c r="AC3">
        <v>391553</v>
      </c>
      <c r="AD3">
        <v>391553</v>
      </c>
      <c r="AE3">
        <v>389136</v>
      </c>
      <c r="AF3">
        <v>388948</v>
      </c>
      <c r="AG3">
        <v>388250</v>
      </c>
      <c r="AH3">
        <v>389848</v>
      </c>
      <c r="AI3">
        <v>389624</v>
      </c>
      <c r="AJ3">
        <v>390418</v>
      </c>
      <c r="AK3">
        <v>391716</v>
      </c>
      <c r="AL3">
        <v>392088</v>
      </c>
      <c r="AM3">
        <v>392869</v>
      </c>
      <c r="AN3">
        <v>390881</v>
      </c>
      <c r="AO3">
        <v>392751</v>
      </c>
      <c r="AP3">
        <v>388584</v>
      </c>
      <c r="AQ3">
        <v>396296</v>
      </c>
      <c r="AR3">
        <v>400428</v>
      </c>
      <c r="AS3">
        <v>401912</v>
      </c>
      <c r="AT3">
        <v>401827</v>
      </c>
      <c r="AU3">
        <v>402021</v>
      </c>
      <c r="AV3">
        <v>402443</v>
      </c>
      <c r="AW3">
        <v>402833</v>
      </c>
      <c r="AX3">
        <v>403147</v>
      </c>
      <c r="AY3">
        <v>399070</v>
      </c>
      <c r="AZ3">
        <v>405033</v>
      </c>
      <c r="BA3">
        <v>403427</v>
      </c>
      <c r="BB3">
        <v>404048</v>
      </c>
      <c r="BC3">
        <v>406449</v>
      </c>
      <c r="BD3">
        <v>411869</v>
      </c>
      <c r="BE3">
        <v>419257</v>
      </c>
      <c r="BF3">
        <v>415638</v>
      </c>
      <c r="BG3">
        <v>406811</v>
      </c>
      <c r="BH3">
        <v>409116</v>
      </c>
      <c r="BI3">
        <v>409065</v>
      </c>
      <c r="BJ3">
        <v>405368</v>
      </c>
      <c r="BK3">
        <v>404429</v>
      </c>
      <c r="BL3">
        <v>398381</v>
      </c>
      <c r="BM3">
        <v>405098</v>
      </c>
      <c r="BN3">
        <v>399377</v>
      </c>
      <c r="BO3">
        <v>399800</v>
      </c>
      <c r="BP3">
        <v>385635</v>
      </c>
      <c r="BQ3">
        <v>381471</v>
      </c>
      <c r="BR3">
        <v>380700</v>
      </c>
    </row>
    <row r="4" spans="1:70" x14ac:dyDescent="0.25">
      <c r="A4" t="s">
        <v>215</v>
      </c>
      <c r="B4">
        <v>526708</v>
      </c>
      <c r="C4">
        <v>526708</v>
      </c>
      <c r="D4">
        <v>534124</v>
      </c>
      <c r="E4">
        <v>532784</v>
      </c>
      <c r="F4">
        <v>527888</v>
      </c>
      <c r="G4">
        <v>540503</v>
      </c>
      <c r="H4">
        <v>545325</v>
      </c>
      <c r="I4">
        <v>551977</v>
      </c>
      <c r="J4">
        <v>584763</v>
      </c>
      <c r="K4">
        <v>587949</v>
      </c>
      <c r="L4">
        <v>595781</v>
      </c>
      <c r="M4">
        <v>590923</v>
      </c>
      <c r="N4">
        <v>598438</v>
      </c>
      <c r="O4">
        <v>604274</v>
      </c>
      <c r="P4">
        <v>593778</v>
      </c>
      <c r="Q4">
        <v>582191</v>
      </c>
      <c r="R4">
        <v>452860</v>
      </c>
      <c r="S4">
        <v>458977</v>
      </c>
      <c r="T4">
        <v>452681</v>
      </c>
      <c r="U4">
        <v>470271</v>
      </c>
      <c r="V4">
        <v>427106</v>
      </c>
      <c r="W4">
        <v>436504</v>
      </c>
      <c r="X4">
        <v>441701</v>
      </c>
      <c r="Y4">
        <v>435820</v>
      </c>
      <c r="Z4">
        <v>424705</v>
      </c>
      <c r="AA4">
        <v>417953</v>
      </c>
      <c r="AB4">
        <v>434955</v>
      </c>
      <c r="AC4">
        <v>444086</v>
      </c>
      <c r="AD4">
        <v>444086</v>
      </c>
      <c r="AE4">
        <v>442491</v>
      </c>
      <c r="AF4">
        <v>442589</v>
      </c>
      <c r="AG4">
        <v>440719</v>
      </c>
      <c r="AH4">
        <v>441464</v>
      </c>
      <c r="AI4">
        <v>439962</v>
      </c>
      <c r="AJ4">
        <v>435700</v>
      </c>
      <c r="AK4">
        <v>436901</v>
      </c>
      <c r="AL4">
        <v>431999</v>
      </c>
      <c r="AM4">
        <v>431077</v>
      </c>
      <c r="AN4">
        <v>428709</v>
      </c>
      <c r="AO4">
        <v>431060</v>
      </c>
      <c r="AP4">
        <v>431646</v>
      </c>
      <c r="AQ4">
        <v>430949</v>
      </c>
      <c r="AR4">
        <v>427476</v>
      </c>
      <c r="AS4">
        <v>428431</v>
      </c>
      <c r="AT4">
        <v>428271</v>
      </c>
      <c r="AU4">
        <v>426062</v>
      </c>
      <c r="AV4">
        <v>425968</v>
      </c>
      <c r="AW4">
        <v>422691</v>
      </c>
      <c r="AX4">
        <v>426928</v>
      </c>
      <c r="AY4">
        <v>430959</v>
      </c>
      <c r="AZ4">
        <v>427526</v>
      </c>
      <c r="BA4">
        <v>433611</v>
      </c>
      <c r="BB4">
        <v>427304</v>
      </c>
      <c r="BC4">
        <v>431508</v>
      </c>
      <c r="BD4">
        <v>431166</v>
      </c>
      <c r="BE4">
        <v>433297</v>
      </c>
      <c r="BF4">
        <v>429543</v>
      </c>
      <c r="BG4">
        <v>428891</v>
      </c>
      <c r="BH4">
        <v>427534</v>
      </c>
      <c r="BI4">
        <v>422133</v>
      </c>
      <c r="BJ4">
        <v>413893</v>
      </c>
      <c r="BK4">
        <v>413711</v>
      </c>
      <c r="BL4">
        <v>435302</v>
      </c>
      <c r="BM4">
        <v>442133</v>
      </c>
      <c r="BN4">
        <v>454503</v>
      </c>
      <c r="BO4">
        <v>448179</v>
      </c>
      <c r="BP4">
        <v>451874</v>
      </c>
      <c r="BQ4">
        <v>449012</v>
      </c>
      <c r="BR4">
        <v>446381</v>
      </c>
    </row>
    <row r="5" spans="1:70" x14ac:dyDescent="0.25">
      <c r="A5" t="s">
        <v>216</v>
      </c>
      <c r="B5">
        <v>385162</v>
      </c>
      <c r="C5">
        <v>385162</v>
      </c>
      <c r="D5">
        <v>386868</v>
      </c>
      <c r="E5">
        <v>384530</v>
      </c>
      <c r="F5">
        <v>400408</v>
      </c>
      <c r="G5">
        <v>410231</v>
      </c>
      <c r="H5">
        <v>413945</v>
      </c>
      <c r="I5">
        <v>410607</v>
      </c>
      <c r="J5">
        <v>407250</v>
      </c>
      <c r="K5">
        <v>416119</v>
      </c>
      <c r="L5">
        <v>415716</v>
      </c>
      <c r="M5">
        <v>417420</v>
      </c>
      <c r="N5">
        <v>419627</v>
      </c>
      <c r="O5">
        <v>423062</v>
      </c>
      <c r="P5">
        <v>403588</v>
      </c>
      <c r="Q5">
        <v>386719</v>
      </c>
      <c r="R5">
        <v>596313</v>
      </c>
      <c r="S5">
        <v>604177</v>
      </c>
      <c r="T5">
        <v>576961</v>
      </c>
      <c r="U5">
        <v>581913</v>
      </c>
      <c r="V5">
        <v>574392</v>
      </c>
      <c r="W5">
        <v>572335</v>
      </c>
      <c r="X5">
        <v>583362</v>
      </c>
      <c r="Y5">
        <v>585636</v>
      </c>
      <c r="Z5">
        <v>582261</v>
      </c>
      <c r="AA5">
        <v>574858</v>
      </c>
      <c r="AB5">
        <v>586764</v>
      </c>
      <c r="AC5">
        <v>603303</v>
      </c>
      <c r="AD5">
        <v>603606</v>
      </c>
      <c r="AE5">
        <v>595267</v>
      </c>
      <c r="AF5">
        <v>591253</v>
      </c>
      <c r="AG5">
        <v>583775</v>
      </c>
      <c r="AH5">
        <v>570901</v>
      </c>
      <c r="AI5">
        <v>569486</v>
      </c>
      <c r="AJ5">
        <v>573013</v>
      </c>
      <c r="AK5">
        <v>567046</v>
      </c>
      <c r="AL5">
        <v>553050</v>
      </c>
      <c r="AM5">
        <v>547905</v>
      </c>
      <c r="AN5">
        <v>543316</v>
      </c>
      <c r="AO5">
        <v>563792</v>
      </c>
      <c r="AP5">
        <v>533047</v>
      </c>
      <c r="AQ5">
        <v>533831</v>
      </c>
      <c r="AR5">
        <v>536998</v>
      </c>
      <c r="AS5">
        <v>530320</v>
      </c>
      <c r="AT5">
        <v>536126</v>
      </c>
      <c r="AU5">
        <v>539928</v>
      </c>
      <c r="AV5">
        <v>541295</v>
      </c>
      <c r="AW5">
        <v>539379</v>
      </c>
      <c r="AX5">
        <v>536805</v>
      </c>
      <c r="AY5">
        <v>541133</v>
      </c>
      <c r="AZ5">
        <v>532865</v>
      </c>
      <c r="BA5">
        <v>522647</v>
      </c>
      <c r="BB5">
        <v>520827</v>
      </c>
      <c r="BC5">
        <v>530101</v>
      </c>
      <c r="BD5">
        <v>525366</v>
      </c>
      <c r="BE5">
        <v>531319</v>
      </c>
      <c r="BF5">
        <v>531265</v>
      </c>
      <c r="BG5">
        <v>522460</v>
      </c>
      <c r="BH5">
        <v>518775</v>
      </c>
      <c r="BI5">
        <v>522148</v>
      </c>
      <c r="BJ5">
        <v>523808</v>
      </c>
      <c r="BK5">
        <v>520404</v>
      </c>
      <c r="BL5">
        <v>525962</v>
      </c>
      <c r="BM5">
        <v>515389</v>
      </c>
      <c r="BN5">
        <v>514520</v>
      </c>
      <c r="BO5">
        <v>506767</v>
      </c>
      <c r="BP5">
        <v>488624</v>
      </c>
      <c r="BQ5">
        <v>484404</v>
      </c>
      <c r="BR5">
        <v>485357</v>
      </c>
    </row>
    <row r="6" spans="1:70" x14ac:dyDescent="0.25">
      <c r="A6" t="s">
        <v>217</v>
      </c>
      <c r="B6">
        <v>406953</v>
      </c>
      <c r="C6">
        <v>406953</v>
      </c>
      <c r="D6">
        <v>406638</v>
      </c>
      <c r="E6">
        <v>406398</v>
      </c>
      <c r="F6">
        <v>415999</v>
      </c>
      <c r="G6">
        <v>420696</v>
      </c>
      <c r="H6">
        <v>424622</v>
      </c>
      <c r="I6">
        <v>423749</v>
      </c>
      <c r="J6">
        <v>421297</v>
      </c>
      <c r="K6">
        <v>419983</v>
      </c>
      <c r="L6">
        <v>418677</v>
      </c>
      <c r="M6">
        <v>420818</v>
      </c>
      <c r="N6">
        <v>419478</v>
      </c>
      <c r="O6">
        <v>420406</v>
      </c>
      <c r="P6">
        <v>422784</v>
      </c>
      <c r="Q6">
        <v>419874</v>
      </c>
      <c r="R6">
        <v>384434</v>
      </c>
      <c r="S6">
        <v>390890</v>
      </c>
      <c r="T6">
        <v>383329</v>
      </c>
      <c r="U6">
        <v>403263</v>
      </c>
      <c r="V6">
        <v>406055</v>
      </c>
      <c r="W6">
        <v>399470</v>
      </c>
      <c r="X6">
        <v>400471</v>
      </c>
      <c r="Y6">
        <v>405426</v>
      </c>
      <c r="Z6">
        <v>395092</v>
      </c>
      <c r="AA6">
        <v>395496</v>
      </c>
      <c r="AB6">
        <v>396744</v>
      </c>
      <c r="AC6">
        <v>406936</v>
      </c>
      <c r="AD6">
        <v>406936</v>
      </c>
      <c r="AE6">
        <v>400211</v>
      </c>
      <c r="AF6">
        <v>402229</v>
      </c>
      <c r="AG6">
        <v>399964</v>
      </c>
      <c r="AH6">
        <v>401107</v>
      </c>
      <c r="AI6">
        <v>405594</v>
      </c>
      <c r="AJ6">
        <v>399361</v>
      </c>
      <c r="AK6">
        <v>394884</v>
      </c>
      <c r="AL6">
        <v>390423</v>
      </c>
      <c r="AM6">
        <v>387252</v>
      </c>
      <c r="AN6">
        <v>389609</v>
      </c>
      <c r="AO6">
        <v>387952</v>
      </c>
      <c r="AP6">
        <v>387913</v>
      </c>
      <c r="AQ6">
        <v>391415</v>
      </c>
      <c r="AR6">
        <v>389241</v>
      </c>
      <c r="AS6">
        <v>391512</v>
      </c>
      <c r="AT6">
        <v>391890</v>
      </c>
      <c r="AU6">
        <v>395013</v>
      </c>
      <c r="AV6">
        <v>396405</v>
      </c>
      <c r="AW6">
        <v>388840</v>
      </c>
      <c r="AX6">
        <v>387891</v>
      </c>
      <c r="AY6">
        <v>382571</v>
      </c>
      <c r="AZ6">
        <v>383252</v>
      </c>
      <c r="BA6">
        <v>373482</v>
      </c>
      <c r="BB6">
        <v>378182</v>
      </c>
      <c r="BC6">
        <v>381980</v>
      </c>
      <c r="BD6">
        <v>386829</v>
      </c>
      <c r="BE6">
        <v>382827</v>
      </c>
      <c r="BF6">
        <v>381792</v>
      </c>
      <c r="BG6">
        <v>381758</v>
      </c>
      <c r="BH6">
        <v>379219</v>
      </c>
      <c r="BI6">
        <v>378516</v>
      </c>
      <c r="BJ6">
        <v>381455</v>
      </c>
      <c r="BK6">
        <v>375436</v>
      </c>
      <c r="BL6">
        <v>379104</v>
      </c>
      <c r="BM6">
        <v>375484</v>
      </c>
      <c r="BN6">
        <v>377488</v>
      </c>
      <c r="BO6">
        <v>375672</v>
      </c>
      <c r="BP6">
        <v>350398</v>
      </c>
      <c r="BQ6">
        <v>353496</v>
      </c>
      <c r="BR6">
        <v>348859</v>
      </c>
    </row>
    <row r="7" spans="1:70" x14ac:dyDescent="0.25">
      <c r="A7" t="s">
        <v>218</v>
      </c>
      <c r="B7">
        <v>272474</v>
      </c>
      <c r="C7">
        <v>272474</v>
      </c>
      <c r="D7">
        <v>272031</v>
      </c>
      <c r="E7">
        <v>276026</v>
      </c>
      <c r="F7">
        <v>277784</v>
      </c>
      <c r="G7">
        <v>276241</v>
      </c>
      <c r="H7">
        <v>281020</v>
      </c>
      <c r="I7">
        <v>281945</v>
      </c>
      <c r="J7">
        <v>282199</v>
      </c>
      <c r="K7">
        <v>280977</v>
      </c>
      <c r="L7">
        <v>290961</v>
      </c>
      <c r="M7">
        <v>293526</v>
      </c>
      <c r="N7">
        <v>299928</v>
      </c>
      <c r="O7">
        <v>292276</v>
      </c>
      <c r="P7">
        <v>296273</v>
      </c>
      <c r="Q7">
        <v>287823</v>
      </c>
      <c r="R7">
        <v>420492</v>
      </c>
      <c r="S7">
        <v>416495</v>
      </c>
      <c r="T7">
        <v>413371</v>
      </c>
      <c r="U7">
        <v>421320</v>
      </c>
      <c r="V7">
        <v>406577</v>
      </c>
      <c r="W7">
        <v>396343</v>
      </c>
      <c r="X7">
        <v>395116</v>
      </c>
      <c r="Y7">
        <v>397308</v>
      </c>
      <c r="Z7">
        <v>391361</v>
      </c>
      <c r="AA7">
        <v>391996</v>
      </c>
      <c r="AB7">
        <v>382234</v>
      </c>
      <c r="AC7">
        <v>381854</v>
      </c>
      <c r="AD7">
        <v>381854</v>
      </c>
      <c r="AE7">
        <v>380250</v>
      </c>
      <c r="AF7">
        <v>377608</v>
      </c>
      <c r="AG7">
        <v>384440</v>
      </c>
      <c r="AH7">
        <v>382624</v>
      </c>
      <c r="AI7">
        <v>378202</v>
      </c>
      <c r="AJ7">
        <v>377582</v>
      </c>
      <c r="AK7">
        <v>381358</v>
      </c>
      <c r="AL7">
        <v>384172</v>
      </c>
      <c r="AM7">
        <v>385738</v>
      </c>
      <c r="AN7">
        <v>391920</v>
      </c>
      <c r="AO7">
        <v>391831</v>
      </c>
      <c r="AP7">
        <v>387467</v>
      </c>
      <c r="AQ7">
        <v>387380</v>
      </c>
      <c r="AR7">
        <v>388460</v>
      </c>
      <c r="AS7">
        <v>386226</v>
      </c>
      <c r="AT7">
        <v>384554</v>
      </c>
      <c r="AU7">
        <v>391677</v>
      </c>
      <c r="AV7">
        <v>390777</v>
      </c>
      <c r="AW7">
        <v>390773</v>
      </c>
      <c r="AX7">
        <v>390079</v>
      </c>
      <c r="AY7">
        <v>391115</v>
      </c>
      <c r="AZ7">
        <v>389555</v>
      </c>
      <c r="BA7">
        <v>384456</v>
      </c>
      <c r="BB7">
        <v>390120</v>
      </c>
      <c r="BC7">
        <v>388025</v>
      </c>
      <c r="BD7">
        <v>386062</v>
      </c>
      <c r="BE7">
        <v>379548</v>
      </c>
      <c r="BF7">
        <v>378344</v>
      </c>
      <c r="BG7">
        <v>379796</v>
      </c>
      <c r="BH7">
        <v>376296</v>
      </c>
      <c r="BI7">
        <v>378287</v>
      </c>
      <c r="BJ7">
        <v>379116</v>
      </c>
      <c r="BK7">
        <v>380494</v>
      </c>
      <c r="BL7">
        <v>354731</v>
      </c>
      <c r="BM7">
        <v>346942</v>
      </c>
      <c r="BN7">
        <v>353849</v>
      </c>
      <c r="BO7">
        <v>353767</v>
      </c>
      <c r="BP7">
        <v>339828</v>
      </c>
      <c r="BQ7">
        <v>339086</v>
      </c>
      <c r="BR7">
        <v>340224</v>
      </c>
    </row>
    <row r="8" spans="1:70" x14ac:dyDescent="0.25">
      <c r="A8" t="s">
        <v>219</v>
      </c>
      <c r="B8">
        <v>346767</v>
      </c>
      <c r="C8">
        <v>346767</v>
      </c>
      <c r="D8">
        <v>345732</v>
      </c>
      <c r="E8">
        <v>344199</v>
      </c>
      <c r="F8">
        <v>344748</v>
      </c>
      <c r="G8">
        <v>347294</v>
      </c>
      <c r="H8">
        <v>351945</v>
      </c>
      <c r="I8">
        <v>352685</v>
      </c>
      <c r="J8">
        <v>350204</v>
      </c>
      <c r="K8">
        <v>348759</v>
      </c>
      <c r="L8">
        <v>347153</v>
      </c>
      <c r="M8">
        <v>336464</v>
      </c>
      <c r="N8">
        <v>316752</v>
      </c>
      <c r="O8">
        <v>323069</v>
      </c>
      <c r="P8">
        <v>319383</v>
      </c>
      <c r="Q8">
        <v>331416</v>
      </c>
      <c r="R8">
        <v>288159</v>
      </c>
      <c r="S8">
        <v>280429</v>
      </c>
      <c r="T8">
        <v>276319</v>
      </c>
      <c r="U8">
        <v>288449</v>
      </c>
      <c r="V8">
        <v>281710</v>
      </c>
      <c r="W8">
        <v>275849</v>
      </c>
      <c r="X8">
        <v>271208</v>
      </c>
      <c r="Y8">
        <v>269101</v>
      </c>
      <c r="Z8">
        <v>266198</v>
      </c>
      <c r="AA8">
        <v>265265</v>
      </c>
      <c r="AB8">
        <v>262096</v>
      </c>
      <c r="AC8">
        <v>262434</v>
      </c>
      <c r="AD8">
        <v>262434</v>
      </c>
      <c r="AE8">
        <v>256961</v>
      </c>
      <c r="AF8">
        <v>253777</v>
      </c>
      <c r="AG8">
        <v>252472</v>
      </c>
      <c r="AH8">
        <v>252786</v>
      </c>
      <c r="AI8">
        <v>250702</v>
      </c>
      <c r="AJ8">
        <v>250721</v>
      </c>
      <c r="AK8">
        <v>255575</v>
      </c>
      <c r="AL8">
        <v>250973</v>
      </c>
      <c r="AM8">
        <v>250404</v>
      </c>
      <c r="AN8">
        <v>244704</v>
      </c>
      <c r="AO8">
        <v>244798</v>
      </c>
      <c r="AP8">
        <v>246215</v>
      </c>
      <c r="AQ8">
        <v>247459</v>
      </c>
      <c r="AR8">
        <v>244880</v>
      </c>
      <c r="AS8">
        <v>243887</v>
      </c>
      <c r="AT8">
        <v>242932</v>
      </c>
      <c r="AU8">
        <v>255236</v>
      </c>
      <c r="AV8">
        <v>255471</v>
      </c>
      <c r="AW8">
        <v>253842</v>
      </c>
      <c r="AX8">
        <v>255951</v>
      </c>
      <c r="AY8">
        <v>257656</v>
      </c>
      <c r="AZ8">
        <v>252872</v>
      </c>
      <c r="BA8">
        <v>245302</v>
      </c>
      <c r="BB8">
        <v>243936</v>
      </c>
      <c r="BC8">
        <v>244874</v>
      </c>
      <c r="BD8">
        <v>243158</v>
      </c>
      <c r="BE8">
        <v>245748</v>
      </c>
      <c r="BF8">
        <v>243684</v>
      </c>
      <c r="BG8">
        <v>243439</v>
      </c>
      <c r="BH8">
        <v>241777</v>
      </c>
      <c r="BI8">
        <v>243446</v>
      </c>
      <c r="BJ8">
        <v>232088</v>
      </c>
      <c r="BK8">
        <v>228747</v>
      </c>
      <c r="BL8">
        <v>222449</v>
      </c>
      <c r="BM8">
        <v>218303</v>
      </c>
      <c r="BN8">
        <v>218716</v>
      </c>
      <c r="BO8">
        <v>221002</v>
      </c>
      <c r="BP8">
        <v>213191</v>
      </c>
      <c r="BQ8">
        <v>214951</v>
      </c>
      <c r="BR8">
        <v>216494</v>
      </c>
    </row>
    <row r="9" spans="1:70" x14ac:dyDescent="0.25">
      <c r="A9" t="s">
        <v>220</v>
      </c>
      <c r="B9">
        <v>213960</v>
      </c>
      <c r="C9">
        <v>213960</v>
      </c>
      <c r="D9">
        <v>223576</v>
      </c>
      <c r="E9">
        <v>223595</v>
      </c>
      <c r="F9">
        <v>222028</v>
      </c>
      <c r="G9">
        <v>223735</v>
      </c>
      <c r="H9">
        <v>226029</v>
      </c>
      <c r="I9">
        <v>223100</v>
      </c>
      <c r="J9">
        <v>221084</v>
      </c>
      <c r="K9">
        <v>218280</v>
      </c>
      <c r="L9">
        <v>225954</v>
      </c>
      <c r="M9">
        <v>222681</v>
      </c>
      <c r="N9">
        <v>220624</v>
      </c>
      <c r="O9">
        <v>220056</v>
      </c>
      <c r="P9">
        <v>217643</v>
      </c>
      <c r="Q9">
        <v>212334</v>
      </c>
      <c r="R9">
        <v>332757</v>
      </c>
      <c r="S9">
        <v>327525</v>
      </c>
      <c r="T9">
        <v>324093</v>
      </c>
      <c r="U9">
        <v>324753</v>
      </c>
      <c r="V9">
        <v>338722</v>
      </c>
      <c r="W9">
        <v>332960</v>
      </c>
      <c r="X9">
        <v>326898</v>
      </c>
      <c r="Y9">
        <v>325517</v>
      </c>
      <c r="Z9">
        <v>319807</v>
      </c>
      <c r="AA9">
        <v>322661</v>
      </c>
      <c r="AB9">
        <v>312220</v>
      </c>
      <c r="AC9">
        <v>304509</v>
      </c>
      <c r="AD9">
        <v>304509</v>
      </c>
      <c r="AE9">
        <v>300541</v>
      </c>
      <c r="AF9">
        <v>299138</v>
      </c>
      <c r="AG9">
        <v>298017</v>
      </c>
      <c r="AH9">
        <v>292739</v>
      </c>
      <c r="AI9">
        <v>292044</v>
      </c>
      <c r="AJ9">
        <v>296044</v>
      </c>
      <c r="AK9">
        <v>295828</v>
      </c>
      <c r="AL9">
        <v>295047</v>
      </c>
      <c r="AM9">
        <v>295883</v>
      </c>
      <c r="AN9">
        <v>289818</v>
      </c>
      <c r="AO9">
        <v>285243</v>
      </c>
      <c r="AP9">
        <v>293110</v>
      </c>
      <c r="AQ9">
        <v>292465</v>
      </c>
      <c r="AR9">
        <v>292977</v>
      </c>
      <c r="AS9">
        <v>296028</v>
      </c>
      <c r="AT9">
        <v>294399</v>
      </c>
      <c r="AU9">
        <v>294698</v>
      </c>
      <c r="AV9">
        <v>296214</v>
      </c>
      <c r="AW9">
        <v>292235</v>
      </c>
      <c r="AX9">
        <v>294416</v>
      </c>
      <c r="AY9">
        <v>294366</v>
      </c>
      <c r="AZ9">
        <v>290624</v>
      </c>
      <c r="BA9">
        <v>287764</v>
      </c>
      <c r="BB9">
        <v>290946</v>
      </c>
      <c r="BC9">
        <v>293119</v>
      </c>
      <c r="BD9">
        <v>297146</v>
      </c>
      <c r="BE9">
        <v>300971</v>
      </c>
      <c r="BF9">
        <v>301667</v>
      </c>
      <c r="BG9">
        <v>298781</v>
      </c>
      <c r="BH9">
        <v>302415</v>
      </c>
      <c r="BI9">
        <v>302753</v>
      </c>
      <c r="BJ9">
        <v>317161</v>
      </c>
      <c r="BK9">
        <v>315303</v>
      </c>
      <c r="BL9">
        <v>309535</v>
      </c>
      <c r="BM9">
        <v>299676</v>
      </c>
      <c r="BN9">
        <v>307447</v>
      </c>
      <c r="BO9">
        <v>315373</v>
      </c>
      <c r="BP9">
        <v>312301</v>
      </c>
      <c r="BQ9">
        <v>311503</v>
      </c>
      <c r="BR9">
        <v>312436</v>
      </c>
    </row>
    <row r="10" spans="1:70" x14ac:dyDescent="0.25">
      <c r="A10" t="s">
        <v>221</v>
      </c>
      <c r="B10">
        <v>181009</v>
      </c>
      <c r="C10">
        <v>181009</v>
      </c>
      <c r="D10">
        <v>182248</v>
      </c>
      <c r="E10">
        <v>185153</v>
      </c>
      <c r="F10">
        <v>186662</v>
      </c>
      <c r="G10">
        <v>187236</v>
      </c>
      <c r="H10">
        <v>200489</v>
      </c>
      <c r="I10">
        <v>205864</v>
      </c>
      <c r="J10">
        <v>204130</v>
      </c>
      <c r="K10">
        <v>201553</v>
      </c>
      <c r="L10">
        <v>207759</v>
      </c>
      <c r="M10">
        <v>204244</v>
      </c>
      <c r="N10">
        <v>203423</v>
      </c>
      <c r="O10">
        <v>200585</v>
      </c>
      <c r="P10">
        <v>195964</v>
      </c>
      <c r="Q10">
        <v>183006</v>
      </c>
      <c r="R10">
        <v>211818</v>
      </c>
      <c r="S10">
        <v>204531</v>
      </c>
      <c r="T10">
        <v>196629</v>
      </c>
      <c r="U10">
        <v>203049</v>
      </c>
      <c r="V10">
        <v>199474</v>
      </c>
      <c r="W10">
        <v>195564</v>
      </c>
      <c r="X10">
        <v>196150</v>
      </c>
      <c r="Y10">
        <v>195499</v>
      </c>
      <c r="Z10">
        <v>192196</v>
      </c>
      <c r="AA10">
        <v>188403</v>
      </c>
      <c r="AB10">
        <v>190576</v>
      </c>
      <c r="AC10">
        <v>190981</v>
      </c>
      <c r="AD10">
        <v>190981</v>
      </c>
      <c r="AE10">
        <v>190459</v>
      </c>
      <c r="AF10">
        <v>191145</v>
      </c>
      <c r="AG10">
        <v>191438</v>
      </c>
      <c r="AH10">
        <v>189005</v>
      </c>
      <c r="AI10">
        <v>185335</v>
      </c>
      <c r="AJ10">
        <v>188262</v>
      </c>
      <c r="AK10">
        <v>184894</v>
      </c>
      <c r="AL10">
        <v>188024</v>
      </c>
      <c r="AM10">
        <v>186544</v>
      </c>
      <c r="AN10">
        <v>183804</v>
      </c>
      <c r="AO10">
        <v>183419</v>
      </c>
      <c r="AP10">
        <v>180190</v>
      </c>
      <c r="AQ10">
        <v>180874</v>
      </c>
      <c r="AR10">
        <v>182870</v>
      </c>
      <c r="AS10">
        <v>181738</v>
      </c>
      <c r="AT10">
        <v>181486</v>
      </c>
      <c r="AU10">
        <v>181710</v>
      </c>
      <c r="AV10">
        <v>178482</v>
      </c>
      <c r="AW10">
        <v>179802</v>
      </c>
      <c r="AX10">
        <v>179859</v>
      </c>
      <c r="AY10">
        <v>179067</v>
      </c>
      <c r="AZ10">
        <v>180420</v>
      </c>
      <c r="BA10">
        <v>181129</v>
      </c>
      <c r="BB10">
        <v>178883</v>
      </c>
      <c r="BC10">
        <v>180159</v>
      </c>
      <c r="BD10">
        <v>178379</v>
      </c>
      <c r="BE10">
        <v>176066</v>
      </c>
      <c r="BF10">
        <v>176289</v>
      </c>
      <c r="BG10">
        <v>177975</v>
      </c>
      <c r="BH10">
        <v>178895</v>
      </c>
      <c r="BI10">
        <v>176885</v>
      </c>
      <c r="BJ10">
        <v>174865</v>
      </c>
      <c r="BK10">
        <v>175314</v>
      </c>
      <c r="BL10">
        <v>177356</v>
      </c>
      <c r="BM10">
        <v>176882</v>
      </c>
      <c r="BN10">
        <v>178693</v>
      </c>
      <c r="BO10">
        <v>175741</v>
      </c>
      <c r="BP10">
        <v>180549</v>
      </c>
      <c r="BQ10">
        <v>177774</v>
      </c>
      <c r="BR10">
        <v>176029</v>
      </c>
    </row>
    <row r="11" spans="1:70" x14ac:dyDescent="0.25">
      <c r="A11" t="s">
        <v>222</v>
      </c>
      <c r="B11">
        <v>153841</v>
      </c>
      <c r="C11">
        <v>153841</v>
      </c>
      <c r="D11">
        <v>154896</v>
      </c>
      <c r="E11">
        <v>153415</v>
      </c>
      <c r="F11">
        <v>154001</v>
      </c>
      <c r="G11">
        <v>154758</v>
      </c>
      <c r="H11">
        <v>154204</v>
      </c>
      <c r="I11">
        <v>156693</v>
      </c>
      <c r="J11">
        <v>154767</v>
      </c>
      <c r="K11">
        <v>155481</v>
      </c>
      <c r="L11">
        <v>155812</v>
      </c>
      <c r="M11">
        <v>161023</v>
      </c>
      <c r="N11">
        <v>157898</v>
      </c>
      <c r="O11">
        <v>154665</v>
      </c>
      <c r="P11">
        <v>156260</v>
      </c>
      <c r="Q11">
        <v>142492</v>
      </c>
      <c r="R11">
        <v>182664</v>
      </c>
      <c r="S11">
        <v>179747</v>
      </c>
      <c r="T11">
        <v>177261</v>
      </c>
      <c r="U11">
        <v>180048</v>
      </c>
      <c r="V11">
        <v>191053</v>
      </c>
      <c r="W11">
        <v>188509</v>
      </c>
      <c r="X11">
        <v>186582</v>
      </c>
      <c r="Y11">
        <v>186320</v>
      </c>
      <c r="Z11">
        <v>183526</v>
      </c>
      <c r="AA11">
        <v>181367</v>
      </c>
      <c r="AB11">
        <v>175294</v>
      </c>
      <c r="AC11">
        <v>169538</v>
      </c>
      <c r="AD11">
        <v>169538</v>
      </c>
      <c r="AE11">
        <v>171348</v>
      </c>
      <c r="AF11">
        <v>170853</v>
      </c>
      <c r="AG11">
        <v>167737</v>
      </c>
      <c r="AH11">
        <v>169705</v>
      </c>
      <c r="AI11">
        <v>167671</v>
      </c>
      <c r="AJ11">
        <v>167569</v>
      </c>
      <c r="AK11">
        <v>166417</v>
      </c>
      <c r="AL11">
        <v>164690</v>
      </c>
      <c r="AM11">
        <v>161681</v>
      </c>
      <c r="AN11">
        <v>156518</v>
      </c>
      <c r="AO11">
        <v>153098</v>
      </c>
      <c r="AP11">
        <v>148641</v>
      </c>
      <c r="AQ11">
        <v>147246</v>
      </c>
      <c r="AR11">
        <v>147304</v>
      </c>
      <c r="AS11">
        <v>142774</v>
      </c>
      <c r="AT11">
        <v>145870</v>
      </c>
      <c r="AU11">
        <v>143151</v>
      </c>
      <c r="AV11">
        <v>144454</v>
      </c>
      <c r="AW11">
        <v>146689</v>
      </c>
      <c r="AX11">
        <v>147046</v>
      </c>
      <c r="AY11">
        <v>146711</v>
      </c>
      <c r="AZ11">
        <v>140046</v>
      </c>
      <c r="BA11">
        <v>133885</v>
      </c>
      <c r="BB11">
        <v>133070</v>
      </c>
      <c r="BC11">
        <v>134171</v>
      </c>
      <c r="BD11">
        <v>132038</v>
      </c>
      <c r="BE11">
        <v>133463</v>
      </c>
      <c r="BF11">
        <v>132950</v>
      </c>
      <c r="BG11">
        <v>126564</v>
      </c>
      <c r="BH11">
        <v>123086</v>
      </c>
      <c r="BI11">
        <v>122535</v>
      </c>
      <c r="BJ11">
        <v>118765</v>
      </c>
      <c r="BK11">
        <v>116716</v>
      </c>
      <c r="BL11">
        <v>115664</v>
      </c>
      <c r="BM11">
        <v>116747</v>
      </c>
      <c r="BN11">
        <v>113597</v>
      </c>
      <c r="BO11">
        <v>116234</v>
      </c>
      <c r="BP11">
        <v>119484</v>
      </c>
      <c r="BQ11">
        <v>129417</v>
      </c>
      <c r="BR11">
        <v>128126</v>
      </c>
    </row>
    <row r="12" spans="1:70" x14ac:dyDescent="0.25">
      <c r="A12" t="s">
        <v>223</v>
      </c>
      <c r="B12">
        <v>124944</v>
      </c>
      <c r="C12">
        <v>124944</v>
      </c>
      <c r="D12">
        <v>128793</v>
      </c>
      <c r="E12">
        <v>131167</v>
      </c>
      <c r="F12">
        <v>137670</v>
      </c>
      <c r="G12">
        <v>136117</v>
      </c>
      <c r="H12">
        <v>132527</v>
      </c>
      <c r="I12">
        <v>125685</v>
      </c>
      <c r="J12">
        <v>129238</v>
      </c>
      <c r="K12">
        <v>128035</v>
      </c>
      <c r="L12">
        <v>128078</v>
      </c>
      <c r="M12">
        <v>130021</v>
      </c>
      <c r="N12">
        <v>130939</v>
      </c>
      <c r="O12">
        <v>133053</v>
      </c>
      <c r="P12">
        <v>133951</v>
      </c>
      <c r="Q12">
        <v>133883</v>
      </c>
      <c r="R12">
        <v>142233</v>
      </c>
      <c r="S12">
        <v>140252</v>
      </c>
      <c r="T12">
        <v>136565</v>
      </c>
      <c r="U12">
        <v>135577</v>
      </c>
      <c r="V12">
        <v>131375</v>
      </c>
      <c r="W12">
        <v>128167</v>
      </c>
      <c r="X12">
        <v>124082</v>
      </c>
      <c r="Y12">
        <v>122307</v>
      </c>
      <c r="Z12">
        <v>121227</v>
      </c>
      <c r="AA12">
        <v>124166</v>
      </c>
      <c r="AB12">
        <v>120280</v>
      </c>
      <c r="AC12">
        <v>115368</v>
      </c>
      <c r="AD12">
        <v>115368</v>
      </c>
      <c r="AE12">
        <v>115439</v>
      </c>
      <c r="AF12">
        <v>115388</v>
      </c>
      <c r="AG12">
        <v>118254</v>
      </c>
      <c r="AH12">
        <v>115554</v>
      </c>
      <c r="AI12">
        <v>114695</v>
      </c>
      <c r="AJ12">
        <v>115440</v>
      </c>
      <c r="AK12">
        <v>117604</v>
      </c>
      <c r="AL12">
        <v>115015</v>
      </c>
      <c r="AM12">
        <v>115873</v>
      </c>
      <c r="AN12">
        <v>116120</v>
      </c>
      <c r="AO12">
        <v>112635</v>
      </c>
      <c r="AP12">
        <v>110113</v>
      </c>
      <c r="AQ12">
        <v>110354</v>
      </c>
      <c r="AR12">
        <v>110901</v>
      </c>
      <c r="AS12">
        <v>105733</v>
      </c>
      <c r="AT12">
        <v>106225</v>
      </c>
      <c r="AU12">
        <v>105887</v>
      </c>
      <c r="AV12">
        <v>106318</v>
      </c>
      <c r="AW12">
        <v>109190</v>
      </c>
      <c r="AX12">
        <v>108880</v>
      </c>
      <c r="AY12">
        <v>105534</v>
      </c>
      <c r="AZ12">
        <v>102364</v>
      </c>
      <c r="BA12">
        <v>101964</v>
      </c>
      <c r="BB12">
        <v>101351</v>
      </c>
      <c r="BC12">
        <v>102727</v>
      </c>
      <c r="BD12">
        <v>103263</v>
      </c>
      <c r="BE12">
        <v>104352</v>
      </c>
      <c r="BF12">
        <v>100030</v>
      </c>
      <c r="BG12">
        <v>95083</v>
      </c>
      <c r="BH12">
        <v>92360</v>
      </c>
      <c r="BI12">
        <v>92820</v>
      </c>
      <c r="BJ12">
        <v>91570</v>
      </c>
      <c r="BK12">
        <v>91987</v>
      </c>
      <c r="BL12">
        <v>90954</v>
      </c>
      <c r="BM12">
        <v>93156</v>
      </c>
      <c r="BN12">
        <v>95628</v>
      </c>
      <c r="BO12">
        <v>97780</v>
      </c>
      <c r="BP12">
        <v>90967</v>
      </c>
      <c r="BQ12">
        <v>94143</v>
      </c>
      <c r="BR12">
        <v>91935</v>
      </c>
    </row>
    <row r="13" spans="1:70" x14ac:dyDescent="0.25">
      <c r="A13" t="s">
        <v>224</v>
      </c>
      <c r="B13">
        <v>85919</v>
      </c>
      <c r="C13">
        <v>85919</v>
      </c>
      <c r="D13">
        <v>83771</v>
      </c>
      <c r="E13">
        <v>82563</v>
      </c>
      <c r="F13">
        <v>83843</v>
      </c>
      <c r="G13">
        <v>78801</v>
      </c>
      <c r="H13">
        <v>77855</v>
      </c>
      <c r="I13">
        <v>78526</v>
      </c>
      <c r="J13">
        <v>78139</v>
      </c>
      <c r="K13">
        <v>76756</v>
      </c>
      <c r="L13">
        <v>79515</v>
      </c>
      <c r="M13">
        <v>77089</v>
      </c>
      <c r="N13">
        <v>70337</v>
      </c>
      <c r="O13">
        <v>69056</v>
      </c>
      <c r="P13">
        <v>75299</v>
      </c>
      <c r="Q13">
        <v>76005</v>
      </c>
      <c r="R13">
        <v>132444</v>
      </c>
      <c r="S13">
        <v>132741</v>
      </c>
      <c r="T13">
        <v>131787</v>
      </c>
      <c r="U13">
        <v>135198</v>
      </c>
      <c r="V13">
        <v>139732</v>
      </c>
      <c r="W13">
        <v>139274</v>
      </c>
      <c r="X13">
        <v>138354</v>
      </c>
      <c r="Y13">
        <v>134405</v>
      </c>
      <c r="Z13">
        <v>138336</v>
      </c>
      <c r="AA13">
        <v>132441</v>
      </c>
      <c r="AB13">
        <v>128199</v>
      </c>
      <c r="AC13">
        <v>123185</v>
      </c>
      <c r="AD13">
        <v>123185</v>
      </c>
      <c r="AE13">
        <v>125800</v>
      </c>
      <c r="AF13">
        <v>121388</v>
      </c>
      <c r="AG13">
        <v>120060</v>
      </c>
      <c r="AH13">
        <v>115831</v>
      </c>
      <c r="AI13">
        <v>115650</v>
      </c>
      <c r="AJ13">
        <v>114268</v>
      </c>
      <c r="AK13">
        <v>114695</v>
      </c>
      <c r="AL13">
        <v>114321</v>
      </c>
      <c r="AM13">
        <v>112287</v>
      </c>
      <c r="AN13">
        <v>111500</v>
      </c>
      <c r="AO13">
        <v>107670</v>
      </c>
      <c r="AP13">
        <v>106461</v>
      </c>
      <c r="AQ13">
        <v>106147</v>
      </c>
      <c r="AR13">
        <v>107334</v>
      </c>
      <c r="AS13">
        <v>106436</v>
      </c>
      <c r="AT13">
        <v>106569</v>
      </c>
      <c r="AU13">
        <v>105272</v>
      </c>
      <c r="AV13">
        <v>103022</v>
      </c>
      <c r="AW13">
        <v>100164</v>
      </c>
      <c r="AX13">
        <v>99624</v>
      </c>
      <c r="AY13">
        <v>98392</v>
      </c>
      <c r="AZ13">
        <v>95402</v>
      </c>
      <c r="BA13">
        <v>97052</v>
      </c>
      <c r="BB13">
        <v>92984</v>
      </c>
      <c r="BC13">
        <v>87000</v>
      </c>
      <c r="BD13">
        <v>87792</v>
      </c>
      <c r="BE13">
        <v>83768</v>
      </c>
      <c r="BF13">
        <v>81652</v>
      </c>
      <c r="BG13">
        <v>82373</v>
      </c>
      <c r="BH13">
        <v>83264</v>
      </c>
      <c r="BI13">
        <v>85770</v>
      </c>
      <c r="BJ13">
        <v>86600</v>
      </c>
      <c r="BK13">
        <v>86443</v>
      </c>
      <c r="BL13">
        <v>87434</v>
      </c>
      <c r="BM13">
        <v>88454</v>
      </c>
      <c r="BN13">
        <v>90626</v>
      </c>
      <c r="BO13">
        <v>85301</v>
      </c>
      <c r="BP13">
        <v>79876</v>
      </c>
      <c r="BQ13">
        <v>81492</v>
      </c>
      <c r="BR13">
        <v>81533</v>
      </c>
    </row>
    <row r="14" spans="1:70" x14ac:dyDescent="0.25">
      <c r="A14" t="s">
        <v>225</v>
      </c>
      <c r="B14">
        <v>66739</v>
      </c>
      <c r="C14">
        <v>66739</v>
      </c>
      <c r="D14">
        <v>66113</v>
      </c>
      <c r="E14">
        <v>66312</v>
      </c>
      <c r="F14">
        <v>67379</v>
      </c>
      <c r="G14">
        <v>66343</v>
      </c>
      <c r="H14">
        <v>66405</v>
      </c>
      <c r="I14">
        <v>68106</v>
      </c>
      <c r="J14">
        <v>72811</v>
      </c>
      <c r="K14">
        <v>71051</v>
      </c>
      <c r="L14">
        <v>72833</v>
      </c>
      <c r="M14">
        <v>70989</v>
      </c>
      <c r="N14">
        <v>69963</v>
      </c>
      <c r="O14">
        <v>69366</v>
      </c>
      <c r="P14">
        <v>67405</v>
      </c>
      <c r="Q14">
        <v>67092</v>
      </c>
      <c r="R14">
        <v>77180</v>
      </c>
      <c r="S14">
        <v>77665</v>
      </c>
      <c r="T14">
        <v>74687</v>
      </c>
      <c r="U14">
        <v>75172</v>
      </c>
      <c r="V14">
        <v>82439</v>
      </c>
      <c r="W14">
        <v>80158</v>
      </c>
      <c r="X14">
        <v>81103</v>
      </c>
      <c r="Y14">
        <v>77695</v>
      </c>
      <c r="Z14">
        <v>77392</v>
      </c>
      <c r="AA14">
        <v>78628</v>
      </c>
      <c r="AB14">
        <v>79505</v>
      </c>
      <c r="AC14">
        <v>76818</v>
      </c>
      <c r="AD14">
        <v>76818</v>
      </c>
      <c r="AE14">
        <v>75709</v>
      </c>
      <c r="AF14">
        <v>74756</v>
      </c>
      <c r="AG14">
        <v>77088</v>
      </c>
      <c r="AH14">
        <v>77651</v>
      </c>
      <c r="AI14">
        <v>78754</v>
      </c>
      <c r="AJ14">
        <v>79343</v>
      </c>
      <c r="AK14">
        <v>79964</v>
      </c>
      <c r="AL14">
        <v>81045</v>
      </c>
      <c r="AM14">
        <v>81065</v>
      </c>
      <c r="AN14">
        <v>80602</v>
      </c>
      <c r="AO14">
        <v>73694</v>
      </c>
      <c r="AP14">
        <v>72165</v>
      </c>
      <c r="AQ14">
        <v>70188</v>
      </c>
      <c r="AR14">
        <v>66273</v>
      </c>
      <c r="AS14">
        <v>64474</v>
      </c>
      <c r="AT14">
        <v>61645</v>
      </c>
      <c r="AU14">
        <v>62093</v>
      </c>
      <c r="AV14">
        <v>64907</v>
      </c>
      <c r="AW14">
        <v>63977</v>
      </c>
      <c r="AX14">
        <v>61656</v>
      </c>
      <c r="AY14">
        <v>59257</v>
      </c>
      <c r="AZ14">
        <v>56353</v>
      </c>
      <c r="BA14">
        <v>53475</v>
      </c>
      <c r="BB14">
        <v>52507</v>
      </c>
      <c r="BC14">
        <v>52522</v>
      </c>
      <c r="BD14">
        <v>53543</v>
      </c>
      <c r="BE14">
        <v>55795</v>
      </c>
      <c r="BF14">
        <v>56614</v>
      </c>
      <c r="BG14">
        <v>52939</v>
      </c>
      <c r="BH14">
        <v>50823</v>
      </c>
      <c r="BI14">
        <v>51469</v>
      </c>
      <c r="BJ14">
        <v>52002</v>
      </c>
      <c r="BK14">
        <v>51099</v>
      </c>
      <c r="BL14">
        <v>50438</v>
      </c>
      <c r="BM14">
        <v>52902</v>
      </c>
      <c r="BN14">
        <v>53245</v>
      </c>
      <c r="BO14">
        <v>55585</v>
      </c>
      <c r="BP14">
        <v>57276</v>
      </c>
      <c r="BQ14">
        <v>57054</v>
      </c>
      <c r="BR14">
        <v>57013</v>
      </c>
    </row>
    <row r="15" spans="1:70" x14ac:dyDescent="0.25">
      <c r="A15" t="s">
        <v>226</v>
      </c>
      <c r="B15">
        <v>35933</v>
      </c>
      <c r="C15">
        <v>35933</v>
      </c>
      <c r="D15">
        <v>35008</v>
      </c>
      <c r="E15">
        <v>36218</v>
      </c>
      <c r="F15">
        <v>41220</v>
      </c>
      <c r="G15">
        <v>39285</v>
      </c>
      <c r="H15">
        <v>39860</v>
      </c>
      <c r="I15">
        <v>45232</v>
      </c>
      <c r="J15">
        <v>46997</v>
      </c>
      <c r="K15">
        <v>53058</v>
      </c>
      <c r="L15">
        <v>52784</v>
      </c>
      <c r="M15">
        <v>48034</v>
      </c>
      <c r="N15">
        <v>50768</v>
      </c>
      <c r="O15">
        <v>52650</v>
      </c>
      <c r="P15">
        <v>49444</v>
      </c>
      <c r="Q15">
        <v>48033</v>
      </c>
      <c r="R15">
        <v>72398</v>
      </c>
      <c r="S15">
        <v>71658</v>
      </c>
      <c r="T15">
        <v>70198</v>
      </c>
      <c r="U15">
        <v>73813</v>
      </c>
      <c r="V15">
        <v>76547</v>
      </c>
      <c r="W15">
        <v>76021</v>
      </c>
      <c r="X15">
        <v>74900</v>
      </c>
      <c r="Y15">
        <v>75267</v>
      </c>
      <c r="Z15">
        <v>77042</v>
      </c>
      <c r="AA15">
        <v>76597</v>
      </c>
      <c r="AB15">
        <v>79523</v>
      </c>
      <c r="AC15">
        <v>75480</v>
      </c>
      <c r="AD15">
        <v>75480</v>
      </c>
      <c r="AE15">
        <v>77981</v>
      </c>
      <c r="AF15">
        <v>77093</v>
      </c>
      <c r="AG15">
        <v>77638</v>
      </c>
      <c r="AH15">
        <v>74593</v>
      </c>
      <c r="AI15">
        <v>65647</v>
      </c>
      <c r="AJ15">
        <v>65505</v>
      </c>
      <c r="AK15">
        <v>65771</v>
      </c>
      <c r="AL15">
        <v>66111</v>
      </c>
      <c r="AM15">
        <v>66615</v>
      </c>
      <c r="AN15">
        <v>66474</v>
      </c>
      <c r="AO15">
        <v>62127</v>
      </c>
      <c r="AP15">
        <v>62528</v>
      </c>
      <c r="AQ15">
        <v>62917</v>
      </c>
      <c r="AR15">
        <v>61107</v>
      </c>
      <c r="AS15">
        <v>52320</v>
      </c>
      <c r="AT15">
        <v>52502</v>
      </c>
      <c r="AU15">
        <v>51668</v>
      </c>
      <c r="AV15">
        <v>51238</v>
      </c>
      <c r="AW15">
        <v>51295</v>
      </c>
      <c r="AX15">
        <v>50592</v>
      </c>
      <c r="AY15">
        <v>52073</v>
      </c>
      <c r="AZ15">
        <v>47429</v>
      </c>
      <c r="BA15">
        <v>48138</v>
      </c>
      <c r="BB15">
        <v>49703</v>
      </c>
      <c r="BC15">
        <v>49609</v>
      </c>
      <c r="BD15">
        <v>47048</v>
      </c>
      <c r="BE15">
        <v>48449</v>
      </c>
      <c r="BF15">
        <v>49976</v>
      </c>
      <c r="BG15">
        <v>47501</v>
      </c>
      <c r="BH15">
        <v>48281</v>
      </c>
      <c r="BI15">
        <v>50121</v>
      </c>
      <c r="BJ15">
        <v>50877</v>
      </c>
      <c r="BK15">
        <v>52391</v>
      </c>
      <c r="BL15">
        <v>52906</v>
      </c>
      <c r="BM15">
        <v>48733</v>
      </c>
      <c r="BN15">
        <v>45571</v>
      </c>
      <c r="BO15">
        <v>48343</v>
      </c>
      <c r="BP15">
        <v>45785</v>
      </c>
      <c r="BQ15">
        <v>43079</v>
      </c>
      <c r="BR15">
        <v>44483</v>
      </c>
    </row>
    <row r="16" spans="1:70" x14ac:dyDescent="0.25">
      <c r="A16" t="s">
        <v>227</v>
      </c>
      <c r="B16">
        <v>31356</v>
      </c>
      <c r="C16">
        <v>31356</v>
      </c>
      <c r="D16">
        <v>27362</v>
      </c>
      <c r="E16">
        <v>29290</v>
      </c>
      <c r="F16">
        <v>28557</v>
      </c>
      <c r="G16">
        <v>27932</v>
      </c>
      <c r="H16">
        <v>29736</v>
      </c>
      <c r="I16">
        <v>28932</v>
      </c>
      <c r="J16">
        <v>27122</v>
      </c>
      <c r="K16">
        <v>30172</v>
      </c>
      <c r="L16">
        <v>30725</v>
      </c>
      <c r="M16">
        <v>31272</v>
      </c>
      <c r="N16">
        <v>32518</v>
      </c>
      <c r="O16">
        <v>36466</v>
      </c>
      <c r="P16">
        <v>35694</v>
      </c>
      <c r="Q16">
        <v>35231</v>
      </c>
      <c r="R16">
        <v>43630</v>
      </c>
      <c r="S16">
        <v>44638</v>
      </c>
      <c r="T16">
        <v>45299</v>
      </c>
      <c r="U16">
        <v>44034</v>
      </c>
      <c r="V16">
        <v>45163</v>
      </c>
      <c r="W16">
        <v>43616</v>
      </c>
      <c r="X16">
        <v>43494</v>
      </c>
      <c r="Y16">
        <v>44686</v>
      </c>
      <c r="Z16">
        <v>45277</v>
      </c>
      <c r="AA16">
        <v>46507</v>
      </c>
      <c r="AB16">
        <v>47146</v>
      </c>
      <c r="AC16">
        <v>45448</v>
      </c>
      <c r="AD16">
        <v>45448</v>
      </c>
      <c r="AE16">
        <v>47269</v>
      </c>
      <c r="AF16">
        <v>47249</v>
      </c>
      <c r="AG16">
        <v>49396</v>
      </c>
      <c r="AH16">
        <v>44438</v>
      </c>
      <c r="AI16">
        <v>43142</v>
      </c>
      <c r="AJ16">
        <v>41248</v>
      </c>
      <c r="AK16">
        <v>41352</v>
      </c>
      <c r="AL16">
        <v>39383</v>
      </c>
      <c r="AM16">
        <v>38975</v>
      </c>
      <c r="AN16">
        <v>39202</v>
      </c>
      <c r="AO16">
        <v>35989</v>
      </c>
      <c r="AP16">
        <v>34605</v>
      </c>
      <c r="AQ16">
        <v>33230</v>
      </c>
      <c r="AR16">
        <v>34454</v>
      </c>
      <c r="AS16">
        <v>34306</v>
      </c>
      <c r="AT16">
        <v>34461</v>
      </c>
      <c r="AU16">
        <v>34143</v>
      </c>
      <c r="AV16">
        <v>34274</v>
      </c>
      <c r="AW16">
        <v>33342</v>
      </c>
      <c r="AX16">
        <v>33243</v>
      </c>
      <c r="AY16">
        <v>37750</v>
      </c>
      <c r="AZ16">
        <v>36618</v>
      </c>
      <c r="BA16">
        <v>37420</v>
      </c>
      <c r="BB16">
        <v>36922</v>
      </c>
      <c r="BC16">
        <v>35908</v>
      </c>
      <c r="BD16">
        <v>35776</v>
      </c>
      <c r="BE16">
        <v>36806</v>
      </c>
      <c r="BF16">
        <v>37081</v>
      </c>
      <c r="BG16">
        <v>36977</v>
      </c>
      <c r="BH16">
        <v>34745</v>
      </c>
      <c r="BI16">
        <v>35479</v>
      </c>
      <c r="BJ16">
        <v>36408</v>
      </c>
      <c r="BK16">
        <v>35722</v>
      </c>
      <c r="BL16">
        <v>36308</v>
      </c>
      <c r="BM16">
        <v>36400</v>
      </c>
      <c r="BN16">
        <v>38707</v>
      </c>
      <c r="BO16">
        <v>35241</v>
      </c>
      <c r="BP16">
        <v>31172</v>
      </c>
      <c r="BQ16">
        <v>29861</v>
      </c>
      <c r="BR16">
        <v>30749</v>
      </c>
    </row>
    <row r="17" spans="1:70" x14ac:dyDescent="0.25">
      <c r="A17" t="s">
        <v>228</v>
      </c>
      <c r="B17">
        <v>37710</v>
      </c>
      <c r="C17">
        <v>37710</v>
      </c>
      <c r="D17">
        <v>39835</v>
      </c>
      <c r="E17">
        <v>37667</v>
      </c>
      <c r="F17">
        <v>36891</v>
      </c>
      <c r="G17">
        <v>36724</v>
      </c>
      <c r="H17">
        <v>33510</v>
      </c>
      <c r="I17">
        <v>32247</v>
      </c>
      <c r="J17">
        <v>32323</v>
      </c>
      <c r="K17">
        <v>38278</v>
      </c>
      <c r="L17">
        <v>36778</v>
      </c>
      <c r="M17">
        <v>35045</v>
      </c>
      <c r="N17">
        <v>30871</v>
      </c>
      <c r="O17">
        <v>30160</v>
      </c>
      <c r="P17">
        <v>28448</v>
      </c>
      <c r="Q17">
        <v>26684</v>
      </c>
      <c r="R17">
        <v>33659</v>
      </c>
      <c r="S17">
        <v>34347</v>
      </c>
      <c r="T17">
        <v>33995</v>
      </c>
      <c r="U17">
        <v>31644</v>
      </c>
      <c r="V17">
        <v>32271</v>
      </c>
      <c r="W17">
        <v>30222</v>
      </c>
      <c r="X17">
        <v>29347</v>
      </c>
      <c r="Y17">
        <v>27173</v>
      </c>
      <c r="Z17">
        <v>29017</v>
      </c>
      <c r="AA17">
        <v>27440</v>
      </c>
      <c r="AB17">
        <v>29186</v>
      </c>
      <c r="AC17">
        <v>31062</v>
      </c>
      <c r="AD17">
        <v>31062</v>
      </c>
      <c r="AE17">
        <v>30727</v>
      </c>
      <c r="AF17">
        <v>28572</v>
      </c>
      <c r="AG17">
        <v>29027</v>
      </c>
      <c r="AH17">
        <v>32217</v>
      </c>
      <c r="AI17">
        <v>32095</v>
      </c>
      <c r="AJ17">
        <v>34157</v>
      </c>
      <c r="AK17">
        <v>34680</v>
      </c>
      <c r="AL17">
        <v>35952</v>
      </c>
      <c r="AM17">
        <v>34693</v>
      </c>
      <c r="AN17">
        <v>34338</v>
      </c>
      <c r="AO17">
        <v>34562</v>
      </c>
      <c r="AP17">
        <v>34091</v>
      </c>
      <c r="AQ17">
        <v>33455</v>
      </c>
      <c r="AR17">
        <v>34574</v>
      </c>
      <c r="AS17">
        <v>32435</v>
      </c>
      <c r="AT17">
        <v>32354</v>
      </c>
      <c r="AU17">
        <v>33248</v>
      </c>
      <c r="AV17">
        <v>34462</v>
      </c>
      <c r="AW17">
        <v>34507</v>
      </c>
      <c r="AX17">
        <v>34376</v>
      </c>
      <c r="AY17">
        <v>34691</v>
      </c>
      <c r="AZ17">
        <v>35060</v>
      </c>
      <c r="BA17">
        <v>34243</v>
      </c>
      <c r="BB17">
        <v>34468</v>
      </c>
      <c r="BC17">
        <v>35619</v>
      </c>
      <c r="BD17">
        <v>34986</v>
      </c>
      <c r="BE17">
        <v>35323</v>
      </c>
      <c r="BF17">
        <v>34984</v>
      </c>
      <c r="BG17">
        <v>33542</v>
      </c>
      <c r="BH17">
        <v>30616</v>
      </c>
      <c r="BI17">
        <v>30569</v>
      </c>
      <c r="BJ17">
        <v>30995</v>
      </c>
      <c r="BK17">
        <v>31610</v>
      </c>
      <c r="BL17">
        <v>29877</v>
      </c>
      <c r="BM17">
        <v>28166</v>
      </c>
      <c r="BN17">
        <v>26216</v>
      </c>
      <c r="BO17">
        <v>21302</v>
      </c>
      <c r="BP17">
        <v>21315</v>
      </c>
      <c r="BQ17">
        <v>23001</v>
      </c>
      <c r="BR17">
        <v>24059</v>
      </c>
    </row>
    <row r="18" spans="1:70" x14ac:dyDescent="0.25">
      <c r="A18" t="s">
        <v>229</v>
      </c>
      <c r="B18">
        <v>22289</v>
      </c>
      <c r="C18">
        <v>22289</v>
      </c>
      <c r="D18">
        <v>25670</v>
      </c>
      <c r="E18">
        <v>24713</v>
      </c>
      <c r="F18">
        <v>28409</v>
      </c>
      <c r="G18">
        <v>29579</v>
      </c>
      <c r="H18">
        <v>26502</v>
      </c>
      <c r="I18">
        <v>24996</v>
      </c>
      <c r="J18">
        <v>24872</v>
      </c>
      <c r="K18">
        <v>23121</v>
      </c>
      <c r="L18">
        <v>23153</v>
      </c>
      <c r="M18">
        <v>22075</v>
      </c>
      <c r="N18">
        <v>20082</v>
      </c>
      <c r="O18">
        <v>18589</v>
      </c>
      <c r="P18">
        <v>17521</v>
      </c>
      <c r="Q18">
        <v>19349</v>
      </c>
      <c r="R18">
        <v>27011</v>
      </c>
      <c r="S18">
        <v>26510</v>
      </c>
      <c r="T18">
        <v>26393</v>
      </c>
      <c r="U18">
        <v>26645</v>
      </c>
      <c r="V18">
        <v>28021</v>
      </c>
      <c r="W18">
        <v>24732</v>
      </c>
      <c r="X18">
        <v>24904</v>
      </c>
      <c r="Y18">
        <v>25083</v>
      </c>
      <c r="Z18">
        <v>24213</v>
      </c>
      <c r="AA18">
        <v>28035</v>
      </c>
      <c r="AB18">
        <v>28192</v>
      </c>
      <c r="AC18">
        <v>28054</v>
      </c>
      <c r="AD18">
        <v>28054</v>
      </c>
      <c r="AE18">
        <v>25801</v>
      </c>
      <c r="AF18">
        <v>25527</v>
      </c>
      <c r="AG18">
        <v>25092</v>
      </c>
      <c r="AH18">
        <v>27485</v>
      </c>
      <c r="AI18">
        <v>26105</v>
      </c>
      <c r="AJ18">
        <v>30868</v>
      </c>
      <c r="AK18">
        <v>30098</v>
      </c>
      <c r="AL18">
        <v>29625</v>
      </c>
      <c r="AM18">
        <v>29606</v>
      </c>
      <c r="AN18">
        <v>29761</v>
      </c>
      <c r="AO18">
        <v>30813</v>
      </c>
      <c r="AP18">
        <v>30241</v>
      </c>
      <c r="AQ18">
        <v>31046</v>
      </c>
      <c r="AR18">
        <v>29329</v>
      </c>
      <c r="AS18">
        <v>31119</v>
      </c>
      <c r="AT18">
        <v>30971</v>
      </c>
      <c r="AU18">
        <v>31363</v>
      </c>
      <c r="AV18">
        <v>31609</v>
      </c>
      <c r="AW18">
        <v>31741</v>
      </c>
      <c r="AX18">
        <v>31462</v>
      </c>
      <c r="AY18">
        <v>27921</v>
      </c>
      <c r="AZ18">
        <v>26287</v>
      </c>
      <c r="BA18">
        <v>22775</v>
      </c>
      <c r="BB18">
        <v>23502</v>
      </c>
      <c r="BC18">
        <v>25983</v>
      </c>
      <c r="BD18">
        <v>27622</v>
      </c>
      <c r="BE18">
        <v>26786</v>
      </c>
      <c r="BF18">
        <v>26563</v>
      </c>
      <c r="BG18">
        <v>25246</v>
      </c>
      <c r="BH18">
        <v>23214</v>
      </c>
      <c r="BI18">
        <v>22258</v>
      </c>
      <c r="BJ18">
        <v>21698</v>
      </c>
      <c r="BK18">
        <v>22287</v>
      </c>
      <c r="BL18">
        <v>23423</v>
      </c>
      <c r="BM18">
        <v>20111</v>
      </c>
      <c r="BN18">
        <v>20820</v>
      </c>
      <c r="BO18">
        <v>17683</v>
      </c>
      <c r="BP18">
        <v>17982</v>
      </c>
      <c r="BQ18">
        <v>17174</v>
      </c>
      <c r="BR18">
        <v>17032</v>
      </c>
    </row>
    <row r="19" spans="1:70" x14ac:dyDescent="0.25">
      <c r="A19" t="s">
        <v>230</v>
      </c>
      <c r="B19">
        <v>16002</v>
      </c>
      <c r="C19">
        <v>16002</v>
      </c>
      <c r="D19">
        <v>14896</v>
      </c>
      <c r="E19">
        <v>15139</v>
      </c>
      <c r="F19">
        <v>18704</v>
      </c>
      <c r="G19">
        <v>19937</v>
      </c>
      <c r="H19">
        <v>13788</v>
      </c>
      <c r="I19">
        <v>14270</v>
      </c>
      <c r="J19">
        <v>13827</v>
      </c>
      <c r="K19">
        <v>12262</v>
      </c>
      <c r="L19">
        <v>13128</v>
      </c>
      <c r="M19">
        <v>13275</v>
      </c>
      <c r="N19">
        <v>13927</v>
      </c>
      <c r="O19">
        <v>13714</v>
      </c>
      <c r="P19">
        <v>14408</v>
      </c>
      <c r="Q19">
        <v>16750</v>
      </c>
      <c r="R19">
        <v>17730</v>
      </c>
      <c r="S19">
        <v>17495</v>
      </c>
      <c r="T19">
        <v>16994</v>
      </c>
      <c r="U19">
        <v>17969</v>
      </c>
      <c r="V19">
        <v>16862</v>
      </c>
      <c r="W19">
        <v>16716</v>
      </c>
      <c r="X19">
        <v>17337</v>
      </c>
      <c r="Y19">
        <v>17919</v>
      </c>
      <c r="Z19">
        <v>18725</v>
      </c>
      <c r="AA19">
        <v>22399</v>
      </c>
      <c r="AB19">
        <v>20171</v>
      </c>
      <c r="AC19">
        <v>19278</v>
      </c>
      <c r="AD19">
        <v>19278</v>
      </c>
      <c r="AE19">
        <v>19734</v>
      </c>
      <c r="AF19">
        <v>17770</v>
      </c>
      <c r="AG19">
        <v>15825</v>
      </c>
      <c r="AH19">
        <v>16710</v>
      </c>
      <c r="AI19">
        <v>16872</v>
      </c>
      <c r="AJ19">
        <v>18424</v>
      </c>
      <c r="AK19">
        <v>18029</v>
      </c>
      <c r="AL19">
        <v>16937</v>
      </c>
      <c r="AM19">
        <v>16147</v>
      </c>
      <c r="AN19">
        <v>16165</v>
      </c>
      <c r="AO19">
        <v>17774</v>
      </c>
      <c r="AP19">
        <v>18112</v>
      </c>
      <c r="AQ19">
        <v>18805</v>
      </c>
      <c r="AR19">
        <v>17517</v>
      </c>
      <c r="AS19">
        <v>15072</v>
      </c>
      <c r="AT19">
        <v>14536</v>
      </c>
      <c r="AU19">
        <v>14482</v>
      </c>
      <c r="AV19">
        <v>13934</v>
      </c>
      <c r="AW19">
        <v>13549</v>
      </c>
      <c r="AX19">
        <v>14472</v>
      </c>
      <c r="AY19">
        <v>15035</v>
      </c>
      <c r="AZ19">
        <v>14095</v>
      </c>
      <c r="BA19">
        <v>13506</v>
      </c>
      <c r="BB19">
        <v>12935</v>
      </c>
      <c r="BC19">
        <v>12664</v>
      </c>
      <c r="BD19">
        <v>13279</v>
      </c>
      <c r="BE19">
        <v>12479</v>
      </c>
      <c r="BF19">
        <v>12224</v>
      </c>
      <c r="BG19">
        <v>12542</v>
      </c>
      <c r="BH19">
        <v>13490</v>
      </c>
      <c r="BI19">
        <v>13324</v>
      </c>
      <c r="BJ19">
        <v>13058</v>
      </c>
      <c r="BK19">
        <v>13031</v>
      </c>
      <c r="BL19">
        <v>14359</v>
      </c>
      <c r="BM19">
        <v>14692</v>
      </c>
      <c r="BN19">
        <v>15264</v>
      </c>
      <c r="BO19">
        <v>13035</v>
      </c>
      <c r="BP19">
        <v>13144</v>
      </c>
      <c r="BQ19">
        <v>13209</v>
      </c>
      <c r="BR19">
        <v>13149</v>
      </c>
    </row>
    <row r="20" spans="1:70" x14ac:dyDescent="0.25">
      <c r="A20" t="s">
        <v>231</v>
      </c>
      <c r="B20">
        <v>10359</v>
      </c>
      <c r="C20">
        <v>10359</v>
      </c>
      <c r="D20">
        <v>9725</v>
      </c>
      <c r="E20">
        <v>10148</v>
      </c>
      <c r="F20">
        <v>11497</v>
      </c>
      <c r="G20">
        <v>11023</v>
      </c>
      <c r="H20">
        <v>9251</v>
      </c>
      <c r="I20">
        <v>9806</v>
      </c>
      <c r="J20">
        <v>9416</v>
      </c>
      <c r="K20">
        <v>9636</v>
      </c>
      <c r="L20">
        <v>9654</v>
      </c>
      <c r="M20">
        <v>8592</v>
      </c>
      <c r="N20">
        <v>9848</v>
      </c>
      <c r="O20">
        <v>10165</v>
      </c>
      <c r="P20">
        <v>10547</v>
      </c>
      <c r="Q20">
        <v>9915</v>
      </c>
      <c r="R20">
        <v>16914</v>
      </c>
      <c r="S20">
        <v>18111</v>
      </c>
      <c r="T20">
        <v>18688</v>
      </c>
      <c r="U20">
        <v>19331</v>
      </c>
      <c r="V20">
        <v>17020</v>
      </c>
      <c r="W20">
        <v>17654</v>
      </c>
      <c r="X20">
        <v>17484</v>
      </c>
      <c r="Y20">
        <v>17307</v>
      </c>
      <c r="Z20">
        <v>16501</v>
      </c>
      <c r="AA20">
        <v>17734</v>
      </c>
      <c r="AB20">
        <v>16966</v>
      </c>
      <c r="AC20">
        <v>17743</v>
      </c>
      <c r="AD20">
        <v>17743</v>
      </c>
      <c r="AE20">
        <v>17617</v>
      </c>
      <c r="AF20">
        <v>15590</v>
      </c>
      <c r="AG20">
        <v>13882</v>
      </c>
      <c r="AH20">
        <v>11431</v>
      </c>
      <c r="AI20">
        <v>11769</v>
      </c>
      <c r="AJ20">
        <v>11377</v>
      </c>
      <c r="AK20">
        <v>11577</v>
      </c>
      <c r="AL20">
        <v>10229</v>
      </c>
      <c r="AM20">
        <v>9866</v>
      </c>
      <c r="AN20">
        <v>9733</v>
      </c>
      <c r="AO20">
        <v>9769</v>
      </c>
      <c r="AP20">
        <v>8824</v>
      </c>
      <c r="AQ20">
        <v>8135</v>
      </c>
      <c r="AR20">
        <v>8939</v>
      </c>
      <c r="AS20">
        <v>10439</v>
      </c>
      <c r="AT20">
        <v>10306</v>
      </c>
      <c r="AU20">
        <v>10824</v>
      </c>
      <c r="AV20">
        <v>11581</v>
      </c>
      <c r="AW20">
        <v>12036</v>
      </c>
      <c r="AX20">
        <v>11516</v>
      </c>
      <c r="AY20">
        <v>12330</v>
      </c>
      <c r="AZ20">
        <v>13611</v>
      </c>
      <c r="BA20">
        <v>10379</v>
      </c>
      <c r="BB20">
        <v>10830</v>
      </c>
      <c r="BC20">
        <v>15066</v>
      </c>
      <c r="BD20">
        <v>13958</v>
      </c>
      <c r="BE20">
        <v>14291</v>
      </c>
      <c r="BF20">
        <v>14255</v>
      </c>
      <c r="BG20">
        <v>12731</v>
      </c>
      <c r="BH20">
        <v>11487</v>
      </c>
      <c r="BI20">
        <v>11854</v>
      </c>
      <c r="BJ20">
        <v>11232</v>
      </c>
      <c r="BK20">
        <v>11478</v>
      </c>
      <c r="BL20">
        <v>11429</v>
      </c>
      <c r="BM20">
        <v>10980</v>
      </c>
      <c r="BN20">
        <v>10810</v>
      </c>
      <c r="BO20">
        <v>10830</v>
      </c>
      <c r="BP20">
        <v>11786</v>
      </c>
      <c r="BQ20">
        <v>12353</v>
      </c>
      <c r="BR20">
        <v>12245</v>
      </c>
    </row>
    <row r="21" spans="1:70" x14ac:dyDescent="0.25">
      <c r="A21" t="s">
        <v>232</v>
      </c>
      <c r="B21">
        <v>8497</v>
      </c>
      <c r="C21">
        <v>8497</v>
      </c>
      <c r="D21">
        <v>8453</v>
      </c>
      <c r="E21">
        <v>8439</v>
      </c>
      <c r="F21">
        <v>7694</v>
      </c>
      <c r="G21">
        <v>7681</v>
      </c>
      <c r="H21">
        <v>7090</v>
      </c>
      <c r="I21">
        <v>7594</v>
      </c>
      <c r="J21">
        <v>8135</v>
      </c>
      <c r="K21">
        <v>7482</v>
      </c>
      <c r="L21">
        <v>7328</v>
      </c>
      <c r="M21">
        <v>8214</v>
      </c>
      <c r="N21">
        <v>5997</v>
      </c>
      <c r="O21">
        <v>5831</v>
      </c>
      <c r="P21">
        <v>5531</v>
      </c>
      <c r="Q21">
        <v>5778</v>
      </c>
      <c r="R21">
        <v>10293</v>
      </c>
      <c r="S21">
        <v>9822</v>
      </c>
      <c r="T21">
        <v>9965</v>
      </c>
      <c r="U21">
        <v>10991</v>
      </c>
      <c r="V21">
        <v>11470</v>
      </c>
      <c r="W21">
        <v>11530</v>
      </c>
      <c r="X21">
        <v>10136</v>
      </c>
      <c r="Y21">
        <v>9333</v>
      </c>
      <c r="Z21">
        <v>9859</v>
      </c>
      <c r="AA21">
        <v>12821</v>
      </c>
      <c r="AB21">
        <v>12867</v>
      </c>
      <c r="AC21">
        <v>12552</v>
      </c>
      <c r="AD21">
        <v>12552</v>
      </c>
      <c r="AE21">
        <v>11022</v>
      </c>
      <c r="AF21">
        <v>10838</v>
      </c>
      <c r="AG21">
        <v>10151</v>
      </c>
      <c r="AH21">
        <v>10889</v>
      </c>
      <c r="AI21">
        <v>10653</v>
      </c>
      <c r="AJ21">
        <v>11583</v>
      </c>
      <c r="AK21">
        <v>12013</v>
      </c>
      <c r="AL21">
        <v>11181</v>
      </c>
      <c r="AM21">
        <v>10616</v>
      </c>
      <c r="AN21">
        <v>10608</v>
      </c>
      <c r="AO21">
        <v>10668</v>
      </c>
      <c r="AP21">
        <v>9871</v>
      </c>
      <c r="AQ21">
        <v>8781</v>
      </c>
      <c r="AR21">
        <v>8256</v>
      </c>
      <c r="AS21">
        <v>8947</v>
      </c>
      <c r="AT21">
        <v>8072</v>
      </c>
      <c r="AU21">
        <v>8585</v>
      </c>
      <c r="AV21">
        <v>8814</v>
      </c>
      <c r="AW21">
        <v>9820</v>
      </c>
      <c r="AX21">
        <v>9538</v>
      </c>
      <c r="AY21">
        <v>12277</v>
      </c>
      <c r="AZ21">
        <v>13379</v>
      </c>
      <c r="BA21">
        <v>13710</v>
      </c>
      <c r="BB21">
        <v>13867</v>
      </c>
      <c r="BC21">
        <v>13781</v>
      </c>
      <c r="BD21">
        <v>11316</v>
      </c>
      <c r="BE21">
        <v>8178</v>
      </c>
      <c r="BF21">
        <v>8739</v>
      </c>
      <c r="BG21">
        <v>8969</v>
      </c>
      <c r="BH21">
        <v>11456</v>
      </c>
      <c r="BI21">
        <v>11910</v>
      </c>
      <c r="BJ21">
        <v>11237</v>
      </c>
      <c r="BK21">
        <v>11954</v>
      </c>
      <c r="BL21">
        <v>10090</v>
      </c>
      <c r="BM21">
        <v>11038</v>
      </c>
      <c r="BN21">
        <v>10339</v>
      </c>
      <c r="BO21">
        <v>10775</v>
      </c>
      <c r="BP21">
        <v>9965</v>
      </c>
      <c r="BQ21">
        <v>10196</v>
      </c>
      <c r="BR21">
        <v>10569</v>
      </c>
    </row>
    <row r="22" spans="1:70" x14ac:dyDescent="0.25">
      <c r="A22" t="s">
        <v>233</v>
      </c>
      <c r="B22">
        <v>2626</v>
      </c>
      <c r="C22">
        <v>2626</v>
      </c>
      <c r="D22">
        <v>2605</v>
      </c>
      <c r="E22">
        <v>2770</v>
      </c>
      <c r="F22">
        <v>2988</v>
      </c>
      <c r="G22">
        <v>2964</v>
      </c>
      <c r="H22">
        <v>2936</v>
      </c>
      <c r="I22">
        <v>2811</v>
      </c>
      <c r="J22">
        <v>2830</v>
      </c>
      <c r="K22">
        <v>2250</v>
      </c>
      <c r="L22">
        <v>1934</v>
      </c>
      <c r="M22">
        <v>1909</v>
      </c>
      <c r="N22">
        <v>1626</v>
      </c>
      <c r="O22">
        <v>1621</v>
      </c>
      <c r="P22">
        <v>1532</v>
      </c>
      <c r="Q22">
        <v>1438</v>
      </c>
      <c r="R22">
        <v>4977</v>
      </c>
      <c r="S22">
        <v>4963</v>
      </c>
      <c r="T22">
        <v>4834</v>
      </c>
      <c r="U22">
        <v>5014</v>
      </c>
      <c r="V22">
        <v>5559</v>
      </c>
      <c r="W22">
        <v>5447</v>
      </c>
      <c r="X22">
        <v>5370</v>
      </c>
      <c r="Y22">
        <v>5388</v>
      </c>
      <c r="Z22">
        <v>5063</v>
      </c>
      <c r="AA22">
        <v>5050</v>
      </c>
      <c r="AB22">
        <v>5109</v>
      </c>
      <c r="AC22">
        <v>5086</v>
      </c>
      <c r="AD22">
        <v>5086</v>
      </c>
      <c r="AE22">
        <v>5129</v>
      </c>
      <c r="AF22">
        <v>5173</v>
      </c>
      <c r="AG22">
        <v>5266</v>
      </c>
      <c r="AH22">
        <v>5160</v>
      </c>
      <c r="AI22">
        <v>5708</v>
      </c>
      <c r="AJ22">
        <v>5723</v>
      </c>
      <c r="AK22">
        <v>5539</v>
      </c>
      <c r="AL22">
        <v>4706</v>
      </c>
      <c r="AM22">
        <v>4601</v>
      </c>
      <c r="AN22">
        <v>4572</v>
      </c>
      <c r="AO22">
        <v>4814</v>
      </c>
      <c r="AP22">
        <v>4647</v>
      </c>
      <c r="AQ22">
        <v>4606</v>
      </c>
      <c r="AR22">
        <v>3899</v>
      </c>
      <c r="AS22">
        <v>4684</v>
      </c>
      <c r="AT22">
        <v>4901</v>
      </c>
      <c r="AU22">
        <v>4975</v>
      </c>
      <c r="AV22">
        <v>4688</v>
      </c>
      <c r="AW22">
        <v>4641</v>
      </c>
      <c r="AX22">
        <v>4502</v>
      </c>
      <c r="AY22">
        <v>4444</v>
      </c>
      <c r="AZ22">
        <v>4352</v>
      </c>
      <c r="BA22">
        <v>3836</v>
      </c>
      <c r="BB22">
        <v>3606</v>
      </c>
      <c r="BC22">
        <v>3518</v>
      </c>
      <c r="BD22">
        <v>3941</v>
      </c>
      <c r="BE22">
        <v>3756</v>
      </c>
      <c r="BF22">
        <v>4204</v>
      </c>
      <c r="BG22">
        <v>4225</v>
      </c>
      <c r="BH22">
        <v>3394</v>
      </c>
      <c r="BI22">
        <v>3323</v>
      </c>
      <c r="BJ22">
        <v>3981</v>
      </c>
      <c r="BK22">
        <v>4038</v>
      </c>
      <c r="BL22">
        <v>4649</v>
      </c>
      <c r="BM22">
        <v>4079</v>
      </c>
      <c r="BN22">
        <v>4108</v>
      </c>
      <c r="BO22">
        <v>4840</v>
      </c>
      <c r="BP22">
        <v>4981</v>
      </c>
      <c r="BQ22">
        <v>4905</v>
      </c>
      <c r="BR22">
        <v>4352</v>
      </c>
    </row>
    <row r="23" spans="1:70" x14ac:dyDescent="0.25">
      <c r="A23" t="s">
        <v>234</v>
      </c>
      <c r="B23">
        <v>2247</v>
      </c>
      <c r="C23">
        <v>2247</v>
      </c>
      <c r="D23">
        <v>2078</v>
      </c>
      <c r="E23">
        <v>2081</v>
      </c>
      <c r="F23">
        <v>2444</v>
      </c>
      <c r="G23">
        <v>2210</v>
      </c>
      <c r="H23">
        <v>1868</v>
      </c>
      <c r="I23">
        <v>1483</v>
      </c>
      <c r="J23">
        <v>1855</v>
      </c>
      <c r="K23">
        <v>1589</v>
      </c>
      <c r="L23">
        <v>1064</v>
      </c>
      <c r="M23">
        <v>1109</v>
      </c>
      <c r="N23">
        <v>1150</v>
      </c>
      <c r="O23">
        <v>853</v>
      </c>
      <c r="P23">
        <v>858</v>
      </c>
      <c r="Q23">
        <v>863</v>
      </c>
      <c r="R23">
        <v>1655</v>
      </c>
      <c r="S23">
        <v>2041</v>
      </c>
      <c r="T23">
        <v>2127</v>
      </c>
      <c r="U23">
        <v>1962</v>
      </c>
      <c r="V23">
        <v>1735</v>
      </c>
      <c r="W23">
        <v>1435</v>
      </c>
      <c r="X23">
        <v>1452</v>
      </c>
      <c r="Y23">
        <v>1624</v>
      </c>
      <c r="Z23">
        <v>1717</v>
      </c>
      <c r="AA23">
        <v>1785</v>
      </c>
      <c r="AB23">
        <v>1808</v>
      </c>
      <c r="AC23">
        <v>1715</v>
      </c>
      <c r="AD23">
        <v>1715</v>
      </c>
      <c r="AE23">
        <v>1710</v>
      </c>
      <c r="AF23">
        <v>1817</v>
      </c>
      <c r="AG23">
        <v>1743</v>
      </c>
      <c r="AH23">
        <v>1665</v>
      </c>
      <c r="AI23">
        <v>1752</v>
      </c>
      <c r="AJ23">
        <v>1675</v>
      </c>
      <c r="AK23">
        <v>1605</v>
      </c>
      <c r="AL23">
        <v>1608</v>
      </c>
      <c r="AM23">
        <v>1604</v>
      </c>
      <c r="AN23">
        <v>1543</v>
      </c>
      <c r="AO23">
        <v>1589</v>
      </c>
      <c r="AP23">
        <v>1671</v>
      </c>
      <c r="AQ23">
        <v>1654</v>
      </c>
      <c r="AR23">
        <v>1611</v>
      </c>
      <c r="AS23">
        <v>1544</v>
      </c>
      <c r="AT23">
        <v>1502</v>
      </c>
      <c r="AU23">
        <v>1425</v>
      </c>
      <c r="AV23">
        <v>1224</v>
      </c>
      <c r="AW23">
        <v>1199</v>
      </c>
      <c r="AX23">
        <v>1205</v>
      </c>
      <c r="AY23">
        <v>1287</v>
      </c>
      <c r="AZ23">
        <v>1626</v>
      </c>
      <c r="BA23">
        <v>1991</v>
      </c>
      <c r="BB23">
        <v>2233</v>
      </c>
      <c r="BC23">
        <v>2360</v>
      </c>
      <c r="BD23">
        <v>1928</v>
      </c>
      <c r="BE23">
        <v>1555</v>
      </c>
      <c r="BF23">
        <v>1600</v>
      </c>
      <c r="BG23">
        <v>2444</v>
      </c>
      <c r="BH23">
        <v>2535</v>
      </c>
      <c r="BI23">
        <v>1999</v>
      </c>
      <c r="BJ23">
        <v>2987</v>
      </c>
      <c r="BK23">
        <v>2939</v>
      </c>
      <c r="BL23">
        <v>2291</v>
      </c>
      <c r="BM23">
        <v>2554</v>
      </c>
      <c r="BN23">
        <v>2071</v>
      </c>
      <c r="BO23">
        <v>2188</v>
      </c>
      <c r="BP23">
        <v>1510</v>
      </c>
      <c r="BQ23">
        <v>1473</v>
      </c>
      <c r="BR23">
        <v>2208</v>
      </c>
    </row>
    <row r="24" spans="1:70" x14ac:dyDescent="0.25">
      <c r="A24" t="s">
        <v>235</v>
      </c>
      <c r="B24">
        <v>322</v>
      </c>
      <c r="C24">
        <v>322</v>
      </c>
      <c r="D24">
        <v>322</v>
      </c>
      <c r="E24">
        <v>322</v>
      </c>
      <c r="F24">
        <v>322</v>
      </c>
      <c r="G24">
        <v>127</v>
      </c>
      <c r="H24">
        <v>123</v>
      </c>
      <c r="I24">
        <v>124</v>
      </c>
      <c r="J24">
        <v>135</v>
      </c>
      <c r="K24">
        <v>104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594</v>
      </c>
      <c r="S24">
        <v>594</v>
      </c>
      <c r="T24">
        <v>594</v>
      </c>
      <c r="U24">
        <v>594</v>
      </c>
      <c r="V24">
        <v>594</v>
      </c>
      <c r="W24">
        <v>594</v>
      </c>
      <c r="X24">
        <v>594</v>
      </c>
      <c r="Y24">
        <v>594</v>
      </c>
      <c r="Z24">
        <v>594</v>
      </c>
      <c r="AA24">
        <v>594</v>
      </c>
      <c r="AB24">
        <v>594</v>
      </c>
      <c r="AC24">
        <v>594</v>
      </c>
      <c r="AD24">
        <v>594</v>
      </c>
      <c r="AE24">
        <v>594</v>
      </c>
      <c r="AF24">
        <v>594</v>
      </c>
      <c r="AG24">
        <v>594</v>
      </c>
      <c r="AH24">
        <v>594</v>
      </c>
      <c r="AI24">
        <v>594</v>
      </c>
      <c r="AJ24">
        <v>594</v>
      </c>
      <c r="AK24">
        <v>487</v>
      </c>
      <c r="AL24">
        <v>487</v>
      </c>
      <c r="AM24">
        <v>487</v>
      </c>
      <c r="AN24">
        <v>487</v>
      </c>
      <c r="AO24">
        <v>487</v>
      </c>
      <c r="AP24">
        <v>582</v>
      </c>
      <c r="AQ24">
        <v>481</v>
      </c>
      <c r="AR24">
        <v>451</v>
      </c>
      <c r="AS24">
        <v>434</v>
      </c>
      <c r="AT24">
        <v>434</v>
      </c>
      <c r="AU24">
        <v>434</v>
      </c>
      <c r="AV24">
        <v>434</v>
      </c>
      <c r="AW24">
        <v>433</v>
      </c>
      <c r="AX24">
        <v>433</v>
      </c>
      <c r="AY24">
        <v>433</v>
      </c>
      <c r="AZ24">
        <v>433</v>
      </c>
      <c r="BA24">
        <v>433</v>
      </c>
      <c r="BB24">
        <v>433</v>
      </c>
      <c r="BC24">
        <v>433</v>
      </c>
      <c r="BD24">
        <v>433</v>
      </c>
      <c r="BE24">
        <v>433</v>
      </c>
      <c r="BF24">
        <v>433</v>
      </c>
      <c r="BG24">
        <v>433</v>
      </c>
      <c r="BH24">
        <v>433</v>
      </c>
      <c r="BI24">
        <v>433</v>
      </c>
      <c r="BJ24">
        <v>432</v>
      </c>
      <c r="BK24">
        <v>431</v>
      </c>
      <c r="BL24">
        <v>431</v>
      </c>
      <c r="BM24">
        <v>431</v>
      </c>
      <c r="BN24">
        <v>431</v>
      </c>
      <c r="BO24">
        <v>431</v>
      </c>
      <c r="BP24">
        <v>641</v>
      </c>
      <c r="BQ24">
        <v>691</v>
      </c>
      <c r="BR24">
        <v>691</v>
      </c>
    </row>
    <row r="25" spans="1:70" x14ac:dyDescent="0.25">
      <c r="A25" t="s">
        <v>236</v>
      </c>
      <c r="B25">
        <v>47</v>
      </c>
      <c r="C25">
        <v>47</v>
      </c>
      <c r="D25">
        <v>47</v>
      </c>
      <c r="E25">
        <v>47</v>
      </c>
      <c r="F25">
        <v>47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>
        <v>13</v>
      </c>
      <c r="Z25">
        <v>13</v>
      </c>
      <c r="AA25">
        <v>13</v>
      </c>
      <c r="AB25">
        <v>13</v>
      </c>
      <c r="AC25">
        <v>13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>
        <v>13</v>
      </c>
      <c r="AK25">
        <v>10</v>
      </c>
      <c r="AL25">
        <v>10</v>
      </c>
      <c r="AM25">
        <v>10</v>
      </c>
      <c r="AN25">
        <v>10</v>
      </c>
      <c r="AO25">
        <v>10</v>
      </c>
      <c r="AP25">
        <v>10</v>
      </c>
      <c r="AQ25">
        <v>10</v>
      </c>
      <c r="AR25">
        <v>10</v>
      </c>
      <c r="AS25">
        <v>10</v>
      </c>
      <c r="AT25">
        <v>10</v>
      </c>
      <c r="AU25">
        <v>10</v>
      </c>
      <c r="AV25">
        <v>10</v>
      </c>
      <c r="AW25">
        <v>10</v>
      </c>
      <c r="AX25">
        <v>10</v>
      </c>
      <c r="AY25">
        <v>10</v>
      </c>
      <c r="AZ25">
        <v>10</v>
      </c>
      <c r="BA25">
        <v>10</v>
      </c>
      <c r="BB25">
        <v>10</v>
      </c>
      <c r="BC25">
        <v>10</v>
      </c>
      <c r="BD25">
        <v>10</v>
      </c>
      <c r="BE25">
        <v>11</v>
      </c>
      <c r="BF25">
        <v>11</v>
      </c>
      <c r="BG25">
        <v>11</v>
      </c>
      <c r="BH25">
        <v>11</v>
      </c>
      <c r="BI25">
        <v>10</v>
      </c>
      <c r="BJ25">
        <v>10</v>
      </c>
      <c r="BK25">
        <v>10</v>
      </c>
      <c r="BL25">
        <v>10</v>
      </c>
      <c r="BM25">
        <v>10</v>
      </c>
      <c r="BN25">
        <v>5</v>
      </c>
      <c r="BO25">
        <v>5</v>
      </c>
      <c r="BP25">
        <v>5</v>
      </c>
      <c r="BQ25">
        <v>5</v>
      </c>
      <c r="BR25">
        <v>5</v>
      </c>
    </row>
    <row r="26" spans="1:70" x14ac:dyDescent="0.25">
      <c r="A26" t="s">
        <v>237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5</v>
      </c>
      <c r="BI26">
        <v>5</v>
      </c>
      <c r="BJ26">
        <v>5</v>
      </c>
      <c r="BK26">
        <v>5</v>
      </c>
      <c r="BL26">
        <v>5</v>
      </c>
      <c r="BM26">
        <v>5</v>
      </c>
      <c r="BN26">
        <v>5</v>
      </c>
      <c r="BO26">
        <v>5</v>
      </c>
      <c r="BP26">
        <v>5</v>
      </c>
      <c r="BQ26">
        <v>5</v>
      </c>
      <c r="BR26">
        <v>5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</row>
    <row r="71" spans="2:4" x14ac:dyDescent="0.25">
      <c r="B71" s="4"/>
    </row>
    <row r="72" spans="2:4" x14ac:dyDescent="0.25">
      <c r="B72" s="4"/>
    </row>
    <row r="73" spans="2:4" x14ac:dyDescent="0.25">
      <c r="B73" s="4"/>
    </row>
    <row r="74" spans="2:4" x14ac:dyDescent="0.25">
      <c r="B74" s="4"/>
    </row>
    <row r="75" spans="2:4" x14ac:dyDescent="0.25">
      <c r="B75" s="4"/>
    </row>
    <row r="76" spans="2:4" x14ac:dyDescent="0.25">
      <c r="B76" s="4"/>
    </row>
    <row r="77" spans="2:4" x14ac:dyDescent="0.25">
      <c r="B77" s="4"/>
    </row>
    <row r="78" spans="2:4" x14ac:dyDescent="0.25">
      <c r="B78" s="4"/>
    </row>
    <row r="79" spans="2:4" x14ac:dyDescent="0.25">
      <c r="B79" s="4"/>
    </row>
    <row r="80" spans="2:4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7EC-4CA2-427A-A985-38F43B1C8EE8}">
  <dimension ref="A1:CW48"/>
  <sheetViews>
    <sheetView workbookViewId="0">
      <selection sqref="A1:CW48"/>
    </sheetView>
  </sheetViews>
  <sheetFormatPr defaultRowHeight="15" x14ac:dyDescent="0.25"/>
  <cols>
    <col min="1" max="1" width="13.140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665" width="14.140625" bestFit="1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t="s">
        <v>121</v>
      </c>
      <c r="B2">
        <v>46302</v>
      </c>
      <c r="C2">
        <v>46301</v>
      </c>
      <c r="D2">
        <v>46300</v>
      </c>
      <c r="E2">
        <v>46297</v>
      </c>
      <c r="F2">
        <v>46296</v>
      </c>
      <c r="G2">
        <v>46295</v>
      </c>
      <c r="H2">
        <v>46294</v>
      </c>
      <c r="I2">
        <v>46293</v>
      </c>
      <c r="J2">
        <v>46290</v>
      </c>
      <c r="K2">
        <v>46289</v>
      </c>
      <c r="L2">
        <v>46288</v>
      </c>
      <c r="M2">
        <v>46287</v>
      </c>
      <c r="N2">
        <v>46286</v>
      </c>
      <c r="O2">
        <v>46283</v>
      </c>
      <c r="P2">
        <v>46282</v>
      </c>
      <c r="Q2">
        <v>46281</v>
      </c>
      <c r="R2">
        <v>46280</v>
      </c>
      <c r="S2">
        <v>46279</v>
      </c>
      <c r="T2">
        <v>46276</v>
      </c>
      <c r="U2">
        <v>46275</v>
      </c>
      <c r="V2">
        <v>46274</v>
      </c>
      <c r="W2">
        <v>46273</v>
      </c>
      <c r="X2">
        <v>46272</v>
      </c>
      <c r="Y2">
        <v>46269</v>
      </c>
      <c r="Z2">
        <v>46268</v>
      </c>
      <c r="AA2">
        <v>46267</v>
      </c>
      <c r="AB2">
        <v>46266</v>
      </c>
      <c r="AC2">
        <v>46265</v>
      </c>
      <c r="AD2">
        <v>46262</v>
      </c>
      <c r="AE2">
        <v>46261</v>
      </c>
      <c r="AF2">
        <v>46260</v>
      </c>
      <c r="AG2">
        <v>46259</v>
      </c>
      <c r="AH2">
        <v>46258</v>
      </c>
      <c r="AI2">
        <v>46255</v>
      </c>
      <c r="AJ2">
        <v>46254</v>
      </c>
      <c r="AK2">
        <v>46253</v>
      </c>
      <c r="AL2">
        <v>46252</v>
      </c>
      <c r="AM2">
        <v>46251</v>
      </c>
      <c r="AN2">
        <v>46248</v>
      </c>
      <c r="AO2">
        <v>46247</v>
      </c>
      <c r="AP2">
        <v>46246</v>
      </c>
      <c r="AQ2">
        <v>46245</v>
      </c>
      <c r="AR2">
        <v>46244</v>
      </c>
      <c r="AS2">
        <v>46241</v>
      </c>
      <c r="AT2">
        <v>46240</v>
      </c>
      <c r="AU2">
        <v>46239</v>
      </c>
      <c r="AV2">
        <v>46238</v>
      </c>
      <c r="AW2">
        <v>46237</v>
      </c>
      <c r="AX2">
        <v>46234</v>
      </c>
      <c r="AY2">
        <v>46233</v>
      </c>
      <c r="AZ2">
        <v>46232</v>
      </c>
      <c r="BA2">
        <v>46231</v>
      </c>
      <c r="BB2">
        <v>46230</v>
      </c>
      <c r="BC2">
        <v>46227</v>
      </c>
      <c r="BD2">
        <v>46226</v>
      </c>
      <c r="BE2">
        <v>46225</v>
      </c>
      <c r="BF2">
        <v>46224</v>
      </c>
      <c r="BG2">
        <v>46223</v>
      </c>
      <c r="BH2">
        <v>46220</v>
      </c>
      <c r="BI2">
        <v>46219</v>
      </c>
      <c r="BJ2">
        <v>46218</v>
      </c>
      <c r="BK2">
        <v>46217</v>
      </c>
      <c r="BL2">
        <v>46216</v>
      </c>
      <c r="BM2">
        <v>46213</v>
      </c>
      <c r="BN2">
        <v>46212</v>
      </c>
      <c r="BO2">
        <v>46211</v>
      </c>
      <c r="BP2">
        <v>46210</v>
      </c>
      <c r="BQ2">
        <v>46209</v>
      </c>
      <c r="BR2">
        <v>46206</v>
      </c>
      <c r="BS2">
        <v>46205</v>
      </c>
      <c r="BT2">
        <v>46204</v>
      </c>
      <c r="BU2">
        <v>46203</v>
      </c>
      <c r="BV2">
        <v>46202</v>
      </c>
      <c r="BW2">
        <v>46199</v>
      </c>
      <c r="BX2">
        <v>46198</v>
      </c>
      <c r="BY2">
        <v>46197</v>
      </c>
      <c r="BZ2">
        <v>46196</v>
      </c>
      <c r="CA2">
        <v>46195</v>
      </c>
      <c r="CB2">
        <v>46192</v>
      </c>
      <c r="CC2">
        <v>46191</v>
      </c>
      <c r="CD2">
        <v>46190</v>
      </c>
      <c r="CE2">
        <v>46189</v>
      </c>
      <c r="CF2">
        <v>46188</v>
      </c>
      <c r="CG2">
        <v>46185</v>
      </c>
      <c r="CH2">
        <v>46184</v>
      </c>
      <c r="CI2">
        <v>46183</v>
      </c>
      <c r="CJ2">
        <v>46182</v>
      </c>
      <c r="CK2">
        <v>46181</v>
      </c>
      <c r="CL2">
        <v>46178</v>
      </c>
      <c r="CM2">
        <v>46177</v>
      </c>
      <c r="CN2">
        <v>46176</v>
      </c>
      <c r="CO2">
        <v>46175</v>
      </c>
      <c r="CP2">
        <v>46174</v>
      </c>
      <c r="CQ2">
        <v>46171</v>
      </c>
      <c r="CR2">
        <v>46170</v>
      </c>
      <c r="CS2">
        <v>46169</v>
      </c>
      <c r="CT2">
        <v>46168</v>
      </c>
      <c r="CU2">
        <v>46167</v>
      </c>
      <c r="CV2">
        <v>46164</v>
      </c>
      <c r="CW2">
        <v>46163</v>
      </c>
    </row>
    <row r="3" spans="1:101" x14ac:dyDescent="0.25">
      <c r="A3" t="s">
        <v>2373</v>
      </c>
      <c r="B3">
        <v>1521388</v>
      </c>
      <c r="C3">
        <v>1521388</v>
      </c>
      <c r="D3">
        <v>1500555</v>
      </c>
      <c r="E3">
        <v>1609233</v>
      </c>
      <c r="F3">
        <v>1576263</v>
      </c>
      <c r="G3">
        <v>6165035</v>
      </c>
      <c r="H3">
        <v>6159567</v>
      </c>
      <c r="I3">
        <v>6146017</v>
      </c>
      <c r="J3">
        <v>6115163</v>
      </c>
      <c r="K3">
        <v>6190767</v>
      </c>
      <c r="L3">
        <v>6208872</v>
      </c>
      <c r="M3">
        <v>6194704</v>
      </c>
      <c r="N3">
        <v>6206831</v>
      </c>
      <c r="O3">
        <v>6205706</v>
      </c>
      <c r="P3">
        <v>6180013</v>
      </c>
      <c r="Q3">
        <v>6186578</v>
      </c>
      <c r="R3">
        <v>6186715</v>
      </c>
      <c r="S3">
        <v>6063303</v>
      </c>
      <c r="T3">
        <v>5838327</v>
      </c>
      <c r="U3">
        <v>5907705</v>
      </c>
      <c r="V3">
        <v>4706765</v>
      </c>
      <c r="W3">
        <v>4693088</v>
      </c>
      <c r="X3">
        <v>4685996</v>
      </c>
      <c r="Y3">
        <v>4685996</v>
      </c>
      <c r="Z3">
        <v>4605571</v>
      </c>
      <c r="AA3">
        <v>4611219</v>
      </c>
      <c r="AB3">
        <v>4622905</v>
      </c>
      <c r="AC3">
        <v>1640705</v>
      </c>
      <c r="AD3">
        <v>1640808</v>
      </c>
      <c r="AE3">
        <v>1648855</v>
      </c>
      <c r="AF3">
        <v>1655070</v>
      </c>
      <c r="AG3">
        <v>1680627</v>
      </c>
      <c r="AH3">
        <v>1722311</v>
      </c>
      <c r="AI3">
        <v>1736204</v>
      </c>
      <c r="AJ3">
        <v>1752078</v>
      </c>
      <c r="AK3">
        <v>1746647</v>
      </c>
      <c r="AL3">
        <v>1755207</v>
      </c>
      <c r="AM3">
        <v>1740501</v>
      </c>
      <c r="AN3">
        <v>1736425</v>
      </c>
      <c r="AO3">
        <v>1732944</v>
      </c>
      <c r="AP3">
        <v>1730880</v>
      </c>
      <c r="AQ3">
        <v>1720578</v>
      </c>
      <c r="AR3">
        <v>1709736</v>
      </c>
      <c r="AS3">
        <v>1701553</v>
      </c>
      <c r="AT3">
        <v>1645964</v>
      </c>
      <c r="AU3">
        <v>1665720</v>
      </c>
      <c r="AV3">
        <v>1691680</v>
      </c>
      <c r="AW3">
        <v>1681472</v>
      </c>
      <c r="AX3">
        <v>1233284</v>
      </c>
      <c r="AY3">
        <v>1233284</v>
      </c>
      <c r="AZ3">
        <v>1253697</v>
      </c>
      <c r="BA3">
        <v>1243162</v>
      </c>
      <c r="BB3">
        <v>1280390</v>
      </c>
      <c r="BC3">
        <v>1369326</v>
      </c>
      <c r="BD3">
        <v>1372215</v>
      </c>
      <c r="BE3">
        <v>1325538</v>
      </c>
      <c r="BF3">
        <v>1347608</v>
      </c>
      <c r="BG3">
        <v>1346123</v>
      </c>
      <c r="BH3">
        <v>1344281</v>
      </c>
      <c r="BI3">
        <v>1368159</v>
      </c>
      <c r="BJ3">
        <v>1355019</v>
      </c>
      <c r="BK3">
        <v>1365103</v>
      </c>
      <c r="BL3">
        <v>1365183</v>
      </c>
      <c r="BM3">
        <v>1363838</v>
      </c>
      <c r="BN3">
        <v>1346845</v>
      </c>
      <c r="BO3">
        <v>1321716</v>
      </c>
      <c r="BP3">
        <v>1318601</v>
      </c>
      <c r="BQ3">
        <v>1315586</v>
      </c>
      <c r="BR3">
        <v>1313416</v>
      </c>
      <c r="BS3">
        <v>1294982</v>
      </c>
      <c r="BT3">
        <v>1371164</v>
      </c>
      <c r="BU3">
        <v>7712558</v>
      </c>
      <c r="BV3">
        <v>7754561</v>
      </c>
      <c r="BW3">
        <v>7810292</v>
      </c>
      <c r="BX3">
        <v>7837612</v>
      </c>
      <c r="BY3">
        <v>7878373</v>
      </c>
      <c r="BZ3">
        <v>7962350</v>
      </c>
      <c r="CA3">
        <v>8106884</v>
      </c>
      <c r="CB3">
        <v>8145351</v>
      </c>
      <c r="CC3">
        <v>8169668</v>
      </c>
      <c r="CD3">
        <v>8124248</v>
      </c>
      <c r="CE3">
        <v>7934050</v>
      </c>
      <c r="CF3">
        <v>7898453</v>
      </c>
      <c r="CG3">
        <v>7574956</v>
      </c>
      <c r="CH3">
        <v>7744337</v>
      </c>
      <c r="CI3">
        <v>7412094</v>
      </c>
      <c r="CJ3">
        <v>7123518</v>
      </c>
      <c r="CK3">
        <v>7354609</v>
      </c>
      <c r="CL3">
        <v>8002620</v>
      </c>
      <c r="CM3">
        <v>7269195</v>
      </c>
      <c r="CN3">
        <v>7269195</v>
      </c>
      <c r="CO3">
        <v>7206949</v>
      </c>
      <c r="CP3">
        <v>7197323</v>
      </c>
      <c r="CQ3">
        <v>979134</v>
      </c>
      <c r="CR3">
        <v>979134</v>
      </c>
      <c r="CS3">
        <v>991799</v>
      </c>
      <c r="CT3">
        <v>976483</v>
      </c>
      <c r="CU3">
        <v>984585</v>
      </c>
      <c r="CV3">
        <v>951377</v>
      </c>
      <c r="CW3">
        <v>951127</v>
      </c>
    </row>
    <row r="4" spans="1:101" x14ac:dyDescent="0.25">
      <c r="A4" t="s">
        <v>2374</v>
      </c>
      <c r="B4">
        <v>1341684</v>
      </c>
      <c r="C4">
        <v>1341684</v>
      </c>
      <c r="D4">
        <v>1335390</v>
      </c>
      <c r="E4">
        <v>1387303</v>
      </c>
      <c r="F4">
        <v>1380413</v>
      </c>
      <c r="G4">
        <v>1292403</v>
      </c>
      <c r="H4">
        <v>1269053</v>
      </c>
      <c r="I4">
        <v>1259777</v>
      </c>
      <c r="J4">
        <v>1199827</v>
      </c>
      <c r="K4">
        <v>1171368</v>
      </c>
      <c r="L4">
        <v>1089356</v>
      </c>
      <c r="M4">
        <v>1088940</v>
      </c>
      <c r="N4">
        <v>1069154</v>
      </c>
      <c r="O4">
        <v>1058194</v>
      </c>
      <c r="P4">
        <v>978251</v>
      </c>
      <c r="Q4">
        <v>1006866</v>
      </c>
      <c r="R4">
        <v>1002122</v>
      </c>
      <c r="S4">
        <v>995195</v>
      </c>
      <c r="T4">
        <v>1006672</v>
      </c>
      <c r="U4">
        <v>994617</v>
      </c>
      <c r="V4">
        <v>992858</v>
      </c>
      <c r="W4">
        <v>985945</v>
      </c>
      <c r="X4">
        <v>994982</v>
      </c>
      <c r="Y4">
        <v>994982</v>
      </c>
      <c r="Z4">
        <v>999906</v>
      </c>
      <c r="AA4">
        <v>1002341</v>
      </c>
      <c r="AB4">
        <v>1000773</v>
      </c>
      <c r="AC4">
        <v>4320411</v>
      </c>
      <c r="AD4">
        <v>4269121</v>
      </c>
      <c r="AE4">
        <v>4188265</v>
      </c>
      <c r="AF4">
        <v>4040534</v>
      </c>
      <c r="AG4">
        <v>3960188</v>
      </c>
      <c r="AH4">
        <v>3787374</v>
      </c>
      <c r="AI4">
        <v>3744247</v>
      </c>
      <c r="AJ4">
        <v>3717410</v>
      </c>
      <c r="AK4">
        <v>3697826</v>
      </c>
      <c r="AL4">
        <v>3666873</v>
      </c>
      <c r="AM4">
        <v>3639699</v>
      </c>
      <c r="AN4">
        <v>3613041</v>
      </c>
      <c r="AO4">
        <v>3560322</v>
      </c>
      <c r="AP4">
        <v>3555522</v>
      </c>
      <c r="AQ4">
        <v>3581681</v>
      </c>
      <c r="AR4">
        <v>3574404</v>
      </c>
      <c r="AS4">
        <v>3565386</v>
      </c>
      <c r="AT4">
        <v>3541939</v>
      </c>
      <c r="AU4">
        <v>3492991</v>
      </c>
      <c r="AV4">
        <v>3502599</v>
      </c>
      <c r="AW4">
        <v>3494778</v>
      </c>
      <c r="AX4">
        <v>1639108</v>
      </c>
      <c r="AY4">
        <v>1558886</v>
      </c>
      <c r="AZ4">
        <v>1561596</v>
      </c>
      <c r="BA4">
        <v>1509897</v>
      </c>
      <c r="BB4">
        <v>1425108</v>
      </c>
      <c r="BC4">
        <v>1468046</v>
      </c>
      <c r="BD4">
        <v>1469215</v>
      </c>
      <c r="BE4">
        <v>1565346</v>
      </c>
      <c r="BF4">
        <v>1632050</v>
      </c>
      <c r="BG4">
        <v>1668041</v>
      </c>
      <c r="BH4">
        <v>1571913</v>
      </c>
      <c r="BI4">
        <v>1516398</v>
      </c>
      <c r="BJ4">
        <v>1514352</v>
      </c>
      <c r="BK4">
        <v>1506731</v>
      </c>
      <c r="BL4">
        <v>1275570</v>
      </c>
      <c r="BM4">
        <v>1272267</v>
      </c>
      <c r="BN4">
        <v>1269674</v>
      </c>
      <c r="BO4">
        <v>1235393</v>
      </c>
      <c r="BP4">
        <v>1234214</v>
      </c>
      <c r="BQ4">
        <v>1276321</v>
      </c>
      <c r="BR4">
        <v>1276320</v>
      </c>
      <c r="BS4">
        <v>1277542</v>
      </c>
      <c r="BT4">
        <v>1271484</v>
      </c>
      <c r="BU4">
        <v>1201627</v>
      </c>
      <c r="BV4">
        <v>1170008</v>
      </c>
      <c r="BW4">
        <v>1149145</v>
      </c>
      <c r="BX4">
        <v>1070058</v>
      </c>
      <c r="BY4">
        <v>994018</v>
      </c>
      <c r="BZ4">
        <v>898422</v>
      </c>
      <c r="CA4">
        <v>806078</v>
      </c>
      <c r="CB4">
        <v>816619</v>
      </c>
      <c r="CC4">
        <v>809508</v>
      </c>
      <c r="CD4">
        <v>768293</v>
      </c>
      <c r="CE4">
        <v>749187</v>
      </c>
      <c r="CF4">
        <v>721543</v>
      </c>
      <c r="CG4">
        <v>701694</v>
      </c>
      <c r="CH4">
        <v>700266</v>
      </c>
      <c r="CI4">
        <v>566933</v>
      </c>
      <c r="CJ4">
        <v>574527</v>
      </c>
      <c r="CK4">
        <v>626648</v>
      </c>
      <c r="CL4">
        <v>664665</v>
      </c>
      <c r="CM4">
        <v>697500</v>
      </c>
      <c r="CN4">
        <v>697500</v>
      </c>
      <c r="CO4">
        <v>657215</v>
      </c>
      <c r="CP4">
        <v>643312</v>
      </c>
      <c r="CQ4">
        <v>7228539</v>
      </c>
      <c r="CR4">
        <v>7271670</v>
      </c>
      <c r="CS4">
        <v>7244124</v>
      </c>
      <c r="CT4">
        <v>6998911</v>
      </c>
      <c r="CU4">
        <v>6980528</v>
      </c>
      <c r="CV4">
        <v>6982041</v>
      </c>
      <c r="CW4">
        <v>6881072</v>
      </c>
    </row>
    <row r="5" spans="1:101" x14ac:dyDescent="0.25">
      <c r="A5" t="s">
        <v>2375</v>
      </c>
      <c r="B5">
        <v>7835323</v>
      </c>
      <c r="C5">
        <v>7835323</v>
      </c>
      <c r="D5">
        <v>7783662</v>
      </c>
      <c r="E5">
        <v>7847266</v>
      </c>
      <c r="F5">
        <v>7779659</v>
      </c>
      <c r="G5">
        <v>1335113</v>
      </c>
      <c r="H5">
        <v>1209933</v>
      </c>
      <c r="I5">
        <v>1192510</v>
      </c>
      <c r="J5">
        <v>1134190</v>
      </c>
      <c r="K5">
        <v>1134700</v>
      </c>
      <c r="L5">
        <v>1078246</v>
      </c>
      <c r="M5">
        <v>1052226</v>
      </c>
      <c r="N5">
        <v>1037825</v>
      </c>
      <c r="O5">
        <v>1032075</v>
      </c>
      <c r="P5">
        <v>1036724</v>
      </c>
      <c r="Q5">
        <v>994058</v>
      </c>
      <c r="R5">
        <v>942914</v>
      </c>
      <c r="S5">
        <v>955948</v>
      </c>
      <c r="T5">
        <v>934810</v>
      </c>
      <c r="U5">
        <v>917513</v>
      </c>
      <c r="V5">
        <v>908894</v>
      </c>
      <c r="W5">
        <v>893228</v>
      </c>
      <c r="X5">
        <v>846435</v>
      </c>
      <c r="Y5">
        <v>846435</v>
      </c>
      <c r="Z5">
        <v>809663</v>
      </c>
      <c r="AA5">
        <v>825585</v>
      </c>
      <c r="AB5">
        <v>842049</v>
      </c>
      <c r="AC5">
        <v>984753</v>
      </c>
      <c r="AD5">
        <v>982275</v>
      </c>
      <c r="AE5">
        <v>938350</v>
      </c>
      <c r="AF5">
        <v>927254</v>
      </c>
      <c r="AG5">
        <v>925508</v>
      </c>
      <c r="AH5">
        <v>956245</v>
      </c>
      <c r="AI5">
        <v>952483</v>
      </c>
      <c r="AJ5">
        <v>941933</v>
      </c>
      <c r="AK5">
        <v>939768</v>
      </c>
      <c r="AL5">
        <v>940137</v>
      </c>
      <c r="AM5">
        <v>922716</v>
      </c>
      <c r="AN5">
        <v>892163</v>
      </c>
      <c r="AO5">
        <v>836131</v>
      </c>
      <c r="AP5">
        <v>835511</v>
      </c>
      <c r="AQ5">
        <v>825447</v>
      </c>
      <c r="AR5">
        <v>821998</v>
      </c>
      <c r="AS5">
        <v>655035</v>
      </c>
      <c r="AT5">
        <v>654776</v>
      </c>
      <c r="AU5">
        <v>658614</v>
      </c>
      <c r="AV5">
        <v>659910</v>
      </c>
      <c r="AW5">
        <v>623518</v>
      </c>
      <c r="AX5">
        <v>3487654</v>
      </c>
      <c r="AY5">
        <v>3020419</v>
      </c>
      <c r="AZ5">
        <v>3125912</v>
      </c>
      <c r="BA5">
        <v>3140580</v>
      </c>
      <c r="BB5">
        <v>3170301</v>
      </c>
      <c r="BC5">
        <v>3038947</v>
      </c>
      <c r="BD5">
        <v>2824263</v>
      </c>
      <c r="BE5">
        <v>2599204</v>
      </c>
      <c r="BF5">
        <v>2604406</v>
      </c>
      <c r="BG5">
        <v>2600361</v>
      </c>
      <c r="BH5">
        <v>2568081</v>
      </c>
      <c r="BI5">
        <v>2566762</v>
      </c>
      <c r="BJ5">
        <v>2537822</v>
      </c>
      <c r="BK5">
        <v>2541789</v>
      </c>
      <c r="BL5">
        <v>2543064</v>
      </c>
      <c r="BM5">
        <v>2587837</v>
      </c>
      <c r="BN5">
        <v>2629436</v>
      </c>
      <c r="BO5">
        <v>2493958</v>
      </c>
      <c r="BP5">
        <v>2312286</v>
      </c>
      <c r="BQ5">
        <v>2343272</v>
      </c>
      <c r="BR5">
        <v>2365975</v>
      </c>
      <c r="BS5">
        <v>2344231</v>
      </c>
      <c r="BT5">
        <v>2331679</v>
      </c>
      <c r="BU5">
        <v>1270828</v>
      </c>
      <c r="BV5">
        <v>1265919</v>
      </c>
      <c r="BW5">
        <v>1251444</v>
      </c>
      <c r="BX5">
        <v>1250750</v>
      </c>
      <c r="BY5">
        <v>1252495</v>
      </c>
      <c r="BZ5">
        <v>1232786</v>
      </c>
      <c r="CA5">
        <v>1247637</v>
      </c>
      <c r="CB5">
        <v>1215574</v>
      </c>
      <c r="CC5">
        <v>1197262</v>
      </c>
      <c r="CD5">
        <v>1221001</v>
      </c>
      <c r="CE5">
        <v>1152411</v>
      </c>
      <c r="CF5">
        <v>1170893</v>
      </c>
      <c r="CG5">
        <v>1103038</v>
      </c>
      <c r="CH5">
        <v>1034808</v>
      </c>
      <c r="CI5">
        <v>1019872</v>
      </c>
      <c r="CJ5">
        <v>979936</v>
      </c>
      <c r="CK5">
        <v>899552</v>
      </c>
      <c r="CL5">
        <v>872728</v>
      </c>
      <c r="CM5">
        <v>865517</v>
      </c>
      <c r="CN5">
        <v>865517</v>
      </c>
      <c r="CO5">
        <v>866598</v>
      </c>
      <c r="CP5">
        <v>869037</v>
      </c>
      <c r="CQ5">
        <v>642928</v>
      </c>
      <c r="CR5">
        <v>631026</v>
      </c>
      <c r="CS5">
        <v>618843</v>
      </c>
      <c r="CT5">
        <v>636500</v>
      </c>
      <c r="CU5">
        <v>595226</v>
      </c>
      <c r="CV5">
        <v>586317</v>
      </c>
      <c r="CW5">
        <v>573476</v>
      </c>
    </row>
    <row r="6" spans="1:101" x14ac:dyDescent="0.25">
      <c r="A6" t="s">
        <v>2376</v>
      </c>
      <c r="B6">
        <v>358192</v>
      </c>
      <c r="C6">
        <v>358192</v>
      </c>
      <c r="D6">
        <v>360997</v>
      </c>
      <c r="E6">
        <v>361002</v>
      </c>
      <c r="F6">
        <v>356300</v>
      </c>
      <c r="G6">
        <v>7764949</v>
      </c>
      <c r="H6">
        <v>7876892</v>
      </c>
      <c r="I6">
        <v>7899797</v>
      </c>
      <c r="J6">
        <v>7956826</v>
      </c>
      <c r="K6">
        <v>7869476</v>
      </c>
      <c r="L6">
        <v>7740652</v>
      </c>
      <c r="M6">
        <v>7780126</v>
      </c>
      <c r="N6">
        <v>7772241</v>
      </c>
      <c r="O6">
        <v>7801926</v>
      </c>
      <c r="P6">
        <v>7754648</v>
      </c>
      <c r="Q6">
        <v>7639262</v>
      </c>
      <c r="R6">
        <v>7618135</v>
      </c>
      <c r="S6">
        <v>7571505</v>
      </c>
      <c r="T6">
        <v>7524955</v>
      </c>
      <c r="U6">
        <v>7468273</v>
      </c>
      <c r="V6">
        <v>7442519</v>
      </c>
      <c r="W6">
        <v>7489569</v>
      </c>
      <c r="X6">
        <v>7503187</v>
      </c>
      <c r="Y6">
        <v>7503187</v>
      </c>
      <c r="Z6">
        <v>7521061</v>
      </c>
      <c r="AA6">
        <v>7548767</v>
      </c>
      <c r="AB6">
        <v>7503275</v>
      </c>
      <c r="AC6">
        <v>820582</v>
      </c>
      <c r="AD6">
        <v>793554</v>
      </c>
      <c r="AE6">
        <v>808593</v>
      </c>
      <c r="AF6">
        <v>838744</v>
      </c>
      <c r="AG6">
        <v>823237</v>
      </c>
      <c r="AH6">
        <v>838237</v>
      </c>
      <c r="AI6">
        <v>851185</v>
      </c>
      <c r="AJ6">
        <v>885976</v>
      </c>
      <c r="AK6">
        <v>872322</v>
      </c>
      <c r="AL6">
        <v>844509</v>
      </c>
      <c r="AM6">
        <v>847155</v>
      </c>
      <c r="AN6">
        <v>836767</v>
      </c>
      <c r="AO6">
        <v>826891</v>
      </c>
      <c r="AP6">
        <v>817682</v>
      </c>
      <c r="AQ6">
        <v>795611</v>
      </c>
      <c r="AR6">
        <v>787186</v>
      </c>
      <c r="AS6">
        <v>754618</v>
      </c>
      <c r="AT6">
        <v>750879</v>
      </c>
      <c r="AU6">
        <v>750890</v>
      </c>
      <c r="AV6">
        <v>759025</v>
      </c>
      <c r="AW6">
        <v>759888</v>
      </c>
      <c r="AX6">
        <v>626512</v>
      </c>
      <c r="AY6">
        <v>635003</v>
      </c>
      <c r="AZ6">
        <v>605596</v>
      </c>
      <c r="BA6">
        <v>508191</v>
      </c>
      <c r="BB6">
        <v>488168</v>
      </c>
      <c r="BC6">
        <v>495455</v>
      </c>
      <c r="BD6">
        <v>491981</v>
      </c>
      <c r="BE6">
        <v>466182</v>
      </c>
      <c r="BF6">
        <v>465559</v>
      </c>
      <c r="BG6">
        <v>467923</v>
      </c>
      <c r="BH6">
        <v>464706</v>
      </c>
      <c r="BI6">
        <v>464963</v>
      </c>
      <c r="BJ6">
        <v>450866</v>
      </c>
      <c r="BK6">
        <v>451793</v>
      </c>
      <c r="BL6">
        <v>447429</v>
      </c>
      <c r="BM6">
        <v>447622</v>
      </c>
      <c r="BN6">
        <v>434625</v>
      </c>
      <c r="BO6">
        <v>432476</v>
      </c>
      <c r="BP6">
        <v>421632</v>
      </c>
      <c r="BQ6">
        <v>418267</v>
      </c>
      <c r="BR6">
        <v>415507</v>
      </c>
      <c r="BS6">
        <v>416831</v>
      </c>
      <c r="BT6">
        <v>416557</v>
      </c>
      <c r="BU6">
        <v>2358587</v>
      </c>
      <c r="BV6">
        <v>2335987</v>
      </c>
      <c r="BW6">
        <v>2332763</v>
      </c>
      <c r="BX6">
        <v>2336974</v>
      </c>
      <c r="BY6">
        <v>2279497</v>
      </c>
      <c r="BZ6">
        <v>2338390</v>
      </c>
      <c r="CA6">
        <v>2245627</v>
      </c>
      <c r="CB6">
        <v>2338844</v>
      </c>
      <c r="CC6">
        <v>2389654</v>
      </c>
      <c r="CD6">
        <v>2460464</v>
      </c>
      <c r="CE6">
        <v>2278432</v>
      </c>
      <c r="CF6">
        <v>2269627</v>
      </c>
      <c r="CG6">
        <v>2203450</v>
      </c>
      <c r="CH6">
        <v>2106705</v>
      </c>
      <c r="CI6">
        <v>2186407</v>
      </c>
      <c r="CJ6">
        <v>2153605</v>
      </c>
      <c r="CK6">
        <v>2496714</v>
      </c>
      <c r="CL6">
        <v>2660075</v>
      </c>
      <c r="CM6">
        <v>2596574</v>
      </c>
      <c r="CN6">
        <v>2596574</v>
      </c>
      <c r="CO6">
        <v>2600451</v>
      </c>
      <c r="CP6">
        <v>2649818</v>
      </c>
      <c r="CQ6">
        <v>828229</v>
      </c>
      <c r="CR6">
        <v>802513</v>
      </c>
      <c r="CS6">
        <v>799378</v>
      </c>
      <c r="CT6">
        <v>791176</v>
      </c>
      <c r="CU6">
        <v>755113</v>
      </c>
      <c r="CV6">
        <v>735062</v>
      </c>
      <c r="CW6">
        <v>751040</v>
      </c>
    </row>
    <row r="7" spans="1:101" x14ac:dyDescent="0.25">
      <c r="A7" t="s">
        <v>2377</v>
      </c>
      <c r="B7">
        <v>367270</v>
      </c>
      <c r="C7">
        <v>367270</v>
      </c>
      <c r="D7">
        <v>369634</v>
      </c>
      <c r="E7">
        <v>370784</v>
      </c>
      <c r="F7">
        <v>367040</v>
      </c>
      <c r="G7">
        <v>351248</v>
      </c>
      <c r="H7">
        <v>350363</v>
      </c>
      <c r="I7">
        <v>348048</v>
      </c>
      <c r="J7">
        <v>352051</v>
      </c>
      <c r="K7">
        <v>352851</v>
      </c>
      <c r="L7">
        <v>348851</v>
      </c>
      <c r="M7">
        <v>349405</v>
      </c>
      <c r="N7">
        <v>345637</v>
      </c>
      <c r="O7">
        <v>345585</v>
      </c>
      <c r="P7">
        <v>338838</v>
      </c>
      <c r="Q7">
        <v>344235</v>
      </c>
      <c r="R7">
        <v>341678</v>
      </c>
      <c r="S7">
        <v>363281</v>
      </c>
      <c r="T7">
        <v>363012</v>
      </c>
      <c r="U7">
        <v>367721</v>
      </c>
      <c r="V7">
        <v>357793</v>
      </c>
      <c r="W7">
        <v>344268</v>
      </c>
      <c r="X7">
        <v>336663</v>
      </c>
      <c r="Y7">
        <v>336663</v>
      </c>
      <c r="Z7">
        <v>331615</v>
      </c>
      <c r="AA7">
        <v>328468</v>
      </c>
      <c r="AB7">
        <v>298244</v>
      </c>
      <c r="AC7">
        <v>7401624</v>
      </c>
      <c r="AD7">
        <v>7365928</v>
      </c>
      <c r="AE7">
        <v>7218648</v>
      </c>
      <c r="AF7">
        <v>6940180</v>
      </c>
      <c r="AG7">
        <v>6843674</v>
      </c>
      <c r="AH7">
        <v>6897195</v>
      </c>
      <c r="AI7">
        <v>6905685</v>
      </c>
      <c r="AJ7">
        <v>6872045</v>
      </c>
      <c r="AK7">
        <v>6776098</v>
      </c>
      <c r="AL7">
        <v>6781173</v>
      </c>
      <c r="AM7">
        <v>6790228</v>
      </c>
      <c r="AN7">
        <v>6813690</v>
      </c>
      <c r="AO7">
        <v>6837084</v>
      </c>
      <c r="AP7">
        <v>6891930</v>
      </c>
      <c r="AQ7">
        <v>6851878</v>
      </c>
      <c r="AR7">
        <v>6914797</v>
      </c>
      <c r="AS7">
        <v>6882177</v>
      </c>
      <c r="AT7">
        <v>6897646</v>
      </c>
      <c r="AU7">
        <v>6987818</v>
      </c>
      <c r="AV7">
        <v>6865814</v>
      </c>
      <c r="AW7">
        <v>6774251</v>
      </c>
      <c r="AX7">
        <v>758605</v>
      </c>
      <c r="AY7">
        <v>757390</v>
      </c>
      <c r="AZ7">
        <v>767386</v>
      </c>
      <c r="BA7">
        <v>767946</v>
      </c>
      <c r="BB7">
        <v>761747</v>
      </c>
      <c r="BC7">
        <v>746087</v>
      </c>
      <c r="BD7">
        <v>717056</v>
      </c>
      <c r="BE7">
        <v>723956</v>
      </c>
      <c r="BF7">
        <v>722665</v>
      </c>
      <c r="BG7">
        <v>718346</v>
      </c>
      <c r="BH7">
        <v>715754</v>
      </c>
      <c r="BI7">
        <v>716551</v>
      </c>
      <c r="BJ7">
        <v>701846</v>
      </c>
      <c r="BK7">
        <v>699380</v>
      </c>
      <c r="BL7">
        <v>710159</v>
      </c>
      <c r="BM7">
        <v>709667</v>
      </c>
      <c r="BN7">
        <v>709287</v>
      </c>
      <c r="BO7">
        <v>700363</v>
      </c>
      <c r="BP7">
        <v>696088</v>
      </c>
      <c r="BQ7">
        <v>699062</v>
      </c>
      <c r="BR7">
        <v>691157</v>
      </c>
      <c r="BS7">
        <v>691473</v>
      </c>
      <c r="BT7">
        <v>691716</v>
      </c>
      <c r="BU7">
        <v>413756</v>
      </c>
      <c r="BV7">
        <v>409214</v>
      </c>
      <c r="BW7">
        <v>409110</v>
      </c>
      <c r="BX7">
        <v>405313</v>
      </c>
      <c r="BY7">
        <v>391391</v>
      </c>
      <c r="BZ7">
        <v>412566</v>
      </c>
      <c r="CA7">
        <v>386224</v>
      </c>
      <c r="CB7">
        <v>373872</v>
      </c>
      <c r="CC7">
        <v>366382</v>
      </c>
      <c r="CD7">
        <v>191050</v>
      </c>
      <c r="CE7">
        <v>159631</v>
      </c>
      <c r="CF7">
        <v>164935</v>
      </c>
      <c r="CG7">
        <v>170544</v>
      </c>
      <c r="CH7">
        <v>170562</v>
      </c>
      <c r="CI7">
        <v>172962</v>
      </c>
      <c r="CJ7">
        <v>172742</v>
      </c>
      <c r="CK7">
        <v>148757</v>
      </c>
      <c r="CL7">
        <v>120440</v>
      </c>
      <c r="CM7">
        <v>120767</v>
      </c>
      <c r="CN7">
        <v>120767</v>
      </c>
      <c r="CO7">
        <v>120462</v>
      </c>
      <c r="CP7">
        <v>120255</v>
      </c>
      <c r="CQ7">
        <v>2687249</v>
      </c>
      <c r="CR7">
        <v>2686382</v>
      </c>
      <c r="CS7">
        <v>2586720</v>
      </c>
      <c r="CT7">
        <v>2569307</v>
      </c>
      <c r="CU7">
        <v>2636920</v>
      </c>
      <c r="CV7">
        <v>2665020</v>
      </c>
      <c r="CW7">
        <v>2726259</v>
      </c>
    </row>
    <row r="8" spans="1:101" x14ac:dyDescent="0.25">
      <c r="A8" t="s">
        <v>2378</v>
      </c>
      <c r="B8">
        <v>2376483</v>
      </c>
      <c r="C8">
        <v>2376483</v>
      </c>
      <c r="D8">
        <v>2387524</v>
      </c>
      <c r="E8">
        <v>2331983</v>
      </c>
      <c r="F8">
        <v>2427901</v>
      </c>
      <c r="G8">
        <v>360992</v>
      </c>
      <c r="H8">
        <v>358607</v>
      </c>
      <c r="I8">
        <v>359828</v>
      </c>
      <c r="J8">
        <v>359459</v>
      </c>
      <c r="K8">
        <v>359581</v>
      </c>
      <c r="L8">
        <v>359183</v>
      </c>
      <c r="M8">
        <v>355224</v>
      </c>
      <c r="N8">
        <v>343530</v>
      </c>
      <c r="O8">
        <v>347098</v>
      </c>
      <c r="P8">
        <v>347750</v>
      </c>
      <c r="Q8">
        <v>352954</v>
      </c>
      <c r="R8">
        <v>352688</v>
      </c>
      <c r="S8">
        <v>351519</v>
      </c>
      <c r="T8">
        <v>329625</v>
      </c>
      <c r="U8">
        <v>328177</v>
      </c>
      <c r="V8">
        <v>325940</v>
      </c>
      <c r="W8">
        <v>285738</v>
      </c>
      <c r="X8">
        <v>282982</v>
      </c>
      <c r="Y8">
        <v>282982</v>
      </c>
      <c r="Z8">
        <v>278340</v>
      </c>
      <c r="AA8">
        <v>271303</v>
      </c>
      <c r="AB8">
        <v>271743</v>
      </c>
      <c r="AC8">
        <v>296432</v>
      </c>
      <c r="AD8">
        <v>287646</v>
      </c>
      <c r="AE8">
        <v>285062</v>
      </c>
      <c r="AF8">
        <v>281209</v>
      </c>
      <c r="AG8">
        <v>280883</v>
      </c>
      <c r="AH8">
        <v>280701</v>
      </c>
      <c r="AI8">
        <v>275595</v>
      </c>
      <c r="AJ8">
        <v>275605</v>
      </c>
      <c r="AK8">
        <v>265096</v>
      </c>
      <c r="AL8">
        <v>253259</v>
      </c>
      <c r="AM8">
        <v>260869</v>
      </c>
      <c r="AN8">
        <v>257577</v>
      </c>
      <c r="AO8">
        <v>226482</v>
      </c>
      <c r="AP8">
        <v>202366</v>
      </c>
      <c r="AQ8">
        <v>204520</v>
      </c>
      <c r="AR8">
        <v>195120</v>
      </c>
      <c r="AS8">
        <v>195102</v>
      </c>
      <c r="AT8">
        <v>195180</v>
      </c>
      <c r="AU8">
        <v>198457</v>
      </c>
      <c r="AV8">
        <v>194635</v>
      </c>
      <c r="AW8">
        <v>194513</v>
      </c>
      <c r="AX8">
        <v>6800482</v>
      </c>
      <c r="AY8">
        <v>6770441</v>
      </c>
      <c r="AZ8">
        <v>6727781</v>
      </c>
      <c r="BA8">
        <v>6733200</v>
      </c>
      <c r="BB8">
        <v>6583591</v>
      </c>
      <c r="BC8">
        <v>6599337</v>
      </c>
      <c r="BD8">
        <v>6670108</v>
      </c>
      <c r="BE8">
        <v>6651244</v>
      </c>
      <c r="BF8">
        <v>6657144</v>
      </c>
      <c r="BG8">
        <v>6683887</v>
      </c>
      <c r="BH8">
        <v>6662165</v>
      </c>
      <c r="BI8">
        <v>6563273</v>
      </c>
      <c r="BJ8">
        <v>6635735</v>
      </c>
      <c r="BK8">
        <v>6651273</v>
      </c>
      <c r="BL8">
        <v>6692398</v>
      </c>
      <c r="BM8">
        <v>6682982</v>
      </c>
      <c r="BN8">
        <v>6734049</v>
      </c>
      <c r="BO8">
        <v>6737297</v>
      </c>
      <c r="BP8">
        <v>6763915</v>
      </c>
      <c r="BQ8">
        <v>6732216</v>
      </c>
      <c r="BR8">
        <v>6745944</v>
      </c>
      <c r="BS8">
        <v>6768329</v>
      </c>
      <c r="BT8">
        <v>6766068</v>
      </c>
      <c r="BU8">
        <v>691988</v>
      </c>
      <c r="BV8">
        <v>694688</v>
      </c>
      <c r="BW8">
        <v>695930</v>
      </c>
      <c r="BX8">
        <v>695727</v>
      </c>
      <c r="BY8">
        <v>704629</v>
      </c>
      <c r="BZ8">
        <v>704688</v>
      </c>
      <c r="CA8">
        <v>704251</v>
      </c>
      <c r="CB8">
        <v>703103</v>
      </c>
      <c r="CC8">
        <v>714772</v>
      </c>
      <c r="CD8">
        <v>722442</v>
      </c>
      <c r="CE8">
        <v>736213</v>
      </c>
      <c r="CF8">
        <v>739497</v>
      </c>
      <c r="CG8">
        <v>749692</v>
      </c>
      <c r="CH8">
        <v>746046</v>
      </c>
      <c r="CI8">
        <v>757169</v>
      </c>
      <c r="CJ8">
        <v>755044</v>
      </c>
      <c r="CK8">
        <v>738132</v>
      </c>
      <c r="CL8">
        <v>737518</v>
      </c>
      <c r="CM8">
        <v>735502</v>
      </c>
      <c r="CN8">
        <v>735502</v>
      </c>
      <c r="CO8">
        <v>719121</v>
      </c>
      <c r="CP8">
        <v>729073</v>
      </c>
      <c r="CQ8">
        <v>121215</v>
      </c>
      <c r="CR8">
        <v>119655</v>
      </c>
      <c r="CS8">
        <v>114870</v>
      </c>
      <c r="CT8">
        <v>111491</v>
      </c>
      <c r="CU8">
        <v>111503</v>
      </c>
      <c r="CV8">
        <v>111897</v>
      </c>
      <c r="CW8">
        <v>112710</v>
      </c>
    </row>
    <row r="9" spans="1:101" x14ac:dyDescent="0.25">
      <c r="A9" t="s">
        <v>2379</v>
      </c>
      <c r="B9">
        <v>313034</v>
      </c>
      <c r="C9">
        <v>313034</v>
      </c>
      <c r="D9">
        <v>311836</v>
      </c>
      <c r="E9">
        <v>312631</v>
      </c>
      <c r="F9">
        <v>311006</v>
      </c>
      <c r="G9">
        <v>2399064</v>
      </c>
      <c r="H9">
        <v>2381006</v>
      </c>
      <c r="I9">
        <v>2385756</v>
      </c>
      <c r="J9">
        <v>2362467</v>
      </c>
      <c r="K9">
        <v>2322778</v>
      </c>
      <c r="L9">
        <v>2343754</v>
      </c>
      <c r="M9">
        <v>2330421</v>
      </c>
      <c r="N9">
        <v>2307422</v>
      </c>
      <c r="O9">
        <v>2288498</v>
      </c>
      <c r="P9">
        <v>2265685</v>
      </c>
      <c r="Q9">
        <v>2271560</v>
      </c>
      <c r="R9">
        <v>2239276</v>
      </c>
      <c r="S9">
        <v>2269730</v>
      </c>
      <c r="T9">
        <v>2265452</v>
      </c>
      <c r="U9">
        <v>2230339</v>
      </c>
      <c r="V9">
        <v>2226914</v>
      </c>
      <c r="W9">
        <v>2185442</v>
      </c>
      <c r="X9">
        <v>2136194</v>
      </c>
      <c r="Y9">
        <v>2136194</v>
      </c>
      <c r="Z9">
        <v>2131718</v>
      </c>
      <c r="AA9">
        <v>2111389</v>
      </c>
      <c r="AB9">
        <v>2086557</v>
      </c>
      <c r="AC9">
        <v>271323</v>
      </c>
      <c r="AD9">
        <v>271153</v>
      </c>
      <c r="AE9">
        <v>272139</v>
      </c>
      <c r="AF9">
        <v>271957</v>
      </c>
      <c r="AG9">
        <v>272195</v>
      </c>
      <c r="AH9">
        <v>269193</v>
      </c>
      <c r="AI9">
        <v>269573</v>
      </c>
      <c r="AJ9">
        <v>246271</v>
      </c>
      <c r="AK9">
        <v>225224</v>
      </c>
      <c r="AL9">
        <v>212204</v>
      </c>
      <c r="AM9">
        <v>213078</v>
      </c>
      <c r="AN9">
        <v>201651</v>
      </c>
      <c r="AO9">
        <v>194117</v>
      </c>
      <c r="AP9">
        <v>163336</v>
      </c>
      <c r="AQ9">
        <v>150102</v>
      </c>
      <c r="AR9">
        <v>149343</v>
      </c>
      <c r="AS9">
        <v>143728</v>
      </c>
      <c r="AT9">
        <v>143708</v>
      </c>
      <c r="AU9">
        <v>142349</v>
      </c>
      <c r="AV9">
        <v>142318</v>
      </c>
      <c r="AW9">
        <v>141815</v>
      </c>
      <c r="AX9">
        <v>193051</v>
      </c>
      <c r="AY9">
        <v>190997</v>
      </c>
      <c r="AZ9">
        <v>190723</v>
      </c>
      <c r="BA9">
        <v>185971</v>
      </c>
      <c r="BB9">
        <v>183549</v>
      </c>
      <c r="BC9">
        <v>175461</v>
      </c>
      <c r="BD9">
        <v>161656</v>
      </c>
      <c r="BE9">
        <v>161685</v>
      </c>
      <c r="BF9">
        <v>159007</v>
      </c>
      <c r="BG9">
        <v>158980</v>
      </c>
      <c r="BH9">
        <v>160684</v>
      </c>
      <c r="BI9">
        <v>161038</v>
      </c>
      <c r="BJ9">
        <v>160708</v>
      </c>
      <c r="BK9">
        <v>161996</v>
      </c>
      <c r="BL9">
        <v>161774</v>
      </c>
      <c r="BM9">
        <v>161006</v>
      </c>
      <c r="BN9">
        <v>160867</v>
      </c>
      <c r="BO9">
        <v>158652</v>
      </c>
      <c r="BP9">
        <v>158466</v>
      </c>
      <c r="BQ9">
        <v>158328</v>
      </c>
      <c r="BR9">
        <v>153784</v>
      </c>
      <c r="BS9">
        <v>153729</v>
      </c>
      <c r="BT9">
        <v>153768</v>
      </c>
      <c r="BU9">
        <v>6834697</v>
      </c>
      <c r="BV9">
        <v>6851875</v>
      </c>
      <c r="BW9">
        <v>6874830</v>
      </c>
      <c r="BX9">
        <v>6812220</v>
      </c>
      <c r="BY9">
        <v>6827497</v>
      </c>
      <c r="BZ9">
        <v>6845441</v>
      </c>
      <c r="CA9">
        <v>6967782</v>
      </c>
      <c r="CB9">
        <v>6851297</v>
      </c>
      <c r="CC9">
        <v>6769291</v>
      </c>
      <c r="CD9">
        <v>6734292</v>
      </c>
      <c r="CE9">
        <v>6720578</v>
      </c>
      <c r="CF9">
        <v>6715873</v>
      </c>
      <c r="CG9">
        <v>6903936</v>
      </c>
      <c r="CH9">
        <v>6795860</v>
      </c>
      <c r="CI9">
        <v>6885688</v>
      </c>
      <c r="CJ9">
        <v>6816497</v>
      </c>
      <c r="CK9">
        <v>6910713</v>
      </c>
      <c r="CL9">
        <v>7037260</v>
      </c>
      <c r="CM9">
        <v>6870845</v>
      </c>
      <c r="CN9">
        <v>6870845</v>
      </c>
      <c r="CO9">
        <v>6990598</v>
      </c>
      <c r="CP9">
        <v>7051772</v>
      </c>
      <c r="CQ9">
        <v>719071</v>
      </c>
      <c r="CR9">
        <v>723602</v>
      </c>
      <c r="CS9">
        <v>723320</v>
      </c>
      <c r="CT9">
        <v>723235</v>
      </c>
      <c r="CU9">
        <v>701961</v>
      </c>
      <c r="CV9">
        <v>667320</v>
      </c>
      <c r="CW9">
        <v>655891</v>
      </c>
    </row>
    <row r="10" spans="1:101" x14ac:dyDescent="0.25">
      <c r="A10" t="s">
        <v>2380</v>
      </c>
      <c r="B10">
        <v>100366</v>
      </c>
      <c r="C10">
        <v>100366</v>
      </c>
      <c r="D10">
        <v>100129</v>
      </c>
      <c r="E10">
        <v>98556</v>
      </c>
      <c r="F10">
        <v>98080</v>
      </c>
      <c r="G10">
        <v>277930</v>
      </c>
      <c r="H10">
        <v>262533</v>
      </c>
      <c r="I10">
        <v>260223</v>
      </c>
      <c r="J10">
        <v>261607</v>
      </c>
      <c r="K10">
        <v>259673</v>
      </c>
      <c r="L10">
        <v>256379</v>
      </c>
      <c r="M10">
        <v>256179</v>
      </c>
      <c r="N10">
        <v>255899</v>
      </c>
      <c r="O10">
        <v>255793</v>
      </c>
      <c r="P10">
        <v>253056</v>
      </c>
      <c r="Q10">
        <v>252660</v>
      </c>
      <c r="R10">
        <v>262346</v>
      </c>
      <c r="S10">
        <v>254052</v>
      </c>
      <c r="T10">
        <v>232898</v>
      </c>
      <c r="U10">
        <v>230989</v>
      </c>
      <c r="V10">
        <v>228240</v>
      </c>
      <c r="W10">
        <v>227453</v>
      </c>
      <c r="X10">
        <v>225716</v>
      </c>
      <c r="Y10">
        <v>225716</v>
      </c>
      <c r="Z10">
        <v>225271</v>
      </c>
      <c r="AA10">
        <v>224839</v>
      </c>
      <c r="AB10">
        <v>224472</v>
      </c>
      <c r="AC10">
        <v>2101708</v>
      </c>
      <c r="AD10">
        <v>2119636</v>
      </c>
      <c r="AE10">
        <v>2051178</v>
      </c>
      <c r="AF10">
        <v>1995825</v>
      </c>
      <c r="AG10">
        <v>1979466</v>
      </c>
      <c r="AH10">
        <v>1941473</v>
      </c>
      <c r="AI10">
        <v>1912526</v>
      </c>
      <c r="AJ10">
        <v>1902925</v>
      </c>
      <c r="AK10">
        <v>1909004</v>
      </c>
      <c r="AL10">
        <v>1888132</v>
      </c>
      <c r="AM10">
        <v>1895966</v>
      </c>
      <c r="AN10">
        <v>1868973</v>
      </c>
      <c r="AO10">
        <v>1848361</v>
      </c>
      <c r="AP10">
        <v>1833496</v>
      </c>
      <c r="AQ10">
        <v>1813454</v>
      </c>
      <c r="AR10">
        <v>1797488</v>
      </c>
      <c r="AS10">
        <v>1791434</v>
      </c>
      <c r="AT10">
        <v>1779435</v>
      </c>
      <c r="AU10">
        <v>1772178</v>
      </c>
      <c r="AV10">
        <v>1748778</v>
      </c>
      <c r="AW10">
        <v>1738297</v>
      </c>
      <c r="AX10">
        <v>140758</v>
      </c>
      <c r="AY10">
        <v>140475</v>
      </c>
      <c r="AZ10">
        <v>140376</v>
      </c>
      <c r="BA10">
        <v>128186</v>
      </c>
      <c r="BB10">
        <v>128133</v>
      </c>
      <c r="BC10">
        <v>128045</v>
      </c>
      <c r="BD10">
        <v>127975</v>
      </c>
      <c r="BE10">
        <v>128753</v>
      </c>
      <c r="BF10">
        <v>128223</v>
      </c>
      <c r="BG10">
        <v>127377</v>
      </c>
      <c r="BH10">
        <v>127210</v>
      </c>
      <c r="BI10">
        <v>127122</v>
      </c>
      <c r="BJ10">
        <v>128094</v>
      </c>
      <c r="BK10">
        <v>127503</v>
      </c>
      <c r="BL10">
        <v>126536</v>
      </c>
      <c r="BM10">
        <v>125954</v>
      </c>
      <c r="BN10">
        <v>129757</v>
      </c>
      <c r="BO10">
        <v>129252</v>
      </c>
      <c r="BP10">
        <v>135876</v>
      </c>
      <c r="BQ10">
        <v>135298</v>
      </c>
      <c r="BR10">
        <v>134337</v>
      </c>
      <c r="BS10">
        <v>134452</v>
      </c>
      <c r="BT10">
        <v>133860</v>
      </c>
      <c r="BU10">
        <v>153603</v>
      </c>
      <c r="BV10">
        <v>153053</v>
      </c>
      <c r="BW10">
        <v>153048</v>
      </c>
      <c r="BX10">
        <v>151435</v>
      </c>
      <c r="BY10">
        <v>152521</v>
      </c>
      <c r="BZ10">
        <v>152313</v>
      </c>
      <c r="CA10">
        <v>151558</v>
      </c>
      <c r="CB10">
        <v>151616</v>
      </c>
      <c r="CC10">
        <v>150863</v>
      </c>
      <c r="CD10">
        <v>148078</v>
      </c>
      <c r="CE10">
        <v>137537</v>
      </c>
      <c r="CF10">
        <v>136465</v>
      </c>
      <c r="CG10">
        <v>136445</v>
      </c>
      <c r="CH10">
        <v>124568</v>
      </c>
      <c r="CI10">
        <v>123731</v>
      </c>
      <c r="CJ10">
        <v>123493</v>
      </c>
      <c r="CK10">
        <v>122991</v>
      </c>
      <c r="CL10">
        <v>122075</v>
      </c>
      <c r="CM10">
        <v>122071</v>
      </c>
      <c r="CN10">
        <v>122071</v>
      </c>
      <c r="CO10">
        <v>122071</v>
      </c>
      <c r="CP10">
        <v>122071</v>
      </c>
      <c r="CQ10">
        <v>7135676</v>
      </c>
      <c r="CR10">
        <v>7065678</v>
      </c>
      <c r="CS10">
        <v>6743370</v>
      </c>
      <c r="CT10">
        <v>6711206</v>
      </c>
      <c r="CU10">
        <v>6597857</v>
      </c>
      <c r="CV10">
        <v>6510169</v>
      </c>
      <c r="CW10">
        <v>6521828</v>
      </c>
    </row>
    <row r="11" spans="1:101" x14ac:dyDescent="0.25">
      <c r="A11" t="s">
        <v>2381</v>
      </c>
      <c r="B11">
        <v>2607728</v>
      </c>
      <c r="C11">
        <v>2607728</v>
      </c>
      <c r="D11">
        <v>2574257</v>
      </c>
      <c r="E11">
        <v>2531363</v>
      </c>
      <c r="F11">
        <v>2512625</v>
      </c>
      <c r="G11">
        <v>96346</v>
      </c>
      <c r="H11">
        <v>96773</v>
      </c>
      <c r="I11">
        <v>94718</v>
      </c>
      <c r="J11">
        <v>94297</v>
      </c>
      <c r="K11">
        <v>93578</v>
      </c>
      <c r="L11">
        <v>93789</v>
      </c>
      <c r="M11">
        <v>89669</v>
      </c>
      <c r="N11">
        <v>90759</v>
      </c>
      <c r="O11">
        <v>92775</v>
      </c>
      <c r="P11">
        <v>88860</v>
      </c>
      <c r="Q11">
        <v>88644</v>
      </c>
      <c r="R11">
        <v>88599</v>
      </c>
      <c r="S11">
        <v>87044</v>
      </c>
      <c r="T11">
        <v>85756</v>
      </c>
      <c r="U11">
        <v>86116</v>
      </c>
      <c r="V11">
        <v>82751</v>
      </c>
      <c r="W11">
        <v>81058</v>
      </c>
      <c r="X11">
        <v>80483</v>
      </c>
      <c r="Y11">
        <v>80483</v>
      </c>
      <c r="Z11">
        <v>80429</v>
      </c>
      <c r="AA11">
        <v>76139</v>
      </c>
      <c r="AB11">
        <v>75934</v>
      </c>
      <c r="AC11">
        <v>222932</v>
      </c>
      <c r="AD11">
        <v>222531</v>
      </c>
      <c r="AE11">
        <v>221380</v>
      </c>
      <c r="AF11">
        <v>218862</v>
      </c>
      <c r="AG11">
        <v>218862</v>
      </c>
      <c r="AH11">
        <v>217383</v>
      </c>
      <c r="AI11">
        <v>214494</v>
      </c>
      <c r="AJ11">
        <v>213916</v>
      </c>
      <c r="AK11">
        <v>212865</v>
      </c>
      <c r="AL11">
        <v>212655</v>
      </c>
      <c r="AM11">
        <v>211968</v>
      </c>
      <c r="AN11">
        <v>210997</v>
      </c>
      <c r="AO11">
        <v>208622</v>
      </c>
      <c r="AP11">
        <v>178510</v>
      </c>
      <c r="AQ11">
        <v>178347</v>
      </c>
      <c r="AR11">
        <v>178325</v>
      </c>
      <c r="AS11">
        <v>178610</v>
      </c>
      <c r="AT11">
        <v>178580</v>
      </c>
      <c r="AU11">
        <v>178547</v>
      </c>
      <c r="AV11">
        <v>177956</v>
      </c>
      <c r="AW11">
        <v>177956</v>
      </c>
      <c r="AX11">
        <v>1733722</v>
      </c>
      <c r="AY11">
        <v>1723144</v>
      </c>
      <c r="AZ11">
        <v>1721833</v>
      </c>
      <c r="BA11">
        <v>1724681</v>
      </c>
      <c r="BB11">
        <v>1717288</v>
      </c>
      <c r="BC11">
        <v>1710395</v>
      </c>
      <c r="BD11">
        <v>1731960</v>
      </c>
      <c r="BE11">
        <v>1852512</v>
      </c>
      <c r="BF11">
        <v>1857402</v>
      </c>
      <c r="BG11">
        <v>1837788</v>
      </c>
      <c r="BH11">
        <v>1827236</v>
      </c>
      <c r="BI11">
        <v>1826404</v>
      </c>
      <c r="BJ11">
        <v>1796597</v>
      </c>
      <c r="BK11">
        <v>1795925</v>
      </c>
      <c r="BL11">
        <v>1794269</v>
      </c>
      <c r="BM11">
        <v>1798633</v>
      </c>
      <c r="BN11">
        <v>1790265</v>
      </c>
      <c r="BO11">
        <v>1786314</v>
      </c>
      <c r="BP11">
        <v>1784437</v>
      </c>
      <c r="BQ11">
        <v>1783767</v>
      </c>
      <c r="BR11">
        <v>1775916</v>
      </c>
      <c r="BS11">
        <v>1774914</v>
      </c>
      <c r="BT11">
        <v>1805485</v>
      </c>
      <c r="BU11">
        <v>133629</v>
      </c>
      <c r="BV11">
        <v>132312</v>
      </c>
      <c r="BW11">
        <v>132307</v>
      </c>
      <c r="BX11">
        <v>131877</v>
      </c>
      <c r="BY11">
        <v>132755</v>
      </c>
      <c r="BZ11">
        <v>132350</v>
      </c>
      <c r="CA11">
        <v>131430</v>
      </c>
      <c r="CB11">
        <v>131134</v>
      </c>
      <c r="CC11">
        <v>130944</v>
      </c>
      <c r="CD11">
        <v>128552</v>
      </c>
      <c r="CE11">
        <v>127611</v>
      </c>
      <c r="CF11">
        <v>126600</v>
      </c>
      <c r="CG11">
        <v>125686</v>
      </c>
      <c r="CH11">
        <v>124781</v>
      </c>
      <c r="CI11">
        <v>123606</v>
      </c>
      <c r="CJ11">
        <v>123833</v>
      </c>
      <c r="CK11">
        <v>123838</v>
      </c>
      <c r="CL11">
        <v>108615</v>
      </c>
      <c r="CM11">
        <v>93904</v>
      </c>
      <c r="CN11">
        <v>93904</v>
      </c>
      <c r="CO11">
        <v>92703</v>
      </c>
      <c r="CP11">
        <v>91843</v>
      </c>
      <c r="CQ11">
        <v>121982</v>
      </c>
      <c r="CR11">
        <v>121558</v>
      </c>
      <c r="CS11">
        <v>120793</v>
      </c>
      <c r="CT11">
        <v>120608</v>
      </c>
      <c r="CU11">
        <v>118139</v>
      </c>
      <c r="CV11">
        <v>120715</v>
      </c>
      <c r="CW11">
        <v>119610</v>
      </c>
    </row>
    <row r="12" spans="1:101" x14ac:dyDescent="0.25">
      <c r="A12" t="s">
        <v>2382</v>
      </c>
      <c r="B12">
        <v>102411</v>
      </c>
      <c r="C12">
        <v>102411</v>
      </c>
      <c r="D12">
        <v>101795</v>
      </c>
      <c r="E12">
        <v>102319</v>
      </c>
      <c r="F12">
        <v>101514</v>
      </c>
      <c r="G12">
        <v>2483222</v>
      </c>
      <c r="H12">
        <v>2458119</v>
      </c>
      <c r="I12">
        <v>2459696</v>
      </c>
      <c r="J12">
        <v>2388377</v>
      </c>
      <c r="K12">
        <v>2418519</v>
      </c>
      <c r="L12">
        <v>2387778</v>
      </c>
      <c r="M12">
        <v>2389862</v>
      </c>
      <c r="N12">
        <v>2405481</v>
      </c>
      <c r="O12">
        <v>2368439</v>
      </c>
      <c r="P12">
        <v>2333854</v>
      </c>
      <c r="Q12">
        <v>2326738</v>
      </c>
      <c r="R12">
        <v>2322485</v>
      </c>
      <c r="S12">
        <v>2324488</v>
      </c>
      <c r="T12">
        <v>2347460</v>
      </c>
      <c r="U12">
        <v>2353981</v>
      </c>
      <c r="V12">
        <v>2372620</v>
      </c>
      <c r="W12">
        <v>2358132</v>
      </c>
      <c r="X12">
        <v>2336246</v>
      </c>
      <c r="Y12">
        <v>2336246</v>
      </c>
      <c r="Z12">
        <v>2346857</v>
      </c>
      <c r="AA12">
        <v>2324686</v>
      </c>
      <c r="AB12">
        <v>2305727</v>
      </c>
      <c r="AC12">
        <v>74259</v>
      </c>
      <c r="AD12">
        <v>73849</v>
      </c>
      <c r="AE12">
        <v>72594</v>
      </c>
      <c r="AF12">
        <v>71201</v>
      </c>
      <c r="AG12">
        <v>70470</v>
      </c>
      <c r="AH12">
        <v>71557</v>
      </c>
      <c r="AI12">
        <v>70862</v>
      </c>
      <c r="AJ12">
        <v>70549</v>
      </c>
      <c r="AK12">
        <v>68839</v>
      </c>
      <c r="AL12">
        <v>67944</v>
      </c>
      <c r="AM12">
        <v>67674</v>
      </c>
      <c r="AN12">
        <v>66551</v>
      </c>
      <c r="AO12">
        <v>66251</v>
      </c>
      <c r="AP12">
        <v>65697</v>
      </c>
      <c r="AQ12">
        <v>64916</v>
      </c>
      <c r="AR12">
        <v>64916</v>
      </c>
      <c r="AS12">
        <v>64932</v>
      </c>
      <c r="AT12">
        <v>64952</v>
      </c>
      <c r="AU12">
        <v>64602</v>
      </c>
      <c r="AV12">
        <v>64858</v>
      </c>
      <c r="AW12">
        <v>64858</v>
      </c>
      <c r="AX12">
        <v>176116</v>
      </c>
      <c r="AY12">
        <v>176116</v>
      </c>
      <c r="AZ12">
        <v>176167</v>
      </c>
      <c r="BA12">
        <v>173608</v>
      </c>
      <c r="BB12">
        <v>167952</v>
      </c>
      <c r="BC12">
        <v>167713</v>
      </c>
      <c r="BD12">
        <v>167894</v>
      </c>
      <c r="BE12">
        <v>167704</v>
      </c>
      <c r="BF12">
        <v>165819</v>
      </c>
      <c r="BG12">
        <v>163556</v>
      </c>
      <c r="BH12">
        <v>162636</v>
      </c>
      <c r="BI12">
        <v>162536</v>
      </c>
      <c r="BJ12">
        <v>162476</v>
      </c>
      <c r="BK12">
        <v>161936</v>
      </c>
      <c r="BL12">
        <v>162176</v>
      </c>
      <c r="BM12">
        <v>160403</v>
      </c>
      <c r="BN12">
        <v>160353</v>
      </c>
      <c r="BO12">
        <v>160353</v>
      </c>
      <c r="BP12">
        <v>159533</v>
      </c>
      <c r="BQ12">
        <v>159603</v>
      </c>
      <c r="BR12">
        <v>158113</v>
      </c>
      <c r="BS12">
        <v>156916</v>
      </c>
      <c r="BT12">
        <v>156032</v>
      </c>
      <c r="BU12">
        <v>1806516</v>
      </c>
      <c r="BV12">
        <v>1799031</v>
      </c>
      <c r="BW12">
        <v>1797092</v>
      </c>
      <c r="BX12">
        <v>1814515</v>
      </c>
      <c r="BY12">
        <v>1807654</v>
      </c>
      <c r="BZ12">
        <v>1813958</v>
      </c>
      <c r="CA12">
        <v>1724611</v>
      </c>
      <c r="CB12">
        <v>1662048</v>
      </c>
      <c r="CC12">
        <v>1591639</v>
      </c>
      <c r="CD12">
        <v>1498223</v>
      </c>
      <c r="CE12">
        <v>1561720</v>
      </c>
      <c r="CF12">
        <v>1573353</v>
      </c>
      <c r="CG12">
        <v>1580153</v>
      </c>
      <c r="CH12">
        <v>1570958</v>
      </c>
      <c r="CI12">
        <v>1586387</v>
      </c>
      <c r="CJ12">
        <v>1621089</v>
      </c>
      <c r="CK12">
        <v>1630836</v>
      </c>
      <c r="CL12">
        <v>1616562</v>
      </c>
      <c r="CM12">
        <v>1633875</v>
      </c>
      <c r="CN12">
        <v>1633875</v>
      </c>
      <c r="CO12">
        <v>1696310</v>
      </c>
      <c r="CP12">
        <v>1687077</v>
      </c>
      <c r="CQ12">
        <v>90987</v>
      </c>
      <c r="CR12">
        <v>92103</v>
      </c>
      <c r="CS12">
        <v>91259</v>
      </c>
      <c r="CT12">
        <v>91154</v>
      </c>
      <c r="CU12">
        <v>91625</v>
      </c>
      <c r="CV12">
        <v>91079</v>
      </c>
      <c r="CW12">
        <v>90030</v>
      </c>
    </row>
    <row r="13" spans="1:101" x14ac:dyDescent="0.25">
      <c r="A13" t="s">
        <v>2383</v>
      </c>
      <c r="B13">
        <v>53017</v>
      </c>
      <c r="C13">
        <v>53017</v>
      </c>
      <c r="D13">
        <v>52923</v>
      </c>
      <c r="E13">
        <v>47630</v>
      </c>
      <c r="F13">
        <v>43120</v>
      </c>
      <c r="G13">
        <v>100054</v>
      </c>
      <c r="H13">
        <v>98183</v>
      </c>
      <c r="I13">
        <v>98937</v>
      </c>
      <c r="J13">
        <v>99024</v>
      </c>
      <c r="K13">
        <v>96463</v>
      </c>
      <c r="L13">
        <v>95553</v>
      </c>
      <c r="M13">
        <v>92504</v>
      </c>
      <c r="N13">
        <v>92519</v>
      </c>
      <c r="O13">
        <v>92263</v>
      </c>
      <c r="P13">
        <v>92256</v>
      </c>
      <c r="Q13">
        <v>92585</v>
      </c>
      <c r="R13">
        <v>86394</v>
      </c>
      <c r="S13">
        <v>84843</v>
      </c>
      <c r="T13">
        <v>84914</v>
      </c>
      <c r="U13">
        <v>83468</v>
      </c>
      <c r="V13">
        <v>82701</v>
      </c>
      <c r="W13">
        <v>81504</v>
      </c>
      <c r="X13">
        <v>81461</v>
      </c>
      <c r="Y13">
        <v>81461</v>
      </c>
      <c r="Z13">
        <v>81413</v>
      </c>
      <c r="AA13">
        <v>81408</v>
      </c>
      <c r="AB13">
        <v>81603</v>
      </c>
      <c r="AC13">
        <v>2327452</v>
      </c>
      <c r="AD13">
        <v>2330593</v>
      </c>
      <c r="AE13">
        <v>2315055</v>
      </c>
      <c r="AF13">
        <v>2317841</v>
      </c>
      <c r="AG13">
        <v>2294229</v>
      </c>
      <c r="AH13">
        <v>2280224</v>
      </c>
      <c r="AI13">
        <v>2262703</v>
      </c>
      <c r="AJ13">
        <v>2242831</v>
      </c>
      <c r="AK13">
        <v>2231306</v>
      </c>
      <c r="AL13">
        <v>2238730</v>
      </c>
      <c r="AM13">
        <v>2275682</v>
      </c>
      <c r="AN13">
        <v>2276599</v>
      </c>
      <c r="AO13">
        <v>2227708</v>
      </c>
      <c r="AP13">
        <v>2231567</v>
      </c>
      <c r="AQ13">
        <v>2229850</v>
      </c>
      <c r="AR13">
        <v>2237682</v>
      </c>
      <c r="AS13">
        <v>2253150</v>
      </c>
      <c r="AT13">
        <v>2233872</v>
      </c>
      <c r="AU13">
        <v>2237867</v>
      </c>
      <c r="AV13">
        <v>2243271</v>
      </c>
      <c r="AW13">
        <v>2265233</v>
      </c>
      <c r="AX13">
        <v>64933</v>
      </c>
      <c r="AY13">
        <v>64933</v>
      </c>
      <c r="AZ13">
        <v>64673</v>
      </c>
      <c r="BA13">
        <v>64673</v>
      </c>
      <c r="BB13">
        <v>64673</v>
      </c>
      <c r="BC13">
        <v>61874</v>
      </c>
      <c r="BD13">
        <v>61063</v>
      </c>
      <c r="BE13">
        <v>60615</v>
      </c>
      <c r="BF13">
        <v>62428</v>
      </c>
      <c r="BG13">
        <v>62161</v>
      </c>
      <c r="BH13">
        <v>61562</v>
      </c>
      <c r="BI13">
        <v>60743</v>
      </c>
      <c r="BJ13">
        <v>60723</v>
      </c>
      <c r="BK13">
        <v>60386</v>
      </c>
      <c r="BL13">
        <v>60386</v>
      </c>
      <c r="BM13">
        <v>59961</v>
      </c>
      <c r="BN13">
        <v>58327</v>
      </c>
      <c r="BO13">
        <v>49881</v>
      </c>
      <c r="BP13">
        <v>51540</v>
      </c>
      <c r="BQ13">
        <v>50517</v>
      </c>
      <c r="BR13">
        <v>48692</v>
      </c>
      <c r="BS13">
        <v>49182</v>
      </c>
      <c r="BT13">
        <v>49147</v>
      </c>
      <c r="BU13">
        <v>152278</v>
      </c>
      <c r="BV13">
        <v>152228</v>
      </c>
      <c r="BW13">
        <v>152156</v>
      </c>
      <c r="BX13">
        <v>152047</v>
      </c>
      <c r="BY13">
        <v>123740</v>
      </c>
      <c r="BZ13">
        <v>123440</v>
      </c>
      <c r="CA13">
        <v>123495</v>
      </c>
      <c r="CB13">
        <v>122920</v>
      </c>
      <c r="CC13">
        <v>103084</v>
      </c>
      <c r="CD13">
        <v>105128</v>
      </c>
      <c r="CE13">
        <v>105795</v>
      </c>
      <c r="CF13">
        <v>105318</v>
      </c>
      <c r="CG13">
        <v>105589</v>
      </c>
      <c r="CH13">
        <v>105518</v>
      </c>
      <c r="CI13">
        <v>103717</v>
      </c>
      <c r="CJ13">
        <v>103817</v>
      </c>
      <c r="CK13">
        <v>103040</v>
      </c>
      <c r="CL13">
        <v>103210</v>
      </c>
      <c r="CM13">
        <v>101870</v>
      </c>
      <c r="CN13">
        <v>101870</v>
      </c>
      <c r="CO13">
        <v>73707</v>
      </c>
      <c r="CP13">
        <v>72242</v>
      </c>
      <c r="CQ13">
        <v>1681631</v>
      </c>
      <c r="CR13">
        <v>1689102</v>
      </c>
      <c r="CS13">
        <v>1691930</v>
      </c>
      <c r="CT13">
        <v>1693673</v>
      </c>
      <c r="CU13">
        <v>1699062</v>
      </c>
      <c r="CV13">
        <v>1696717</v>
      </c>
      <c r="CW13">
        <v>1711161</v>
      </c>
    </row>
    <row r="14" spans="1:101" x14ac:dyDescent="0.25">
      <c r="A14" t="s">
        <v>2384</v>
      </c>
      <c r="B14">
        <v>1326057</v>
      </c>
      <c r="C14">
        <v>1326057</v>
      </c>
      <c r="D14">
        <v>1316700</v>
      </c>
      <c r="E14">
        <v>1293170</v>
      </c>
      <c r="F14">
        <v>1362101</v>
      </c>
      <c r="G14">
        <v>34560</v>
      </c>
      <c r="H14">
        <v>33118</v>
      </c>
      <c r="I14">
        <v>31031</v>
      </c>
      <c r="J14">
        <v>30829</v>
      </c>
      <c r="K14">
        <v>28683</v>
      </c>
      <c r="L14">
        <v>25187</v>
      </c>
      <c r="M14">
        <v>25067</v>
      </c>
      <c r="N14">
        <v>24648</v>
      </c>
      <c r="O14">
        <v>25085</v>
      </c>
      <c r="P14">
        <v>23112</v>
      </c>
      <c r="Q14">
        <v>22720</v>
      </c>
      <c r="R14">
        <v>22208</v>
      </c>
      <c r="S14">
        <v>21729</v>
      </c>
      <c r="T14">
        <v>20746</v>
      </c>
      <c r="U14">
        <v>20666</v>
      </c>
      <c r="V14">
        <v>13081</v>
      </c>
      <c r="W14">
        <v>9645</v>
      </c>
      <c r="X14">
        <v>5280</v>
      </c>
      <c r="Y14">
        <v>5280</v>
      </c>
      <c r="Z14">
        <v>4454</v>
      </c>
      <c r="AA14">
        <v>3400</v>
      </c>
      <c r="AB14">
        <v>2000</v>
      </c>
      <c r="AC14">
        <v>80793</v>
      </c>
      <c r="AD14">
        <v>80430</v>
      </c>
      <c r="AE14">
        <v>80273</v>
      </c>
      <c r="AF14">
        <v>79569</v>
      </c>
      <c r="AG14">
        <v>78597</v>
      </c>
      <c r="AH14">
        <v>78569</v>
      </c>
      <c r="AI14">
        <v>78456</v>
      </c>
      <c r="AJ14">
        <v>79355</v>
      </c>
      <c r="AK14">
        <v>77765</v>
      </c>
      <c r="AL14">
        <v>77989</v>
      </c>
      <c r="AM14">
        <v>78130</v>
      </c>
      <c r="AN14">
        <v>77155</v>
      </c>
      <c r="AO14">
        <v>75931</v>
      </c>
      <c r="AP14">
        <v>75306</v>
      </c>
      <c r="AQ14">
        <v>75226</v>
      </c>
      <c r="AR14">
        <v>73636</v>
      </c>
      <c r="AS14">
        <v>73946</v>
      </c>
      <c r="AT14">
        <v>74001</v>
      </c>
      <c r="AU14">
        <v>73793</v>
      </c>
      <c r="AV14">
        <v>73521</v>
      </c>
      <c r="AW14">
        <v>73506</v>
      </c>
      <c r="AX14">
        <v>2263079</v>
      </c>
      <c r="AY14">
        <v>2285835</v>
      </c>
      <c r="AZ14">
        <v>2315749</v>
      </c>
      <c r="BA14">
        <v>2316141</v>
      </c>
      <c r="BB14">
        <v>2330969</v>
      </c>
      <c r="BC14">
        <v>2320481</v>
      </c>
      <c r="BD14">
        <v>2307598</v>
      </c>
      <c r="BE14">
        <v>2287398</v>
      </c>
      <c r="BF14">
        <v>2280972</v>
      </c>
      <c r="BG14">
        <v>2307398</v>
      </c>
      <c r="BH14">
        <v>2287609</v>
      </c>
      <c r="BI14">
        <v>2329440</v>
      </c>
      <c r="BJ14">
        <v>2346225</v>
      </c>
      <c r="BK14">
        <v>2350576</v>
      </c>
      <c r="BL14">
        <v>2340641</v>
      </c>
      <c r="BM14">
        <v>2345256</v>
      </c>
      <c r="BN14">
        <v>2369604</v>
      </c>
      <c r="BO14">
        <v>2345743</v>
      </c>
      <c r="BP14">
        <v>2334363</v>
      </c>
      <c r="BQ14">
        <v>2340814</v>
      </c>
      <c r="BR14">
        <v>2326259</v>
      </c>
      <c r="BS14">
        <v>2323603</v>
      </c>
      <c r="BT14">
        <v>2336548</v>
      </c>
      <c r="BU14">
        <v>49017</v>
      </c>
      <c r="BV14">
        <v>48817</v>
      </c>
      <c r="BW14">
        <v>48884</v>
      </c>
      <c r="BX14">
        <v>48813</v>
      </c>
      <c r="BY14">
        <v>47853</v>
      </c>
      <c r="BZ14">
        <v>49186</v>
      </c>
      <c r="CA14">
        <v>48756</v>
      </c>
      <c r="CB14">
        <v>48756</v>
      </c>
      <c r="CC14">
        <v>48038</v>
      </c>
      <c r="CD14">
        <v>45710</v>
      </c>
      <c r="CE14">
        <v>44360</v>
      </c>
      <c r="CF14">
        <v>39811</v>
      </c>
      <c r="CG14">
        <v>33642</v>
      </c>
      <c r="CH14">
        <v>33555</v>
      </c>
      <c r="CI14">
        <v>32851</v>
      </c>
      <c r="CJ14">
        <v>31451</v>
      </c>
      <c r="CK14">
        <v>25035</v>
      </c>
      <c r="CL14">
        <v>21226</v>
      </c>
      <c r="CM14">
        <v>13789</v>
      </c>
      <c r="CN14">
        <v>13789</v>
      </c>
      <c r="CO14">
        <v>4101</v>
      </c>
      <c r="CP14">
        <v>1546</v>
      </c>
      <c r="CQ14">
        <v>72212</v>
      </c>
      <c r="CR14">
        <v>69593</v>
      </c>
      <c r="CS14">
        <v>69086</v>
      </c>
      <c r="CT14">
        <v>68958</v>
      </c>
      <c r="CU14">
        <v>67653</v>
      </c>
      <c r="CV14">
        <v>67578</v>
      </c>
      <c r="CW14">
        <v>66518</v>
      </c>
    </row>
    <row r="15" spans="1:101" x14ac:dyDescent="0.25">
      <c r="A15" t="s">
        <v>2385</v>
      </c>
      <c r="B15">
        <v>94011</v>
      </c>
      <c r="C15">
        <v>94011</v>
      </c>
      <c r="D15">
        <v>94073</v>
      </c>
      <c r="E15">
        <v>93000</v>
      </c>
      <c r="F15">
        <v>92670</v>
      </c>
      <c r="G15">
        <v>1342294</v>
      </c>
      <c r="H15">
        <v>1333365</v>
      </c>
      <c r="I15">
        <v>1345656</v>
      </c>
      <c r="J15">
        <v>1329586</v>
      </c>
      <c r="K15">
        <v>1301843</v>
      </c>
      <c r="L15">
        <v>1302676</v>
      </c>
      <c r="M15">
        <v>1294317</v>
      </c>
      <c r="N15">
        <v>1279688</v>
      </c>
      <c r="O15">
        <v>1271944</v>
      </c>
      <c r="P15">
        <v>1269887</v>
      </c>
      <c r="Q15">
        <v>1268447</v>
      </c>
      <c r="R15">
        <v>1271127</v>
      </c>
      <c r="S15">
        <v>1280541</v>
      </c>
      <c r="T15">
        <v>1291133</v>
      </c>
      <c r="U15">
        <v>1287486</v>
      </c>
      <c r="V15">
        <v>1290622</v>
      </c>
      <c r="W15">
        <v>1301024</v>
      </c>
      <c r="X15">
        <v>1303736</v>
      </c>
      <c r="Y15">
        <v>1303736</v>
      </c>
      <c r="Z15">
        <v>1306878</v>
      </c>
      <c r="AA15">
        <v>1291745</v>
      </c>
      <c r="AB15">
        <v>1306945</v>
      </c>
      <c r="AC15">
        <v>73943</v>
      </c>
      <c r="AD15">
        <v>73943</v>
      </c>
      <c r="AE15">
        <v>73943</v>
      </c>
      <c r="AF15">
        <v>73943</v>
      </c>
      <c r="AG15">
        <v>73943</v>
      </c>
      <c r="AH15">
        <v>73943</v>
      </c>
      <c r="AI15">
        <v>73943</v>
      </c>
      <c r="AJ15">
        <v>73943</v>
      </c>
      <c r="AK15">
        <v>73943</v>
      </c>
      <c r="AL15">
        <v>73943</v>
      </c>
      <c r="AM15">
        <v>73943</v>
      </c>
      <c r="AN15">
        <v>73943</v>
      </c>
      <c r="AO15">
        <v>73943</v>
      </c>
      <c r="AP15">
        <v>73943</v>
      </c>
      <c r="AQ15">
        <v>73943</v>
      </c>
      <c r="AR15">
        <v>73943</v>
      </c>
      <c r="AS15">
        <v>73943</v>
      </c>
      <c r="AT15">
        <v>73943</v>
      </c>
      <c r="AU15">
        <v>73943</v>
      </c>
      <c r="AV15">
        <v>73943</v>
      </c>
      <c r="AW15">
        <v>73943</v>
      </c>
      <c r="AX15">
        <v>73943</v>
      </c>
      <c r="AY15">
        <v>73639</v>
      </c>
      <c r="AZ15">
        <v>73167</v>
      </c>
      <c r="BA15">
        <v>73178</v>
      </c>
      <c r="BB15">
        <v>72630</v>
      </c>
      <c r="BC15">
        <v>72616</v>
      </c>
      <c r="BD15">
        <v>72236</v>
      </c>
      <c r="BE15">
        <v>72036</v>
      </c>
      <c r="BF15">
        <v>71755</v>
      </c>
      <c r="BG15">
        <v>71113</v>
      </c>
      <c r="BH15">
        <v>70159</v>
      </c>
      <c r="BI15">
        <v>70167</v>
      </c>
      <c r="BJ15">
        <v>69936</v>
      </c>
      <c r="BK15">
        <v>69894</v>
      </c>
      <c r="BL15">
        <v>69894</v>
      </c>
      <c r="BM15">
        <v>69757</v>
      </c>
      <c r="BN15">
        <v>69663</v>
      </c>
      <c r="BO15">
        <v>70018</v>
      </c>
      <c r="BP15">
        <v>70025</v>
      </c>
      <c r="BQ15">
        <v>68799</v>
      </c>
      <c r="BR15">
        <v>68480</v>
      </c>
      <c r="BS15">
        <v>68772</v>
      </c>
      <c r="BT15">
        <v>68768</v>
      </c>
      <c r="BU15">
        <v>2241467</v>
      </c>
      <c r="BV15">
        <v>2199586</v>
      </c>
      <c r="BW15">
        <v>2199437</v>
      </c>
      <c r="BX15">
        <v>2189355</v>
      </c>
      <c r="BY15">
        <v>2141753</v>
      </c>
      <c r="BZ15">
        <v>2151197</v>
      </c>
      <c r="CA15">
        <v>2088573</v>
      </c>
      <c r="CB15">
        <v>2086672</v>
      </c>
      <c r="CC15">
        <v>2125682</v>
      </c>
      <c r="CD15">
        <v>2044437</v>
      </c>
      <c r="CE15">
        <v>2071341</v>
      </c>
      <c r="CF15">
        <v>2094916</v>
      </c>
      <c r="CG15">
        <v>2098972</v>
      </c>
      <c r="CH15">
        <v>2071804</v>
      </c>
      <c r="CI15">
        <v>2059925</v>
      </c>
      <c r="CJ15">
        <v>2094090</v>
      </c>
      <c r="CK15">
        <v>2089106</v>
      </c>
      <c r="CL15">
        <v>2133311</v>
      </c>
      <c r="CM15">
        <v>2121367</v>
      </c>
      <c r="CN15">
        <v>2121367</v>
      </c>
      <c r="CO15">
        <v>2180691</v>
      </c>
      <c r="CP15">
        <v>2189300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</row>
    <row r="16" spans="1:101" x14ac:dyDescent="0.25">
      <c r="A16" t="s">
        <v>2386</v>
      </c>
      <c r="B16">
        <v>118501</v>
      </c>
      <c r="C16">
        <v>118501</v>
      </c>
      <c r="D16">
        <v>118689</v>
      </c>
      <c r="E16">
        <v>117209</v>
      </c>
      <c r="F16">
        <v>117834</v>
      </c>
      <c r="G16">
        <v>90314</v>
      </c>
      <c r="H16">
        <v>88910</v>
      </c>
      <c r="I16">
        <v>88231</v>
      </c>
      <c r="J16">
        <v>88284</v>
      </c>
      <c r="K16">
        <v>87208</v>
      </c>
      <c r="L16">
        <v>84881</v>
      </c>
      <c r="M16">
        <v>84636</v>
      </c>
      <c r="N16">
        <v>82554</v>
      </c>
      <c r="O16">
        <v>76888</v>
      </c>
      <c r="P16">
        <v>77087</v>
      </c>
      <c r="Q16">
        <v>76518</v>
      </c>
      <c r="R16">
        <v>72111</v>
      </c>
      <c r="S16">
        <v>69177</v>
      </c>
      <c r="T16">
        <v>68331</v>
      </c>
      <c r="U16">
        <v>68331</v>
      </c>
      <c r="V16">
        <v>67023</v>
      </c>
      <c r="W16">
        <v>66016</v>
      </c>
      <c r="X16">
        <v>65746</v>
      </c>
      <c r="Y16">
        <v>65746</v>
      </c>
      <c r="Z16">
        <v>65776</v>
      </c>
      <c r="AA16">
        <v>63917</v>
      </c>
      <c r="AB16">
        <v>64191</v>
      </c>
      <c r="AC16">
        <v>1304282</v>
      </c>
      <c r="AD16">
        <v>1290829</v>
      </c>
      <c r="AE16">
        <v>1293103</v>
      </c>
      <c r="AF16">
        <v>1296061</v>
      </c>
      <c r="AG16">
        <v>1307307</v>
      </c>
      <c r="AH16">
        <v>1306768</v>
      </c>
      <c r="AI16">
        <v>1306263</v>
      </c>
      <c r="AJ16">
        <v>1311977</v>
      </c>
      <c r="AK16">
        <v>1314461</v>
      </c>
      <c r="AL16">
        <v>1313489</v>
      </c>
      <c r="AM16">
        <v>1297060</v>
      </c>
      <c r="AN16">
        <v>1287923</v>
      </c>
      <c r="AO16">
        <v>1283682</v>
      </c>
      <c r="AP16">
        <v>1282548</v>
      </c>
      <c r="AQ16">
        <v>1280576</v>
      </c>
      <c r="AR16">
        <v>1288868</v>
      </c>
      <c r="AS16">
        <v>1300694</v>
      </c>
      <c r="AT16">
        <v>1311378</v>
      </c>
      <c r="AU16">
        <v>1307877</v>
      </c>
      <c r="AV16">
        <v>1310543</v>
      </c>
      <c r="AW16">
        <v>1310459</v>
      </c>
      <c r="AX16">
        <v>68143</v>
      </c>
      <c r="AY16">
        <v>68143</v>
      </c>
      <c r="AZ16">
        <v>68143</v>
      </c>
      <c r="BA16">
        <v>68143</v>
      </c>
      <c r="BB16">
        <v>68143</v>
      </c>
      <c r="BC16">
        <v>68143</v>
      </c>
      <c r="BD16">
        <v>68143</v>
      </c>
      <c r="BE16">
        <v>68143</v>
      </c>
      <c r="BF16">
        <v>68143</v>
      </c>
      <c r="BG16">
        <v>68143</v>
      </c>
      <c r="BH16">
        <v>68143</v>
      </c>
      <c r="BI16">
        <v>68143</v>
      </c>
      <c r="BJ16">
        <v>68143</v>
      </c>
      <c r="BK16">
        <v>68143</v>
      </c>
      <c r="BL16">
        <v>68143</v>
      </c>
      <c r="BM16">
        <v>68143</v>
      </c>
      <c r="BN16">
        <v>68143</v>
      </c>
      <c r="BO16">
        <v>68143</v>
      </c>
      <c r="BP16">
        <v>68143</v>
      </c>
      <c r="BQ16">
        <v>68143</v>
      </c>
      <c r="BR16">
        <v>68143</v>
      </c>
      <c r="BS16">
        <v>68143</v>
      </c>
      <c r="BT16">
        <v>68143</v>
      </c>
      <c r="BU16">
        <v>68143</v>
      </c>
      <c r="BV16">
        <v>67693</v>
      </c>
      <c r="BW16">
        <v>67693</v>
      </c>
      <c r="BX16">
        <v>67593</v>
      </c>
      <c r="BY16">
        <v>67663</v>
      </c>
      <c r="BZ16">
        <v>67290</v>
      </c>
      <c r="CA16">
        <v>67538</v>
      </c>
      <c r="CB16">
        <v>67350</v>
      </c>
      <c r="CC16">
        <v>67405</v>
      </c>
      <c r="CD16">
        <v>67357</v>
      </c>
      <c r="CE16">
        <v>67299</v>
      </c>
      <c r="CF16">
        <v>67299</v>
      </c>
      <c r="CG16">
        <v>67299</v>
      </c>
      <c r="CH16">
        <v>67269</v>
      </c>
      <c r="CI16">
        <v>66966</v>
      </c>
      <c r="CJ16">
        <v>66966</v>
      </c>
      <c r="CK16">
        <v>68733</v>
      </c>
      <c r="CL16">
        <v>63916</v>
      </c>
      <c r="CM16">
        <v>63244</v>
      </c>
      <c r="CN16">
        <v>63244</v>
      </c>
      <c r="CO16">
        <v>63213</v>
      </c>
      <c r="CP16">
        <v>63213</v>
      </c>
      <c r="CQ16">
        <v>2193661</v>
      </c>
      <c r="CR16">
        <v>2152328</v>
      </c>
      <c r="CS16">
        <v>2185102</v>
      </c>
      <c r="CT16">
        <v>2168332</v>
      </c>
      <c r="CU16">
        <v>2153013</v>
      </c>
      <c r="CV16">
        <v>2124789</v>
      </c>
      <c r="CW16">
        <v>2151393</v>
      </c>
    </row>
    <row r="17" spans="1:101" x14ac:dyDescent="0.25">
      <c r="A17" t="s">
        <v>2387</v>
      </c>
      <c r="B17">
        <v>5276062</v>
      </c>
      <c r="C17">
        <v>5276062</v>
      </c>
      <c r="D17">
        <v>5179113</v>
      </c>
      <c r="E17">
        <v>5101887</v>
      </c>
      <c r="F17">
        <v>5221009</v>
      </c>
      <c r="G17">
        <v>108418</v>
      </c>
      <c r="H17">
        <v>107457</v>
      </c>
      <c r="I17">
        <v>108490</v>
      </c>
      <c r="J17">
        <v>106187</v>
      </c>
      <c r="K17">
        <v>104814</v>
      </c>
      <c r="L17">
        <v>103869</v>
      </c>
      <c r="M17">
        <v>103092</v>
      </c>
      <c r="N17">
        <v>103247</v>
      </c>
      <c r="O17">
        <v>103213</v>
      </c>
      <c r="P17">
        <v>103201</v>
      </c>
      <c r="Q17">
        <v>98278</v>
      </c>
      <c r="R17">
        <v>98152</v>
      </c>
      <c r="S17">
        <v>98137</v>
      </c>
      <c r="T17">
        <v>79458</v>
      </c>
      <c r="U17">
        <v>75612</v>
      </c>
      <c r="V17">
        <v>73037</v>
      </c>
      <c r="W17">
        <v>72783</v>
      </c>
      <c r="X17">
        <v>72758</v>
      </c>
      <c r="Y17">
        <v>72758</v>
      </c>
      <c r="Z17">
        <v>72228</v>
      </c>
      <c r="AA17">
        <v>71859</v>
      </c>
      <c r="AB17">
        <v>71674</v>
      </c>
      <c r="AC17">
        <v>63281</v>
      </c>
      <c r="AD17">
        <v>62911</v>
      </c>
      <c r="AE17">
        <v>56432</v>
      </c>
      <c r="AF17">
        <v>51813</v>
      </c>
      <c r="AG17">
        <v>51214</v>
      </c>
      <c r="AH17">
        <v>51252</v>
      </c>
      <c r="AI17">
        <v>50852</v>
      </c>
      <c r="AJ17">
        <v>50940</v>
      </c>
      <c r="AK17">
        <v>50940</v>
      </c>
      <c r="AL17">
        <v>50533</v>
      </c>
      <c r="AM17">
        <v>50527</v>
      </c>
      <c r="AN17">
        <v>48434</v>
      </c>
      <c r="AO17">
        <v>47530</v>
      </c>
      <c r="AP17">
        <v>47525</v>
      </c>
      <c r="AQ17">
        <v>47271</v>
      </c>
      <c r="AR17">
        <v>47030</v>
      </c>
      <c r="AS17">
        <v>46930</v>
      </c>
      <c r="AT17">
        <v>46052</v>
      </c>
      <c r="AU17">
        <v>46012</v>
      </c>
      <c r="AV17">
        <v>45726</v>
      </c>
      <c r="AW17">
        <v>44313</v>
      </c>
      <c r="AX17">
        <v>1314485</v>
      </c>
      <c r="AY17">
        <v>1324096</v>
      </c>
      <c r="AZ17">
        <v>1340858</v>
      </c>
      <c r="BA17">
        <v>1336960</v>
      </c>
      <c r="BB17">
        <v>1338841</v>
      </c>
      <c r="BC17">
        <v>1339757</v>
      </c>
      <c r="BD17">
        <v>1342074</v>
      </c>
      <c r="BE17">
        <v>1326571</v>
      </c>
      <c r="BF17">
        <v>1326923</v>
      </c>
      <c r="BG17">
        <v>1329747</v>
      </c>
      <c r="BH17">
        <v>1326702</v>
      </c>
      <c r="BI17">
        <v>1333620</v>
      </c>
      <c r="BJ17">
        <v>1332712</v>
      </c>
      <c r="BK17">
        <v>1326003</v>
      </c>
      <c r="BL17">
        <v>1334121</v>
      </c>
      <c r="BM17">
        <v>1332165</v>
      </c>
      <c r="BN17">
        <v>1337032</v>
      </c>
      <c r="BO17">
        <v>1314142</v>
      </c>
      <c r="BP17">
        <v>1318740</v>
      </c>
      <c r="BQ17">
        <v>1315215</v>
      </c>
      <c r="BR17">
        <v>1313705</v>
      </c>
      <c r="BS17">
        <v>1315022</v>
      </c>
      <c r="BT17">
        <v>1318760</v>
      </c>
      <c r="BU17">
        <v>63423</v>
      </c>
      <c r="BV17">
        <v>63423</v>
      </c>
      <c r="BW17">
        <v>63423</v>
      </c>
      <c r="BX17">
        <v>63423</v>
      </c>
      <c r="BY17">
        <v>63423</v>
      </c>
      <c r="BZ17">
        <v>63423</v>
      </c>
      <c r="CA17">
        <v>63423</v>
      </c>
      <c r="CB17">
        <v>63423</v>
      </c>
      <c r="CC17">
        <v>63423</v>
      </c>
      <c r="CD17">
        <v>63423</v>
      </c>
      <c r="CE17">
        <v>63423</v>
      </c>
      <c r="CF17">
        <v>63423</v>
      </c>
      <c r="CG17">
        <v>63423</v>
      </c>
      <c r="CH17">
        <v>63423</v>
      </c>
      <c r="CI17">
        <v>63423</v>
      </c>
      <c r="CJ17">
        <v>63423</v>
      </c>
      <c r="CK17">
        <v>63423</v>
      </c>
      <c r="CL17">
        <v>63423</v>
      </c>
      <c r="CM17">
        <v>63423</v>
      </c>
      <c r="CN17">
        <v>63423</v>
      </c>
      <c r="CO17">
        <v>63423</v>
      </c>
      <c r="CP17">
        <v>63423</v>
      </c>
      <c r="CQ17">
        <v>63423</v>
      </c>
      <c r="CR17">
        <v>63323</v>
      </c>
      <c r="CS17">
        <v>62823</v>
      </c>
      <c r="CT17">
        <v>62985</v>
      </c>
      <c r="CU17">
        <v>62753</v>
      </c>
      <c r="CV17">
        <v>62790</v>
      </c>
      <c r="CW17">
        <v>62790</v>
      </c>
    </row>
    <row r="18" spans="1:101" x14ac:dyDescent="0.25">
      <c r="A18" t="s">
        <v>2388</v>
      </c>
      <c r="B18">
        <v>628928</v>
      </c>
      <c r="C18">
        <v>628928</v>
      </c>
      <c r="D18">
        <v>626003</v>
      </c>
      <c r="E18">
        <v>618609</v>
      </c>
      <c r="F18">
        <v>617040</v>
      </c>
      <c r="G18">
        <v>5165416</v>
      </c>
      <c r="H18">
        <v>5189892</v>
      </c>
      <c r="I18">
        <v>5160019</v>
      </c>
      <c r="J18">
        <v>5082287</v>
      </c>
      <c r="K18">
        <v>5154620</v>
      </c>
      <c r="L18">
        <v>5103706</v>
      </c>
      <c r="M18">
        <v>5039559</v>
      </c>
      <c r="N18">
        <v>4986961</v>
      </c>
      <c r="O18">
        <v>4969315</v>
      </c>
      <c r="P18">
        <v>4940399</v>
      </c>
      <c r="Q18">
        <v>4967734</v>
      </c>
      <c r="R18">
        <v>4983029</v>
      </c>
      <c r="S18">
        <v>4903700</v>
      </c>
      <c r="T18">
        <v>4837741</v>
      </c>
      <c r="U18">
        <v>4864206</v>
      </c>
      <c r="V18">
        <v>4848777</v>
      </c>
      <c r="W18">
        <v>4928422</v>
      </c>
      <c r="X18">
        <v>5077931</v>
      </c>
      <c r="Y18">
        <v>5077931</v>
      </c>
      <c r="Z18">
        <v>4977935</v>
      </c>
      <c r="AA18">
        <v>4883534</v>
      </c>
      <c r="AB18">
        <v>4830940</v>
      </c>
      <c r="AC18">
        <v>71499</v>
      </c>
      <c r="AD18">
        <v>70897</v>
      </c>
      <c r="AE18">
        <v>69992</v>
      </c>
      <c r="AF18">
        <v>69814</v>
      </c>
      <c r="AG18">
        <v>69662</v>
      </c>
      <c r="AH18">
        <v>69706</v>
      </c>
      <c r="AI18">
        <v>69335</v>
      </c>
      <c r="AJ18">
        <v>69244</v>
      </c>
      <c r="AK18">
        <v>69104</v>
      </c>
      <c r="AL18">
        <v>69535</v>
      </c>
      <c r="AM18">
        <v>68535</v>
      </c>
      <c r="AN18">
        <v>65523</v>
      </c>
      <c r="AO18">
        <v>64948</v>
      </c>
      <c r="AP18">
        <v>64795</v>
      </c>
      <c r="AQ18">
        <v>64445</v>
      </c>
      <c r="AR18">
        <v>63200</v>
      </c>
      <c r="AS18">
        <v>63076</v>
      </c>
      <c r="AT18">
        <v>62996</v>
      </c>
      <c r="AU18">
        <v>62471</v>
      </c>
      <c r="AV18">
        <v>62471</v>
      </c>
      <c r="AW18">
        <v>62189</v>
      </c>
      <c r="AX18">
        <v>45128</v>
      </c>
      <c r="AY18">
        <v>45128</v>
      </c>
      <c r="AZ18">
        <v>44759</v>
      </c>
      <c r="BA18">
        <v>44694</v>
      </c>
      <c r="BB18">
        <v>43125</v>
      </c>
      <c r="BC18">
        <v>42991</v>
      </c>
      <c r="BD18">
        <v>42991</v>
      </c>
      <c r="BE18">
        <v>42991</v>
      </c>
      <c r="BF18">
        <v>42866</v>
      </c>
      <c r="BG18">
        <v>42676</v>
      </c>
      <c r="BH18">
        <v>42693</v>
      </c>
      <c r="BI18">
        <v>42493</v>
      </c>
      <c r="BJ18">
        <v>42493</v>
      </c>
      <c r="BK18">
        <v>42493</v>
      </c>
      <c r="BL18">
        <v>41321</v>
      </c>
      <c r="BM18">
        <v>41371</v>
      </c>
      <c r="BN18">
        <v>41207</v>
      </c>
      <c r="BO18">
        <v>40641</v>
      </c>
      <c r="BP18">
        <v>40583</v>
      </c>
      <c r="BQ18">
        <v>36638</v>
      </c>
      <c r="BR18">
        <v>35922</v>
      </c>
      <c r="BS18">
        <v>36022</v>
      </c>
      <c r="BT18">
        <v>35917</v>
      </c>
      <c r="BU18">
        <v>1329957</v>
      </c>
      <c r="BV18">
        <v>1341898</v>
      </c>
      <c r="BW18">
        <v>1334682</v>
      </c>
      <c r="BX18">
        <v>1331330</v>
      </c>
      <c r="BY18">
        <v>1318596</v>
      </c>
      <c r="BZ18">
        <v>1303470</v>
      </c>
      <c r="CA18">
        <v>1306526</v>
      </c>
      <c r="CB18">
        <v>1311131</v>
      </c>
      <c r="CC18">
        <v>1314162</v>
      </c>
      <c r="CD18">
        <v>1318854</v>
      </c>
      <c r="CE18">
        <v>1326594</v>
      </c>
      <c r="CF18">
        <v>1341320</v>
      </c>
      <c r="CG18">
        <v>1340034</v>
      </c>
      <c r="CH18">
        <v>1341984</v>
      </c>
      <c r="CI18">
        <v>1335210</v>
      </c>
      <c r="CJ18">
        <v>1332769</v>
      </c>
      <c r="CK18">
        <v>1348238</v>
      </c>
      <c r="CL18">
        <v>1358806</v>
      </c>
      <c r="CM18">
        <v>1383133</v>
      </c>
      <c r="CN18">
        <v>1383133</v>
      </c>
      <c r="CO18">
        <v>1399660</v>
      </c>
      <c r="CP18">
        <v>1402941</v>
      </c>
      <c r="CQ18">
        <v>59061</v>
      </c>
      <c r="CR18">
        <v>59061</v>
      </c>
      <c r="CS18">
        <v>59061</v>
      </c>
      <c r="CT18">
        <v>59061</v>
      </c>
      <c r="CU18">
        <v>59061</v>
      </c>
      <c r="CV18">
        <v>59061</v>
      </c>
      <c r="CW18">
        <v>59061</v>
      </c>
    </row>
    <row r="19" spans="1:101" x14ac:dyDescent="0.25">
      <c r="A19" t="s">
        <v>2389</v>
      </c>
      <c r="B19">
        <v>915272</v>
      </c>
      <c r="C19">
        <v>915272</v>
      </c>
      <c r="D19">
        <v>910960</v>
      </c>
      <c r="E19">
        <v>898409</v>
      </c>
      <c r="F19">
        <v>908506</v>
      </c>
      <c r="G19">
        <v>615271</v>
      </c>
      <c r="H19">
        <v>619446</v>
      </c>
      <c r="I19">
        <v>619621</v>
      </c>
      <c r="J19">
        <v>619398</v>
      </c>
      <c r="K19">
        <v>621048</v>
      </c>
      <c r="L19">
        <v>622707</v>
      </c>
      <c r="M19">
        <v>623153</v>
      </c>
      <c r="N19">
        <v>619998</v>
      </c>
      <c r="O19">
        <v>619996</v>
      </c>
      <c r="P19">
        <v>619399</v>
      </c>
      <c r="Q19">
        <v>617338</v>
      </c>
      <c r="R19">
        <v>618141</v>
      </c>
      <c r="S19">
        <v>617782</v>
      </c>
      <c r="T19">
        <v>620986</v>
      </c>
      <c r="U19">
        <v>620195</v>
      </c>
      <c r="V19">
        <v>621008</v>
      </c>
      <c r="W19">
        <v>619204</v>
      </c>
      <c r="X19">
        <v>620521</v>
      </c>
      <c r="Y19">
        <v>620521</v>
      </c>
      <c r="Z19">
        <v>622952</v>
      </c>
      <c r="AA19">
        <v>623705</v>
      </c>
      <c r="AB19">
        <v>624822</v>
      </c>
      <c r="AC19">
        <v>4785389</v>
      </c>
      <c r="AD19">
        <v>4822429</v>
      </c>
      <c r="AE19">
        <v>4741909</v>
      </c>
      <c r="AF19">
        <v>4751026</v>
      </c>
      <c r="AG19">
        <v>4740652</v>
      </c>
      <c r="AH19">
        <v>4712246</v>
      </c>
      <c r="AI19">
        <v>4733834</v>
      </c>
      <c r="AJ19">
        <v>4795234</v>
      </c>
      <c r="AK19">
        <v>4818495</v>
      </c>
      <c r="AL19">
        <v>4867858</v>
      </c>
      <c r="AM19">
        <v>4884328</v>
      </c>
      <c r="AN19">
        <v>4936531</v>
      </c>
      <c r="AO19">
        <v>4906749</v>
      </c>
      <c r="AP19">
        <v>4832068</v>
      </c>
      <c r="AQ19">
        <v>4864278</v>
      </c>
      <c r="AR19">
        <v>4863388</v>
      </c>
      <c r="AS19">
        <v>4801883</v>
      </c>
      <c r="AT19">
        <v>4765075</v>
      </c>
      <c r="AU19">
        <v>4715555</v>
      </c>
      <c r="AV19">
        <v>4653322</v>
      </c>
      <c r="AW19">
        <v>4605580</v>
      </c>
      <c r="AX19">
        <v>64506</v>
      </c>
      <c r="AY19">
        <v>64506</v>
      </c>
      <c r="AZ19">
        <v>65039</v>
      </c>
      <c r="BA19">
        <v>64876</v>
      </c>
      <c r="BB19">
        <v>64659</v>
      </c>
      <c r="BC19">
        <v>64249</v>
      </c>
      <c r="BD19">
        <v>64249</v>
      </c>
      <c r="BE19">
        <v>64169</v>
      </c>
      <c r="BF19">
        <v>64169</v>
      </c>
      <c r="BG19">
        <v>63860</v>
      </c>
      <c r="BH19">
        <v>63860</v>
      </c>
      <c r="BI19">
        <v>63860</v>
      </c>
      <c r="BJ19">
        <v>63905</v>
      </c>
      <c r="BK19">
        <v>56848</v>
      </c>
      <c r="BL19">
        <v>56848</v>
      </c>
      <c r="BM19">
        <v>56438</v>
      </c>
      <c r="BN19">
        <v>56486</v>
      </c>
      <c r="BO19">
        <v>56465</v>
      </c>
      <c r="BP19">
        <v>56335</v>
      </c>
      <c r="BQ19">
        <v>50902</v>
      </c>
      <c r="BR19">
        <v>50802</v>
      </c>
      <c r="BS19">
        <v>50802</v>
      </c>
      <c r="BT19">
        <v>50797</v>
      </c>
      <c r="BU19">
        <v>35893</v>
      </c>
      <c r="BV19">
        <v>35877</v>
      </c>
      <c r="BW19">
        <v>35877</v>
      </c>
      <c r="BX19">
        <v>35817</v>
      </c>
      <c r="BY19">
        <v>35927</v>
      </c>
      <c r="BZ19">
        <v>35907</v>
      </c>
      <c r="CA19">
        <v>35866</v>
      </c>
      <c r="CB19">
        <v>35869</v>
      </c>
      <c r="CC19">
        <v>35805</v>
      </c>
      <c r="CD19">
        <v>35462</v>
      </c>
      <c r="CE19">
        <v>35462</v>
      </c>
      <c r="CF19">
        <v>35124</v>
      </c>
      <c r="CG19">
        <v>35104</v>
      </c>
      <c r="CH19">
        <v>35154</v>
      </c>
      <c r="CI19">
        <v>35217</v>
      </c>
      <c r="CJ19">
        <v>35142</v>
      </c>
      <c r="CK19">
        <v>36670</v>
      </c>
      <c r="CL19">
        <v>36522</v>
      </c>
      <c r="CM19">
        <v>35062</v>
      </c>
      <c r="CN19">
        <v>35062</v>
      </c>
      <c r="CO19">
        <v>35062</v>
      </c>
      <c r="CP19">
        <v>35020</v>
      </c>
      <c r="CQ19">
        <v>1400051</v>
      </c>
      <c r="CR19">
        <v>1386650</v>
      </c>
      <c r="CS19">
        <v>1379320</v>
      </c>
      <c r="CT19">
        <v>1349938</v>
      </c>
      <c r="CU19">
        <v>1353143</v>
      </c>
      <c r="CV19">
        <v>1354816</v>
      </c>
      <c r="CW19">
        <v>1324045</v>
      </c>
    </row>
    <row r="20" spans="1:101" x14ac:dyDescent="0.25">
      <c r="A20" t="s">
        <v>2390</v>
      </c>
      <c r="B20">
        <v>643302</v>
      </c>
      <c r="C20">
        <v>643302</v>
      </c>
      <c r="D20">
        <v>614971</v>
      </c>
      <c r="E20">
        <v>615589</v>
      </c>
      <c r="F20">
        <v>586493</v>
      </c>
      <c r="G20">
        <v>897578</v>
      </c>
      <c r="H20">
        <v>878292</v>
      </c>
      <c r="I20">
        <v>876158</v>
      </c>
      <c r="J20">
        <v>867032</v>
      </c>
      <c r="K20">
        <v>866659</v>
      </c>
      <c r="L20">
        <v>850547</v>
      </c>
      <c r="M20">
        <v>850776</v>
      </c>
      <c r="N20">
        <v>827614</v>
      </c>
      <c r="O20">
        <v>810481</v>
      </c>
      <c r="P20">
        <v>813759</v>
      </c>
      <c r="Q20">
        <v>813216</v>
      </c>
      <c r="R20">
        <v>806477</v>
      </c>
      <c r="S20">
        <v>808073</v>
      </c>
      <c r="T20">
        <v>811926</v>
      </c>
      <c r="U20">
        <v>801360</v>
      </c>
      <c r="V20">
        <v>802048</v>
      </c>
      <c r="W20">
        <v>806345</v>
      </c>
      <c r="X20">
        <v>817968</v>
      </c>
      <c r="Y20">
        <v>817968</v>
      </c>
      <c r="Z20">
        <v>826692</v>
      </c>
      <c r="AA20">
        <v>815850</v>
      </c>
      <c r="AB20">
        <v>820333</v>
      </c>
      <c r="AC20">
        <v>622251</v>
      </c>
      <c r="AD20">
        <v>623232</v>
      </c>
      <c r="AE20">
        <v>631127</v>
      </c>
      <c r="AF20">
        <v>631595</v>
      </c>
      <c r="AG20">
        <v>608719</v>
      </c>
      <c r="AH20">
        <v>606579</v>
      </c>
      <c r="AI20">
        <v>606846</v>
      </c>
      <c r="AJ20">
        <v>603683</v>
      </c>
      <c r="AK20">
        <v>601440</v>
      </c>
      <c r="AL20">
        <v>604577</v>
      </c>
      <c r="AM20">
        <v>584759</v>
      </c>
      <c r="AN20">
        <v>584582</v>
      </c>
      <c r="AO20">
        <v>579574</v>
      </c>
      <c r="AP20">
        <v>571615</v>
      </c>
      <c r="AQ20">
        <v>568507</v>
      </c>
      <c r="AR20">
        <v>567021</v>
      </c>
      <c r="AS20">
        <v>565157</v>
      </c>
      <c r="AT20">
        <v>565451</v>
      </c>
      <c r="AU20">
        <v>564199</v>
      </c>
      <c r="AV20">
        <v>565389</v>
      </c>
      <c r="AW20">
        <v>564240</v>
      </c>
      <c r="AX20">
        <v>4618884</v>
      </c>
      <c r="AY20">
        <v>4585318</v>
      </c>
      <c r="AZ20">
        <v>4501394</v>
      </c>
      <c r="BA20">
        <v>4519445</v>
      </c>
      <c r="BB20">
        <v>4571054</v>
      </c>
      <c r="BC20">
        <v>4549216</v>
      </c>
      <c r="BD20">
        <v>4496330</v>
      </c>
      <c r="BE20">
        <v>4457975</v>
      </c>
      <c r="BF20">
        <v>4404898</v>
      </c>
      <c r="BG20">
        <v>4436942</v>
      </c>
      <c r="BH20">
        <v>4453182</v>
      </c>
      <c r="BI20">
        <v>4390856</v>
      </c>
      <c r="BJ20">
        <v>4306299</v>
      </c>
      <c r="BK20">
        <v>4329202</v>
      </c>
      <c r="BL20">
        <v>4353653</v>
      </c>
      <c r="BM20">
        <v>4198228</v>
      </c>
      <c r="BN20">
        <v>4096304</v>
      </c>
      <c r="BO20">
        <v>4133930</v>
      </c>
      <c r="BP20">
        <v>4138791</v>
      </c>
      <c r="BQ20">
        <v>4122844</v>
      </c>
      <c r="BR20">
        <v>4119130</v>
      </c>
      <c r="BS20">
        <v>4097666</v>
      </c>
      <c r="BT20">
        <v>4120339</v>
      </c>
      <c r="BU20">
        <v>48925</v>
      </c>
      <c r="BV20">
        <v>48855</v>
      </c>
      <c r="BW20">
        <v>48855</v>
      </c>
      <c r="BX20">
        <v>48735</v>
      </c>
      <c r="BY20">
        <v>43289</v>
      </c>
      <c r="BZ20">
        <v>42484</v>
      </c>
      <c r="CA20">
        <v>42462</v>
      </c>
      <c r="CB20">
        <v>42416</v>
      </c>
      <c r="CC20">
        <v>42405</v>
      </c>
      <c r="CD20">
        <v>42190</v>
      </c>
      <c r="CE20">
        <v>42008</v>
      </c>
      <c r="CF20">
        <v>42008</v>
      </c>
      <c r="CG20">
        <v>42004</v>
      </c>
      <c r="CH20">
        <v>41914</v>
      </c>
      <c r="CI20">
        <v>41914</v>
      </c>
      <c r="CJ20">
        <v>41914</v>
      </c>
      <c r="CK20">
        <v>41896</v>
      </c>
      <c r="CL20">
        <v>41558</v>
      </c>
      <c r="CM20">
        <v>41455</v>
      </c>
      <c r="CN20">
        <v>41455</v>
      </c>
      <c r="CO20">
        <v>41075</v>
      </c>
      <c r="CP20">
        <v>41075</v>
      </c>
      <c r="CQ20">
        <v>34878</v>
      </c>
      <c r="CR20">
        <v>34878</v>
      </c>
      <c r="CS20">
        <v>34871</v>
      </c>
      <c r="CT20">
        <v>34883</v>
      </c>
      <c r="CU20">
        <v>34763</v>
      </c>
      <c r="CV20">
        <v>34419</v>
      </c>
      <c r="CW20">
        <v>34683</v>
      </c>
    </row>
    <row r="21" spans="1:101" x14ac:dyDescent="0.25">
      <c r="A21" t="s">
        <v>2391</v>
      </c>
      <c r="B21">
        <v>32342</v>
      </c>
      <c r="C21">
        <v>32342</v>
      </c>
      <c r="D21">
        <v>32257</v>
      </c>
      <c r="E21">
        <v>32257</v>
      </c>
      <c r="F21">
        <v>32185</v>
      </c>
      <c r="G21">
        <v>567319</v>
      </c>
      <c r="H21">
        <v>565952</v>
      </c>
      <c r="I21">
        <v>560169</v>
      </c>
      <c r="J21">
        <v>559492</v>
      </c>
      <c r="K21">
        <v>561063</v>
      </c>
      <c r="L21">
        <v>560288</v>
      </c>
      <c r="M21">
        <v>558057</v>
      </c>
      <c r="N21">
        <v>557735</v>
      </c>
      <c r="O21">
        <v>558456</v>
      </c>
      <c r="P21">
        <v>555926</v>
      </c>
      <c r="Q21">
        <v>590967</v>
      </c>
      <c r="R21">
        <v>591212</v>
      </c>
      <c r="S21">
        <v>590227</v>
      </c>
      <c r="T21">
        <v>588767</v>
      </c>
      <c r="U21">
        <v>590098</v>
      </c>
      <c r="V21">
        <v>582887</v>
      </c>
      <c r="W21">
        <v>587224</v>
      </c>
      <c r="X21">
        <v>584599</v>
      </c>
      <c r="Y21">
        <v>584599</v>
      </c>
      <c r="Z21">
        <v>566542</v>
      </c>
      <c r="AA21">
        <v>480221</v>
      </c>
      <c r="AB21">
        <v>455597</v>
      </c>
      <c r="AC21">
        <v>817649</v>
      </c>
      <c r="AD21">
        <v>811269</v>
      </c>
      <c r="AE21">
        <v>775682</v>
      </c>
      <c r="AF21">
        <v>780116</v>
      </c>
      <c r="AG21">
        <v>782148</v>
      </c>
      <c r="AH21">
        <v>785093</v>
      </c>
      <c r="AI21">
        <v>788858</v>
      </c>
      <c r="AJ21">
        <v>769231</v>
      </c>
      <c r="AK21">
        <v>778200</v>
      </c>
      <c r="AL21">
        <v>787346</v>
      </c>
      <c r="AM21">
        <v>792640</v>
      </c>
      <c r="AN21">
        <v>778816</v>
      </c>
      <c r="AO21">
        <v>768236</v>
      </c>
      <c r="AP21">
        <v>762102</v>
      </c>
      <c r="AQ21">
        <v>760986</v>
      </c>
      <c r="AR21">
        <v>769550</v>
      </c>
      <c r="AS21">
        <v>768064</v>
      </c>
      <c r="AT21">
        <v>769631</v>
      </c>
      <c r="AU21">
        <v>756011</v>
      </c>
      <c r="AV21">
        <v>751319</v>
      </c>
      <c r="AW21">
        <v>739246</v>
      </c>
      <c r="AX21">
        <v>566634</v>
      </c>
      <c r="AY21">
        <v>570198</v>
      </c>
      <c r="AZ21">
        <v>569895</v>
      </c>
      <c r="BA21">
        <v>569756</v>
      </c>
      <c r="BB21">
        <v>571479</v>
      </c>
      <c r="BC21">
        <v>569082</v>
      </c>
      <c r="BD21">
        <v>567216</v>
      </c>
      <c r="BE21">
        <v>566061</v>
      </c>
      <c r="BF21">
        <v>567018</v>
      </c>
      <c r="BG21">
        <v>563627</v>
      </c>
      <c r="BH21">
        <v>564422</v>
      </c>
      <c r="BI21">
        <v>569211</v>
      </c>
      <c r="BJ21">
        <v>566862</v>
      </c>
      <c r="BK21">
        <v>558401</v>
      </c>
      <c r="BL21">
        <v>560584</v>
      </c>
      <c r="BM21">
        <v>556832</v>
      </c>
      <c r="BN21">
        <v>556576</v>
      </c>
      <c r="BO21">
        <v>553813</v>
      </c>
      <c r="BP21">
        <v>556492</v>
      </c>
      <c r="BQ21">
        <v>559077</v>
      </c>
      <c r="BR21">
        <v>555890</v>
      </c>
      <c r="BS21">
        <v>556068</v>
      </c>
      <c r="BT21">
        <v>556499</v>
      </c>
      <c r="BU21">
        <v>4084217</v>
      </c>
      <c r="BV21">
        <v>4048473</v>
      </c>
      <c r="BW21">
        <v>4065353</v>
      </c>
      <c r="BX21">
        <v>4025133</v>
      </c>
      <c r="BY21">
        <v>3933555</v>
      </c>
      <c r="BZ21">
        <v>4018857</v>
      </c>
      <c r="CA21">
        <v>4034742</v>
      </c>
      <c r="CB21">
        <v>4043295</v>
      </c>
      <c r="CC21">
        <v>4082725</v>
      </c>
      <c r="CD21">
        <v>4038846</v>
      </c>
      <c r="CE21">
        <v>4012990</v>
      </c>
      <c r="CF21">
        <v>4002151</v>
      </c>
      <c r="CG21">
        <v>4037473</v>
      </c>
      <c r="CH21">
        <v>3959092</v>
      </c>
      <c r="CI21">
        <v>4039609</v>
      </c>
      <c r="CJ21">
        <v>4002274</v>
      </c>
      <c r="CK21">
        <v>3990625</v>
      </c>
      <c r="CL21">
        <v>4070243</v>
      </c>
      <c r="CM21">
        <v>4103931</v>
      </c>
      <c r="CN21">
        <v>4103931</v>
      </c>
      <c r="CO21">
        <v>4166192</v>
      </c>
      <c r="CP21">
        <v>4118099</v>
      </c>
      <c r="CQ21">
        <v>41307</v>
      </c>
      <c r="CR21">
        <v>41148</v>
      </c>
      <c r="CS21">
        <v>40242</v>
      </c>
      <c r="CT21">
        <v>40151</v>
      </c>
      <c r="CU21">
        <v>40126</v>
      </c>
      <c r="CV21">
        <v>39309</v>
      </c>
      <c r="CW21">
        <v>39309</v>
      </c>
    </row>
    <row r="22" spans="1:101" x14ac:dyDescent="0.25">
      <c r="A22" t="s">
        <v>2392</v>
      </c>
      <c r="B22">
        <v>35393</v>
      </c>
      <c r="C22">
        <v>35393</v>
      </c>
      <c r="D22">
        <v>35393</v>
      </c>
      <c r="E22">
        <v>35393</v>
      </c>
      <c r="F22">
        <v>35371</v>
      </c>
      <c r="G22">
        <v>32180</v>
      </c>
      <c r="H22">
        <v>32165</v>
      </c>
      <c r="I22">
        <v>30256</v>
      </c>
      <c r="J22">
        <v>30096</v>
      </c>
      <c r="K22">
        <v>30027</v>
      </c>
      <c r="L22">
        <v>29701</v>
      </c>
      <c r="M22">
        <v>27536</v>
      </c>
      <c r="N22">
        <v>27541</v>
      </c>
      <c r="O22">
        <v>27491</v>
      </c>
      <c r="P22">
        <v>27491</v>
      </c>
      <c r="Q22">
        <v>27470</v>
      </c>
      <c r="R22">
        <v>27588</v>
      </c>
      <c r="S22">
        <v>27643</v>
      </c>
      <c r="T22">
        <v>27646</v>
      </c>
      <c r="U22">
        <v>27651</v>
      </c>
      <c r="V22">
        <v>27610</v>
      </c>
      <c r="W22">
        <v>27610</v>
      </c>
      <c r="X22">
        <v>27610</v>
      </c>
      <c r="Y22">
        <v>27610</v>
      </c>
      <c r="Z22">
        <v>27582</v>
      </c>
      <c r="AA22">
        <v>27534</v>
      </c>
      <c r="AB22">
        <v>27529</v>
      </c>
      <c r="AC22">
        <v>446506</v>
      </c>
      <c r="AD22">
        <v>441967</v>
      </c>
      <c r="AE22">
        <v>423077</v>
      </c>
      <c r="AF22">
        <v>377830</v>
      </c>
      <c r="AG22">
        <v>374408</v>
      </c>
      <c r="AH22">
        <v>378822</v>
      </c>
      <c r="AI22">
        <v>377456</v>
      </c>
      <c r="AJ22">
        <v>362205</v>
      </c>
      <c r="AK22">
        <v>322545</v>
      </c>
      <c r="AL22">
        <v>323636</v>
      </c>
      <c r="AM22">
        <v>322001</v>
      </c>
      <c r="AN22">
        <v>321432</v>
      </c>
      <c r="AO22">
        <v>318628</v>
      </c>
      <c r="AP22">
        <v>317368</v>
      </c>
      <c r="AQ22">
        <v>317123</v>
      </c>
      <c r="AR22">
        <v>317643</v>
      </c>
      <c r="AS22">
        <v>293751</v>
      </c>
      <c r="AT22">
        <v>273471</v>
      </c>
      <c r="AU22">
        <v>244417</v>
      </c>
      <c r="AV22">
        <v>243548</v>
      </c>
      <c r="AW22">
        <v>242274</v>
      </c>
      <c r="AX22">
        <v>739796</v>
      </c>
      <c r="AY22">
        <v>734395</v>
      </c>
      <c r="AZ22">
        <v>733647</v>
      </c>
      <c r="BA22">
        <v>733402</v>
      </c>
      <c r="BB22">
        <v>737508</v>
      </c>
      <c r="BC22">
        <v>735949</v>
      </c>
      <c r="BD22">
        <v>736623</v>
      </c>
      <c r="BE22">
        <v>726972</v>
      </c>
      <c r="BF22">
        <v>723696</v>
      </c>
      <c r="BG22">
        <v>724836</v>
      </c>
      <c r="BH22">
        <v>723042</v>
      </c>
      <c r="BI22">
        <v>719586</v>
      </c>
      <c r="BJ22">
        <v>720533</v>
      </c>
      <c r="BK22">
        <v>715660</v>
      </c>
      <c r="BL22">
        <v>718700</v>
      </c>
      <c r="BM22">
        <v>717968</v>
      </c>
      <c r="BN22">
        <v>718541</v>
      </c>
      <c r="BO22">
        <v>714247</v>
      </c>
      <c r="BP22">
        <v>703806</v>
      </c>
      <c r="BQ22">
        <v>696295</v>
      </c>
      <c r="BR22">
        <v>696671</v>
      </c>
      <c r="BS22">
        <v>697666</v>
      </c>
      <c r="BT22">
        <v>694933</v>
      </c>
      <c r="BU22">
        <v>556084</v>
      </c>
      <c r="BV22">
        <v>554600</v>
      </c>
      <c r="BW22">
        <v>553561</v>
      </c>
      <c r="BX22">
        <v>551833</v>
      </c>
      <c r="BY22">
        <v>575072</v>
      </c>
      <c r="BZ22">
        <v>564529</v>
      </c>
      <c r="CA22">
        <v>529900</v>
      </c>
      <c r="CB22">
        <v>529744</v>
      </c>
      <c r="CC22">
        <v>530653</v>
      </c>
      <c r="CD22">
        <v>527444</v>
      </c>
      <c r="CE22">
        <v>528225</v>
      </c>
      <c r="CF22">
        <v>526755</v>
      </c>
      <c r="CG22">
        <v>524419</v>
      </c>
      <c r="CH22">
        <v>524834</v>
      </c>
      <c r="CI22">
        <v>522668</v>
      </c>
      <c r="CJ22">
        <v>520573</v>
      </c>
      <c r="CK22">
        <v>521965</v>
      </c>
      <c r="CL22">
        <v>526286</v>
      </c>
      <c r="CM22">
        <v>529968</v>
      </c>
      <c r="CN22">
        <v>529968</v>
      </c>
      <c r="CO22">
        <v>526756</v>
      </c>
      <c r="CP22">
        <v>525728</v>
      </c>
      <c r="CQ22">
        <v>4128809</v>
      </c>
      <c r="CR22">
        <v>4092659</v>
      </c>
      <c r="CS22">
        <v>4113942</v>
      </c>
      <c r="CT22">
        <v>4041540</v>
      </c>
      <c r="CU22">
        <v>3976707</v>
      </c>
      <c r="CV22">
        <v>3997683</v>
      </c>
      <c r="CW22">
        <v>3996562</v>
      </c>
    </row>
    <row r="23" spans="1:101" x14ac:dyDescent="0.25">
      <c r="A23" t="s">
        <v>2393</v>
      </c>
      <c r="B23">
        <v>3443779</v>
      </c>
      <c r="C23">
        <v>3443779</v>
      </c>
      <c r="D23">
        <v>3419073</v>
      </c>
      <c r="E23">
        <v>3329360</v>
      </c>
      <c r="F23">
        <v>3367975</v>
      </c>
      <c r="G23">
        <v>35421</v>
      </c>
      <c r="H23">
        <v>34189</v>
      </c>
      <c r="I23">
        <v>34184</v>
      </c>
      <c r="J23">
        <v>34311</v>
      </c>
      <c r="K23">
        <v>34256</v>
      </c>
      <c r="L23">
        <v>34052</v>
      </c>
      <c r="M23">
        <v>34052</v>
      </c>
      <c r="N23">
        <v>34043</v>
      </c>
      <c r="O23">
        <v>34043</v>
      </c>
      <c r="P23">
        <v>34043</v>
      </c>
      <c r="Q23">
        <v>34005</v>
      </c>
      <c r="R23">
        <v>34031</v>
      </c>
      <c r="S23">
        <v>34085</v>
      </c>
      <c r="T23">
        <v>34080</v>
      </c>
      <c r="U23">
        <v>34056</v>
      </c>
      <c r="V23">
        <v>34053</v>
      </c>
      <c r="W23">
        <v>34062</v>
      </c>
      <c r="X23">
        <v>34062</v>
      </c>
      <c r="Y23">
        <v>34062</v>
      </c>
      <c r="Z23">
        <v>34062</v>
      </c>
      <c r="AA23">
        <v>33789</v>
      </c>
      <c r="AB23">
        <v>33763</v>
      </c>
      <c r="AC23">
        <v>27529</v>
      </c>
      <c r="AD23">
        <v>27495</v>
      </c>
      <c r="AE23">
        <v>27476</v>
      </c>
      <c r="AF23">
        <v>27466</v>
      </c>
      <c r="AG23">
        <v>27464</v>
      </c>
      <c r="AH23">
        <v>27464</v>
      </c>
      <c r="AI23">
        <v>27453</v>
      </c>
      <c r="AJ23">
        <v>27458</v>
      </c>
      <c r="AK23">
        <v>27398</v>
      </c>
      <c r="AL23">
        <v>27398</v>
      </c>
      <c r="AM23">
        <v>27352</v>
      </c>
      <c r="AN23">
        <v>27249</v>
      </c>
      <c r="AO23">
        <v>27242</v>
      </c>
      <c r="AP23">
        <v>27202</v>
      </c>
      <c r="AQ23">
        <v>27199</v>
      </c>
      <c r="AR23">
        <v>27209</v>
      </c>
      <c r="AS23">
        <v>27183</v>
      </c>
      <c r="AT23">
        <v>27143</v>
      </c>
      <c r="AU23">
        <v>27143</v>
      </c>
      <c r="AV23">
        <v>27107</v>
      </c>
      <c r="AW23">
        <v>27107</v>
      </c>
      <c r="AX23">
        <v>238413</v>
      </c>
      <c r="AY23">
        <v>237482</v>
      </c>
      <c r="AZ23">
        <v>236322</v>
      </c>
      <c r="BA23">
        <v>238671</v>
      </c>
      <c r="BB23">
        <v>239175</v>
      </c>
      <c r="BC23">
        <v>238972</v>
      </c>
      <c r="BD23">
        <v>237806</v>
      </c>
      <c r="BE23">
        <v>235917</v>
      </c>
      <c r="BF23">
        <v>236299</v>
      </c>
      <c r="BG23">
        <v>231594</v>
      </c>
      <c r="BH23">
        <v>231441</v>
      </c>
      <c r="BI23">
        <v>235593</v>
      </c>
      <c r="BJ23">
        <v>235351</v>
      </c>
      <c r="BK23">
        <v>229295</v>
      </c>
      <c r="BL23">
        <v>227086</v>
      </c>
      <c r="BM23">
        <v>222519</v>
      </c>
      <c r="BN23">
        <v>221865</v>
      </c>
      <c r="BO23">
        <v>208328</v>
      </c>
      <c r="BP23">
        <v>208002</v>
      </c>
      <c r="BQ23">
        <v>207823</v>
      </c>
      <c r="BR23">
        <v>207685</v>
      </c>
      <c r="BS23">
        <v>207683</v>
      </c>
      <c r="BT23">
        <v>207120</v>
      </c>
      <c r="BU23">
        <v>686077</v>
      </c>
      <c r="BV23">
        <v>675026</v>
      </c>
      <c r="BW23">
        <v>681971</v>
      </c>
      <c r="BX23">
        <v>676460</v>
      </c>
      <c r="BY23">
        <v>679147</v>
      </c>
      <c r="BZ23">
        <v>678206</v>
      </c>
      <c r="CA23">
        <v>669849</v>
      </c>
      <c r="CB23">
        <v>675395</v>
      </c>
      <c r="CC23">
        <v>674792</v>
      </c>
      <c r="CD23">
        <v>670306</v>
      </c>
      <c r="CE23">
        <v>672886</v>
      </c>
      <c r="CF23">
        <v>666466</v>
      </c>
      <c r="CG23">
        <v>662202</v>
      </c>
      <c r="CH23">
        <v>666006</v>
      </c>
      <c r="CI23">
        <v>655546</v>
      </c>
      <c r="CJ23">
        <v>660948</v>
      </c>
      <c r="CK23">
        <v>656889</v>
      </c>
      <c r="CL23">
        <v>647637</v>
      </c>
      <c r="CM23">
        <v>645069</v>
      </c>
      <c r="CN23">
        <v>645069</v>
      </c>
      <c r="CO23">
        <v>634081</v>
      </c>
      <c r="CP23">
        <v>628970</v>
      </c>
      <c r="CQ23">
        <v>528246</v>
      </c>
      <c r="CR23">
        <v>525997</v>
      </c>
      <c r="CS23">
        <v>506526</v>
      </c>
      <c r="CT23">
        <v>498446</v>
      </c>
      <c r="CU23">
        <v>497015</v>
      </c>
      <c r="CV23">
        <v>496721</v>
      </c>
      <c r="CW23">
        <v>479855</v>
      </c>
    </row>
    <row r="24" spans="1:101" x14ac:dyDescent="0.25">
      <c r="A24" t="s">
        <v>2394</v>
      </c>
      <c r="B24">
        <v>203274</v>
      </c>
      <c r="C24">
        <v>203274</v>
      </c>
      <c r="D24">
        <v>203659</v>
      </c>
      <c r="E24">
        <v>203706</v>
      </c>
      <c r="F24">
        <v>203299</v>
      </c>
      <c r="G24">
        <v>3370454</v>
      </c>
      <c r="H24">
        <v>3319808</v>
      </c>
      <c r="I24">
        <v>3286978</v>
      </c>
      <c r="J24">
        <v>3308644</v>
      </c>
      <c r="K24">
        <v>3339228</v>
      </c>
      <c r="L24">
        <v>3287825</v>
      </c>
      <c r="M24">
        <v>3257325</v>
      </c>
      <c r="N24">
        <v>3249535</v>
      </c>
      <c r="O24">
        <v>3248421</v>
      </c>
      <c r="P24">
        <v>3272225</v>
      </c>
      <c r="Q24">
        <v>3282708</v>
      </c>
      <c r="R24">
        <v>3294797</v>
      </c>
      <c r="S24">
        <v>3317688</v>
      </c>
      <c r="T24">
        <v>3310592</v>
      </c>
      <c r="U24">
        <v>3327729</v>
      </c>
      <c r="V24">
        <v>3286345</v>
      </c>
      <c r="W24">
        <v>3264693</v>
      </c>
      <c r="X24">
        <v>3329663</v>
      </c>
      <c r="Y24">
        <v>3329663</v>
      </c>
      <c r="Z24">
        <v>3305628</v>
      </c>
      <c r="AA24">
        <v>3335461</v>
      </c>
      <c r="AB24">
        <v>3343743</v>
      </c>
      <c r="AC24">
        <v>33763</v>
      </c>
      <c r="AD24">
        <v>33485</v>
      </c>
      <c r="AE24">
        <v>32146</v>
      </c>
      <c r="AF24">
        <v>29908</v>
      </c>
      <c r="AG24">
        <v>29756</v>
      </c>
      <c r="AH24">
        <v>29679</v>
      </c>
      <c r="AI24">
        <v>29629</v>
      </c>
      <c r="AJ24">
        <v>29585</v>
      </c>
      <c r="AK24">
        <v>29370</v>
      </c>
      <c r="AL24">
        <v>29370</v>
      </c>
      <c r="AM24">
        <v>29318</v>
      </c>
      <c r="AN24">
        <v>29151</v>
      </c>
      <c r="AO24">
        <v>29008</v>
      </c>
      <c r="AP24">
        <v>29008</v>
      </c>
      <c r="AQ24">
        <v>29003</v>
      </c>
      <c r="AR24">
        <v>29003</v>
      </c>
      <c r="AS24">
        <v>28988</v>
      </c>
      <c r="AT24">
        <v>28988</v>
      </c>
      <c r="AU24">
        <v>28988</v>
      </c>
      <c r="AV24">
        <v>28844</v>
      </c>
      <c r="AW24">
        <v>28853</v>
      </c>
      <c r="AX24">
        <v>27107</v>
      </c>
      <c r="AY24">
        <v>26902</v>
      </c>
      <c r="AZ24">
        <v>26919</v>
      </c>
      <c r="BA24">
        <v>26800</v>
      </c>
      <c r="BB24">
        <v>26737</v>
      </c>
      <c r="BC24">
        <v>26747</v>
      </c>
      <c r="BD24">
        <v>26654</v>
      </c>
      <c r="BE24">
        <v>26654</v>
      </c>
      <c r="BF24">
        <v>26645</v>
      </c>
      <c r="BG24">
        <v>26489</v>
      </c>
      <c r="BH24">
        <v>26441</v>
      </c>
      <c r="BI24">
        <v>26451</v>
      </c>
      <c r="BJ24">
        <v>26315</v>
      </c>
      <c r="BK24">
        <v>25770</v>
      </c>
      <c r="BL24">
        <v>25770</v>
      </c>
      <c r="BM24">
        <v>25770</v>
      </c>
      <c r="BN24">
        <v>25753</v>
      </c>
      <c r="BO24">
        <v>25753</v>
      </c>
      <c r="BP24">
        <v>25648</v>
      </c>
      <c r="BQ24">
        <v>25576</v>
      </c>
      <c r="BR24">
        <v>25551</v>
      </c>
      <c r="BS24">
        <v>25551</v>
      </c>
      <c r="BT24">
        <v>25551</v>
      </c>
      <c r="BU24">
        <v>207101</v>
      </c>
      <c r="BV24">
        <v>206972</v>
      </c>
      <c r="BW24">
        <v>206779</v>
      </c>
      <c r="BX24">
        <v>206665</v>
      </c>
      <c r="BY24">
        <v>206647</v>
      </c>
      <c r="BZ24">
        <v>206528</v>
      </c>
      <c r="CA24">
        <v>206541</v>
      </c>
      <c r="CB24">
        <v>206333</v>
      </c>
      <c r="CC24">
        <v>206387</v>
      </c>
      <c r="CD24">
        <v>203531</v>
      </c>
      <c r="CE24">
        <v>202548</v>
      </c>
      <c r="CF24">
        <v>202438</v>
      </c>
      <c r="CG24">
        <v>201122</v>
      </c>
      <c r="CH24">
        <v>201844</v>
      </c>
      <c r="CI24">
        <v>200042</v>
      </c>
      <c r="CJ24">
        <v>199995</v>
      </c>
      <c r="CK24">
        <v>198502</v>
      </c>
      <c r="CL24">
        <v>198634</v>
      </c>
      <c r="CM24">
        <v>194618</v>
      </c>
      <c r="CN24">
        <v>194618</v>
      </c>
      <c r="CO24">
        <v>194992</v>
      </c>
      <c r="CP24">
        <v>194933</v>
      </c>
      <c r="CQ24">
        <v>614554</v>
      </c>
      <c r="CR24">
        <v>608746</v>
      </c>
      <c r="CS24">
        <v>606462</v>
      </c>
      <c r="CT24">
        <v>613047</v>
      </c>
      <c r="CU24">
        <v>613721</v>
      </c>
      <c r="CV24">
        <v>607070</v>
      </c>
      <c r="CW24">
        <v>598879</v>
      </c>
    </row>
    <row r="25" spans="1:101" x14ac:dyDescent="0.25">
      <c r="A25" t="s">
        <v>2395</v>
      </c>
      <c r="B25">
        <v>2140900</v>
      </c>
      <c r="C25">
        <v>2140900</v>
      </c>
      <c r="D25">
        <v>2119722</v>
      </c>
      <c r="E25">
        <v>2112687</v>
      </c>
      <c r="F25">
        <v>2107381</v>
      </c>
      <c r="G25">
        <v>202357</v>
      </c>
      <c r="H25">
        <v>201697</v>
      </c>
      <c r="I25">
        <v>201448</v>
      </c>
      <c r="J25">
        <v>201324</v>
      </c>
      <c r="K25">
        <v>201354</v>
      </c>
      <c r="L25">
        <v>201212</v>
      </c>
      <c r="M25">
        <v>200762</v>
      </c>
      <c r="N25">
        <v>200406</v>
      </c>
      <c r="O25">
        <v>200273</v>
      </c>
      <c r="P25">
        <v>200439</v>
      </c>
      <c r="Q25">
        <v>200143</v>
      </c>
      <c r="R25">
        <v>199526</v>
      </c>
      <c r="S25">
        <v>199370</v>
      </c>
      <c r="T25">
        <v>199348</v>
      </c>
      <c r="U25">
        <v>199605</v>
      </c>
      <c r="V25">
        <v>199632</v>
      </c>
      <c r="W25">
        <v>185926</v>
      </c>
      <c r="X25">
        <v>185852</v>
      </c>
      <c r="Y25">
        <v>185852</v>
      </c>
      <c r="Z25">
        <v>185858</v>
      </c>
      <c r="AA25">
        <v>185806</v>
      </c>
      <c r="AB25">
        <v>185626</v>
      </c>
      <c r="AC25">
        <v>3391961</v>
      </c>
      <c r="AD25">
        <v>3402526</v>
      </c>
      <c r="AE25">
        <v>3374059</v>
      </c>
      <c r="AF25">
        <v>3297471</v>
      </c>
      <c r="AG25">
        <v>3244180</v>
      </c>
      <c r="AH25">
        <v>3246494</v>
      </c>
      <c r="AI25">
        <v>3237128</v>
      </c>
      <c r="AJ25">
        <v>3222220</v>
      </c>
      <c r="AK25">
        <v>3185663</v>
      </c>
      <c r="AL25">
        <v>3178464</v>
      </c>
      <c r="AM25">
        <v>3195592</v>
      </c>
      <c r="AN25">
        <v>3214732</v>
      </c>
      <c r="AO25">
        <v>3177991</v>
      </c>
      <c r="AP25">
        <v>3156586</v>
      </c>
      <c r="AQ25">
        <v>3124572</v>
      </c>
      <c r="AR25">
        <v>3121049</v>
      </c>
      <c r="AS25">
        <v>3121071</v>
      </c>
      <c r="AT25">
        <v>3120564</v>
      </c>
      <c r="AU25">
        <v>3083940</v>
      </c>
      <c r="AV25">
        <v>3084455</v>
      </c>
      <c r="AW25">
        <v>3119073</v>
      </c>
      <c r="AX25">
        <v>28853</v>
      </c>
      <c r="AY25">
        <v>28728</v>
      </c>
      <c r="AZ25">
        <v>28728</v>
      </c>
      <c r="BA25">
        <v>28652</v>
      </c>
      <c r="BB25">
        <v>28529</v>
      </c>
      <c r="BC25">
        <v>28529</v>
      </c>
      <c r="BD25">
        <v>28469</v>
      </c>
      <c r="BE25">
        <v>28362</v>
      </c>
      <c r="BF25">
        <v>28022</v>
      </c>
      <c r="BG25">
        <v>27028</v>
      </c>
      <c r="BH25">
        <v>27028</v>
      </c>
      <c r="BI25">
        <v>26988</v>
      </c>
      <c r="BJ25">
        <v>26502</v>
      </c>
      <c r="BK25">
        <v>26475</v>
      </c>
      <c r="BL25">
        <v>26450</v>
      </c>
      <c r="BM25">
        <v>26410</v>
      </c>
      <c r="BN25">
        <v>26410</v>
      </c>
      <c r="BO25">
        <v>26328</v>
      </c>
      <c r="BP25">
        <v>26252</v>
      </c>
      <c r="BQ25">
        <v>26248</v>
      </c>
      <c r="BR25">
        <v>25995</v>
      </c>
      <c r="BS25">
        <v>25995</v>
      </c>
      <c r="BT25">
        <v>25994</v>
      </c>
      <c r="BU25">
        <v>25334</v>
      </c>
      <c r="BV25">
        <v>25269</v>
      </c>
      <c r="BW25">
        <v>25269</v>
      </c>
      <c r="BX25">
        <v>25168</v>
      </c>
      <c r="BY25">
        <v>25185</v>
      </c>
      <c r="BZ25">
        <v>25185</v>
      </c>
      <c r="CA25">
        <v>25299</v>
      </c>
      <c r="CB25">
        <v>25303</v>
      </c>
      <c r="CC25">
        <v>25353</v>
      </c>
      <c r="CD25">
        <v>25331</v>
      </c>
      <c r="CE25">
        <v>24973</v>
      </c>
      <c r="CF25">
        <v>24933</v>
      </c>
      <c r="CG25">
        <v>24904</v>
      </c>
      <c r="CH25">
        <v>24817</v>
      </c>
      <c r="CI25">
        <v>24675</v>
      </c>
      <c r="CJ25">
        <v>24616</v>
      </c>
      <c r="CK25">
        <v>24600</v>
      </c>
      <c r="CL25">
        <v>24514</v>
      </c>
      <c r="CM25">
        <v>24504</v>
      </c>
      <c r="CN25">
        <v>24504</v>
      </c>
      <c r="CO25">
        <v>24504</v>
      </c>
      <c r="CP25">
        <v>24458</v>
      </c>
      <c r="CQ25">
        <v>193803</v>
      </c>
      <c r="CR25">
        <v>196190</v>
      </c>
      <c r="CS25">
        <v>196336</v>
      </c>
      <c r="CT25">
        <v>195188</v>
      </c>
      <c r="CU25">
        <v>195048</v>
      </c>
      <c r="CV25">
        <v>194674</v>
      </c>
      <c r="CW25">
        <v>194464</v>
      </c>
    </row>
    <row r="26" spans="1:101" x14ac:dyDescent="0.25">
      <c r="A26" t="s">
        <v>2396</v>
      </c>
      <c r="B26">
        <v>142845</v>
      </c>
      <c r="C26">
        <v>142845</v>
      </c>
      <c r="D26">
        <v>142287</v>
      </c>
      <c r="E26">
        <v>142348</v>
      </c>
      <c r="F26">
        <v>142528</v>
      </c>
      <c r="G26">
        <v>2106400</v>
      </c>
      <c r="H26">
        <v>2100836</v>
      </c>
      <c r="I26">
        <v>2092151</v>
      </c>
      <c r="J26">
        <v>2090380</v>
      </c>
      <c r="K26">
        <v>2091026</v>
      </c>
      <c r="L26">
        <v>2089039</v>
      </c>
      <c r="M26">
        <v>2088415</v>
      </c>
      <c r="N26">
        <v>2093101</v>
      </c>
      <c r="O26">
        <v>2095831</v>
      </c>
      <c r="P26">
        <v>2090417</v>
      </c>
      <c r="Q26">
        <v>2091898</v>
      </c>
      <c r="R26">
        <v>2094173</v>
      </c>
      <c r="S26">
        <v>2094093</v>
      </c>
      <c r="T26">
        <v>2096005</v>
      </c>
      <c r="U26">
        <v>2091840</v>
      </c>
      <c r="V26">
        <v>2067203</v>
      </c>
      <c r="W26">
        <v>2064258</v>
      </c>
      <c r="X26">
        <v>2054807</v>
      </c>
      <c r="Y26">
        <v>2054807</v>
      </c>
      <c r="Z26">
        <v>2057137</v>
      </c>
      <c r="AA26">
        <v>2062397</v>
      </c>
      <c r="AB26">
        <v>2060051</v>
      </c>
      <c r="AC26">
        <v>185528</v>
      </c>
      <c r="AD26">
        <v>177310</v>
      </c>
      <c r="AE26">
        <v>177288</v>
      </c>
      <c r="AF26">
        <v>177185</v>
      </c>
      <c r="AG26">
        <v>175734</v>
      </c>
      <c r="AH26">
        <v>175700</v>
      </c>
      <c r="AI26">
        <v>175661</v>
      </c>
      <c r="AJ26">
        <v>175479</v>
      </c>
      <c r="AK26">
        <v>175229</v>
      </c>
      <c r="AL26">
        <v>175406</v>
      </c>
      <c r="AM26">
        <v>173143</v>
      </c>
      <c r="AN26">
        <v>173061</v>
      </c>
      <c r="AO26">
        <v>172913</v>
      </c>
      <c r="AP26">
        <v>172794</v>
      </c>
      <c r="AQ26">
        <v>172817</v>
      </c>
      <c r="AR26">
        <v>172811</v>
      </c>
      <c r="AS26">
        <v>172634</v>
      </c>
      <c r="AT26">
        <v>172573</v>
      </c>
      <c r="AU26">
        <v>172110</v>
      </c>
      <c r="AV26">
        <v>173612</v>
      </c>
      <c r="AW26">
        <v>173059</v>
      </c>
      <c r="AX26">
        <v>3155132</v>
      </c>
      <c r="AY26">
        <v>3154517</v>
      </c>
      <c r="AZ26">
        <v>3137819</v>
      </c>
      <c r="BA26">
        <v>3147125</v>
      </c>
      <c r="BB26">
        <v>3099494</v>
      </c>
      <c r="BC26">
        <v>3096688</v>
      </c>
      <c r="BD26">
        <v>3067970</v>
      </c>
      <c r="BE26">
        <v>3088061</v>
      </c>
      <c r="BF26">
        <v>3102575</v>
      </c>
      <c r="BG26">
        <v>3077717</v>
      </c>
      <c r="BH26">
        <v>3072950</v>
      </c>
      <c r="BI26">
        <v>3091712</v>
      </c>
      <c r="BJ26">
        <v>3029418</v>
      </c>
      <c r="BK26">
        <v>3012983</v>
      </c>
      <c r="BL26">
        <v>3038994</v>
      </c>
      <c r="BM26">
        <v>3042426</v>
      </c>
      <c r="BN26">
        <v>3030044</v>
      </c>
      <c r="BO26">
        <v>3026859</v>
      </c>
      <c r="BP26">
        <v>3075715</v>
      </c>
      <c r="BQ26">
        <v>3086448</v>
      </c>
      <c r="BR26">
        <v>3073729</v>
      </c>
      <c r="BS26">
        <v>3089614</v>
      </c>
      <c r="BT26">
        <v>3139124</v>
      </c>
      <c r="BU26">
        <v>25742</v>
      </c>
      <c r="BV26">
        <v>25639</v>
      </c>
      <c r="BW26">
        <v>25639</v>
      </c>
      <c r="BX26">
        <v>25139</v>
      </c>
      <c r="BY26">
        <v>25168</v>
      </c>
      <c r="BZ26">
        <v>25099</v>
      </c>
      <c r="CA26">
        <v>25138</v>
      </c>
      <c r="CB26">
        <v>25104</v>
      </c>
      <c r="CC26">
        <v>25114</v>
      </c>
      <c r="CD26">
        <v>25044</v>
      </c>
      <c r="CE26">
        <v>25044</v>
      </c>
      <c r="CF26">
        <v>25044</v>
      </c>
      <c r="CG26">
        <v>25043</v>
      </c>
      <c r="CH26">
        <v>24936</v>
      </c>
      <c r="CI26">
        <v>24884</v>
      </c>
      <c r="CJ26">
        <v>24884</v>
      </c>
      <c r="CK26">
        <v>24575</v>
      </c>
      <c r="CL26">
        <v>24526</v>
      </c>
      <c r="CM26">
        <v>24480</v>
      </c>
      <c r="CN26">
        <v>24480</v>
      </c>
      <c r="CO26">
        <v>24480</v>
      </c>
      <c r="CP26">
        <v>24470</v>
      </c>
      <c r="CQ26">
        <v>24384</v>
      </c>
      <c r="CR26">
        <v>23111</v>
      </c>
      <c r="CS26">
        <v>22772</v>
      </c>
      <c r="CT26">
        <v>22473</v>
      </c>
      <c r="CU26">
        <v>22231</v>
      </c>
      <c r="CV26">
        <v>21600</v>
      </c>
      <c r="CW26">
        <v>21418</v>
      </c>
    </row>
    <row r="27" spans="1:101" x14ac:dyDescent="0.25">
      <c r="A27" t="s">
        <v>2397</v>
      </c>
      <c r="B27">
        <v>9910</v>
      </c>
      <c r="C27">
        <v>9910</v>
      </c>
      <c r="D27">
        <v>10030</v>
      </c>
      <c r="E27">
        <v>10030</v>
      </c>
      <c r="F27">
        <v>10129</v>
      </c>
      <c r="G27">
        <v>139075</v>
      </c>
      <c r="H27">
        <v>137354</v>
      </c>
      <c r="I27">
        <v>136337</v>
      </c>
      <c r="J27">
        <v>134470</v>
      </c>
      <c r="K27">
        <v>133772</v>
      </c>
      <c r="L27">
        <v>132608</v>
      </c>
      <c r="M27">
        <v>131883</v>
      </c>
      <c r="N27">
        <v>124224</v>
      </c>
      <c r="O27">
        <v>122655</v>
      </c>
      <c r="P27">
        <v>122300</v>
      </c>
      <c r="Q27">
        <v>118577</v>
      </c>
      <c r="R27">
        <v>118671</v>
      </c>
      <c r="S27">
        <v>118466</v>
      </c>
      <c r="T27">
        <v>118061</v>
      </c>
      <c r="U27">
        <v>110691</v>
      </c>
      <c r="V27">
        <v>110519</v>
      </c>
      <c r="W27">
        <v>110044</v>
      </c>
      <c r="X27">
        <v>109950</v>
      </c>
      <c r="Y27">
        <v>109950</v>
      </c>
      <c r="Z27">
        <v>109758</v>
      </c>
      <c r="AA27">
        <v>108713</v>
      </c>
      <c r="AB27">
        <v>108345</v>
      </c>
      <c r="AC27">
        <v>2060040</v>
      </c>
      <c r="AD27">
        <v>2057811</v>
      </c>
      <c r="AE27">
        <v>2054793</v>
      </c>
      <c r="AF27">
        <v>2018535</v>
      </c>
      <c r="AG27">
        <v>2016788</v>
      </c>
      <c r="AH27">
        <v>2018137</v>
      </c>
      <c r="AI27">
        <v>2016644</v>
      </c>
      <c r="AJ27">
        <v>2014171</v>
      </c>
      <c r="AK27">
        <v>2009893</v>
      </c>
      <c r="AL27">
        <v>2012224</v>
      </c>
      <c r="AM27">
        <v>2010221</v>
      </c>
      <c r="AN27">
        <v>2008366</v>
      </c>
      <c r="AO27">
        <v>2029018</v>
      </c>
      <c r="AP27">
        <v>2027855</v>
      </c>
      <c r="AQ27">
        <v>2017047</v>
      </c>
      <c r="AR27">
        <v>2014669</v>
      </c>
      <c r="AS27">
        <v>2019075</v>
      </c>
      <c r="AT27">
        <v>2020996</v>
      </c>
      <c r="AU27">
        <v>2027953</v>
      </c>
      <c r="AV27">
        <v>2030876</v>
      </c>
      <c r="AW27">
        <v>2031413</v>
      </c>
      <c r="AX27">
        <v>173022</v>
      </c>
      <c r="AY27">
        <v>172989</v>
      </c>
      <c r="AZ27">
        <v>172882</v>
      </c>
      <c r="BA27">
        <v>173246</v>
      </c>
      <c r="BB27">
        <v>173186</v>
      </c>
      <c r="BC27">
        <v>172892</v>
      </c>
      <c r="BD27">
        <v>172656</v>
      </c>
      <c r="BE27">
        <v>172311</v>
      </c>
      <c r="BF27">
        <v>172370</v>
      </c>
      <c r="BG27">
        <v>172244</v>
      </c>
      <c r="BH27">
        <v>172154</v>
      </c>
      <c r="BI27">
        <v>172231</v>
      </c>
      <c r="BJ27">
        <v>172816</v>
      </c>
      <c r="BK27">
        <v>173159</v>
      </c>
      <c r="BL27">
        <v>173420</v>
      </c>
      <c r="BM27">
        <v>173019</v>
      </c>
      <c r="BN27">
        <v>173735</v>
      </c>
      <c r="BO27">
        <v>173734</v>
      </c>
      <c r="BP27">
        <v>174077</v>
      </c>
      <c r="BQ27">
        <v>174505</v>
      </c>
      <c r="BR27">
        <v>174805</v>
      </c>
      <c r="BS27">
        <v>175162</v>
      </c>
      <c r="BT27">
        <v>174907</v>
      </c>
      <c r="BU27">
        <v>3137043</v>
      </c>
      <c r="BV27">
        <v>3141705</v>
      </c>
      <c r="BW27">
        <v>3146046</v>
      </c>
      <c r="BX27">
        <v>3113902</v>
      </c>
      <c r="BY27">
        <v>3158472</v>
      </c>
      <c r="BZ27">
        <v>3172548</v>
      </c>
      <c r="CA27">
        <v>3218727</v>
      </c>
      <c r="CB27">
        <v>3233474</v>
      </c>
      <c r="CC27">
        <v>3246901</v>
      </c>
      <c r="CD27">
        <v>3261900</v>
      </c>
      <c r="CE27">
        <v>3254826</v>
      </c>
      <c r="CF27">
        <v>3258524</v>
      </c>
      <c r="CG27">
        <v>3303849</v>
      </c>
      <c r="CH27">
        <v>3274624</v>
      </c>
      <c r="CI27">
        <v>3265272</v>
      </c>
      <c r="CJ27">
        <v>3237514</v>
      </c>
      <c r="CK27">
        <v>3240227</v>
      </c>
      <c r="CL27">
        <v>3232865</v>
      </c>
      <c r="CM27">
        <v>3270591</v>
      </c>
      <c r="CN27">
        <v>3270591</v>
      </c>
      <c r="CO27">
        <v>3273306</v>
      </c>
      <c r="CP27">
        <v>3248882</v>
      </c>
      <c r="CQ27">
        <v>24382</v>
      </c>
      <c r="CR27">
        <v>24238</v>
      </c>
      <c r="CS27">
        <v>24080</v>
      </c>
      <c r="CT27">
        <v>24023</v>
      </c>
      <c r="CU27">
        <v>23942</v>
      </c>
      <c r="CV27">
        <v>23894</v>
      </c>
      <c r="CW27">
        <v>23694</v>
      </c>
    </row>
    <row r="28" spans="1:101" x14ac:dyDescent="0.25">
      <c r="A28" t="s">
        <v>2398</v>
      </c>
      <c r="B28">
        <v>13881</v>
      </c>
      <c r="C28">
        <v>13881</v>
      </c>
      <c r="D28">
        <v>13931</v>
      </c>
      <c r="E28">
        <v>13931</v>
      </c>
      <c r="F28">
        <v>13701</v>
      </c>
      <c r="G28">
        <v>9337</v>
      </c>
      <c r="H28">
        <v>9337</v>
      </c>
      <c r="I28">
        <v>9257</v>
      </c>
      <c r="J28">
        <v>9257</v>
      </c>
      <c r="K28">
        <v>9250</v>
      </c>
      <c r="L28">
        <v>9079</v>
      </c>
      <c r="M28">
        <v>9079</v>
      </c>
      <c r="N28">
        <v>9079</v>
      </c>
      <c r="O28">
        <v>9139</v>
      </c>
      <c r="P28">
        <v>9139</v>
      </c>
      <c r="Q28">
        <v>8906</v>
      </c>
      <c r="R28">
        <v>8906</v>
      </c>
      <c r="S28">
        <v>8897</v>
      </c>
      <c r="T28">
        <v>8897</v>
      </c>
      <c r="U28">
        <v>8897</v>
      </c>
      <c r="V28">
        <v>8894</v>
      </c>
      <c r="W28">
        <v>8894</v>
      </c>
      <c r="X28">
        <v>8924</v>
      </c>
      <c r="Y28">
        <v>8924</v>
      </c>
      <c r="Z28">
        <v>8924</v>
      </c>
      <c r="AA28">
        <v>8880</v>
      </c>
      <c r="AB28">
        <v>8880</v>
      </c>
      <c r="AC28">
        <v>107877</v>
      </c>
      <c r="AD28">
        <v>107481</v>
      </c>
      <c r="AE28">
        <v>106986</v>
      </c>
      <c r="AF28">
        <v>106731</v>
      </c>
      <c r="AG28">
        <v>105758</v>
      </c>
      <c r="AH28">
        <v>105854</v>
      </c>
      <c r="AI28">
        <v>105788</v>
      </c>
      <c r="AJ28">
        <v>104013</v>
      </c>
      <c r="AK28">
        <v>103012</v>
      </c>
      <c r="AL28">
        <v>102182</v>
      </c>
      <c r="AM28">
        <v>101364</v>
      </c>
      <c r="AN28">
        <v>101000</v>
      </c>
      <c r="AO28">
        <v>100647</v>
      </c>
      <c r="AP28">
        <v>100181</v>
      </c>
      <c r="AQ28">
        <v>99067</v>
      </c>
      <c r="AR28">
        <v>98957</v>
      </c>
      <c r="AS28">
        <v>98891</v>
      </c>
      <c r="AT28">
        <v>98697</v>
      </c>
      <c r="AU28">
        <v>98544</v>
      </c>
      <c r="AV28">
        <v>98384</v>
      </c>
      <c r="AW28">
        <v>98623</v>
      </c>
      <c r="AX28">
        <v>2031534</v>
      </c>
      <c r="AY28">
        <v>2031968</v>
      </c>
      <c r="AZ28">
        <v>2031747</v>
      </c>
      <c r="BA28">
        <v>2032443</v>
      </c>
      <c r="BB28">
        <v>2033601</v>
      </c>
      <c r="BC28">
        <v>2034165</v>
      </c>
      <c r="BD28">
        <v>2031650</v>
      </c>
      <c r="BE28">
        <v>2028066</v>
      </c>
      <c r="BF28">
        <v>2027927</v>
      </c>
      <c r="BG28">
        <v>2026291</v>
      </c>
      <c r="BH28">
        <v>2022471</v>
      </c>
      <c r="BI28">
        <v>2022460</v>
      </c>
      <c r="BJ28">
        <v>2003585</v>
      </c>
      <c r="BK28">
        <v>2003763</v>
      </c>
      <c r="BL28">
        <v>2006057</v>
      </c>
      <c r="BM28">
        <v>2008270</v>
      </c>
      <c r="BN28">
        <v>2011113</v>
      </c>
      <c r="BO28">
        <v>2008515</v>
      </c>
      <c r="BP28">
        <v>2008681</v>
      </c>
      <c r="BQ28">
        <v>2005666</v>
      </c>
      <c r="BR28">
        <v>2010958</v>
      </c>
      <c r="BS28">
        <v>2011721</v>
      </c>
      <c r="BT28">
        <v>1971163</v>
      </c>
      <c r="BU28">
        <v>175103</v>
      </c>
      <c r="BV28">
        <v>175190</v>
      </c>
      <c r="BW28">
        <v>175098</v>
      </c>
      <c r="BX28">
        <v>175043</v>
      </c>
      <c r="BY28">
        <v>177786</v>
      </c>
      <c r="BZ28">
        <v>177695</v>
      </c>
      <c r="CA28">
        <v>174295</v>
      </c>
      <c r="CB28">
        <v>174323</v>
      </c>
      <c r="CC28">
        <v>174512</v>
      </c>
      <c r="CD28">
        <v>174457</v>
      </c>
      <c r="CE28">
        <v>168454</v>
      </c>
      <c r="CF28">
        <v>162105</v>
      </c>
      <c r="CG28">
        <v>155418</v>
      </c>
      <c r="CH28">
        <v>146265</v>
      </c>
      <c r="CI28">
        <v>146300</v>
      </c>
      <c r="CJ28">
        <v>145935</v>
      </c>
      <c r="CK28">
        <v>145846</v>
      </c>
      <c r="CL28">
        <v>141285</v>
      </c>
      <c r="CM28">
        <v>135408</v>
      </c>
      <c r="CN28">
        <v>135408</v>
      </c>
      <c r="CO28">
        <v>135548</v>
      </c>
      <c r="CP28">
        <v>135543</v>
      </c>
      <c r="CQ28">
        <v>3178144</v>
      </c>
      <c r="CR28">
        <v>3159802</v>
      </c>
      <c r="CS28">
        <v>3187938</v>
      </c>
      <c r="CT28">
        <v>3199608</v>
      </c>
      <c r="CU28">
        <v>3199866</v>
      </c>
      <c r="CV28">
        <v>3235863</v>
      </c>
      <c r="CW28">
        <v>3237276</v>
      </c>
    </row>
    <row r="29" spans="1:101" x14ac:dyDescent="0.25">
      <c r="A29" t="s">
        <v>2399</v>
      </c>
      <c r="B29">
        <v>1687244</v>
      </c>
      <c r="C29">
        <v>1687244</v>
      </c>
      <c r="D29">
        <v>1705909</v>
      </c>
      <c r="E29">
        <v>1727734</v>
      </c>
      <c r="F29">
        <v>1719761</v>
      </c>
      <c r="G29">
        <v>13090</v>
      </c>
      <c r="H29">
        <v>13090</v>
      </c>
      <c r="I29">
        <v>13095</v>
      </c>
      <c r="J29">
        <v>13118</v>
      </c>
      <c r="K29">
        <v>13087</v>
      </c>
      <c r="L29">
        <v>12757</v>
      </c>
      <c r="M29">
        <v>12757</v>
      </c>
      <c r="N29">
        <v>12757</v>
      </c>
      <c r="O29">
        <v>12757</v>
      </c>
      <c r="P29">
        <v>12757</v>
      </c>
      <c r="Q29">
        <v>12742</v>
      </c>
      <c r="R29">
        <v>12737</v>
      </c>
      <c r="S29">
        <v>12751</v>
      </c>
      <c r="T29">
        <v>12751</v>
      </c>
      <c r="U29">
        <v>12751</v>
      </c>
      <c r="V29">
        <v>12748</v>
      </c>
      <c r="W29">
        <v>12748</v>
      </c>
      <c r="X29">
        <v>12748</v>
      </c>
      <c r="Y29">
        <v>12748</v>
      </c>
      <c r="Z29">
        <v>12748</v>
      </c>
      <c r="AA29">
        <v>12701</v>
      </c>
      <c r="AB29">
        <v>12701</v>
      </c>
      <c r="AC29">
        <v>8885</v>
      </c>
      <c r="AD29">
        <v>8869</v>
      </c>
      <c r="AE29">
        <v>8850</v>
      </c>
      <c r="AF29">
        <v>8844</v>
      </c>
      <c r="AG29">
        <v>8844</v>
      </c>
      <c r="AH29">
        <v>8841</v>
      </c>
      <c r="AI29">
        <v>8830</v>
      </c>
      <c r="AJ29">
        <v>8813</v>
      </c>
      <c r="AK29">
        <v>8513</v>
      </c>
      <c r="AL29">
        <v>8513</v>
      </c>
      <c r="AM29">
        <v>8513</v>
      </c>
      <c r="AN29">
        <v>8496</v>
      </c>
      <c r="AO29">
        <v>8495</v>
      </c>
      <c r="AP29">
        <v>8481</v>
      </c>
      <c r="AQ29">
        <v>8481</v>
      </c>
      <c r="AR29">
        <v>8481</v>
      </c>
      <c r="AS29">
        <v>8406</v>
      </c>
      <c r="AT29">
        <v>8356</v>
      </c>
      <c r="AU29">
        <v>8356</v>
      </c>
      <c r="AV29">
        <v>8406</v>
      </c>
      <c r="AW29">
        <v>8406</v>
      </c>
      <c r="AX29">
        <v>100950</v>
      </c>
      <c r="AY29">
        <v>100412</v>
      </c>
      <c r="AZ29">
        <v>100432</v>
      </c>
      <c r="BA29">
        <v>99307</v>
      </c>
      <c r="BB29">
        <v>99042</v>
      </c>
      <c r="BC29">
        <v>98444</v>
      </c>
      <c r="BD29">
        <v>98111</v>
      </c>
      <c r="BE29">
        <v>97770</v>
      </c>
      <c r="BF29">
        <v>97211</v>
      </c>
      <c r="BG29">
        <v>97256</v>
      </c>
      <c r="BH29">
        <v>97134</v>
      </c>
      <c r="BI29">
        <v>96843</v>
      </c>
      <c r="BJ29">
        <v>96290</v>
      </c>
      <c r="BK29">
        <v>96373</v>
      </c>
      <c r="BL29">
        <v>96204</v>
      </c>
      <c r="BM29">
        <v>96170</v>
      </c>
      <c r="BN29">
        <v>95688</v>
      </c>
      <c r="BO29">
        <v>95626</v>
      </c>
      <c r="BP29">
        <v>95442</v>
      </c>
      <c r="BQ29">
        <v>95220</v>
      </c>
      <c r="BR29">
        <v>95137</v>
      </c>
      <c r="BS29">
        <v>95088</v>
      </c>
      <c r="BT29">
        <v>94723</v>
      </c>
      <c r="BU29">
        <v>1977032</v>
      </c>
      <c r="BV29">
        <v>1983563</v>
      </c>
      <c r="BW29">
        <v>1987849</v>
      </c>
      <c r="BX29">
        <v>1993885</v>
      </c>
      <c r="BY29">
        <v>2020350</v>
      </c>
      <c r="BZ29">
        <v>2001293</v>
      </c>
      <c r="CA29">
        <v>1989671</v>
      </c>
      <c r="CB29">
        <v>1993525</v>
      </c>
      <c r="CC29">
        <v>2002621</v>
      </c>
      <c r="CD29">
        <v>1994730</v>
      </c>
      <c r="CE29">
        <v>2005673</v>
      </c>
      <c r="CF29">
        <v>2009714</v>
      </c>
      <c r="CG29">
        <v>2008463</v>
      </c>
      <c r="CH29">
        <v>1975392</v>
      </c>
      <c r="CI29">
        <v>1984862</v>
      </c>
      <c r="CJ29">
        <v>2001371</v>
      </c>
      <c r="CK29">
        <v>2005511</v>
      </c>
      <c r="CL29">
        <v>1985151</v>
      </c>
      <c r="CM29">
        <v>1990587</v>
      </c>
      <c r="CN29">
        <v>1990587</v>
      </c>
      <c r="CO29">
        <v>1940027</v>
      </c>
      <c r="CP29">
        <v>1939359</v>
      </c>
      <c r="CQ29">
        <v>135666</v>
      </c>
      <c r="CR29">
        <v>135385</v>
      </c>
      <c r="CS29">
        <v>135384</v>
      </c>
      <c r="CT29">
        <v>135365</v>
      </c>
      <c r="CU29">
        <v>135065</v>
      </c>
      <c r="CV29">
        <v>134991</v>
      </c>
      <c r="CW29">
        <v>134665</v>
      </c>
    </row>
    <row r="30" spans="1:101" x14ac:dyDescent="0.25">
      <c r="A30" t="s">
        <v>2400</v>
      </c>
      <c r="B30">
        <v>98596</v>
      </c>
      <c r="C30">
        <v>98596</v>
      </c>
      <c r="D30">
        <v>98697</v>
      </c>
      <c r="E30">
        <v>98674</v>
      </c>
      <c r="F30">
        <v>99126</v>
      </c>
      <c r="G30">
        <v>1722437</v>
      </c>
      <c r="H30">
        <v>1717282</v>
      </c>
      <c r="I30">
        <v>1754664</v>
      </c>
      <c r="J30">
        <v>1749893</v>
      </c>
      <c r="K30">
        <v>1743407</v>
      </c>
      <c r="L30">
        <v>1703826</v>
      </c>
      <c r="M30">
        <v>1709179</v>
      </c>
      <c r="N30">
        <v>1692609</v>
      </c>
      <c r="O30">
        <v>1702602</v>
      </c>
      <c r="P30">
        <v>1691958</v>
      </c>
      <c r="Q30">
        <v>1657991</v>
      </c>
      <c r="R30">
        <v>1644387</v>
      </c>
      <c r="S30">
        <v>1642674</v>
      </c>
      <c r="T30">
        <v>1633283</v>
      </c>
      <c r="U30">
        <v>1633726</v>
      </c>
      <c r="V30">
        <v>1625192</v>
      </c>
      <c r="W30">
        <v>1620262</v>
      </c>
      <c r="X30">
        <v>1633372</v>
      </c>
      <c r="Y30">
        <v>1633372</v>
      </c>
      <c r="Z30">
        <v>1634955</v>
      </c>
      <c r="AA30">
        <v>1607823</v>
      </c>
      <c r="AB30">
        <v>1596475</v>
      </c>
      <c r="AC30">
        <v>12705</v>
      </c>
      <c r="AD30">
        <v>12747</v>
      </c>
      <c r="AE30">
        <v>12732</v>
      </c>
      <c r="AF30">
        <v>12733</v>
      </c>
      <c r="AG30">
        <v>12733</v>
      </c>
      <c r="AH30">
        <v>12728</v>
      </c>
      <c r="AI30">
        <v>12720</v>
      </c>
      <c r="AJ30">
        <v>12699</v>
      </c>
      <c r="AK30">
        <v>12699</v>
      </c>
      <c r="AL30">
        <v>12699</v>
      </c>
      <c r="AM30">
        <v>12734</v>
      </c>
      <c r="AN30">
        <v>12716</v>
      </c>
      <c r="AO30">
        <v>12727</v>
      </c>
      <c r="AP30">
        <v>12702</v>
      </c>
      <c r="AQ30">
        <v>12702</v>
      </c>
      <c r="AR30">
        <v>12702</v>
      </c>
      <c r="AS30">
        <v>12680</v>
      </c>
      <c r="AT30">
        <v>12680</v>
      </c>
      <c r="AU30">
        <v>12680</v>
      </c>
      <c r="AV30">
        <v>12380</v>
      </c>
      <c r="AW30">
        <v>12364</v>
      </c>
      <c r="AX30">
        <v>8506</v>
      </c>
      <c r="AY30">
        <v>8520</v>
      </c>
      <c r="AZ30">
        <v>8520</v>
      </c>
      <c r="BA30">
        <v>8509</v>
      </c>
      <c r="BB30">
        <v>8599</v>
      </c>
      <c r="BC30">
        <v>8599</v>
      </c>
      <c r="BD30">
        <v>8599</v>
      </c>
      <c r="BE30">
        <v>8599</v>
      </c>
      <c r="BF30">
        <v>8599</v>
      </c>
      <c r="BG30">
        <v>8599</v>
      </c>
      <c r="BH30">
        <v>8599</v>
      </c>
      <c r="BI30">
        <v>8584</v>
      </c>
      <c r="BJ30">
        <v>8132</v>
      </c>
      <c r="BK30">
        <v>8132</v>
      </c>
      <c r="BL30">
        <v>8112</v>
      </c>
      <c r="BM30">
        <v>8112</v>
      </c>
      <c r="BN30">
        <v>8112</v>
      </c>
      <c r="BO30">
        <v>8112</v>
      </c>
      <c r="BP30">
        <v>8112</v>
      </c>
      <c r="BQ30">
        <v>8022</v>
      </c>
      <c r="BR30">
        <v>8022</v>
      </c>
      <c r="BS30">
        <v>8022</v>
      </c>
      <c r="BT30">
        <v>8009</v>
      </c>
      <c r="BU30">
        <v>94438</v>
      </c>
      <c r="BV30">
        <v>94931</v>
      </c>
      <c r="BW30">
        <v>94788</v>
      </c>
      <c r="BX30">
        <v>94754</v>
      </c>
      <c r="BY30">
        <v>94167</v>
      </c>
      <c r="BZ30">
        <v>92675</v>
      </c>
      <c r="CA30">
        <v>92642</v>
      </c>
      <c r="CB30">
        <v>92690</v>
      </c>
      <c r="CC30">
        <v>92685</v>
      </c>
      <c r="CD30">
        <v>92303</v>
      </c>
      <c r="CE30">
        <v>88848</v>
      </c>
      <c r="CF30">
        <v>88828</v>
      </c>
      <c r="CG30">
        <v>88811</v>
      </c>
      <c r="CH30">
        <v>88605</v>
      </c>
      <c r="CI30">
        <v>88394</v>
      </c>
      <c r="CJ30">
        <v>85427</v>
      </c>
      <c r="CK30">
        <v>85542</v>
      </c>
      <c r="CL30">
        <v>85597</v>
      </c>
      <c r="CM30">
        <v>85843</v>
      </c>
      <c r="CN30">
        <v>85843</v>
      </c>
      <c r="CO30">
        <v>77167</v>
      </c>
      <c r="CP30">
        <v>77130</v>
      </c>
      <c r="CQ30">
        <v>1930753</v>
      </c>
      <c r="CR30">
        <v>1910529</v>
      </c>
      <c r="CS30">
        <v>1905321</v>
      </c>
      <c r="CT30">
        <v>1905851</v>
      </c>
      <c r="CU30">
        <v>1907254</v>
      </c>
      <c r="CV30">
        <v>1901531</v>
      </c>
      <c r="CW30">
        <v>1900110</v>
      </c>
    </row>
    <row r="31" spans="1:101" x14ac:dyDescent="0.25">
      <c r="A31" t="s">
        <v>2401</v>
      </c>
      <c r="B31">
        <v>135505</v>
      </c>
      <c r="C31">
        <v>135505</v>
      </c>
      <c r="D31">
        <v>139488</v>
      </c>
      <c r="E31">
        <v>139660</v>
      </c>
      <c r="F31">
        <v>140104</v>
      </c>
      <c r="G31">
        <v>99355</v>
      </c>
      <c r="H31">
        <v>98809</v>
      </c>
      <c r="I31">
        <v>98748</v>
      </c>
      <c r="J31">
        <v>98752</v>
      </c>
      <c r="K31">
        <v>98859</v>
      </c>
      <c r="L31">
        <v>98700</v>
      </c>
      <c r="M31">
        <v>98768</v>
      </c>
      <c r="N31">
        <v>98743</v>
      </c>
      <c r="O31">
        <v>98743</v>
      </c>
      <c r="P31">
        <v>98734</v>
      </c>
      <c r="Q31">
        <v>98935</v>
      </c>
      <c r="R31">
        <v>99029</v>
      </c>
      <c r="S31">
        <v>99400</v>
      </c>
      <c r="T31">
        <v>99388</v>
      </c>
      <c r="U31">
        <v>99465</v>
      </c>
      <c r="V31">
        <v>99584</v>
      </c>
      <c r="W31">
        <v>99520</v>
      </c>
      <c r="X31">
        <v>99525</v>
      </c>
      <c r="Y31">
        <v>99525</v>
      </c>
      <c r="Z31">
        <v>99528</v>
      </c>
      <c r="AA31">
        <v>99252</v>
      </c>
      <c r="AB31">
        <v>99224</v>
      </c>
      <c r="AC31">
        <v>1598798</v>
      </c>
      <c r="AD31">
        <v>1597687</v>
      </c>
      <c r="AE31">
        <v>1562407</v>
      </c>
      <c r="AF31">
        <v>1555060</v>
      </c>
      <c r="AG31">
        <v>1542864</v>
      </c>
      <c r="AH31">
        <v>1547867</v>
      </c>
      <c r="AI31">
        <v>1543862</v>
      </c>
      <c r="AJ31">
        <v>1531608</v>
      </c>
      <c r="AK31">
        <v>1540507</v>
      </c>
      <c r="AL31">
        <v>1548025</v>
      </c>
      <c r="AM31">
        <v>1564068</v>
      </c>
      <c r="AN31">
        <v>1569882</v>
      </c>
      <c r="AO31">
        <v>1580207</v>
      </c>
      <c r="AP31">
        <v>1578277</v>
      </c>
      <c r="AQ31">
        <v>1562903</v>
      </c>
      <c r="AR31">
        <v>1554017</v>
      </c>
      <c r="AS31">
        <v>1559637</v>
      </c>
      <c r="AT31">
        <v>1565519</v>
      </c>
      <c r="AU31">
        <v>1568496</v>
      </c>
      <c r="AV31">
        <v>1581498</v>
      </c>
      <c r="AW31">
        <v>1596458</v>
      </c>
      <c r="AX31">
        <v>12464</v>
      </c>
      <c r="AY31">
        <v>12430</v>
      </c>
      <c r="AZ31">
        <v>12159</v>
      </c>
      <c r="BA31">
        <v>12186</v>
      </c>
      <c r="BB31">
        <v>12188</v>
      </c>
      <c r="BC31">
        <v>12188</v>
      </c>
      <c r="BD31">
        <v>12188</v>
      </c>
      <c r="BE31">
        <v>12188</v>
      </c>
      <c r="BF31">
        <v>12188</v>
      </c>
      <c r="BG31">
        <v>12188</v>
      </c>
      <c r="BH31">
        <v>12188</v>
      </c>
      <c r="BI31">
        <v>12198</v>
      </c>
      <c r="BJ31">
        <v>12145</v>
      </c>
      <c r="BK31">
        <v>12150</v>
      </c>
      <c r="BL31">
        <v>12015</v>
      </c>
      <c r="BM31">
        <v>11911</v>
      </c>
      <c r="BN31">
        <v>11920</v>
      </c>
      <c r="BO31">
        <v>11920</v>
      </c>
      <c r="BP31">
        <v>11884</v>
      </c>
      <c r="BQ31">
        <v>11879</v>
      </c>
      <c r="BR31">
        <v>11879</v>
      </c>
      <c r="BS31">
        <v>11879</v>
      </c>
      <c r="BT31">
        <v>11860</v>
      </c>
      <c r="BU31">
        <v>8006</v>
      </c>
      <c r="BV31">
        <v>8006</v>
      </c>
      <c r="BW31">
        <v>8006</v>
      </c>
      <c r="BX31">
        <v>7946</v>
      </c>
      <c r="BY31">
        <v>7926</v>
      </c>
      <c r="BZ31">
        <v>7885</v>
      </c>
      <c r="CA31">
        <v>7902</v>
      </c>
      <c r="CB31">
        <v>7914</v>
      </c>
      <c r="CC31">
        <v>7876</v>
      </c>
      <c r="CD31">
        <v>7926</v>
      </c>
      <c r="CE31">
        <v>7926</v>
      </c>
      <c r="CF31">
        <v>7926</v>
      </c>
      <c r="CG31">
        <v>7926</v>
      </c>
      <c r="CH31">
        <v>7976</v>
      </c>
      <c r="CI31">
        <v>7976</v>
      </c>
      <c r="CJ31">
        <v>7976</v>
      </c>
      <c r="CK31">
        <v>7961</v>
      </c>
      <c r="CL31">
        <v>7934</v>
      </c>
      <c r="CM31">
        <v>7868</v>
      </c>
      <c r="CN31">
        <v>7868</v>
      </c>
      <c r="CO31">
        <v>7767</v>
      </c>
      <c r="CP31">
        <v>7705</v>
      </c>
      <c r="CQ31">
        <v>77775</v>
      </c>
      <c r="CR31">
        <v>77746</v>
      </c>
      <c r="CS31">
        <v>77719</v>
      </c>
      <c r="CT31">
        <v>77762</v>
      </c>
      <c r="CU31">
        <v>78574</v>
      </c>
      <c r="CV31">
        <v>78576</v>
      </c>
      <c r="CW31">
        <v>78561</v>
      </c>
    </row>
    <row r="32" spans="1:101" x14ac:dyDescent="0.25">
      <c r="A32" t="s">
        <v>2402</v>
      </c>
      <c r="B32">
        <v>56698</v>
      </c>
      <c r="C32">
        <v>56698</v>
      </c>
      <c r="D32">
        <v>56353</v>
      </c>
      <c r="E32">
        <v>56988</v>
      </c>
      <c r="F32">
        <v>56903</v>
      </c>
      <c r="G32">
        <v>140014</v>
      </c>
      <c r="H32">
        <v>140031</v>
      </c>
      <c r="I32">
        <v>139969</v>
      </c>
      <c r="J32">
        <v>139705</v>
      </c>
      <c r="K32">
        <v>139245</v>
      </c>
      <c r="L32">
        <v>138479</v>
      </c>
      <c r="M32">
        <v>138498</v>
      </c>
      <c r="N32">
        <v>138978</v>
      </c>
      <c r="O32">
        <v>137981</v>
      </c>
      <c r="P32">
        <v>137835</v>
      </c>
      <c r="Q32">
        <v>138114</v>
      </c>
      <c r="R32">
        <v>137681</v>
      </c>
      <c r="S32">
        <v>137372</v>
      </c>
      <c r="T32">
        <v>137244</v>
      </c>
      <c r="U32">
        <v>136927</v>
      </c>
      <c r="V32">
        <v>136643</v>
      </c>
      <c r="W32">
        <v>136815</v>
      </c>
      <c r="X32">
        <v>136703</v>
      </c>
      <c r="Y32">
        <v>136703</v>
      </c>
      <c r="Z32">
        <v>135874</v>
      </c>
      <c r="AA32">
        <v>134574</v>
      </c>
      <c r="AB32">
        <v>134686</v>
      </c>
      <c r="AC32">
        <v>99175</v>
      </c>
      <c r="AD32">
        <v>98991</v>
      </c>
      <c r="AE32">
        <v>99067</v>
      </c>
      <c r="AF32">
        <v>99016</v>
      </c>
      <c r="AG32">
        <v>99141</v>
      </c>
      <c r="AH32">
        <v>99027</v>
      </c>
      <c r="AI32">
        <v>95501</v>
      </c>
      <c r="AJ32">
        <v>95605</v>
      </c>
      <c r="AK32">
        <v>85349</v>
      </c>
      <c r="AL32">
        <v>84998</v>
      </c>
      <c r="AM32">
        <v>80273</v>
      </c>
      <c r="AN32">
        <v>79259</v>
      </c>
      <c r="AO32">
        <v>79205</v>
      </c>
      <c r="AP32">
        <v>79250</v>
      </c>
      <c r="AQ32">
        <v>79249</v>
      </c>
      <c r="AR32">
        <v>79226</v>
      </c>
      <c r="AS32">
        <v>79258</v>
      </c>
      <c r="AT32">
        <v>79282</v>
      </c>
      <c r="AU32">
        <v>79288</v>
      </c>
      <c r="AV32">
        <v>79320</v>
      </c>
      <c r="AW32">
        <v>79308</v>
      </c>
      <c r="AX32">
        <v>1609503</v>
      </c>
      <c r="AY32">
        <v>1610549</v>
      </c>
      <c r="AZ32">
        <v>1596996</v>
      </c>
      <c r="BA32">
        <v>1587560</v>
      </c>
      <c r="BB32">
        <v>1566620</v>
      </c>
      <c r="BC32">
        <v>1561847</v>
      </c>
      <c r="BD32">
        <v>1556510</v>
      </c>
      <c r="BE32">
        <v>1552000</v>
      </c>
      <c r="BF32">
        <v>1536122</v>
      </c>
      <c r="BG32">
        <v>1537178</v>
      </c>
      <c r="BH32">
        <v>1557794</v>
      </c>
      <c r="BI32">
        <v>1556912</v>
      </c>
      <c r="BJ32">
        <v>1566528</v>
      </c>
      <c r="BK32">
        <v>1572696</v>
      </c>
      <c r="BL32">
        <v>1577822</v>
      </c>
      <c r="BM32">
        <v>1571623</v>
      </c>
      <c r="BN32">
        <v>1579459</v>
      </c>
      <c r="BO32">
        <v>1571523</v>
      </c>
      <c r="BP32">
        <v>1567114</v>
      </c>
      <c r="BQ32">
        <v>1574621</v>
      </c>
      <c r="BR32">
        <v>1566814</v>
      </c>
      <c r="BS32">
        <v>1569644</v>
      </c>
      <c r="BT32">
        <v>1578237</v>
      </c>
      <c r="BU32">
        <v>11835</v>
      </c>
      <c r="BV32">
        <v>11846</v>
      </c>
      <c r="BW32">
        <v>11846</v>
      </c>
      <c r="BX32">
        <v>11725</v>
      </c>
      <c r="BY32">
        <v>11392</v>
      </c>
      <c r="BZ32">
        <v>11387</v>
      </c>
      <c r="CA32">
        <v>11387</v>
      </c>
      <c r="CB32">
        <v>11387</v>
      </c>
      <c r="CC32">
        <v>11387</v>
      </c>
      <c r="CD32">
        <v>11387</v>
      </c>
      <c r="CE32">
        <v>11387</v>
      </c>
      <c r="CF32">
        <v>11387</v>
      </c>
      <c r="CG32">
        <v>11387</v>
      </c>
      <c r="CH32">
        <v>11297</v>
      </c>
      <c r="CI32">
        <v>11327</v>
      </c>
      <c r="CJ32">
        <v>11327</v>
      </c>
      <c r="CK32">
        <v>11020</v>
      </c>
      <c r="CL32">
        <v>11024</v>
      </c>
      <c r="CM32">
        <v>10982</v>
      </c>
      <c r="CN32">
        <v>10982</v>
      </c>
      <c r="CO32">
        <v>10975</v>
      </c>
      <c r="CP32">
        <v>10945</v>
      </c>
      <c r="CQ32">
        <v>7692</v>
      </c>
      <c r="CR32">
        <v>7692</v>
      </c>
      <c r="CS32">
        <v>7692</v>
      </c>
      <c r="CT32">
        <v>7689</v>
      </c>
      <c r="CU32">
        <v>7671</v>
      </c>
      <c r="CV32">
        <v>7651</v>
      </c>
      <c r="CW32">
        <v>7651</v>
      </c>
    </row>
    <row r="33" spans="1:101" x14ac:dyDescent="0.25">
      <c r="A33" t="s">
        <v>2403</v>
      </c>
      <c r="B33">
        <v>2884615</v>
      </c>
      <c r="C33">
        <v>2884615</v>
      </c>
      <c r="D33">
        <v>2884793</v>
      </c>
      <c r="E33">
        <v>2753701</v>
      </c>
      <c r="F33">
        <v>2752386</v>
      </c>
      <c r="G33">
        <v>56201</v>
      </c>
      <c r="H33">
        <v>56529</v>
      </c>
      <c r="I33">
        <v>56189</v>
      </c>
      <c r="J33">
        <v>55661</v>
      </c>
      <c r="K33">
        <v>55654</v>
      </c>
      <c r="L33">
        <v>55618</v>
      </c>
      <c r="M33">
        <v>55634</v>
      </c>
      <c r="N33">
        <v>55637</v>
      </c>
      <c r="O33">
        <v>55576</v>
      </c>
      <c r="P33">
        <v>55575</v>
      </c>
      <c r="Q33">
        <v>55349</v>
      </c>
      <c r="R33">
        <v>54628</v>
      </c>
      <c r="S33">
        <v>54987</v>
      </c>
      <c r="T33">
        <v>54987</v>
      </c>
      <c r="U33">
        <v>55064</v>
      </c>
      <c r="V33">
        <v>55072</v>
      </c>
      <c r="W33">
        <v>55069</v>
      </c>
      <c r="X33">
        <v>55067</v>
      </c>
      <c r="Y33">
        <v>55067</v>
      </c>
      <c r="Z33">
        <v>55054</v>
      </c>
      <c r="AA33">
        <v>54381</v>
      </c>
      <c r="AB33">
        <v>54399</v>
      </c>
      <c r="AC33">
        <v>132343</v>
      </c>
      <c r="AD33">
        <v>131515</v>
      </c>
      <c r="AE33">
        <v>131254</v>
      </c>
      <c r="AF33">
        <v>130909</v>
      </c>
      <c r="AG33">
        <v>131001</v>
      </c>
      <c r="AH33">
        <v>131185</v>
      </c>
      <c r="AI33">
        <v>131010</v>
      </c>
      <c r="AJ33">
        <v>131898</v>
      </c>
      <c r="AK33">
        <v>129953</v>
      </c>
      <c r="AL33">
        <v>126957</v>
      </c>
      <c r="AM33">
        <v>124757</v>
      </c>
      <c r="AN33">
        <v>123958</v>
      </c>
      <c r="AO33">
        <v>123863</v>
      </c>
      <c r="AP33">
        <v>123391</v>
      </c>
      <c r="AQ33">
        <v>123419</v>
      </c>
      <c r="AR33">
        <v>123177</v>
      </c>
      <c r="AS33">
        <v>123225</v>
      </c>
      <c r="AT33">
        <v>123112</v>
      </c>
      <c r="AU33">
        <v>123102</v>
      </c>
      <c r="AV33">
        <v>122222</v>
      </c>
      <c r="AW33">
        <v>122196</v>
      </c>
      <c r="AX33">
        <v>79251</v>
      </c>
      <c r="AY33">
        <v>79126</v>
      </c>
      <c r="AZ33">
        <v>78963</v>
      </c>
      <c r="BA33">
        <v>78959</v>
      </c>
      <c r="BB33">
        <v>79125</v>
      </c>
      <c r="BC33">
        <v>79001</v>
      </c>
      <c r="BD33">
        <v>78990</v>
      </c>
      <c r="BE33">
        <v>78870</v>
      </c>
      <c r="BF33">
        <v>78870</v>
      </c>
      <c r="BG33">
        <v>78870</v>
      </c>
      <c r="BH33">
        <v>78729</v>
      </c>
      <c r="BI33">
        <v>78729</v>
      </c>
      <c r="BJ33">
        <v>78729</v>
      </c>
      <c r="BK33">
        <v>78213</v>
      </c>
      <c r="BL33">
        <v>78203</v>
      </c>
      <c r="BM33">
        <v>78043</v>
      </c>
      <c r="BN33">
        <v>77982</v>
      </c>
      <c r="BO33">
        <v>76869</v>
      </c>
      <c r="BP33">
        <v>76839</v>
      </c>
      <c r="BQ33">
        <v>76653</v>
      </c>
      <c r="BR33">
        <v>76658</v>
      </c>
      <c r="BS33">
        <v>76123</v>
      </c>
      <c r="BT33">
        <v>76140</v>
      </c>
      <c r="BU33">
        <v>1574792</v>
      </c>
      <c r="BV33">
        <v>1552638</v>
      </c>
      <c r="BW33">
        <v>1546967</v>
      </c>
      <c r="BX33">
        <v>1554411</v>
      </c>
      <c r="BY33">
        <v>1535645</v>
      </c>
      <c r="BZ33">
        <v>1538998</v>
      </c>
      <c r="CA33">
        <v>1537363</v>
      </c>
      <c r="CB33">
        <v>1548000</v>
      </c>
      <c r="CC33">
        <v>1547244</v>
      </c>
      <c r="CD33">
        <v>1549219</v>
      </c>
      <c r="CE33">
        <v>1559838</v>
      </c>
      <c r="CF33">
        <v>1556906</v>
      </c>
      <c r="CG33">
        <v>1549809</v>
      </c>
      <c r="CH33">
        <v>1550423</v>
      </c>
      <c r="CI33">
        <v>1547508</v>
      </c>
      <c r="CJ33">
        <v>1560551</v>
      </c>
      <c r="CK33">
        <v>1547623</v>
      </c>
      <c r="CL33">
        <v>1561951</v>
      </c>
      <c r="CM33">
        <v>1643720</v>
      </c>
      <c r="CN33">
        <v>1643720</v>
      </c>
      <c r="CO33">
        <v>1627807</v>
      </c>
      <c r="CP33">
        <v>1633089</v>
      </c>
      <c r="CQ33">
        <v>10246</v>
      </c>
      <c r="CR33">
        <v>10246</v>
      </c>
      <c r="CS33">
        <v>10246</v>
      </c>
      <c r="CT33">
        <v>10119</v>
      </c>
      <c r="CU33">
        <v>10119</v>
      </c>
      <c r="CV33">
        <v>10090</v>
      </c>
      <c r="CW33">
        <v>10089</v>
      </c>
    </row>
    <row r="34" spans="1:101" x14ac:dyDescent="0.25">
      <c r="A34" t="s">
        <v>2404</v>
      </c>
      <c r="B34">
        <v>91006</v>
      </c>
      <c r="C34">
        <v>91006</v>
      </c>
      <c r="D34">
        <v>90924</v>
      </c>
      <c r="E34">
        <v>90980</v>
      </c>
      <c r="F34">
        <v>90221</v>
      </c>
      <c r="G34">
        <v>2740464</v>
      </c>
      <c r="H34">
        <v>2770595</v>
      </c>
      <c r="I34">
        <v>2810859</v>
      </c>
      <c r="J34">
        <v>2780700</v>
      </c>
      <c r="K34">
        <v>2789490</v>
      </c>
      <c r="L34">
        <v>2792105</v>
      </c>
      <c r="M34">
        <v>2796920</v>
      </c>
      <c r="N34">
        <v>2831270</v>
      </c>
      <c r="O34">
        <v>2850436</v>
      </c>
      <c r="P34">
        <v>2847625</v>
      </c>
      <c r="Q34">
        <v>2823826</v>
      </c>
      <c r="R34">
        <v>2877000</v>
      </c>
      <c r="S34">
        <v>2905115</v>
      </c>
      <c r="T34">
        <v>2895690</v>
      </c>
      <c r="U34">
        <v>2884922</v>
      </c>
      <c r="V34">
        <v>2843993</v>
      </c>
      <c r="W34">
        <v>2876051</v>
      </c>
      <c r="X34">
        <v>2898163</v>
      </c>
      <c r="Y34">
        <v>2898163</v>
      </c>
      <c r="Z34">
        <v>2881075</v>
      </c>
      <c r="AA34">
        <v>2789673</v>
      </c>
      <c r="AB34">
        <v>2740227</v>
      </c>
      <c r="AC34">
        <v>54430</v>
      </c>
      <c r="AD34">
        <v>54162</v>
      </c>
      <c r="AE34">
        <v>54232</v>
      </c>
      <c r="AF34">
        <v>54895</v>
      </c>
      <c r="AG34">
        <v>55102</v>
      </c>
      <c r="AH34">
        <v>56239</v>
      </c>
      <c r="AI34">
        <v>55939</v>
      </c>
      <c r="AJ34">
        <v>55328</v>
      </c>
      <c r="AK34">
        <v>55339</v>
      </c>
      <c r="AL34">
        <v>55329</v>
      </c>
      <c r="AM34">
        <v>53287</v>
      </c>
      <c r="AN34">
        <v>53358</v>
      </c>
      <c r="AO34">
        <v>53366</v>
      </c>
      <c r="AP34">
        <v>53377</v>
      </c>
      <c r="AQ34">
        <v>53394</v>
      </c>
      <c r="AR34">
        <v>53405</v>
      </c>
      <c r="AS34">
        <v>53401</v>
      </c>
      <c r="AT34">
        <v>53448</v>
      </c>
      <c r="AU34">
        <v>53366</v>
      </c>
      <c r="AV34">
        <v>53341</v>
      </c>
      <c r="AW34">
        <v>53313</v>
      </c>
      <c r="AX34">
        <v>122871</v>
      </c>
      <c r="AY34">
        <v>122388</v>
      </c>
      <c r="AZ34">
        <v>121231</v>
      </c>
      <c r="BA34">
        <v>121351</v>
      </c>
      <c r="BB34">
        <v>120475</v>
      </c>
      <c r="BC34">
        <v>119967</v>
      </c>
      <c r="BD34">
        <v>119854</v>
      </c>
      <c r="BE34">
        <v>120746</v>
      </c>
      <c r="BF34">
        <v>121033</v>
      </c>
      <c r="BG34">
        <v>120984</v>
      </c>
      <c r="BH34">
        <v>121357</v>
      </c>
      <c r="BI34">
        <v>121550</v>
      </c>
      <c r="BJ34">
        <v>121307</v>
      </c>
      <c r="BK34">
        <v>121347</v>
      </c>
      <c r="BL34">
        <v>121063</v>
      </c>
      <c r="BM34">
        <v>120033</v>
      </c>
      <c r="BN34">
        <v>118575</v>
      </c>
      <c r="BO34">
        <v>118644</v>
      </c>
      <c r="BP34">
        <v>118825</v>
      </c>
      <c r="BQ34">
        <v>119190</v>
      </c>
      <c r="BR34">
        <v>118867</v>
      </c>
      <c r="BS34">
        <v>118678</v>
      </c>
      <c r="BT34">
        <v>117605</v>
      </c>
      <c r="BU34">
        <v>76145</v>
      </c>
      <c r="BV34">
        <v>76140</v>
      </c>
      <c r="BW34">
        <v>76195</v>
      </c>
      <c r="BX34">
        <v>76206</v>
      </c>
      <c r="BY34">
        <v>77621</v>
      </c>
      <c r="BZ34">
        <v>77433</v>
      </c>
      <c r="CA34">
        <v>78072</v>
      </c>
      <c r="CB34">
        <v>77709</v>
      </c>
      <c r="CC34">
        <v>77737</v>
      </c>
      <c r="CD34">
        <v>77633</v>
      </c>
      <c r="CE34">
        <v>77255</v>
      </c>
      <c r="CF34">
        <v>77152</v>
      </c>
      <c r="CG34">
        <v>77140</v>
      </c>
      <c r="CH34">
        <v>77087</v>
      </c>
      <c r="CI34">
        <v>76954</v>
      </c>
      <c r="CJ34">
        <v>76574</v>
      </c>
      <c r="CK34">
        <v>74686</v>
      </c>
      <c r="CL34">
        <v>74385</v>
      </c>
      <c r="CM34">
        <v>74465</v>
      </c>
      <c r="CN34">
        <v>74465</v>
      </c>
      <c r="CO34">
        <v>74336</v>
      </c>
      <c r="CP34">
        <v>74116</v>
      </c>
      <c r="CQ34">
        <v>1620994</v>
      </c>
      <c r="CR34">
        <v>1606300</v>
      </c>
      <c r="CS34">
        <v>1559053</v>
      </c>
      <c r="CT34">
        <v>1560567</v>
      </c>
      <c r="CU34">
        <v>1570801</v>
      </c>
      <c r="CV34">
        <v>1564580</v>
      </c>
      <c r="CW34">
        <v>1581574</v>
      </c>
    </row>
    <row r="35" spans="1:101" x14ac:dyDescent="0.25">
      <c r="A35" t="s">
        <v>2405</v>
      </c>
      <c r="B35">
        <v>70242</v>
      </c>
      <c r="C35">
        <v>70242</v>
      </c>
      <c r="D35">
        <v>70795</v>
      </c>
      <c r="E35">
        <v>71005</v>
      </c>
      <c r="F35">
        <v>70288</v>
      </c>
      <c r="G35">
        <v>87883</v>
      </c>
      <c r="H35">
        <v>87589</v>
      </c>
      <c r="I35">
        <v>87626</v>
      </c>
      <c r="J35">
        <v>87578</v>
      </c>
      <c r="K35">
        <v>87669</v>
      </c>
      <c r="L35">
        <v>87695</v>
      </c>
      <c r="M35">
        <v>87698</v>
      </c>
      <c r="N35">
        <v>87960</v>
      </c>
      <c r="O35">
        <v>88020</v>
      </c>
      <c r="P35">
        <v>87923</v>
      </c>
      <c r="Q35">
        <v>87903</v>
      </c>
      <c r="R35">
        <v>87925</v>
      </c>
      <c r="S35">
        <v>87945</v>
      </c>
      <c r="T35">
        <v>87925</v>
      </c>
      <c r="U35">
        <v>88044</v>
      </c>
      <c r="V35">
        <v>88781</v>
      </c>
      <c r="W35">
        <v>88787</v>
      </c>
      <c r="X35">
        <v>88837</v>
      </c>
      <c r="Y35">
        <v>88837</v>
      </c>
      <c r="Z35">
        <v>88623</v>
      </c>
      <c r="AA35">
        <v>88623</v>
      </c>
      <c r="AB35">
        <v>88623</v>
      </c>
      <c r="AC35">
        <v>2715786</v>
      </c>
      <c r="AD35">
        <v>2724081</v>
      </c>
      <c r="AE35">
        <v>2706362</v>
      </c>
      <c r="AF35">
        <v>2678648</v>
      </c>
      <c r="AG35">
        <v>2654892</v>
      </c>
      <c r="AH35">
        <v>2653682</v>
      </c>
      <c r="AI35">
        <v>2666495</v>
      </c>
      <c r="AJ35">
        <v>2627777</v>
      </c>
      <c r="AK35">
        <v>2618778</v>
      </c>
      <c r="AL35">
        <v>2595838</v>
      </c>
      <c r="AM35">
        <v>2611446</v>
      </c>
      <c r="AN35">
        <v>2632536</v>
      </c>
      <c r="AO35">
        <v>2671870</v>
      </c>
      <c r="AP35">
        <v>2661948</v>
      </c>
      <c r="AQ35">
        <v>2678700</v>
      </c>
      <c r="AR35">
        <v>2677512</v>
      </c>
      <c r="AS35">
        <v>2685811</v>
      </c>
      <c r="AT35">
        <v>2699920</v>
      </c>
      <c r="AU35">
        <v>2724714</v>
      </c>
      <c r="AV35">
        <v>2746448</v>
      </c>
      <c r="AW35">
        <v>2769247</v>
      </c>
      <c r="AX35">
        <v>53374</v>
      </c>
      <c r="AY35">
        <v>53212</v>
      </c>
      <c r="AZ35">
        <v>53140</v>
      </c>
      <c r="BA35">
        <v>53121</v>
      </c>
      <c r="BB35">
        <v>53194</v>
      </c>
      <c r="BC35">
        <v>53878</v>
      </c>
      <c r="BD35">
        <v>53820</v>
      </c>
      <c r="BE35">
        <v>53757</v>
      </c>
      <c r="BF35">
        <v>53757</v>
      </c>
      <c r="BG35">
        <v>53757</v>
      </c>
      <c r="BH35">
        <v>54039</v>
      </c>
      <c r="BI35">
        <v>53670</v>
      </c>
      <c r="BJ35">
        <v>53657</v>
      </c>
      <c r="BK35">
        <v>53556</v>
      </c>
      <c r="BL35">
        <v>52926</v>
      </c>
      <c r="BM35">
        <v>52860</v>
      </c>
      <c r="BN35">
        <v>52860</v>
      </c>
      <c r="BO35">
        <v>52837</v>
      </c>
      <c r="BP35">
        <v>52835</v>
      </c>
      <c r="BQ35">
        <v>52882</v>
      </c>
      <c r="BR35">
        <v>52880</v>
      </c>
      <c r="BS35">
        <v>52855</v>
      </c>
      <c r="BT35">
        <v>52847</v>
      </c>
      <c r="BU35">
        <v>117645</v>
      </c>
      <c r="BV35">
        <v>119253</v>
      </c>
      <c r="BW35">
        <v>119895</v>
      </c>
      <c r="BX35">
        <v>120272</v>
      </c>
      <c r="BY35">
        <v>120455</v>
      </c>
      <c r="BZ35">
        <v>121245</v>
      </c>
      <c r="CA35">
        <v>121550</v>
      </c>
      <c r="CB35">
        <v>123450</v>
      </c>
      <c r="CC35">
        <v>124027</v>
      </c>
      <c r="CD35">
        <v>122241</v>
      </c>
      <c r="CE35">
        <v>117988</v>
      </c>
      <c r="CF35">
        <v>117404</v>
      </c>
      <c r="CG35">
        <v>117609</v>
      </c>
      <c r="CH35">
        <v>116581</v>
      </c>
      <c r="CI35">
        <v>117204</v>
      </c>
      <c r="CJ35">
        <v>116957</v>
      </c>
      <c r="CK35">
        <v>117194</v>
      </c>
      <c r="CL35">
        <v>116323</v>
      </c>
      <c r="CM35">
        <v>115806</v>
      </c>
      <c r="CN35">
        <v>115806</v>
      </c>
      <c r="CO35">
        <v>115128</v>
      </c>
      <c r="CP35">
        <v>114778</v>
      </c>
      <c r="CQ35">
        <v>74252</v>
      </c>
      <c r="CR35">
        <v>74232</v>
      </c>
      <c r="CS35">
        <v>74112</v>
      </c>
      <c r="CT35">
        <v>74109</v>
      </c>
      <c r="CU35">
        <v>74012</v>
      </c>
      <c r="CV35">
        <v>73981</v>
      </c>
      <c r="CW35">
        <v>74024</v>
      </c>
    </row>
    <row r="36" spans="1:101" x14ac:dyDescent="0.25">
      <c r="A36" t="s">
        <v>2406</v>
      </c>
      <c r="B36">
        <v>30646</v>
      </c>
      <c r="C36">
        <v>30646</v>
      </c>
      <c r="D36">
        <v>31384</v>
      </c>
      <c r="E36">
        <v>31195</v>
      </c>
      <c r="F36">
        <v>30716</v>
      </c>
      <c r="G36">
        <v>68641</v>
      </c>
      <c r="H36">
        <v>68909</v>
      </c>
      <c r="I36">
        <v>69530</v>
      </c>
      <c r="J36">
        <v>69321</v>
      </c>
      <c r="K36">
        <v>69372</v>
      </c>
      <c r="L36">
        <v>68272</v>
      </c>
      <c r="M36">
        <v>68068</v>
      </c>
      <c r="N36">
        <v>68324</v>
      </c>
      <c r="O36">
        <v>68340</v>
      </c>
      <c r="P36">
        <v>68243</v>
      </c>
      <c r="Q36">
        <v>66267</v>
      </c>
      <c r="R36">
        <v>66066</v>
      </c>
      <c r="S36">
        <v>65837</v>
      </c>
      <c r="T36">
        <v>65687</v>
      </c>
      <c r="U36">
        <v>65561</v>
      </c>
      <c r="V36">
        <v>65319</v>
      </c>
      <c r="W36">
        <v>65106</v>
      </c>
      <c r="X36">
        <v>65082</v>
      </c>
      <c r="Y36">
        <v>65082</v>
      </c>
      <c r="Z36">
        <v>65015</v>
      </c>
      <c r="AA36">
        <v>64500</v>
      </c>
      <c r="AB36">
        <v>64439</v>
      </c>
      <c r="AC36">
        <v>88623</v>
      </c>
      <c r="AD36">
        <v>89176</v>
      </c>
      <c r="AE36">
        <v>89176</v>
      </c>
      <c r="AF36">
        <v>89002</v>
      </c>
      <c r="AG36">
        <v>88382</v>
      </c>
      <c r="AH36">
        <v>88377</v>
      </c>
      <c r="AI36">
        <v>88342</v>
      </c>
      <c r="AJ36">
        <v>88194</v>
      </c>
      <c r="AK36">
        <v>88127</v>
      </c>
      <c r="AL36">
        <v>88107</v>
      </c>
      <c r="AM36">
        <v>88802</v>
      </c>
      <c r="AN36">
        <v>88799</v>
      </c>
      <c r="AO36">
        <v>85778</v>
      </c>
      <c r="AP36">
        <v>85828</v>
      </c>
      <c r="AQ36">
        <v>85835</v>
      </c>
      <c r="AR36">
        <v>86226</v>
      </c>
      <c r="AS36">
        <v>86240</v>
      </c>
      <c r="AT36">
        <v>86238</v>
      </c>
      <c r="AU36">
        <v>86259</v>
      </c>
      <c r="AV36">
        <v>86199</v>
      </c>
      <c r="AW36">
        <v>86013</v>
      </c>
      <c r="AX36">
        <v>2838448</v>
      </c>
      <c r="AY36">
        <v>2840038</v>
      </c>
      <c r="AZ36">
        <v>2835344</v>
      </c>
      <c r="BA36">
        <v>2865899</v>
      </c>
      <c r="BB36">
        <v>2848068</v>
      </c>
      <c r="BC36">
        <v>2842097</v>
      </c>
      <c r="BD36">
        <v>2833529</v>
      </c>
      <c r="BE36">
        <v>2860181</v>
      </c>
      <c r="BF36">
        <v>2837453</v>
      </c>
      <c r="BG36">
        <v>2834533</v>
      </c>
      <c r="BH36">
        <v>2833954</v>
      </c>
      <c r="BI36">
        <v>2850037</v>
      </c>
      <c r="BJ36">
        <v>2862704</v>
      </c>
      <c r="BK36">
        <v>2878076</v>
      </c>
      <c r="BL36">
        <v>2868740</v>
      </c>
      <c r="BM36">
        <v>2876239</v>
      </c>
      <c r="BN36">
        <v>2889420</v>
      </c>
      <c r="BO36">
        <v>2890082</v>
      </c>
      <c r="BP36">
        <v>2874525</v>
      </c>
      <c r="BQ36">
        <v>2889620</v>
      </c>
      <c r="BR36">
        <v>2887987</v>
      </c>
      <c r="BS36">
        <v>2886902</v>
      </c>
      <c r="BT36">
        <v>2885091</v>
      </c>
      <c r="BU36">
        <v>52799</v>
      </c>
      <c r="BV36">
        <v>52753</v>
      </c>
      <c r="BW36">
        <v>52673</v>
      </c>
      <c r="BX36">
        <v>52610</v>
      </c>
      <c r="BY36">
        <v>52579</v>
      </c>
      <c r="BZ36">
        <v>52325</v>
      </c>
      <c r="CA36">
        <v>52442</v>
      </c>
      <c r="CB36">
        <v>52369</v>
      </c>
      <c r="CC36">
        <v>52294</v>
      </c>
      <c r="CD36">
        <v>52620</v>
      </c>
      <c r="CE36">
        <v>52691</v>
      </c>
      <c r="CF36">
        <v>52697</v>
      </c>
      <c r="CG36">
        <v>52598</v>
      </c>
      <c r="CH36">
        <v>52556</v>
      </c>
      <c r="CI36">
        <v>52414</v>
      </c>
      <c r="CJ36">
        <v>51232</v>
      </c>
      <c r="CK36">
        <v>50928</v>
      </c>
      <c r="CL36">
        <v>50851</v>
      </c>
      <c r="CM36">
        <v>50562</v>
      </c>
      <c r="CN36">
        <v>50562</v>
      </c>
      <c r="CO36">
        <v>50525</v>
      </c>
      <c r="CP36">
        <v>50525</v>
      </c>
      <c r="CQ36">
        <v>114896</v>
      </c>
      <c r="CR36">
        <v>115028</v>
      </c>
      <c r="CS36">
        <v>113731</v>
      </c>
      <c r="CT36">
        <v>113755</v>
      </c>
      <c r="CU36">
        <v>113672</v>
      </c>
      <c r="CV36">
        <v>112023</v>
      </c>
      <c r="CW36">
        <v>111841</v>
      </c>
    </row>
    <row r="37" spans="1:101" x14ac:dyDescent="0.25">
      <c r="A37" t="s">
        <v>2407</v>
      </c>
      <c r="B37">
        <v>1426439</v>
      </c>
      <c r="C37">
        <v>1426439</v>
      </c>
      <c r="D37">
        <v>1430667</v>
      </c>
      <c r="E37">
        <v>1414856</v>
      </c>
      <c r="F37">
        <v>1418672</v>
      </c>
      <c r="G37">
        <v>30576</v>
      </c>
      <c r="H37">
        <v>29079</v>
      </c>
      <c r="I37">
        <v>28913</v>
      </c>
      <c r="J37">
        <v>28475</v>
      </c>
      <c r="K37">
        <v>28227</v>
      </c>
      <c r="L37">
        <v>28174</v>
      </c>
      <c r="M37">
        <v>28236</v>
      </c>
      <c r="N37">
        <v>28203</v>
      </c>
      <c r="O37">
        <v>29083</v>
      </c>
      <c r="P37">
        <v>29077</v>
      </c>
      <c r="Q37">
        <v>29589</v>
      </c>
      <c r="R37">
        <v>29104</v>
      </c>
      <c r="S37">
        <v>29097</v>
      </c>
      <c r="T37">
        <v>29104</v>
      </c>
      <c r="U37">
        <v>29051</v>
      </c>
      <c r="V37">
        <v>29032</v>
      </c>
      <c r="W37">
        <v>28965</v>
      </c>
      <c r="X37">
        <v>28934</v>
      </c>
      <c r="Y37">
        <v>28934</v>
      </c>
      <c r="Z37">
        <v>28913</v>
      </c>
      <c r="AA37">
        <v>28627</v>
      </c>
      <c r="AB37">
        <v>28417</v>
      </c>
      <c r="AC37">
        <v>62411</v>
      </c>
      <c r="AD37">
        <v>61946</v>
      </c>
      <c r="AE37">
        <v>60552</v>
      </c>
      <c r="AF37">
        <v>59804</v>
      </c>
      <c r="AG37">
        <v>59254</v>
      </c>
      <c r="AH37">
        <v>58852</v>
      </c>
      <c r="AI37">
        <v>58788</v>
      </c>
      <c r="AJ37">
        <v>60534</v>
      </c>
      <c r="AK37">
        <v>60062</v>
      </c>
      <c r="AL37">
        <v>58420</v>
      </c>
      <c r="AM37">
        <v>56382</v>
      </c>
      <c r="AN37">
        <v>55767</v>
      </c>
      <c r="AO37">
        <v>54446</v>
      </c>
      <c r="AP37">
        <v>54228</v>
      </c>
      <c r="AQ37">
        <v>53979</v>
      </c>
      <c r="AR37">
        <v>53533</v>
      </c>
      <c r="AS37">
        <v>53283</v>
      </c>
      <c r="AT37">
        <v>53320</v>
      </c>
      <c r="AU37">
        <v>53339</v>
      </c>
      <c r="AV37">
        <v>53283</v>
      </c>
      <c r="AW37">
        <v>53849</v>
      </c>
      <c r="AX37">
        <v>84426</v>
      </c>
      <c r="AY37">
        <v>84355</v>
      </c>
      <c r="AZ37">
        <v>84380</v>
      </c>
      <c r="BA37">
        <v>84380</v>
      </c>
      <c r="BB37">
        <v>84368</v>
      </c>
      <c r="BC37">
        <v>84363</v>
      </c>
      <c r="BD37">
        <v>84340</v>
      </c>
      <c r="BE37">
        <v>84280</v>
      </c>
      <c r="BF37">
        <v>84299</v>
      </c>
      <c r="BG37">
        <v>84299</v>
      </c>
      <c r="BH37">
        <v>84349</v>
      </c>
      <c r="BI37">
        <v>84265</v>
      </c>
      <c r="BJ37">
        <v>85215</v>
      </c>
      <c r="BK37">
        <v>84230</v>
      </c>
      <c r="BL37">
        <v>84230</v>
      </c>
      <c r="BM37">
        <v>84180</v>
      </c>
      <c r="BN37">
        <v>84100</v>
      </c>
      <c r="BO37">
        <v>83971</v>
      </c>
      <c r="BP37">
        <v>83976</v>
      </c>
      <c r="BQ37">
        <v>84027</v>
      </c>
      <c r="BR37">
        <v>83977</v>
      </c>
      <c r="BS37">
        <v>83975</v>
      </c>
      <c r="BT37">
        <v>83512</v>
      </c>
      <c r="BU37">
        <v>2876381</v>
      </c>
      <c r="BV37">
        <v>2892522</v>
      </c>
      <c r="BW37">
        <v>2877796</v>
      </c>
      <c r="BX37">
        <v>2853834</v>
      </c>
      <c r="BY37">
        <v>2833619</v>
      </c>
      <c r="BZ37">
        <v>2832128</v>
      </c>
      <c r="CA37">
        <v>2837585</v>
      </c>
      <c r="CB37">
        <v>2862713</v>
      </c>
      <c r="CC37">
        <v>2861136</v>
      </c>
      <c r="CD37">
        <v>2908065</v>
      </c>
      <c r="CE37">
        <v>2930215</v>
      </c>
      <c r="CF37">
        <v>2937819</v>
      </c>
      <c r="CG37">
        <v>2903430</v>
      </c>
      <c r="CH37">
        <v>2895709</v>
      </c>
      <c r="CI37">
        <v>2909974</v>
      </c>
      <c r="CJ37">
        <v>2914165</v>
      </c>
      <c r="CK37">
        <v>2936673</v>
      </c>
      <c r="CL37">
        <v>2898831</v>
      </c>
      <c r="CM37">
        <v>2870110</v>
      </c>
      <c r="CN37">
        <v>2870110</v>
      </c>
      <c r="CO37">
        <v>2818625</v>
      </c>
      <c r="CP37">
        <v>2776178</v>
      </c>
      <c r="CQ37">
        <v>49141</v>
      </c>
      <c r="CR37">
        <v>49192</v>
      </c>
      <c r="CS37">
        <v>49192</v>
      </c>
      <c r="CT37">
        <v>49099</v>
      </c>
      <c r="CU37">
        <v>49089</v>
      </c>
      <c r="CV37">
        <v>49153</v>
      </c>
      <c r="CW37">
        <v>49153</v>
      </c>
    </row>
    <row r="38" spans="1:101" x14ac:dyDescent="0.25">
      <c r="A38" t="s">
        <v>2408</v>
      </c>
      <c r="B38">
        <v>742001</v>
      </c>
      <c r="C38">
        <v>742001</v>
      </c>
      <c r="D38">
        <v>740359</v>
      </c>
      <c r="E38">
        <v>718958</v>
      </c>
      <c r="F38">
        <v>727727</v>
      </c>
      <c r="G38">
        <v>1425585</v>
      </c>
      <c r="H38">
        <v>1435084</v>
      </c>
      <c r="I38">
        <v>1428883</v>
      </c>
      <c r="J38">
        <v>1412727</v>
      </c>
      <c r="K38">
        <v>1427656</v>
      </c>
      <c r="L38">
        <v>1427062</v>
      </c>
      <c r="M38">
        <v>1414622</v>
      </c>
      <c r="N38">
        <v>1423120</v>
      </c>
      <c r="O38">
        <v>1427593</v>
      </c>
      <c r="P38">
        <v>1419533</v>
      </c>
      <c r="Q38">
        <v>1429225</v>
      </c>
      <c r="R38">
        <v>1434080</v>
      </c>
      <c r="S38">
        <v>1430015</v>
      </c>
      <c r="T38">
        <v>1433091</v>
      </c>
      <c r="U38">
        <v>1429828</v>
      </c>
      <c r="V38">
        <v>1422575</v>
      </c>
      <c r="W38">
        <v>1427309</v>
      </c>
      <c r="X38">
        <v>1422935</v>
      </c>
      <c r="Y38">
        <v>1422935</v>
      </c>
      <c r="Z38">
        <v>1425606</v>
      </c>
      <c r="AA38">
        <v>1416599</v>
      </c>
      <c r="AB38">
        <v>1416158</v>
      </c>
      <c r="AC38">
        <v>28414</v>
      </c>
      <c r="AD38">
        <v>28238</v>
      </c>
      <c r="AE38">
        <v>28197</v>
      </c>
      <c r="AF38">
        <v>27995</v>
      </c>
      <c r="AG38">
        <v>27978</v>
      </c>
      <c r="AH38">
        <v>27967</v>
      </c>
      <c r="AI38">
        <v>27846</v>
      </c>
      <c r="AJ38">
        <v>27533</v>
      </c>
      <c r="AK38">
        <v>27509</v>
      </c>
      <c r="AL38">
        <v>27467</v>
      </c>
      <c r="AM38">
        <v>27285</v>
      </c>
      <c r="AN38">
        <v>27081</v>
      </c>
      <c r="AO38">
        <v>27198</v>
      </c>
      <c r="AP38">
        <v>27211</v>
      </c>
      <c r="AQ38">
        <v>27185</v>
      </c>
      <c r="AR38">
        <v>27131</v>
      </c>
      <c r="AS38">
        <v>27127</v>
      </c>
      <c r="AT38">
        <v>27122</v>
      </c>
      <c r="AU38">
        <v>27118</v>
      </c>
      <c r="AV38">
        <v>27063</v>
      </c>
      <c r="AW38">
        <v>27055</v>
      </c>
      <c r="AX38">
        <v>53956</v>
      </c>
      <c r="AY38">
        <v>53445</v>
      </c>
      <c r="AZ38">
        <v>52810</v>
      </c>
      <c r="BA38">
        <v>52690</v>
      </c>
      <c r="BB38">
        <v>52447</v>
      </c>
      <c r="BC38">
        <v>51980</v>
      </c>
      <c r="BD38">
        <v>51668</v>
      </c>
      <c r="BE38">
        <v>51017</v>
      </c>
      <c r="BF38">
        <v>51131</v>
      </c>
      <c r="BG38">
        <v>52962</v>
      </c>
      <c r="BH38">
        <v>52915</v>
      </c>
      <c r="BI38">
        <v>52830</v>
      </c>
      <c r="BJ38">
        <v>52541</v>
      </c>
      <c r="BK38">
        <v>52507</v>
      </c>
      <c r="BL38">
        <v>52476</v>
      </c>
      <c r="BM38">
        <v>51916</v>
      </c>
      <c r="BN38">
        <v>52299</v>
      </c>
      <c r="BO38">
        <v>52256</v>
      </c>
      <c r="BP38">
        <v>51795</v>
      </c>
      <c r="BQ38">
        <v>51618</v>
      </c>
      <c r="BR38">
        <v>51456</v>
      </c>
      <c r="BS38">
        <v>51085</v>
      </c>
      <c r="BT38">
        <v>50599</v>
      </c>
      <c r="BU38">
        <v>83512</v>
      </c>
      <c r="BV38">
        <v>83533</v>
      </c>
      <c r="BW38">
        <v>83483</v>
      </c>
      <c r="BX38">
        <v>83326</v>
      </c>
      <c r="BY38">
        <v>82390</v>
      </c>
      <c r="BZ38">
        <v>82081</v>
      </c>
      <c r="CA38">
        <v>82046</v>
      </c>
      <c r="CB38">
        <v>81996</v>
      </c>
      <c r="CC38">
        <v>81974</v>
      </c>
      <c r="CD38">
        <v>81043</v>
      </c>
      <c r="CE38">
        <v>80863</v>
      </c>
      <c r="CF38">
        <v>80913</v>
      </c>
      <c r="CG38">
        <v>80847</v>
      </c>
      <c r="CH38">
        <v>80836</v>
      </c>
      <c r="CI38">
        <v>80360</v>
      </c>
      <c r="CJ38">
        <v>80226</v>
      </c>
      <c r="CK38">
        <v>80104</v>
      </c>
      <c r="CL38">
        <v>80030</v>
      </c>
      <c r="CM38">
        <v>79935</v>
      </c>
      <c r="CN38">
        <v>79935</v>
      </c>
      <c r="CO38">
        <v>79815</v>
      </c>
      <c r="CP38">
        <v>79797</v>
      </c>
      <c r="CQ38">
        <v>2727082</v>
      </c>
      <c r="CR38">
        <v>2680577</v>
      </c>
      <c r="CS38">
        <v>2635361</v>
      </c>
      <c r="CT38">
        <v>2622824</v>
      </c>
      <c r="CU38">
        <v>2660061</v>
      </c>
      <c r="CV38">
        <v>2671459</v>
      </c>
      <c r="CW38">
        <v>2660294</v>
      </c>
    </row>
    <row r="39" spans="1:101" x14ac:dyDescent="0.25">
      <c r="A39" t="s">
        <v>2409</v>
      </c>
      <c r="B39">
        <v>344143</v>
      </c>
      <c r="C39">
        <v>344143</v>
      </c>
      <c r="D39">
        <v>344006</v>
      </c>
      <c r="E39">
        <v>344494</v>
      </c>
      <c r="F39">
        <v>341615</v>
      </c>
      <c r="G39">
        <v>739023</v>
      </c>
      <c r="H39">
        <v>744697</v>
      </c>
      <c r="I39">
        <v>749329</v>
      </c>
      <c r="J39">
        <v>756839</v>
      </c>
      <c r="K39">
        <v>764255</v>
      </c>
      <c r="L39">
        <v>769186</v>
      </c>
      <c r="M39">
        <v>760690</v>
      </c>
      <c r="N39">
        <v>748735</v>
      </c>
      <c r="O39">
        <v>746313</v>
      </c>
      <c r="P39">
        <v>748447</v>
      </c>
      <c r="Q39">
        <v>731596</v>
      </c>
      <c r="R39">
        <v>740799</v>
      </c>
      <c r="S39">
        <v>741263</v>
      </c>
      <c r="T39">
        <v>735775</v>
      </c>
      <c r="U39">
        <v>727391</v>
      </c>
      <c r="V39">
        <v>725168</v>
      </c>
      <c r="W39">
        <v>721696</v>
      </c>
      <c r="X39">
        <v>728091</v>
      </c>
      <c r="Y39">
        <v>728091</v>
      </c>
      <c r="Z39">
        <v>735307</v>
      </c>
      <c r="AA39">
        <v>730742</v>
      </c>
      <c r="AB39">
        <v>729463</v>
      </c>
      <c r="AC39">
        <v>1420346</v>
      </c>
      <c r="AD39">
        <v>1423070</v>
      </c>
      <c r="AE39">
        <v>1426994</v>
      </c>
      <c r="AF39">
        <v>1430463</v>
      </c>
      <c r="AG39">
        <v>1433360</v>
      </c>
      <c r="AH39">
        <v>1431309</v>
      </c>
      <c r="AI39">
        <v>1430684</v>
      </c>
      <c r="AJ39">
        <v>1434911</v>
      </c>
      <c r="AK39">
        <v>1435493</v>
      </c>
      <c r="AL39">
        <v>1434802</v>
      </c>
      <c r="AM39">
        <v>1435277</v>
      </c>
      <c r="AN39">
        <v>1428345</v>
      </c>
      <c r="AO39">
        <v>1434536</v>
      </c>
      <c r="AP39">
        <v>1435096</v>
      </c>
      <c r="AQ39">
        <v>1430784</v>
      </c>
      <c r="AR39">
        <v>1440870</v>
      </c>
      <c r="AS39">
        <v>1437480</v>
      </c>
      <c r="AT39">
        <v>1431024</v>
      </c>
      <c r="AU39">
        <v>1432663</v>
      </c>
      <c r="AV39">
        <v>1430964</v>
      </c>
      <c r="AW39">
        <v>1431086</v>
      </c>
      <c r="AX39">
        <v>26962</v>
      </c>
      <c r="AY39">
        <v>26672</v>
      </c>
      <c r="AZ39">
        <v>26529</v>
      </c>
      <c r="BA39">
        <v>26497</v>
      </c>
      <c r="BB39">
        <v>26354</v>
      </c>
      <c r="BC39">
        <v>26332</v>
      </c>
      <c r="BD39">
        <v>26269</v>
      </c>
      <c r="BE39">
        <v>26303</v>
      </c>
      <c r="BF39">
        <v>26292</v>
      </c>
      <c r="BG39">
        <v>26257</v>
      </c>
      <c r="BH39">
        <v>26224</v>
      </c>
      <c r="BI39">
        <v>26238</v>
      </c>
      <c r="BJ39">
        <v>26110</v>
      </c>
      <c r="BK39">
        <v>25892</v>
      </c>
      <c r="BL39">
        <v>25904</v>
      </c>
      <c r="BM39">
        <v>25916</v>
      </c>
      <c r="BN39">
        <v>25908</v>
      </c>
      <c r="BO39">
        <v>25907</v>
      </c>
      <c r="BP39">
        <v>25939</v>
      </c>
      <c r="BQ39">
        <v>25990</v>
      </c>
      <c r="BR39">
        <v>26001</v>
      </c>
      <c r="BS39">
        <v>26001</v>
      </c>
      <c r="BT39">
        <v>25962</v>
      </c>
      <c r="BU39">
        <v>50334</v>
      </c>
      <c r="BV39">
        <v>50119</v>
      </c>
      <c r="BW39">
        <v>49959</v>
      </c>
      <c r="BX39">
        <v>47688</v>
      </c>
      <c r="BY39">
        <v>47383</v>
      </c>
      <c r="BZ39">
        <v>46496</v>
      </c>
      <c r="CA39">
        <v>44551</v>
      </c>
      <c r="CB39">
        <v>45066</v>
      </c>
      <c r="CC39">
        <v>44774</v>
      </c>
      <c r="CD39">
        <v>44271</v>
      </c>
      <c r="CE39">
        <v>43785</v>
      </c>
      <c r="CF39">
        <v>43085</v>
      </c>
      <c r="CG39">
        <v>42801</v>
      </c>
      <c r="CH39">
        <v>42566</v>
      </c>
      <c r="CI39">
        <v>42602</v>
      </c>
      <c r="CJ39">
        <v>42557</v>
      </c>
      <c r="CK39">
        <v>43134</v>
      </c>
      <c r="CL39">
        <v>42166</v>
      </c>
      <c r="CM39">
        <v>41901</v>
      </c>
      <c r="CN39">
        <v>41901</v>
      </c>
      <c r="CO39">
        <v>41720</v>
      </c>
      <c r="CP39">
        <v>41438</v>
      </c>
      <c r="CQ39">
        <v>79678</v>
      </c>
      <c r="CR39">
        <v>79584</v>
      </c>
      <c r="CS39">
        <v>78970</v>
      </c>
      <c r="CT39">
        <v>78800</v>
      </c>
      <c r="CU39">
        <v>78532</v>
      </c>
      <c r="CV39">
        <v>78443</v>
      </c>
      <c r="CW39">
        <v>77721</v>
      </c>
    </row>
    <row r="40" spans="1:101" x14ac:dyDescent="0.25">
      <c r="A40" t="s">
        <v>2410</v>
      </c>
      <c r="B40">
        <v>782327</v>
      </c>
      <c r="C40">
        <v>782327</v>
      </c>
      <c r="D40">
        <v>776645</v>
      </c>
      <c r="E40">
        <v>766466</v>
      </c>
      <c r="F40">
        <v>806451</v>
      </c>
      <c r="G40">
        <v>341614</v>
      </c>
      <c r="H40">
        <v>321308</v>
      </c>
      <c r="I40">
        <v>321777</v>
      </c>
      <c r="J40">
        <v>322256</v>
      </c>
      <c r="K40">
        <v>322429</v>
      </c>
      <c r="L40">
        <v>322504</v>
      </c>
      <c r="M40">
        <v>322603</v>
      </c>
      <c r="N40">
        <v>321904</v>
      </c>
      <c r="O40">
        <v>321961</v>
      </c>
      <c r="P40">
        <v>321051</v>
      </c>
      <c r="Q40">
        <v>321004</v>
      </c>
      <c r="R40">
        <v>321135</v>
      </c>
      <c r="S40">
        <v>320338</v>
      </c>
      <c r="T40">
        <v>320314</v>
      </c>
      <c r="U40">
        <v>320444</v>
      </c>
      <c r="V40">
        <v>320284</v>
      </c>
      <c r="W40">
        <v>309776</v>
      </c>
      <c r="X40">
        <v>309799</v>
      </c>
      <c r="Y40">
        <v>309799</v>
      </c>
      <c r="Z40">
        <v>309757</v>
      </c>
      <c r="AA40">
        <v>308745</v>
      </c>
      <c r="AB40">
        <v>307316</v>
      </c>
      <c r="AC40">
        <v>734205</v>
      </c>
      <c r="AD40">
        <v>734513</v>
      </c>
      <c r="AE40">
        <v>733031</v>
      </c>
      <c r="AF40">
        <v>725958</v>
      </c>
      <c r="AG40">
        <v>725447</v>
      </c>
      <c r="AH40">
        <v>727796</v>
      </c>
      <c r="AI40">
        <v>730330</v>
      </c>
      <c r="AJ40">
        <v>735888</v>
      </c>
      <c r="AK40">
        <v>729886</v>
      </c>
      <c r="AL40">
        <v>726488</v>
      </c>
      <c r="AM40">
        <v>717283</v>
      </c>
      <c r="AN40">
        <v>708415</v>
      </c>
      <c r="AO40">
        <v>703401</v>
      </c>
      <c r="AP40">
        <v>701120</v>
      </c>
      <c r="AQ40">
        <v>697156</v>
      </c>
      <c r="AR40">
        <v>695099</v>
      </c>
      <c r="AS40">
        <v>693869</v>
      </c>
      <c r="AT40">
        <v>694927</v>
      </c>
      <c r="AU40">
        <v>699534</v>
      </c>
      <c r="AV40">
        <v>696136</v>
      </c>
      <c r="AW40">
        <v>701718</v>
      </c>
      <c r="AX40">
        <v>1435538</v>
      </c>
      <c r="AY40">
        <v>1439608</v>
      </c>
      <c r="AZ40">
        <v>1439873</v>
      </c>
      <c r="BA40">
        <v>1443832</v>
      </c>
      <c r="BB40">
        <v>1437922</v>
      </c>
      <c r="BC40">
        <v>1438374</v>
      </c>
      <c r="BD40">
        <v>1440690</v>
      </c>
      <c r="BE40">
        <v>1444817</v>
      </c>
      <c r="BF40">
        <v>1444833</v>
      </c>
      <c r="BG40">
        <v>1447228</v>
      </c>
      <c r="BH40">
        <v>1443220</v>
      </c>
      <c r="BI40">
        <v>1433877</v>
      </c>
      <c r="BJ40">
        <v>1427921</v>
      </c>
      <c r="BK40">
        <v>1426889</v>
      </c>
      <c r="BL40">
        <v>1433165</v>
      </c>
      <c r="BM40">
        <v>1431254</v>
      </c>
      <c r="BN40">
        <v>1438138</v>
      </c>
      <c r="BO40">
        <v>1445990</v>
      </c>
      <c r="BP40">
        <v>1443341</v>
      </c>
      <c r="BQ40">
        <v>1437024</v>
      </c>
      <c r="BR40">
        <v>1442051</v>
      </c>
      <c r="BS40">
        <v>1438250</v>
      </c>
      <c r="BT40">
        <v>1424426</v>
      </c>
      <c r="BU40">
        <v>25950</v>
      </c>
      <c r="BV40">
        <v>25818</v>
      </c>
      <c r="BW40">
        <v>25789</v>
      </c>
      <c r="BX40">
        <v>25735</v>
      </c>
      <c r="BY40">
        <v>25483</v>
      </c>
      <c r="BZ40">
        <v>25319</v>
      </c>
      <c r="CA40">
        <v>25354</v>
      </c>
      <c r="CB40">
        <v>25361</v>
      </c>
      <c r="CC40">
        <v>25339</v>
      </c>
      <c r="CD40">
        <v>25362</v>
      </c>
      <c r="CE40">
        <v>25386</v>
      </c>
      <c r="CF40">
        <v>25330</v>
      </c>
      <c r="CG40">
        <v>25321</v>
      </c>
      <c r="CH40">
        <v>24508</v>
      </c>
      <c r="CI40">
        <v>24476</v>
      </c>
      <c r="CJ40">
        <v>24429</v>
      </c>
      <c r="CK40">
        <v>24357</v>
      </c>
      <c r="CL40">
        <v>24254</v>
      </c>
      <c r="CM40">
        <v>24163</v>
      </c>
      <c r="CN40">
        <v>24163</v>
      </c>
      <c r="CO40">
        <v>24152</v>
      </c>
      <c r="CP40">
        <v>24104</v>
      </c>
      <c r="CQ40">
        <v>41117</v>
      </c>
      <c r="CR40">
        <v>40667</v>
      </c>
      <c r="CS40">
        <v>39832</v>
      </c>
      <c r="CT40">
        <v>39679</v>
      </c>
      <c r="CU40">
        <v>39631</v>
      </c>
      <c r="CV40">
        <v>39643</v>
      </c>
      <c r="CW40">
        <v>39651</v>
      </c>
    </row>
    <row r="41" spans="1:101" x14ac:dyDescent="0.25">
      <c r="A41" t="s">
        <v>2411</v>
      </c>
      <c r="B41">
        <v>112297</v>
      </c>
      <c r="C41">
        <v>112297</v>
      </c>
      <c r="D41">
        <v>109779</v>
      </c>
      <c r="E41">
        <v>109962</v>
      </c>
      <c r="F41">
        <v>109872</v>
      </c>
      <c r="G41">
        <v>834800</v>
      </c>
      <c r="H41">
        <v>838506</v>
      </c>
      <c r="I41">
        <v>827247</v>
      </c>
      <c r="J41">
        <v>823175</v>
      </c>
      <c r="K41">
        <v>821864</v>
      </c>
      <c r="L41">
        <v>818301</v>
      </c>
      <c r="M41">
        <v>822175</v>
      </c>
      <c r="N41">
        <v>819013</v>
      </c>
      <c r="O41">
        <v>814573</v>
      </c>
      <c r="P41">
        <v>814897</v>
      </c>
      <c r="Q41">
        <v>801520</v>
      </c>
      <c r="R41">
        <v>800761</v>
      </c>
      <c r="S41">
        <v>794120</v>
      </c>
      <c r="T41">
        <v>799989</v>
      </c>
      <c r="U41">
        <v>790307</v>
      </c>
      <c r="V41">
        <v>784531</v>
      </c>
      <c r="W41">
        <v>769504</v>
      </c>
      <c r="X41">
        <v>773696</v>
      </c>
      <c r="Y41">
        <v>773696</v>
      </c>
      <c r="Z41">
        <v>776781</v>
      </c>
      <c r="AA41">
        <v>778266</v>
      </c>
      <c r="AB41">
        <v>774989</v>
      </c>
      <c r="AC41">
        <v>307335</v>
      </c>
      <c r="AD41">
        <v>307442</v>
      </c>
      <c r="AE41">
        <v>307676</v>
      </c>
      <c r="AF41">
        <v>307624</v>
      </c>
      <c r="AG41">
        <v>313850</v>
      </c>
      <c r="AH41">
        <v>313992</v>
      </c>
      <c r="AI41">
        <v>313928</v>
      </c>
      <c r="AJ41">
        <v>313932</v>
      </c>
      <c r="AK41">
        <v>313601</v>
      </c>
      <c r="AL41">
        <v>313468</v>
      </c>
      <c r="AM41">
        <v>311597</v>
      </c>
      <c r="AN41">
        <v>311532</v>
      </c>
      <c r="AO41">
        <v>311826</v>
      </c>
      <c r="AP41">
        <v>311984</v>
      </c>
      <c r="AQ41">
        <v>311996</v>
      </c>
      <c r="AR41">
        <v>311870</v>
      </c>
      <c r="AS41">
        <v>311706</v>
      </c>
      <c r="AT41">
        <v>311710</v>
      </c>
      <c r="AU41">
        <v>311716</v>
      </c>
      <c r="AV41">
        <v>309377</v>
      </c>
      <c r="AW41">
        <v>309343</v>
      </c>
      <c r="AX41">
        <v>707155</v>
      </c>
      <c r="AY41">
        <v>710607</v>
      </c>
      <c r="AZ41">
        <v>714857</v>
      </c>
      <c r="BA41">
        <v>712319</v>
      </c>
      <c r="BB41">
        <v>714321</v>
      </c>
      <c r="BC41">
        <v>711816</v>
      </c>
      <c r="BD41">
        <v>716944</v>
      </c>
      <c r="BE41">
        <v>714476</v>
      </c>
      <c r="BF41">
        <v>715703</v>
      </c>
      <c r="BG41">
        <v>717521</v>
      </c>
      <c r="BH41">
        <v>714925</v>
      </c>
      <c r="BI41">
        <v>719706</v>
      </c>
      <c r="BJ41">
        <v>723223</v>
      </c>
      <c r="BK41">
        <v>724885</v>
      </c>
      <c r="BL41">
        <v>717454</v>
      </c>
      <c r="BM41">
        <v>719034</v>
      </c>
      <c r="BN41">
        <v>714684</v>
      </c>
      <c r="BO41">
        <v>713404</v>
      </c>
      <c r="BP41">
        <v>714765</v>
      </c>
      <c r="BQ41">
        <v>711779</v>
      </c>
      <c r="BR41">
        <v>713291</v>
      </c>
      <c r="BS41">
        <v>717042</v>
      </c>
      <c r="BT41">
        <v>710839</v>
      </c>
      <c r="BU41">
        <v>1422371</v>
      </c>
      <c r="BV41">
        <v>1423093</v>
      </c>
      <c r="BW41">
        <v>1424493</v>
      </c>
      <c r="BX41">
        <v>1426652</v>
      </c>
      <c r="BY41">
        <v>1428826</v>
      </c>
      <c r="BZ41">
        <v>1425376</v>
      </c>
      <c r="CA41">
        <v>1421954</v>
      </c>
      <c r="CB41">
        <v>1426820</v>
      </c>
      <c r="CC41">
        <v>1418244</v>
      </c>
      <c r="CD41">
        <v>1423887</v>
      </c>
      <c r="CE41">
        <v>1452964</v>
      </c>
      <c r="CF41">
        <v>1453062</v>
      </c>
      <c r="CG41">
        <v>1451628</v>
      </c>
      <c r="CH41">
        <v>1455637</v>
      </c>
      <c r="CI41">
        <v>1446060</v>
      </c>
      <c r="CJ41">
        <v>1438204</v>
      </c>
      <c r="CK41">
        <v>1446367</v>
      </c>
      <c r="CL41">
        <v>1450089</v>
      </c>
      <c r="CM41">
        <v>1466325</v>
      </c>
      <c r="CN41">
        <v>1466325</v>
      </c>
      <c r="CO41">
        <v>1482805</v>
      </c>
      <c r="CP41">
        <v>1481042</v>
      </c>
      <c r="CQ41">
        <v>24096</v>
      </c>
      <c r="CR41">
        <v>23877</v>
      </c>
      <c r="CS41">
        <v>23858</v>
      </c>
      <c r="CT41">
        <v>23878</v>
      </c>
      <c r="CU41">
        <v>23861</v>
      </c>
      <c r="CV41">
        <v>23858</v>
      </c>
      <c r="CW41">
        <v>23858</v>
      </c>
    </row>
    <row r="42" spans="1:101" x14ac:dyDescent="0.25">
      <c r="A42" t="s">
        <v>2412</v>
      </c>
      <c r="B42">
        <v>353316</v>
      </c>
      <c r="C42">
        <v>353316</v>
      </c>
      <c r="D42">
        <v>369504</v>
      </c>
      <c r="E42">
        <v>373239</v>
      </c>
      <c r="F42">
        <v>369641</v>
      </c>
      <c r="G42">
        <v>109925</v>
      </c>
      <c r="H42">
        <v>109673</v>
      </c>
      <c r="I42">
        <v>109430</v>
      </c>
      <c r="J42">
        <v>109353</v>
      </c>
      <c r="K42">
        <v>109288</v>
      </c>
      <c r="L42">
        <v>109178</v>
      </c>
      <c r="M42">
        <v>109107</v>
      </c>
      <c r="N42">
        <v>102871</v>
      </c>
      <c r="O42">
        <v>102781</v>
      </c>
      <c r="P42">
        <v>102937</v>
      </c>
      <c r="Q42">
        <v>101978</v>
      </c>
      <c r="R42">
        <v>101856</v>
      </c>
      <c r="S42">
        <v>101529</v>
      </c>
      <c r="T42">
        <v>101450</v>
      </c>
      <c r="U42">
        <v>101141</v>
      </c>
      <c r="V42">
        <v>101071</v>
      </c>
      <c r="W42">
        <v>101085</v>
      </c>
      <c r="X42">
        <v>101049</v>
      </c>
      <c r="Y42">
        <v>101049</v>
      </c>
      <c r="Z42">
        <v>100984</v>
      </c>
      <c r="AA42">
        <v>98330</v>
      </c>
      <c r="AB42">
        <v>98280</v>
      </c>
      <c r="AC42">
        <v>779790</v>
      </c>
      <c r="AD42">
        <v>782598</v>
      </c>
      <c r="AE42">
        <v>761932</v>
      </c>
      <c r="AF42">
        <v>739243</v>
      </c>
      <c r="AG42">
        <v>741286</v>
      </c>
      <c r="AH42">
        <v>744066</v>
      </c>
      <c r="AI42">
        <v>745532</v>
      </c>
      <c r="AJ42">
        <v>746189</v>
      </c>
      <c r="AK42">
        <v>742472</v>
      </c>
      <c r="AL42">
        <v>742388</v>
      </c>
      <c r="AM42">
        <v>735168</v>
      </c>
      <c r="AN42">
        <v>729545</v>
      </c>
      <c r="AO42">
        <v>723790</v>
      </c>
      <c r="AP42">
        <v>716542</v>
      </c>
      <c r="AQ42">
        <v>722700</v>
      </c>
      <c r="AR42">
        <v>727345</v>
      </c>
      <c r="AS42">
        <v>728456</v>
      </c>
      <c r="AT42">
        <v>737707</v>
      </c>
      <c r="AU42">
        <v>748353</v>
      </c>
      <c r="AV42">
        <v>745467</v>
      </c>
      <c r="AW42">
        <v>748111</v>
      </c>
      <c r="AX42">
        <v>309334</v>
      </c>
      <c r="AY42">
        <v>309346</v>
      </c>
      <c r="AZ42">
        <v>309857</v>
      </c>
      <c r="BA42">
        <v>309769</v>
      </c>
      <c r="BB42">
        <v>302639</v>
      </c>
      <c r="BC42">
        <v>302630</v>
      </c>
      <c r="BD42">
        <v>302612</v>
      </c>
      <c r="BE42">
        <v>290345</v>
      </c>
      <c r="BF42">
        <v>290526</v>
      </c>
      <c r="BG42">
        <v>290509</v>
      </c>
      <c r="BH42">
        <v>284902</v>
      </c>
      <c r="BI42">
        <v>284886</v>
      </c>
      <c r="BJ42">
        <v>283770</v>
      </c>
      <c r="BK42">
        <v>287143</v>
      </c>
      <c r="BL42">
        <v>287192</v>
      </c>
      <c r="BM42">
        <v>286809</v>
      </c>
      <c r="BN42">
        <v>286633</v>
      </c>
      <c r="BO42">
        <v>286523</v>
      </c>
      <c r="BP42">
        <v>288547</v>
      </c>
      <c r="BQ42">
        <v>288430</v>
      </c>
      <c r="BR42">
        <v>288428</v>
      </c>
      <c r="BS42">
        <v>288289</v>
      </c>
      <c r="BT42">
        <v>288543</v>
      </c>
      <c r="BU42">
        <v>708739</v>
      </c>
      <c r="BV42">
        <v>706411</v>
      </c>
      <c r="BW42">
        <v>707333</v>
      </c>
      <c r="BX42">
        <v>696711</v>
      </c>
      <c r="BY42">
        <v>701278</v>
      </c>
      <c r="BZ42">
        <v>698268</v>
      </c>
      <c r="CA42">
        <v>682701</v>
      </c>
      <c r="CB42">
        <v>686779</v>
      </c>
      <c r="CC42">
        <v>681170</v>
      </c>
      <c r="CD42">
        <v>682821</v>
      </c>
      <c r="CE42">
        <v>687300</v>
      </c>
      <c r="CF42">
        <v>675909</v>
      </c>
      <c r="CG42">
        <v>673183</v>
      </c>
      <c r="CH42">
        <v>668669</v>
      </c>
      <c r="CI42">
        <v>675744</v>
      </c>
      <c r="CJ42">
        <v>674252</v>
      </c>
      <c r="CK42">
        <v>675481</v>
      </c>
      <c r="CL42">
        <v>687361</v>
      </c>
      <c r="CM42">
        <v>694159</v>
      </c>
      <c r="CN42">
        <v>694159</v>
      </c>
      <c r="CO42">
        <v>718187</v>
      </c>
      <c r="CP42">
        <v>719581</v>
      </c>
      <c r="CQ42">
        <v>1468886</v>
      </c>
      <c r="CR42">
        <v>1459419</v>
      </c>
      <c r="CS42">
        <v>1463545</v>
      </c>
      <c r="CT42">
        <v>1460603</v>
      </c>
      <c r="CU42">
        <v>1461509</v>
      </c>
      <c r="CV42">
        <v>1454447</v>
      </c>
      <c r="CW42">
        <v>1468477</v>
      </c>
    </row>
    <row r="43" spans="1:101" x14ac:dyDescent="0.25">
      <c r="A43" t="s">
        <v>2413</v>
      </c>
      <c r="B43">
        <v>56999</v>
      </c>
      <c r="C43">
        <v>56999</v>
      </c>
      <c r="D43">
        <v>56690</v>
      </c>
      <c r="E43">
        <v>56691</v>
      </c>
      <c r="F43">
        <v>56691</v>
      </c>
      <c r="G43">
        <v>370870</v>
      </c>
      <c r="H43">
        <v>382949</v>
      </c>
      <c r="I43">
        <v>384149</v>
      </c>
      <c r="J43">
        <v>385518</v>
      </c>
      <c r="K43">
        <v>389681</v>
      </c>
      <c r="L43">
        <v>394400</v>
      </c>
      <c r="M43">
        <v>393373</v>
      </c>
      <c r="N43">
        <v>388025</v>
      </c>
      <c r="O43">
        <v>389335</v>
      </c>
      <c r="P43">
        <v>388935</v>
      </c>
      <c r="Q43">
        <v>380861</v>
      </c>
      <c r="R43">
        <v>383250</v>
      </c>
      <c r="S43">
        <v>383623</v>
      </c>
      <c r="T43">
        <v>383195</v>
      </c>
      <c r="U43">
        <v>384125</v>
      </c>
      <c r="V43">
        <v>384872</v>
      </c>
      <c r="W43">
        <v>377383</v>
      </c>
      <c r="X43">
        <v>381972</v>
      </c>
      <c r="Y43">
        <v>381972</v>
      </c>
      <c r="Z43">
        <v>378799</v>
      </c>
      <c r="AA43">
        <v>363158</v>
      </c>
      <c r="AB43">
        <v>369583</v>
      </c>
      <c r="AC43">
        <v>99150</v>
      </c>
      <c r="AD43">
        <v>99101</v>
      </c>
      <c r="AE43">
        <v>99038</v>
      </c>
      <c r="AF43">
        <v>98845</v>
      </c>
      <c r="AG43">
        <v>98716</v>
      </c>
      <c r="AH43">
        <v>98641</v>
      </c>
      <c r="AI43">
        <v>98634</v>
      </c>
      <c r="AJ43">
        <v>98547</v>
      </c>
      <c r="AK43">
        <v>98490</v>
      </c>
      <c r="AL43">
        <v>98465</v>
      </c>
      <c r="AM43">
        <v>99352</v>
      </c>
      <c r="AN43">
        <v>99235</v>
      </c>
      <c r="AO43">
        <v>99209</v>
      </c>
      <c r="AP43">
        <v>99126</v>
      </c>
      <c r="AQ43">
        <v>98923</v>
      </c>
      <c r="AR43">
        <v>98859</v>
      </c>
      <c r="AS43">
        <v>98843</v>
      </c>
      <c r="AT43">
        <v>99409</v>
      </c>
      <c r="AU43">
        <v>98950</v>
      </c>
      <c r="AV43">
        <v>99937</v>
      </c>
      <c r="AW43">
        <v>99937</v>
      </c>
      <c r="AX43">
        <v>752650</v>
      </c>
      <c r="AY43">
        <v>755266</v>
      </c>
      <c r="AZ43">
        <v>754949</v>
      </c>
      <c r="BA43">
        <v>755891</v>
      </c>
      <c r="BB43">
        <v>757956</v>
      </c>
      <c r="BC43">
        <v>754362</v>
      </c>
      <c r="BD43">
        <v>750163</v>
      </c>
      <c r="BE43">
        <v>753241</v>
      </c>
      <c r="BF43">
        <v>757980</v>
      </c>
      <c r="BG43">
        <v>758152</v>
      </c>
      <c r="BH43">
        <v>759508</v>
      </c>
      <c r="BI43">
        <v>759721</v>
      </c>
      <c r="BJ43">
        <v>769742</v>
      </c>
      <c r="BK43">
        <v>769977</v>
      </c>
      <c r="BL43">
        <v>772455</v>
      </c>
      <c r="BM43">
        <v>777152</v>
      </c>
      <c r="BN43">
        <v>776944</v>
      </c>
      <c r="BO43">
        <v>781250</v>
      </c>
      <c r="BP43">
        <v>785805</v>
      </c>
      <c r="BQ43">
        <v>790007</v>
      </c>
      <c r="BR43">
        <v>788780</v>
      </c>
      <c r="BS43">
        <v>789685</v>
      </c>
      <c r="BT43">
        <v>790015</v>
      </c>
      <c r="BU43">
        <v>288633</v>
      </c>
      <c r="BV43">
        <v>287522</v>
      </c>
      <c r="BW43">
        <v>287181</v>
      </c>
      <c r="BX43">
        <v>286412</v>
      </c>
      <c r="BY43">
        <v>285818</v>
      </c>
      <c r="BZ43">
        <v>285670</v>
      </c>
      <c r="CA43">
        <v>288673</v>
      </c>
      <c r="CB43">
        <v>288717</v>
      </c>
      <c r="CC43">
        <v>288884</v>
      </c>
      <c r="CD43">
        <v>288848</v>
      </c>
      <c r="CE43">
        <v>286913</v>
      </c>
      <c r="CF43">
        <v>286719</v>
      </c>
      <c r="CG43">
        <v>283023</v>
      </c>
      <c r="CH43">
        <v>283012</v>
      </c>
      <c r="CI43">
        <v>282711</v>
      </c>
      <c r="CJ43">
        <v>282510</v>
      </c>
      <c r="CK43">
        <v>282287</v>
      </c>
      <c r="CL43">
        <v>281803</v>
      </c>
      <c r="CM43">
        <v>281227</v>
      </c>
      <c r="CN43">
        <v>281227</v>
      </c>
      <c r="CO43">
        <v>281480</v>
      </c>
      <c r="CP43">
        <v>281499</v>
      </c>
      <c r="CQ43">
        <v>714191</v>
      </c>
      <c r="CR43">
        <v>714584</v>
      </c>
      <c r="CS43">
        <v>726396</v>
      </c>
      <c r="CT43">
        <v>710872</v>
      </c>
      <c r="CU43">
        <v>712461</v>
      </c>
      <c r="CV43">
        <v>713200</v>
      </c>
      <c r="CW43">
        <v>714598</v>
      </c>
    </row>
    <row r="44" spans="1:101" x14ac:dyDescent="0.25">
      <c r="A44" t="s">
        <v>2414</v>
      </c>
      <c r="B44">
        <v>45455</v>
      </c>
      <c r="C44">
        <v>45455</v>
      </c>
      <c r="D44">
        <v>45500</v>
      </c>
      <c r="E44">
        <v>45400</v>
      </c>
      <c r="F44">
        <v>45400</v>
      </c>
      <c r="G44">
        <v>56691</v>
      </c>
      <c r="H44">
        <v>56236</v>
      </c>
      <c r="I44">
        <v>56081</v>
      </c>
      <c r="J44">
        <v>56081</v>
      </c>
      <c r="K44">
        <v>56081</v>
      </c>
      <c r="L44">
        <v>56022</v>
      </c>
      <c r="M44">
        <v>56022</v>
      </c>
      <c r="N44">
        <v>56022</v>
      </c>
      <c r="O44">
        <v>56022</v>
      </c>
      <c r="P44">
        <v>56022</v>
      </c>
      <c r="Q44">
        <v>56025</v>
      </c>
      <c r="R44">
        <v>56025</v>
      </c>
      <c r="S44">
        <v>56025</v>
      </c>
      <c r="T44">
        <v>56025</v>
      </c>
      <c r="U44">
        <v>56025</v>
      </c>
      <c r="V44">
        <v>56025</v>
      </c>
      <c r="W44">
        <v>56025</v>
      </c>
      <c r="X44">
        <v>56025</v>
      </c>
      <c r="Y44">
        <v>56025</v>
      </c>
      <c r="Z44">
        <v>56025</v>
      </c>
      <c r="AA44">
        <v>56040</v>
      </c>
      <c r="AB44">
        <v>56040</v>
      </c>
      <c r="AC44">
        <v>369314</v>
      </c>
      <c r="AD44">
        <v>370640</v>
      </c>
      <c r="AE44">
        <v>371028</v>
      </c>
      <c r="AF44">
        <v>376522</v>
      </c>
      <c r="AG44">
        <v>376866</v>
      </c>
      <c r="AH44">
        <v>378790</v>
      </c>
      <c r="AI44">
        <v>372243</v>
      </c>
      <c r="AJ44">
        <v>373837</v>
      </c>
      <c r="AK44">
        <v>373891</v>
      </c>
      <c r="AL44">
        <v>376458</v>
      </c>
      <c r="AM44">
        <v>376034</v>
      </c>
      <c r="AN44">
        <v>376202</v>
      </c>
      <c r="AO44">
        <v>375548</v>
      </c>
      <c r="AP44">
        <v>378358</v>
      </c>
      <c r="AQ44">
        <v>376559</v>
      </c>
      <c r="AR44">
        <v>379113</v>
      </c>
      <c r="AS44">
        <v>379009</v>
      </c>
      <c r="AT44">
        <v>377603</v>
      </c>
      <c r="AU44">
        <v>381806</v>
      </c>
      <c r="AV44">
        <v>380678</v>
      </c>
      <c r="AW44">
        <v>379919</v>
      </c>
      <c r="AX44">
        <v>99913</v>
      </c>
      <c r="AY44">
        <v>99847</v>
      </c>
      <c r="AZ44">
        <v>99616</v>
      </c>
      <c r="BA44">
        <v>99699</v>
      </c>
      <c r="BB44">
        <v>99632</v>
      </c>
      <c r="BC44">
        <v>99674</v>
      </c>
      <c r="BD44">
        <v>99742</v>
      </c>
      <c r="BE44">
        <v>99847</v>
      </c>
      <c r="BF44">
        <v>99908</v>
      </c>
      <c r="BG44">
        <v>99939</v>
      </c>
      <c r="BH44">
        <v>99997</v>
      </c>
      <c r="BI44">
        <v>100048</v>
      </c>
      <c r="BJ44">
        <v>100080</v>
      </c>
      <c r="BK44">
        <v>100110</v>
      </c>
      <c r="BL44">
        <v>100115</v>
      </c>
      <c r="BM44">
        <v>102647</v>
      </c>
      <c r="BN44">
        <v>102748</v>
      </c>
      <c r="BO44">
        <v>102781</v>
      </c>
      <c r="BP44">
        <v>102817</v>
      </c>
      <c r="BQ44">
        <v>102943</v>
      </c>
      <c r="BR44">
        <v>102978</v>
      </c>
      <c r="BS44">
        <v>102960</v>
      </c>
      <c r="BT44">
        <v>102944</v>
      </c>
      <c r="BU44">
        <v>784526</v>
      </c>
      <c r="BV44">
        <v>787190</v>
      </c>
      <c r="BW44">
        <v>791532</v>
      </c>
      <c r="BX44">
        <v>797859</v>
      </c>
      <c r="BY44">
        <v>803959</v>
      </c>
      <c r="BZ44">
        <v>799409</v>
      </c>
      <c r="CA44">
        <v>807405</v>
      </c>
      <c r="CB44">
        <v>807951</v>
      </c>
      <c r="CC44">
        <v>797772</v>
      </c>
      <c r="CD44">
        <v>796677</v>
      </c>
      <c r="CE44">
        <v>788099</v>
      </c>
      <c r="CF44">
        <v>786297</v>
      </c>
      <c r="CG44">
        <v>795606</v>
      </c>
      <c r="CH44">
        <v>796036</v>
      </c>
      <c r="CI44">
        <v>795749</v>
      </c>
      <c r="CJ44">
        <v>800149</v>
      </c>
      <c r="CK44">
        <v>799880</v>
      </c>
      <c r="CL44">
        <v>790639</v>
      </c>
      <c r="CM44">
        <v>790107</v>
      </c>
      <c r="CN44">
        <v>790107</v>
      </c>
      <c r="CO44">
        <v>785962</v>
      </c>
      <c r="CP44">
        <v>786039</v>
      </c>
      <c r="CQ44">
        <v>281359</v>
      </c>
      <c r="CR44">
        <v>281734</v>
      </c>
      <c r="CS44">
        <v>282113</v>
      </c>
      <c r="CT44">
        <v>282081</v>
      </c>
      <c r="CU44">
        <v>282083</v>
      </c>
      <c r="CV44">
        <v>282223</v>
      </c>
      <c r="CW44">
        <v>282207</v>
      </c>
    </row>
    <row r="45" spans="1:101" x14ac:dyDescent="0.25">
      <c r="A45" t="s">
        <v>2415</v>
      </c>
      <c r="B45">
        <v>48330</v>
      </c>
      <c r="C45">
        <v>48330</v>
      </c>
      <c r="D45">
        <v>47946</v>
      </c>
      <c r="E45">
        <v>47946</v>
      </c>
      <c r="F45">
        <v>47946</v>
      </c>
      <c r="G45">
        <v>45400</v>
      </c>
      <c r="H45">
        <v>45400</v>
      </c>
      <c r="I45">
        <v>45400</v>
      </c>
      <c r="J45">
        <v>45400</v>
      </c>
      <c r="K45">
        <v>45400</v>
      </c>
      <c r="L45">
        <v>45368</v>
      </c>
      <c r="M45">
        <v>45368</v>
      </c>
      <c r="N45">
        <v>45368</v>
      </c>
      <c r="O45">
        <v>45368</v>
      </c>
      <c r="P45">
        <v>45368</v>
      </c>
      <c r="Q45">
        <v>45368</v>
      </c>
      <c r="R45">
        <v>45368</v>
      </c>
      <c r="S45">
        <v>45366</v>
      </c>
      <c r="T45">
        <v>45366</v>
      </c>
      <c r="U45">
        <v>45369</v>
      </c>
      <c r="V45">
        <v>45369</v>
      </c>
      <c r="W45">
        <v>45386</v>
      </c>
      <c r="X45">
        <v>45390</v>
      </c>
      <c r="Y45">
        <v>45390</v>
      </c>
      <c r="Z45">
        <v>45392</v>
      </c>
      <c r="AA45">
        <v>45392</v>
      </c>
      <c r="AB45">
        <v>45385</v>
      </c>
      <c r="AC45">
        <v>56040</v>
      </c>
      <c r="AD45">
        <v>56040</v>
      </c>
      <c r="AE45">
        <v>56040</v>
      </c>
      <c r="AF45">
        <v>56040</v>
      </c>
      <c r="AG45">
        <v>56040</v>
      </c>
      <c r="AH45">
        <v>56040</v>
      </c>
      <c r="AI45">
        <v>53970</v>
      </c>
      <c r="AJ45">
        <v>53970</v>
      </c>
      <c r="AK45">
        <v>53970</v>
      </c>
      <c r="AL45">
        <v>53970</v>
      </c>
      <c r="AM45">
        <v>54007</v>
      </c>
      <c r="AN45">
        <v>54007</v>
      </c>
      <c r="AO45">
        <v>54007</v>
      </c>
      <c r="AP45">
        <v>54031</v>
      </c>
      <c r="AQ45">
        <v>54031</v>
      </c>
      <c r="AR45">
        <v>54031</v>
      </c>
      <c r="AS45">
        <v>54064</v>
      </c>
      <c r="AT45">
        <v>55749</v>
      </c>
      <c r="AU45">
        <v>55678</v>
      </c>
      <c r="AV45">
        <v>55678</v>
      </c>
      <c r="AW45">
        <v>55678</v>
      </c>
      <c r="AX45">
        <v>378567</v>
      </c>
      <c r="AY45">
        <v>378411</v>
      </c>
      <c r="AZ45">
        <v>369874</v>
      </c>
      <c r="BA45">
        <v>368798</v>
      </c>
      <c r="BB45">
        <v>362197</v>
      </c>
      <c r="BC45">
        <v>361219</v>
      </c>
      <c r="BD45">
        <v>363334</v>
      </c>
      <c r="BE45">
        <v>363787</v>
      </c>
      <c r="BF45">
        <v>364535</v>
      </c>
      <c r="BG45">
        <v>364296</v>
      </c>
      <c r="BH45">
        <v>365233</v>
      </c>
      <c r="BI45">
        <v>363753</v>
      </c>
      <c r="BJ45">
        <v>362469</v>
      </c>
      <c r="BK45">
        <v>363938</v>
      </c>
      <c r="BL45">
        <v>365714</v>
      </c>
      <c r="BM45">
        <v>369130</v>
      </c>
      <c r="BN45">
        <v>365302</v>
      </c>
      <c r="BO45">
        <v>354943</v>
      </c>
      <c r="BP45">
        <v>354974</v>
      </c>
      <c r="BQ45">
        <v>339019</v>
      </c>
      <c r="BR45">
        <v>336965</v>
      </c>
      <c r="BS45">
        <v>335957</v>
      </c>
      <c r="BT45">
        <v>333990</v>
      </c>
      <c r="BU45">
        <v>102940</v>
      </c>
      <c r="BV45">
        <v>102658</v>
      </c>
      <c r="BW45">
        <v>102652</v>
      </c>
      <c r="BX45">
        <v>100641</v>
      </c>
      <c r="BY45">
        <v>100559</v>
      </c>
      <c r="BZ45">
        <v>100526</v>
      </c>
      <c r="CA45">
        <v>100524</v>
      </c>
      <c r="CB45">
        <v>100302</v>
      </c>
      <c r="CC45">
        <v>100331</v>
      </c>
      <c r="CD45">
        <v>98962</v>
      </c>
      <c r="CE45">
        <v>98831</v>
      </c>
      <c r="CF45">
        <v>97727</v>
      </c>
      <c r="CG45">
        <v>97625</v>
      </c>
      <c r="CH45">
        <v>97521</v>
      </c>
      <c r="CI45">
        <v>97465</v>
      </c>
      <c r="CJ45">
        <v>97374</v>
      </c>
      <c r="CK45">
        <v>97303</v>
      </c>
      <c r="CL45">
        <v>97213</v>
      </c>
      <c r="CM45">
        <v>97122</v>
      </c>
      <c r="CN45">
        <v>97122</v>
      </c>
      <c r="CO45">
        <v>96935</v>
      </c>
      <c r="CP45">
        <v>96933</v>
      </c>
      <c r="CQ45">
        <v>786743</v>
      </c>
      <c r="CR45">
        <v>782329</v>
      </c>
      <c r="CS45">
        <v>759166</v>
      </c>
      <c r="CT45">
        <v>741247</v>
      </c>
      <c r="CU45">
        <v>732311</v>
      </c>
      <c r="CV45">
        <v>735930</v>
      </c>
      <c r="CW45">
        <v>736432</v>
      </c>
    </row>
    <row r="46" spans="1:101" x14ac:dyDescent="0.25">
      <c r="A46" t="s">
        <v>2416</v>
      </c>
      <c r="B46">
        <v>24653</v>
      </c>
      <c r="C46">
        <v>24653</v>
      </c>
      <c r="D46">
        <v>24637</v>
      </c>
      <c r="E46">
        <v>24637</v>
      </c>
      <c r="F46">
        <v>24637</v>
      </c>
      <c r="G46">
        <v>47946</v>
      </c>
      <c r="H46">
        <v>47946</v>
      </c>
      <c r="I46">
        <v>47946</v>
      </c>
      <c r="J46">
        <v>47946</v>
      </c>
      <c r="K46">
        <v>47946</v>
      </c>
      <c r="L46">
        <v>47921</v>
      </c>
      <c r="M46">
        <v>47921</v>
      </c>
      <c r="N46">
        <v>47921</v>
      </c>
      <c r="O46">
        <v>47921</v>
      </c>
      <c r="P46">
        <v>47921</v>
      </c>
      <c r="Q46">
        <v>47927</v>
      </c>
      <c r="R46">
        <v>47927</v>
      </c>
      <c r="S46">
        <v>47927</v>
      </c>
      <c r="T46">
        <v>47927</v>
      </c>
      <c r="U46">
        <v>47928</v>
      </c>
      <c r="V46">
        <v>47928</v>
      </c>
      <c r="W46">
        <v>47928</v>
      </c>
      <c r="X46">
        <v>47928</v>
      </c>
      <c r="Y46">
        <v>47928</v>
      </c>
      <c r="Z46">
        <v>47928</v>
      </c>
      <c r="AA46">
        <v>47928</v>
      </c>
      <c r="AB46">
        <v>47928</v>
      </c>
      <c r="AC46">
        <v>45395</v>
      </c>
      <c r="AD46">
        <v>45382</v>
      </c>
      <c r="AE46">
        <v>45382</v>
      </c>
      <c r="AF46">
        <v>45382</v>
      </c>
      <c r="AG46">
        <v>45382</v>
      </c>
      <c r="AH46">
        <v>45382</v>
      </c>
      <c r="AI46">
        <v>45382</v>
      </c>
      <c r="AJ46">
        <v>45382</v>
      </c>
      <c r="AK46">
        <v>45382</v>
      </c>
      <c r="AL46">
        <v>45382</v>
      </c>
      <c r="AM46">
        <v>45380</v>
      </c>
      <c r="AN46">
        <v>45379</v>
      </c>
      <c r="AO46">
        <v>45378</v>
      </c>
      <c r="AP46">
        <v>45378</v>
      </c>
      <c r="AQ46">
        <v>45378</v>
      </c>
      <c r="AR46">
        <v>45376</v>
      </c>
      <c r="AS46">
        <v>45381</v>
      </c>
      <c r="AT46">
        <v>46396</v>
      </c>
      <c r="AU46">
        <v>46394</v>
      </c>
      <c r="AV46">
        <v>46389</v>
      </c>
      <c r="AW46">
        <v>46384</v>
      </c>
      <c r="AX46">
        <v>55726</v>
      </c>
      <c r="AY46">
        <v>55726</v>
      </c>
      <c r="AZ46">
        <v>55726</v>
      </c>
      <c r="BA46">
        <v>55725</v>
      </c>
      <c r="BB46">
        <v>55582</v>
      </c>
      <c r="BC46">
        <v>55582</v>
      </c>
      <c r="BD46">
        <v>55582</v>
      </c>
      <c r="BE46">
        <v>55582</v>
      </c>
      <c r="BF46">
        <v>55594</v>
      </c>
      <c r="BG46">
        <v>55594</v>
      </c>
      <c r="BH46">
        <v>55594</v>
      </c>
      <c r="BI46">
        <v>55613</v>
      </c>
      <c r="BJ46">
        <v>55613</v>
      </c>
      <c r="BK46">
        <v>55632</v>
      </c>
      <c r="BL46">
        <v>55632</v>
      </c>
      <c r="BM46">
        <v>55632</v>
      </c>
      <c r="BN46">
        <v>55632</v>
      </c>
      <c r="BO46">
        <v>55656</v>
      </c>
      <c r="BP46">
        <v>55680</v>
      </c>
      <c r="BQ46">
        <v>55701</v>
      </c>
      <c r="BR46">
        <v>55701</v>
      </c>
      <c r="BS46">
        <v>55701</v>
      </c>
      <c r="BT46">
        <v>55749</v>
      </c>
      <c r="BU46">
        <v>334785</v>
      </c>
      <c r="BV46">
        <v>329825</v>
      </c>
      <c r="BW46">
        <v>330081</v>
      </c>
      <c r="BX46">
        <v>327819</v>
      </c>
      <c r="BY46">
        <v>324683</v>
      </c>
      <c r="BZ46">
        <v>325532</v>
      </c>
      <c r="CA46">
        <v>325500</v>
      </c>
      <c r="CB46">
        <v>326589</v>
      </c>
      <c r="CC46">
        <v>327457</v>
      </c>
      <c r="CD46">
        <v>333548</v>
      </c>
      <c r="CE46">
        <v>336502</v>
      </c>
      <c r="CF46">
        <v>336387</v>
      </c>
      <c r="CG46">
        <v>337161</v>
      </c>
      <c r="CH46">
        <v>335028</v>
      </c>
      <c r="CI46">
        <v>332494</v>
      </c>
      <c r="CJ46">
        <v>340986</v>
      </c>
      <c r="CK46">
        <v>341593</v>
      </c>
      <c r="CL46">
        <v>352557</v>
      </c>
      <c r="CM46">
        <v>355284</v>
      </c>
      <c r="CN46">
        <v>355284</v>
      </c>
      <c r="CO46">
        <v>348723</v>
      </c>
      <c r="CP46">
        <v>349377</v>
      </c>
      <c r="CQ46">
        <v>97735</v>
      </c>
      <c r="CR46">
        <v>97648</v>
      </c>
      <c r="CS46">
        <v>97536</v>
      </c>
      <c r="CT46">
        <v>96669</v>
      </c>
      <c r="CU46">
        <v>96600</v>
      </c>
      <c r="CV46">
        <v>96562</v>
      </c>
      <c r="CW46">
        <v>96557</v>
      </c>
    </row>
    <row r="47" spans="1:101" x14ac:dyDescent="0.25">
      <c r="A47" t="s">
        <v>2417</v>
      </c>
      <c r="B47" t="s">
        <v>2758</v>
      </c>
      <c r="C47" t="s">
        <v>2758</v>
      </c>
      <c r="D47" t="s">
        <v>2758</v>
      </c>
      <c r="E47" t="s">
        <v>2758</v>
      </c>
      <c r="F47" t="s">
        <v>2758</v>
      </c>
      <c r="G47" t="s">
        <v>2758</v>
      </c>
      <c r="H47" t="s">
        <v>2758</v>
      </c>
      <c r="I47" t="s">
        <v>2758</v>
      </c>
      <c r="J47" t="s">
        <v>2758</v>
      </c>
      <c r="K47" t="s">
        <v>2758</v>
      </c>
      <c r="L47" t="s">
        <v>2758</v>
      </c>
      <c r="M47" t="s">
        <v>2758</v>
      </c>
      <c r="N47" t="s">
        <v>2758</v>
      </c>
      <c r="O47" t="s">
        <v>2758</v>
      </c>
      <c r="P47" t="s">
        <v>2758</v>
      </c>
      <c r="Q47" t="s">
        <v>2758</v>
      </c>
      <c r="R47" t="s">
        <v>2758</v>
      </c>
      <c r="S47" t="s">
        <v>2758</v>
      </c>
      <c r="T47" t="s">
        <v>2758</v>
      </c>
      <c r="U47" t="s">
        <v>2758</v>
      </c>
      <c r="V47" t="s">
        <v>2758</v>
      </c>
      <c r="W47" t="s">
        <v>2758</v>
      </c>
      <c r="X47" t="s">
        <v>2758</v>
      </c>
      <c r="Y47" t="s">
        <v>2758</v>
      </c>
      <c r="Z47" t="s">
        <v>2758</v>
      </c>
      <c r="AA47" t="s">
        <v>2758</v>
      </c>
      <c r="AB47" t="s">
        <v>2758</v>
      </c>
      <c r="AC47" t="s">
        <v>2758</v>
      </c>
      <c r="AD47" t="s">
        <v>2758</v>
      </c>
      <c r="AE47" t="s">
        <v>2758</v>
      </c>
      <c r="AF47" t="s">
        <v>2758</v>
      </c>
      <c r="AG47" t="s">
        <v>2758</v>
      </c>
      <c r="AH47" t="s">
        <v>2758</v>
      </c>
      <c r="AI47" t="s">
        <v>2758</v>
      </c>
      <c r="AJ47" t="s">
        <v>2758</v>
      </c>
      <c r="AK47" t="s">
        <v>2758</v>
      </c>
      <c r="AL47" t="s">
        <v>2758</v>
      </c>
      <c r="AM47" t="s">
        <v>2758</v>
      </c>
      <c r="AN47" t="s">
        <v>2758</v>
      </c>
      <c r="AO47" t="s">
        <v>2758</v>
      </c>
      <c r="AP47" t="s">
        <v>2758</v>
      </c>
      <c r="AQ47" t="s">
        <v>2758</v>
      </c>
      <c r="AR47" t="s">
        <v>2758</v>
      </c>
      <c r="AS47" t="s">
        <v>2758</v>
      </c>
      <c r="AT47" t="s">
        <v>2758</v>
      </c>
      <c r="AU47" t="s">
        <v>2758</v>
      </c>
      <c r="AV47" t="s">
        <v>2758</v>
      </c>
      <c r="AW47" t="s">
        <v>2758</v>
      </c>
      <c r="AX47" t="s">
        <v>2758</v>
      </c>
      <c r="AY47" t="s">
        <v>2758</v>
      </c>
      <c r="AZ47" t="s">
        <v>2758</v>
      </c>
      <c r="BA47" t="s">
        <v>2758</v>
      </c>
      <c r="BB47" t="s">
        <v>2758</v>
      </c>
      <c r="BC47" t="s">
        <v>2758</v>
      </c>
      <c r="BD47" t="s">
        <v>2758</v>
      </c>
      <c r="BE47" t="s">
        <v>2758</v>
      </c>
      <c r="BF47" t="s">
        <v>2758</v>
      </c>
      <c r="BG47" t="s">
        <v>2758</v>
      </c>
      <c r="BH47" t="s">
        <v>2758</v>
      </c>
      <c r="BI47" t="s">
        <v>2758</v>
      </c>
      <c r="BJ47" t="s">
        <v>2758</v>
      </c>
      <c r="BK47" t="s">
        <v>2758</v>
      </c>
      <c r="BL47" t="s">
        <v>2758</v>
      </c>
      <c r="BM47" t="s">
        <v>2758</v>
      </c>
      <c r="BN47" t="s">
        <v>2758</v>
      </c>
      <c r="BO47" t="s">
        <v>2758</v>
      </c>
      <c r="BP47" t="s">
        <v>2758</v>
      </c>
      <c r="BQ47" t="s">
        <v>2758</v>
      </c>
      <c r="BR47" t="s">
        <v>2758</v>
      </c>
      <c r="BS47" t="s">
        <v>2758</v>
      </c>
      <c r="BT47" t="s">
        <v>2758</v>
      </c>
      <c r="BU47" t="s">
        <v>2758</v>
      </c>
      <c r="BV47" t="s">
        <v>2758</v>
      </c>
      <c r="BW47" t="s">
        <v>2758</v>
      </c>
      <c r="BX47" t="s">
        <v>2758</v>
      </c>
      <c r="BY47" t="s">
        <v>2758</v>
      </c>
      <c r="BZ47" t="s">
        <v>2758</v>
      </c>
      <c r="CA47" t="s">
        <v>2758</v>
      </c>
      <c r="CB47" t="s">
        <v>2758</v>
      </c>
      <c r="CC47" t="s">
        <v>2758</v>
      </c>
      <c r="CD47" t="s">
        <v>2758</v>
      </c>
      <c r="CE47" t="s">
        <v>2758</v>
      </c>
      <c r="CF47" t="s">
        <v>2758</v>
      </c>
      <c r="CG47" t="s">
        <v>2758</v>
      </c>
      <c r="CH47" t="s">
        <v>2758</v>
      </c>
      <c r="CI47" t="s">
        <v>2758</v>
      </c>
      <c r="CJ47" t="s">
        <v>2758</v>
      </c>
      <c r="CK47" t="s">
        <v>2758</v>
      </c>
      <c r="CL47" t="s">
        <v>2758</v>
      </c>
      <c r="CM47" t="s">
        <v>2758</v>
      </c>
      <c r="CN47" t="s">
        <v>2758</v>
      </c>
      <c r="CO47" t="s">
        <v>2758</v>
      </c>
      <c r="CP47" t="s">
        <v>2758</v>
      </c>
      <c r="CQ47" t="s">
        <v>2758</v>
      </c>
      <c r="CR47" t="s">
        <v>2758</v>
      </c>
      <c r="CS47" t="s">
        <v>2758</v>
      </c>
      <c r="CT47" t="s">
        <v>2758</v>
      </c>
      <c r="CU47" t="s">
        <v>2758</v>
      </c>
      <c r="CV47" t="s">
        <v>2758</v>
      </c>
      <c r="CW47" t="s">
        <v>2758</v>
      </c>
    </row>
    <row r="48" spans="1:101" x14ac:dyDescent="0.25">
      <c r="A48" t="s">
        <v>2418</v>
      </c>
      <c r="B48" t="s">
        <v>2758</v>
      </c>
      <c r="C48" t="s">
        <v>2758</v>
      </c>
      <c r="D48" t="s">
        <v>2758</v>
      </c>
      <c r="E48" t="s">
        <v>2758</v>
      </c>
      <c r="F48" t="s">
        <v>2758</v>
      </c>
      <c r="G48" t="s">
        <v>2758</v>
      </c>
      <c r="H48" t="s">
        <v>2758</v>
      </c>
      <c r="I48" t="s">
        <v>2758</v>
      </c>
      <c r="J48" t="s">
        <v>2758</v>
      </c>
      <c r="K48" t="s">
        <v>2758</v>
      </c>
      <c r="L48" t="s">
        <v>2758</v>
      </c>
      <c r="M48" t="s">
        <v>2758</v>
      </c>
      <c r="N48" t="s">
        <v>2758</v>
      </c>
      <c r="O48" t="s">
        <v>2758</v>
      </c>
      <c r="P48" t="s">
        <v>2758</v>
      </c>
      <c r="Q48" t="s">
        <v>2758</v>
      </c>
      <c r="R48" t="s">
        <v>2758</v>
      </c>
      <c r="S48" t="s">
        <v>2758</v>
      </c>
      <c r="T48" t="s">
        <v>2758</v>
      </c>
      <c r="U48" t="s">
        <v>2758</v>
      </c>
      <c r="V48" t="s">
        <v>2758</v>
      </c>
      <c r="W48" t="s">
        <v>2758</v>
      </c>
      <c r="X48" t="s">
        <v>2758</v>
      </c>
      <c r="Y48" t="s">
        <v>2758</v>
      </c>
      <c r="Z48" t="s">
        <v>2758</v>
      </c>
      <c r="AA48" t="s">
        <v>2758</v>
      </c>
      <c r="AB48" t="s">
        <v>2758</v>
      </c>
      <c r="AC48" t="s">
        <v>2758</v>
      </c>
      <c r="AD48" t="s">
        <v>2758</v>
      </c>
      <c r="AE48" t="s">
        <v>2758</v>
      </c>
      <c r="AF48" t="s">
        <v>2758</v>
      </c>
      <c r="AG48" t="s">
        <v>2758</v>
      </c>
      <c r="AH48" t="s">
        <v>2758</v>
      </c>
      <c r="AI48" t="s">
        <v>2758</v>
      </c>
      <c r="AJ48" t="s">
        <v>2758</v>
      </c>
      <c r="AK48" t="s">
        <v>2758</v>
      </c>
      <c r="AL48" t="s">
        <v>2758</v>
      </c>
      <c r="AM48" t="s">
        <v>2758</v>
      </c>
      <c r="AN48" t="s">
        <v>2758</v>
      </c>
      <c r="AO48" t="s">
        <v>2758</v>
      </c>
      <c r="AP48" t="s">
        <v>2758</v>
      </c>
      <c r="AQ48" t="s">
        <v>2758</v>
      </c>
      <c r="AR48" t="s">
        <v>2758</v>
      </c>
      <c r="AS48" t="s">
        <v>2758</v>
      </c>
      <c r="AT48" t="s">
        <v>2758</v>
      </c>
      <c r="AU48" t="s">
        <v>2758</v>
      </c>
      <c r="AV48" t="s">
        <v>2758</v>
      </c>
      <c r="AW48" t="s">
        <v>2758</v>
      </c>
      <c r="AX48" t="s">
        <v>2758</v>
      </c>
      <c r="AY48" t="s">
        <v>2758</v>
      </c>
      <c r="AZ48" t="s">
        <v>2758</v>
      </c>
      <c r="BA48" t="s">
        <v>2758</v>
      </c>
      <c r="BB48" t="s">
        <v>2758</v>
      </c>
      <c r="BC48" t="s">
        <v>2758</v>
      </c>
      <c r="BD48" t="s">
        <v>2758</v>
      </c>
      <c r="BE48" t="s">
        <v>2758</v>
      </c>
      <c r="BF48" t="s">
        <v>2758</v>
      </c>
      <c r="BG48" t="s">
        <v>2758</v>
      </c>
      <c r="BH48" t="s">
        <v>2758</v>
      </c>
      <c r="BI48" t="s">
        <v>2758</v>
      </c>
      <c r="BJ48" t="s">
        <v>2758</v>
      </c>
      <c r="BK48" t="s">
        <v>2758</v>
      </c>
      <c r="BL48" t="s">
        <v>2758</v>
      </c>
      <c r="BM48" t="s">
        <v>2758</v>
      </c>
      <c r="BN48" t="s">
        <v>2758</v>
      </c>
      <c r="BO48" t="s">
        <v>2758</v>
      </c>
      <c r="BP48" t="s">
        <v>2758</v>
      </c>
      <c r="BQ48" t="s">
        <v>2758</v>
      </c>
      <c r="BR48" t="s">
        <v>2758</v>
      </c>
      <c r="BS48" t="s">
        <v>2758</v>
      </c>
      <c r="BT48" t="s">
        <v>2758</v>
      </c>
      <c r="BU48" t="s">
        <v>2758</v>
      </c>
      <c r="BV48" t="s">
        <v>2758</v>
      </c>
      <c r="BW48" t="s">
        <v>2758</v>
      </c>
      <c r="BX48" t="s">
        <v>2758</v>
      </c>
      <c r="BY48" t="s">
        <v>2758</v>
      </c>
      <c r="BZ48" t="s">
        <v>2758</v>
      </c>
      <c r="CA48" t="s">
        <v>2758</v>
      </c>
      <c r="CB48" t="s">
        <v>2758</v>
      </c>
      <c r="CC48" t="s">
        <v>2758</v>
      </c>
      <c r="CD48" t="s">
        <v>2758</v>
      </c>
      <c r="CE48" t="s">
        <v>2758</v>
      </c>
      <c r="CF48" t="s">
        <v>2758</v>
      </c>
      <c r="CG48" t="s">
        <v>2758</v>
      </c>
      <c r="CH48" t="s">
        <v>2758</v>
      </c>
      <c r="CI48" t="s">
        <v>2758</v>
      </c>
      <c r="CJ48" t="s">
        <v>2758</v>
      </c>
      <c r="CK48" t="s">
        <v>2758</v>
      </c>
      <c r="CL48" t="s">
        <v>2758</v>
      </c>
      <c r="CM48" t="s">
        <v>2758</v>
      </c>
      <c r="CN48" t="s">
        <v>2758</v>
      </c>
      <c r="CO48" t="s">
        <v>2758</v>
      </c>
      <c r="CP48" t="s">
        <v>2758</v>
      </c>
      <c r="CQ48" t="s">
        <v>2758</v>
      </c>
      <c r="CR48" t="s">
        <v>2758</v>
      </c>
      <c r="CS48" t="s">
        <v>2758</v>
      </c>
      <c r="CT48" t="s">
        <v>2758</v>
      </c>
      <c r="CU48" t="s">
        <v>2758</v>
      </c>
      <c r="CV48" t="s">
        <v>2758</v>
      </c>
      <c r="CW48" t="s">
        <v>2758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DEFA-4596-495F-88AA-EC24AABED242}">
  <sheetPr codeName="Sheet3"/>
  <dimension ref="A1:BR69"/>
  <sheetViews>
    <sheetView topLeftCell="AW1" workbookViewId="0">
      <selection sqref="A1:AS26"/>
    </sheetView>
  </sheetViews>
  <sheetFormatPr defaultRowHeight="15" x14ac:dyDescent="0.25"/>
  <cols>
    <col min="1" max="1" width="12.42578125" bestFit="1" customWidth="1"/>
    <col min="2" max="9" width="11.140625" bestFit="1" customWidth="1"/>
    <col min="10" max="45" width="12.140625" bestFit="1" customWidth="1"/>
    <col min="46" max="70" width="12.140625" customWidth="1"/>
    <col min="71" max="124" width="12.140625" bestFit="1" customWidth="1"/>
    <col min="125" max="1024" width="13.140625" bestFit="1" customWidth="1"/>
    <col min="1025" max="1999" width="14.140625" bestFit="1" customWidth="1"/>
    <col min="2000" max="2447" width="14.14062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s="1" customFormat="1" x14ac:dyDescent="0.25">
      <c r="A2" t="s">
        <v>121</v>
      </c>
      <c r="B2" s="1">
        <v>46302</v>
      </c>
      <c r="C2" s="1">
        <v>46301</v>
      </c>
      <c r="D2" s="1">
        <v>46300</v>
      </c>
      <c r="E2" s="1">
        <v>46297</v>
      </c>
      <c r="F2" s="1">
        <v>46296</v>
      </c>
      <c r="G2" s="1">
        <v>46295</v>
      </c>
      <c r="H2" s="1">
        <v>46294</v>
      </c>
      <c r="I2" s="1">
        <v>46293</v>
      </c>
      <c r="J2" s="1">
        <v>46290</v>
      </c>
      <c r="K2" s="1">
        <v>46289</v>
      </c>
      <c r="L2" s="1">
        <v>46288</v>
      </c>
      <c r="M2" s="1">
        <v>46287</v>
      </c>
      <c r="N2" s="1">
        <v>46286</v>
      </c>
      <c r="O2" s="1">
        <v>46283</v>
      </c>
      <c r="P2" s="1">
        <v>46282</v>
      </c>
      <c r="Q2" s="1">
        <v>46281</v>
      </c>
      <c r="R2" s="1">
        <v>46280</v>
      </c>
      <c r="S2" s="1">
        <v>46279</v>
      </c>
      <c r="T2" s="1">
        <v>46276</v>
      </c>
      <c r="U2" s="1">
        <v>46275</v>
      </c>
      <c r="V2" s="1">
        <v>46274</v>
      </c>
      <c r="W2" s="1">
        <v>46273</v>
      </c>
      <c r="X2" s="1">
        <v>46272</v>
      </c>
      <c r="Y2" s="1">
        <v>46269</v>
      </c>
      <c r="Z2" s="1">
        <v>46268</v>
      </c>
      <c r="AA2" s="1">
        <v>46267</v>
      </c>
      <c r="AB2" s="1">
        <v>46266</v>
      </c>
      <c r="AC2" s="1">
        <v>46265</v>
      </c>
      <c r="AD2" s="1">
        <v>46262</v>
      </c>
      <c r="AE2" s="1">
        <v>46261</v>
      </c>
      <c r="AF2" s="1">
        <v>46260</v>
      </c>
      <c r="AG2" s="1">
        <v>46259</v>
      </c>
      <c r="AH2" s="1">
        <v>46258</v>
      </c>
      <c r="AI2" s="1">
        <v>46255</v>
      </c>
      <c r="AJ2" s="1">
        <v>46254</v>
      </c>
      <c r="AK2" s="1">
        <v>46253</v>
      </c>
      <c r="AL2" s="1">
        <v>46252</v>
      </c>
      <c r="AM2" s="1">
        <v>46251</v>
      </c>
      <c r="AN2" s="1">
        <v>46248</v>
      </c>
      <c r="AO2" s="1">
        <v>46247</v>
      </c>
      <c r="AP2" s="1">
        <v>46246</v>
      </c>
      <c r="AQ2" s="1">
        <v>46245</v>
      </c>
      <c r="AR2" s="1">
        <v>46244</v>
      </c>
      <c r="AS2" s="1">
        <v>46241</v>
      </c>
      <c r="AT2" s="1">
        <v>46240</v>
      </c>
      <c r="AU2" s="1">
        <v>46239</v>
      </c>
      <c r="AV2" s="1">
        <v>46238</v>
      </c>
      <c r="AW2" s="1">
        <v>46237</v>
      </c>
      <c r="AX2" s="1">
        <v>46234</v>
      </c>
      <c r="AY2" s="1">
        <v>46233</v>
      </c>
      <c r="AZ2" s="1">
        <v>46232</v>
      </c>
      <c r="BA2" s="1">
        <v>46231</v>
      </c>
      <c r="BB2" s="1">
        <v>46230</v>
      </c>
      <c r="BC2" s="1">
        <v>46227</v>
      </c>
      <c r="BD2" s="1">
        <v>46226</v>
      </c>
      <c r="BE2" s="1">
        <v>46225</v>
      </c>
      <c r="BF2" s="1">
        <v>46224</v>
      </c>
      <c r="BG2" s="1">
        <v>46223</v>
      </c>
      <c r="BH2" s="1">
        <v>46220</v>
      </c>
      <c r="BI2" s="1">
        <v>46219</v>
      </c>
      <c r="BJ2" s="1">
        <v>46218</v>
      </c>
      <c r="BK2" s="1">
        <v>46217</v>
      </c>
      <c r="BL2" s="1">
        <v>46216</v>
      </c>
      <c r="BM2" s="1">
        <v>46213</v>
      </c>
      <c r="BN2" s="1">
        <v>46212</v>
      </c>
      <c r="BO2" s="1">
        <v>46211</v>
      </c>
      <c r="BP2" s="1">
        <v>46210</v>
      </c>
      <c r="BQ2" s="1">
        <v>46209</v>
      </c>
      <c r="BR2" s="1">
        <v>46206</v>
      </c>
    </row>
    <row r="3" spans="1:70" x14ac:dyDescent="0.25">
      <c r="A3" t="s">
        <v>154</v>
      </c>
      <c r="B3">
        <v>902205</v>
      </c>
      <c r="C3">
        <v>902205</v>
      </c>
      <c r="D3">
        <v>929568</v>
      </c>
      <c r="E3">
        <v>921331</v>
      </c>
      <c r="F3">
        <v>942386</v>
      </c>
      <c r="G3">
        <v>948980</v>
      </c>
      <c r="H3">
        <v>951322</v>
      </c>
      <c r="I3">
        <v>955828</v>
      </c>
      <c r="J3">
        <v>939288</v>
      </c>
      <c r="K3">
        <v>945021</v>
      </c>
      <c r="L3">
        <v>944177</v>
      </c>
      <c r="M3">
        <v>946765</v>
      </c>
      <c r="N3">
        <v>957002</v>
      </c>
      <c r="O3">
        <v>955354</v>
      </c>
      <c r="P3">
        <v>940221</v>
      </c>
      <c r="Q3">
        <v>948349</v>
      </c>
      <c r="R3">
        <v>953447</v>
      </c>
      <c r="S3">
        <v>644716</v>
      </c>
      <c r="T3">
        <v>644716</v>
      </c>
      <c r="U3">
        <v>646959</v>
      </c>
      <c r="V3">
        <v>651480</v>
      </c>
      <c r="W3">
        <v>657197</v>
      </c>
      <c r="X3">
        <v>666481</v>
      </c>
      <c r="Y3">
        <v>661527</v>
      </c>
      <c r="Z3">
        <v>665139</v>
      </c>
      <c r="AA3">
        <v>650309</v>
      </c>
      <c r="AB3">
        <v>645348</v>
      </c>
      <c r="AC3">
        <v>653506</v>
      </c>
      <c r="AD3">
        <v>643813</v>
      </c>
      <c r="AE3">
        <v>631705</v>
      </c>
      <c r="AF3">
        <v>631223</v>
      </c>
      <c r="AG3">
        <v>636823</v>
      </c>
      <c r="AH3">
        <v>632867</v>
      </c>
      <c r="AI3">
        <v>628793</v>
      </c>
      <c r="AJ3">
        <v>620765</v>
      </c>
      <c r="AK3">
        <v>622057</v>
      </c>
      <c r="AL3">
        <v>617584</v>
      </c>
      <c r="AM3">
        <v>618672</v>
      </c>
      <c r="AN3">
        <v>624494</v>
      </c>
      <c r="AO3">
        <v>642077</v>
      </c>
      <c r="AP3">
        <v>651147</v>
      </c>
      <c r="AQ3">
        <v>659673</v>
      </c>
      <c r="AR3">
        <v>665435</v>
      </c>
      <c r="AS3">
        <v>665023</v>
      </c>
      <c r="AT3">
        <v>666575</v>
      </c>
      <c r="AU3">
        <v>684511</v>
      </c>
      <c r="AV3">
        <v>663430</v>
      </c>
      <c r="AW3">
        <v>661835</v>
      </c>
      <c r="AX3">
        <v>656754</v>
      </c>
      <c r="AY3">
        <v>658483</v>
      </c>
      <c r="AZ3">
        <v>666205</v>
      </c>
      <c r="BA3">
        <v>672831</v>
      </c>
      <c r="BB3">
        <v>676004</v>
      </c>
      <c r="BC3">
        <v>681992</v>
      </c>
      <c r="BD3">
        <v>678603</v>
      </c>
      <c r="BE3">
        <v>690166</v>
      </c>
      <c r="BF3">
        <v>680573</v>
      </c>
      <c r="BG3">
        <v>688689</v>
      </c>
      <c r="BH3">
        <v>683853</v>
      </c>
      <c r="BI3">
        <v>669511</v>
      </c>
      <c r="BJ3">
        <v>666354</v>
      </c>
      <c r="BK3">
        <v>652091</v>
      </c>
      <c r="BL3">
        <v>648962</v>
      </c>
      <c r="BM3">
        <v>642408</v>
      </c>
      <c r="BN3">
        <v>647803</v>
      </c>
      <c r="BO3">
        <v>647543</v>
      </c>
      <c r="BP3">
        <v>645859</v>
      </c>
      <c r="BQ3">
        <v>638543</v>
      </c>
      <c r="BR3">
        <v>639052</v>
      </c>
    </row>
    <row r="4" spans="1:70" x14ac:dyDescent="0.25">
      <c r="A4" t="s">
        <v>155</v>
      </c>
      <c r="B4">
        <v>621548</v>
      </c>
      <c r="C4">
        <v>621548</v>
      </c>
      <c r="D4">
        <v>619643</v>
      </c>
      <c r="E4">
        <v>594575</v>
      </c>
      <c r="F4">
        <v>597955</v>
      </c>
      <c r="G4">
        <v>597239</v>
      </c>
      <c r="H4">
        <v>584150</v>
      </c>
      <c r="I4">
        <v>581245</v>
      </c>
      <c r="J4">
        <v>592559</v>
      </c>
      <c r="K4">
        <v>592343</v>
      </c>
      <c r="L4">
        <v>558402</v>
      </c>
      <c r="M4">
        <v>565563</v>
      </c>
      <c r="N4">
        <v>552793</v>
      </c>
      <c r="O4">
        <v>560857</v>
      </c>
      <c r="P4">
        <v>562074</v>
      </c>
      <c r="Q4">
        <v>567160</v>
      </c>
      <c r="R4">
        <v>562305</v>
      </c>
      <c r="S4">
        <v>953209</v>
      </c>
      <c r="T4">
        <v>965727</v>
      </c>
      <c r="U4">
        <v>973331</v>
      </c>
      <c r="V4">
        <v>968556</v>
      </c>
      <c r="W4">
        <v>964864</v>
      </c>
      <c r="X4">
        <v>971609</v>
      </c>
      <c r="Y4">
        <v>969508</v>
      </c>
      <c r="Z4">
        <v>964759</v>
      </c>
      <c r="AA4">
        <v>974821</v>
      </c>
      <c r="AB4">
        <v>968240</v>
      </c>
      <c r="AC4">
        <v>965400</v>
      </c>
      <c r="AD4">
        <v>966169</v>
      </c>
      <c r="AE4">
        <v>962854</v>
      </c>
      <c r="AF4">
        <v>950145</v>
      </c>
      <c r="AG4">
        <v>946628</v>
      </c>
      <c r="AH4">
        <v>938377</v>
      </c>
      <c r="AI4">
        <v>949372</v>
      </c>
      <c r="AJ4">
        <v>946395</v>
      </c>
      <c r="AK4">
        <v>934878</v>
      </c>
      <c r="AL4">
        <v>936623</v>
      </c>
      <c r="AM4">
        <v>930909</v>
      </c>
      <c r="AN4">
        <v>942369</v>
      </c>
      <c r="AO4">
        <v>940905</v>
      </c>
      <c r="AP4">
        <v>941301</v>
      </c>
      <c r="AQ4">
        <v>951040</v>
      </c>
      <c r="AR4">
        <v>951638</v>
      </c>
      <c r="AS4">
        <v>947792</v>
      </c>
      <c r="AT4">
        <v>952477</v>
      </c>
      <c r="AU4">
        <v>960384</v>
      </c>
      <c r="AV4">
        <v>950430</v>
      </c>
      <c r="AW4">
        <v>938380</v>
      </c>
      <c r="AX4">
        <v>949027</v>
      </c>
      <c r="AY4">
        <v>953571</v>
      </c>
      <c r="AZ4">
        <v>960480</v>
      </c>
      <c r="BA4">
        <v>958823</v>
      </c>
      <c r="BB4">
        <v>976328</v>
      </c>
      <c r="BC4">
        <v>976071</v>
      </c>
      <c r="BD4">
        <v>970906</v>
      </c>
      <c r="BE4">
        <v>954549</v>
      </c>
      <c r="BF4">
        <v>952978</v>
      </c>
      <c r="BG4">
        <v>953946</v>
      </c>
      <c r="BH4">
        <v>958076</v>
      </c>
      <c r="BI4">
        <v>961058</v>
      </c>
      <c r="BJ4">
        <v>967801</v>
      </c>
      <c r="BK4">
        <v>973903</v>
      </c>
      <c r="BL4">
        <v>972020</v>
      </c>
      <c r="BM4">
        <v>958331</v>
      </c>
      <c r="BN4">
        <v>954229</v>
      </c>
      <c r="BO4">
        <v>952032</v>
      </c>
      <c r="BP4">
        <v>943245</v>
      </c>
      <c r="BQ4">
        <v>943297</v>
      </c>
      <c r="BR4">
        <v>942900</v>
      </c>
    </row>
    <row r="5" spans="1:70" x14ac:dyDescent="0.25">
      <c r="A5" t="s">
        <v>156</v>
      </c>
      <c r="B5">
        <v>554937</v>
      </c>
      <c r="C5">
        <v>554937</v>
      </c>
      <c r="D5">
        <v>553763</v>
      </c>
      <c r="E5">
        <v>562267</v>
      </c>
      <c r="F5">
        <v>565727</v>
      </c>
      <c r="G5">
        <v>594157</v>
      </c>
      <c r="H5">
        <v>593107</v>
      </c>
      <c r="I5">
        <v>591753</v>
      </c>
      <c r="J5">
        <v>590344</v>
      </c>
      <c r="K5">
        <v>594927</v>
      </c>
      <c r="L5">
        <v>604021</v>
      </c>
      <c r="M5">
        <v>573121</v>
      </c>
      <c r="N5">
        <v>566582</v>
      </c>
      <c r="O5">
        <v>565878</v>
      </c>
      <c r="P5">
        <v>552699</v>
      </c>
      <c r="Q5">
        <v>553307</v>
      </c>
      <c r="R5">
        <v>558115</v>
      </c>
      <c r="S5">
        <v>566902</v>
      </c>
      <c r="T5">
        <v>571799</v>
      </c>
      <c r="U5">
        <v>579590</v>
      </c>
      <c r="V5">
        <v>553349</v>
      </c>
      <c r="W5">
        <v>557838</v>
      </c>
      <c r="X5">
        <v>549405</v>
      </c>
      <c r="Y5">
        <v>542908</v>
      </c>
      <c r="Z5">
        <v>538845</v>
      </c>
      <c r="AA5">
        <v>533320</v>
      </c>
      <c r="AB5">
        <v>514514</v>
      </c>
      <c r="AC5">
        <v>504013</v>
      </c>
      <c r="AD5">
        <v>496712</v>
      </c>
      <c r="AE5">
        <v>484295</v>
      </c>
      <c r="AF5">
        <v>479260</v>
      </c>
      <c r="AG5">
        <v>470133</v>
      </c>
      <c r="AH5">
        <v>467001</v>
      </c>
      <c r="AI5">
        <v>469055</v>
      </c>
      <c r="AJ5">
        <v>476605</v>
      </c>
      <c r="AK5">
        <v>478563</v>
      </c>
      <c r="AL5">
        <v>474645</v>
      </c>
      <c r="AM5">
        <v>478274</v>
      </c>
      <c r="AN5">
        <v>482342</v>
      </c>
      <c r="AO5">
        <v>478708</v>
      </c>
      <c r="AP5">
        <v>473570</v>
      </c>
      <c r="AQ5">
        <v>472127</v>
      </c>
      <c r="AR5">
        <v>481083</v>
      </c>
      <c r="AS5">
        <v>476561</v>
      </c>
      <c r="AT5">
        <v>472111</v>
      </c>
      <c r="AU5">
        <v>483251</v>
      </c>
      <c r="AV5">
        <v>482559</v>
      </c>
      <c r="AW5">
        <v>470182</v>
      </c>
      <c r="AX5">
        <v>464396</v>
      </c>
      <c r="AY5">
        <v>459106</v>
      </c>
      <c r="AZ5">
        <v>455097</v>
      </c>
      <c r="BA5">
        <v>461319</v>
      </c>
      <c r="BB5">
        <v>469024</v>
      </c>
      <c r="BC5">
        <v>479737</v>
      </c>
      <c r="BD5">
        <v>478105</v>
      </c>
      <c r="BE5">
        <v>490441</v>
      </c>
      <c r="BF5">
        <v>482586</v>
      </c>
      <c r="BG5">
        <v>489839</v>
      </c>
      <c r="BH5">
        <v>483750</v>
      </c>
      <c r="BI5">
        <v>507223</v>
      </c>
      <c r="BJ5">
        <v>499779</v>
      </c>
      <c r="BK5">
        <v>479965</v>
      </c>
      <c r="BL5">
        <v>482427</v>
      </c>
      <c r="BM5">
        <v>475338</v>
      </c>
      <c r="BN5">
        <v>477602</v>
      </c>
      <c r="BO5">
        <v>475967</v>
      </c>
      <c r="BP5">
        <v>473137</v>
      </c>
      <c r="BQ5">
        <v>478213</v>
      </c>
      <c r="BR5">
        <v>482677</v>
      </c>
    </row>
    <row r="6" spans="1:70" x14ac:dyDescent="0.25">
      <c r="A6" t="s">
        <v>157</v>
      </c>
      <c r="B6">
        <v>470180</v>
      </c>
      <c r="C6">
        <v>470180</v>
      </c>
      <c r="D6">
        <v>472833</v>
      </c>
      <c r="E6">
        <v>461751</v>
      </c>
      <c r="F6">
        <v>464352</v>
      </c>
      <c r="G6">
        <v>494238</v>
      </c>
      <c r="H6">
        <v>487556</v>
      </c>
      <c r="I6">
        <v>480871</v>
      </c>
      <c r="J6">
        <v>474173</v>
      </c>
      <c r="K6">
        <v>470067</v>
      </c>
      <c r="L6">
        <v>464237</v>
      </c>
      <c r="M6">
        <v>459462</v>
      </c>
      <c r="N6">
        <v>461391</v>
      </c>
      <c r="O6">
        <v>463055</v>
      </c>
      <c r="P6">
        <v>467988</v>
      </c>
      <c r="Q6">
        <v>456526</v>
      </c>
      <c r="R6">
        <v>451745</v>
      </c>
      <c r="S6">
        <v>553756</v>
      </c>
      <c r="T6">
        <v>549750</v>
      </c>
      <c r="U6">
        <v>578437</v>
      </c>
      <c r="V6">
        <v>573177</v>
      </c>
      <c r="W6">
        <v>567788</v>
      </c>
      <c r="X6">
        <v>571587</v>
      </c>
      <c r="Y6">
        <v>561059</v>
      </c>
      <c r="Z6">
        <v>555186</v>
      </c>
      <c r="AA6">
        <v>555895</v>
      </c>
      <c r="AB6">
        <v>544367</v>
      </c>
      <c r="AC6">
        <v>530686</v>
      </c>
      <c r="AD6">
        <v>524961</v>
      </c>
      <c r="AE6">
        <v>515926</v>
      </c>
      <c r="AF6">
        <v>503715</v>
      </c>
      <c r="AG6">
        <v>499432</v>
      </c>
      <c r="AH6">
        <v>500255</v>
      </c>
      <c r="AI6">
        <v>493924</v>
      </c>
      <c r="AJ6">
        <v>491722</v>
      </c>
      <c r="AK6">
        <v>488701</v>
      </c>
      <c r="AL6">
        <v>488764</v>
      </c>
      <c r="AM6">
        <v>481740</v>
      </c>
      <c r="AN6">
        <v>485967</v>
      </c>
      <c r="AO6">
        <v>487796</v>
      </c>
      <c r="AP6">
        <v>491360</v>
      </c>
      <c r="AQ6">
        <v>482183</v>
      </c>
      <c r="AR6">
        <v>483087</v>
      </c>
      <c r="AS6">
        <v>485236</v>
      </c>
      <c r="AT6">
        <v>485355</v>
      </c>
      <c r="AU6">
        <v>487233</v>
      </c>
      <c r="AV6">
        <v>485218</v>
      </c>
      <c r="AW6">
        <v>477467</v>
      </c>
      <c r="AX6">
        <v>482298</v>
      </c>
      <c r="AY6">
        <v>480067</v>
      </c>
      <c r="AZ6">
        <v>480420</v>
      </c>
      <c r="BA6">
        <v>474948</v>
      </c>
      <c r="BB6">
        <v>473831</v>
      </c>
      <c r="BC6">
        <v>476679</v>
      </c>
      <c r="BD6">
        <v>478776</v>
      </c>
      <c r="BE6">
        <v>479910</v>
      </c>
      <c r="BF6">
        <v>460744</v>
      </c>
      <c r="BG6">
        <v>476623</v>
      </c>
      <c r="BH6">
        <v>472041</v>
      </c>
      <c r="BI6">
        <v>469117</v>
      </c>
      <c r="BJ6">
        <v>465226</v>
      </c>
      <c r="BK6">
        <v>451607</v>
      </c>
      <c r="BL6">
        <v>444202</v>
      </c>
      <c r="BM6">
        <v>446656</v>
      </c>
      <c r="BN6">
        <v>448400</v>
      </c>
      <c r="BO6">
        <v>458338</v>
      </c>
      <c r="BP6">
        <v>435277</v>
      </c>
      <c r="BQ6">
        <v>424724</v>
      </c>
      <c r="BR6">
        <v>424197</v>
      </c>
    </row>
    <row r="7" spans="1:70" x14ac:dyDescent="0.25">
      <c r="A7" t="s">
        <v>158</v>
      </c>
      <c r="B7">
        <v>585184</v>
      </c>
      <c r="C7">
        <v>585184</v>
      </c>
      <c r="D7">
        <v>604721</v>
      </c>
      <c r="E7">
        <v>595740</v>
      </c>
      <c r="F7">
        <v>582595</v>
      </c>
      <c r="G7">
        <v>583891</v>
      </c>
      <c r="H7">
        <v>576929</v>
      </c>
      <c r="I7">
        <v>585977</v>
      </c>
      <c r="J7">
        <v>592155</v>
      </c>
      <c r="K7">
        <v>571133</v>
      </c>
      <c r="L7">
        <v>570403</v>
      </c>
      <c r="M7">
        <v>532929</v>
      </c>
      <c r="N7">
        <v>541621</v>
      </c>
      <c r="O7">
        <v>540351</v>
      </c>
      <c r="P7">
        <v>530450</v>
      </c>
      <c r="Q7">
        <v>522980</v>
      </c>
      <c r="R7">
        <v>503955</v>
      </c>
      <c r="S7">
        <v>444977</v>
      </c>
      <c r="T7">
        <v>440297</v>
      </c>
      <c r="U7">
        <v>507266</v>
      </c>
      <c r="V7">
        <v>496645</v>
      </c>
      <c r="W7">
        <v>486008</v>
      </c>
      <c r="X7">
        <v>498123</v>
      </c>
      <c r="Y7">
        <v>490891</v>
      </c>
      <c r="Z7">
        <v>489279</v>
      </c>
      <c r="AA7">
        <v>486206</v>
      </c>
      <c r="AB7">
        <v>493952</v>
      </c>
      <c r="AC7">
        <v>484208</v>
      </c>
      <c r="AD7">
        <v>461564</v>
      </c>
      <c r="AE7">
        <v>454760</v>
      </c>
      <c r="AF7">
        <v>449456</v>
      </c>
      <c r="AG7">
        <v>445520</v>
      </c>
      <c r="AH7">
        <v>442523</v>
      </c>
      <c r="AI7">
        <v>439873</v>
      </c>
      <c r="AJ7">
        <v>435321</v>
      </c>
      <c r="AK7">
        <v>439475</v>
      </c>
      <c r="AL7">
        <v>440774</v>
      </c>
      <c r="AM7">
        <v>436263</v>
      </c>
      <c r="AN7">
        <v>440790</v>
      </c>
      <c r="AO7">
        <v>438246</v>
      </c>
      <c r="AP7">
        <v>440548</v>
      </c>
      <c r="AQ7">
        <v>441357</v>
      </c>
      <c r="AR7">
        <v>439947</v>
      </c>
      <c r="AS7">
        <v>432597</v>
      </c>
      <c r="AT7">
        <v>439888</v>
      </c>
      <c r="AU7">
        <v>441357</v>
      </c>
      <c r="AV7">
        <v>445247</v>
      </c>
      <c r="AW7">
        <v>439544</v>
      </c>
      <c r="AX7">
        <v>442943</v>
      </c>
      <c r="AY7">
        <v>447880</v>
      </c>
      <c r="AZ7">
        <v>445296</v>
      </c>
      <c r="BA7">
        <v>442973</v>
      </c>
      <c r="BB7">
        <v>444750</v>
      </c>
      <c r="BC7">
        <v>455521</v>
      </c>
      <c r="BD7">
        <v>455810</v>
      </c>
      <c r="BE7">
        <v>444807</v>
      </c>
      <c r="BF7">
        <v>428019</v>
      </c>
      <c r="BG7">
        <v>422481</v>
      </c>
      <c r="BH7">
        <v>415412</v>
      </c>
      <c r="BI7">
        <v>406393</v>
      </c>
      <c r="BJ7">
        <v>394992</v>
      </c>
      <c r="BK7">
        <v>383079</v>
      </c>
      <c r="BL7">
        <v>386269</v>
      </c>
      <c r="BM7">
        <v>380684</v>
      </c>
      <c r="BN7">
        <v>389256</v>
      </c>
      <c r="BO7">
        <v>390546</v>
      </c>
      <c r="BP7">
        <v>379360</v>
      </c>
      <c r="BQ7">
        <v>379984</v>
      </c>
      <c r="BR7">
        <v>382009</v>
      </c>
    </row>
    <row r="8" spans="1:70" x14ac:dyDescent="0.25">
      <c r="A8" t="s">
        <v>159</v>
      </c>
      <c r="B8">
        <v>391554</v>
      </c>
      <c r="C8">
        <v>391554</v>
      </c>
      <c r="D8">
        <v>388743</v>
      </c>
      <c r="E8">
        <v>385371</v>
      </c>
      <c r="F8">
        <v>384945</v>
      </c>
      <c r="G8">
        <v>380241</v>
      </c>
      <c r="H8">
        <v>378496</v>
      </c>
      <c r="I8">
        <v>395799</v>
      </c>
      <c r="J8">
        <v>389386</v>
      </c>
      <c r="K8">
        <v>390793</v>
      </c>
      <c r="L8">
        <v>381457</v>
      </c>
      <c r="M8">
        <v>396443</v>
      </c>
      <c r="N8">
        <v>398363</v>
      </c>
      <c r="O8">
        <v>394232</v>
      </c>
      <c r="P8">
        <v>389095</v>
      </c>
      <c r="Q8">
        <v>395602</v>
      </c>
      <c r="R8">
        <v>407334</v>
      </c>
      <c r="S8">
        <v>500301</v>
      </c>
      <c r="T8">
        <v>497119</v>
      </c>
      <c r="U8">
        <v>532850</v>
      </c>
      <c r="V8">
        <v>547724</v>
      </c>
      <c r="W8">
        <v>549513</v>
      </c>
      <c r="X8">
        <v>545847</v>
      </c>
      <c r="Y8">
        <v>543279</v>
      </c>
      <c r="Z8">
        <v>536343</v>
      </c>
      <c r="AA8">
        <v>533913</v>
      </c>
      <c r="AB8">
        <v>514950</v>
      </c>
      <c r="AC8">
        <v>514791</v>
      </c>
      <c r="AD8">
        <v>512601</v>
      </c>
      <c r="AE8">
        <v>515582</v>
      </c>
      <c r="AF8">
        <v>497939</v>
      </c>
      <c r="AG8">
        <v>499316</v>
      </c>
      <c r="AH8">
        <v>501237</v>
      </c>
      <c r="AI8">
        <v>497883</v>
      </c>
      <c r="AJ8">
        <v>492812</v>
      </c>
      <c r="AK8">
        <v>485594</v>
      </c>
      <c r="AL8">
        <v>480626</v>
      </c>
      <c r="AM8">
        <v>473736</v>
      </c>
      <c r="AN8">
        <v>467344</v>
      </c>
      <c r="AO8">
        <v>477172</v>
      </c>
      <c r="AP8">
        <v>476272</v>
      </c>
      <c r="AQ8">
        <v>474892</v>
      </c>
      <c r="AR8">
        <v>471655</v>
      </c>
      <c r="AS8">
        <v>470864</v>
      </c>
      <c r="AT8">
        <v>470389</v>
      </c>
      <c r="AU8">
        <v>476321</v>
      </c>
      <c r="AV8">
        <v>476618</v>
      </c>
      <c r="AW8">
        <v>488980</v>
      </c>
      <c r="AX8">
        <v>495403</v>
      </c>
      <c r="AY8">
        <v>496911</v>
      </c>
      <c r="AZ8">
        <v>497633</v>
      </c>
      <c r="BA8">
        <v>494774</v>
      </c>
      <c r="BB8">
        <v>493576</v>
      </c>
      <c r="BC8">
        <v>501791</v>
      </c>
      <c r="BD8">
        <v>503987</v>
      </c>
      <c r="BE8">
        <v>510256</v>
      </c>
      <c r="BF8">
        <v>504437</v>
      </c>
      <c r="BG8">
        <v>498783</v>
      </c>
      <c r="BH8">
        <v>511803</v>
      </c>
      <c r="BI8">
        <v>516035</v>
      </c>
      <c r="BJ8">
        <v>510760</v>
      </c>
      <c r="BK8">
        <v>508806</v>
      </c>
      <c r="BL8">
        <v>502827</v>
      </c>
      <c r="BM8">
        <v>496601</v>
      </c>
      <c r="BN8">
        <v>505778</v>
      </c>
      <c r="BO8">
        <v>505546</v>
      </c>
      <c r="BP8">
        <v>467038</v>
      </c>
      <c r="BQ8">
        <v>446536</v>
      </c>
      <c r="BR8">
        <v>448008</v>
      </c>
    </row>
    <row r="9" spans="1:70" x14ac:dyDescent="0.25">
      <c r="A9" t="s">
        <v>160</v>
      </c>
      <c r="B9">
        <v>304102</v>
      </c>
      <c r="C9">
        <v>304102</v>
      </c>
      <c r="D9">
        <v>301001</v>
      </c>
      <c r="E9">
        <v>295360</v>
      </c>
      <c r="F9">
        <v>302984</v>
      </c>
      <c r="G9">
        <v>299209</v>
      </c>
      <c r="H9">
        <v>297219</v>
      </c>
      <c r="I9">
        <v>293202</v>
      </c>
      <c r="J9">
        <v>289649</v>
      </c>
      <c r="K9">
        <v>296500</v>
      </c>
      <c r="L9">
        <v>299060</v>
      </c>
      <c r="M9">
        <v>305248</v>
      </c>
      <c r="N9">
        <v>303654</v>
      </c>
      <c r="O9">
        <v>298765</v>
      </c>
      <c r="P9">
        <v>292533</v>
      </c>
      <c r="Q9">
        <v>296082</v>
      </c>
      <c r="R9">
        <v>302187</v>
      </c>
      <c r="S9">
        <v>399771</v>
      </c>
      <c r="T9">
        <v>381570</v>
      </c>
      <c r="U9">
        <v>381760</v>
      </c>
      <c r="V9">
        <v>378016</v>
      </c>
      <c r="W9">
        <v>371904</v>
      </c>
      <c r="X9">
        <v>369181</v>
      </c>
      <c r="Y9">
        <v>365540</v>
      </c>
      <c r="Z9">
        <v>362131</v>
      </c>
      <c r="AA9">
        <v>352192</v>
      </c>
      <c r="AB9">
        <v>358308</v>
      </c>
      <c r="AC9">
        <v>367345</v>
      </c>
      <c r="AD9">
        <v>364757</v>
      </c>
      <c r="AE9">
        <v>358495</v>
      </c>
      <c r="AF9">
        <v>359709</v>
      </c>
      <c r="AG9">
        <v>368664</v>
      </c>
      <c r="AH9">
        <v>369609</v>
      </c>
      <c r="AI9">
        <v>366668</v>
      </c>
      <c r="AJ9">
        <v>362183</v>
      </c>
      <c r="AK9">
        <v>362682</v>
      </c>
      <c r="AL9">
        <v>363587</v>
      </c>
      <c r="AM9">
        <v>360555</v>
      </c>
      <c r="AN9">
        <v>360770</v>
      </c>
      <c r="AO9">
        <v>358399</v>
      </c>
      <c r="AP9">
        <v>356995</v>
      </c>
      <c r="AQ9">
        <v>355329</v>
      </c>
      <c r="AR9">
        <v>355432</v>
      </c>
      <c r="AS9">
        <v>358275</v>
      </c>
      <c r="AT9">
        <v>359277</v>
      </c>
      <c r="AU9">
        <v>362962</v>
      </c>
      <c r="AV9">
        <v>365965</v>
      </c>
      <c r="AW9">
        <v>366342</v>
      </c>
      <c r="AX9">
        <v>366837</v>
      </c>
      <c r="AY9">
        <v>368851</v>
      </c>
      <c r="AZ9">
        <v>362060</v>
      </c>
      <c r="BA9">
        <v>357934</v>
      </c>
      <c r="BB9">
        <v>357399</v>
      </c>
      <c r="BC9">
        <v>356242</v>
      </c>
      <c r="BD9">
        <v>360641</v>
      </c>
      <c r="BE9">
        <v>360587</v>
      </c>
      <c r="BF9">
        <v>357495</v>
      </c>
      <c r="BG9">
        <v>357453</v>
      </c>
      <c r="BH9">
        <v>360584</v>
      </c>
      <c r="BI9">
        <v>359237</v>
      </c>
      <c r="BJ9">
        <v>356966</v>
      </c>
      <c r="BK9">
        <v>353622</v>
      </c>
      <c r="BL9">
        <v>353341</v>
      </c>
      <c r="BM9">
        <v>352094</v>
      </c>
      <c r="BN9">
        <v>351342</v>
      </c>
      <c r="BO9">
        <v>347767</v>
      </c>
      <c r="BP9">
        <v>342943</v>
      </c>
      <c r="BQ9">
        <v>341477</v>
      </c>
      <c r="BR9">
        <v>345746</v>
      </c>
    </row>
    <row r="10" spans="1:70" x14ac:dyDescent="0.25">
      <c r="A10" t="s">
        <v>161</v>
      </c>
      <c r="B10">
        <v>326357</v>
      </c>
      <c r="C10">
        <v>326357</v>
      </c>
      <c r="D10">
        <v>323223</v>
      </c>
      <c r="E10">
        <v>322746</v>
      </c>
      <c r="F10">
        <v>314649</v>
      </c>
      <c r="G10">
        <v>316993</v>
      </c>
      <c r="H10">
        <v>314430</v>
      </c>
      <c r="I10">
        <v>324350</v>
      </c>
      <c r="J10">
        <v>324467</v>
      </c>
      <c r="K10">
        <v>322045</v>
      </c>
      <c r="L10">
        <v>319155</v>
      </c>
      <c r="M10">
        <v>309186</v>
      </c>
      <c r="N10">
        <v>306637</v>
      </c>
      <c r="O10">
        <v>305448</v>
      </c>
      <c r="P10">
        <v>297405</v>
      </c>
      <c r="Q10">
        <v>294074</v>
      </c>
      <c r="R10">
        <v>282349</v>
      </c>
      <c r="S10">
        <v>311894</v>
      </c>
      <c r="T10">
        <v>318877</v>
      </c>
      <c r="U10">
        <v>331889</v>
      </c>
      <c r="V10">
        <v>336226</v>
      </c>
      <c r="W10">
        <v>332169</v>
      </c>
      <c r="X10">
        <v>326926</v>
      </c>
      <c r="Y10">
        <v>320731</v>
      </c>
      <c r="Z10">
        <v>315991</v>
      </c>
      <c r="AA10">
        <v>323341</v>
      </c>
      <c r="AB10">
        <v>320988</v>
      </c>
      <c r="AC10">
        <v>311188</v>
      </c>
      <c r="AD10">
        <v>303244</v>
      </c>
      <c r="AE10">
        <v>297190</v>
      </c>
      <c r="AF10">
        <v>293139</v>
      </c>
      <c r="AG10">
        <v>292037</v>
      </c>
      <c r="AH10">
        <v>285826</v>
      </c>
      <c r="AI10">
        <v>286097</v>
      </c>
      <c r="AJ10">
        <v>287375</v>
      </c>
      <c r="AK10">
        <v>291504</v>
      </c>
      <c r="AL10">
        <v>293575</v>
      </c>
      <c r="AM10">
        <v>288196</v>
      </c>
      <c r="AN10">
        <v>293080</v>
      </c>
      <c r="AO10">
        <v>292563</v>
      </c>
      <c r="AP10">
        <v>294327</v>
      </c>
      <c r="AQ10">
        <v>292303</v>
      </c>
      <c r="AR10">
        <v>292042</v>
      </c>
      <c r="AS10">
        <v>278607</v>
      </c>
      <c r="AT10">
        <v>276199</v>
      </c>
      <c r="AU10">
        <v>277085</v>
      </c>
      <c r="AV10">
        <v>277464</v>
      </c>
      <c r="AW10">
        <v>277609</v>
      </c>
      <c r="AX10">
        <v>275962</v>
      </c>
      <c r="AY10">
        <v>276479</v>
      </c>
      <c r="AZ10">
        <v>273977</v>
      </c>
      <c r="BA10">
        <v>275808</v>
      </c>
      <c r="BB10">
        <v>277057</v>
      </c>
      <c r="BC10">
        <v>277636</v>
      </c>
      <c r="BD10">
        <v>267634</v>
      </c>
      <c r="BE10">
        <v>264376</v>
      </c>
      <c r="BF10">
        <v>263328</v>
      </c>
      <c r="BG10">
        <v>261585</v>
      </c>
      <c r="BH10">
        <v>259951</v>
      </c>
      <c r="BI10">
        <v>256432</v>
      </c>
      <c r="BJ10">
        <v>253400</v>
      </c>
      <c r="BK10">
        <v>249858</v>
      </c>
      <c r="BL10">
        <v>251700</v>
      </c>
      <c r="BM10">
        <v>249676</v>
      </c>
      <c r="BN10">
        <v>245235</v>
      </c>
      <c r="BO10">
        <v>239215</v>
      </c>
      <c r="BP10">
        <v>239861</v>
      </c>
      <c r="BQ10">
        <v>238130</v>
      </c>
      <c r="BR10">
        <v>245298</v>
      </c>
    </row>
    <row r="11" spans="1:70" x14ac:dyDescent="0.25">
      <c r="A11" t="s">
        <v>162</v>
      </c>
      <c r="B11">
        <v>342683</v>
      </c>
      <c r="C11">
        <v>342683</v>
      </c>
      <c r="D11">
        <v>343070</v>
      </c>
      <c r="E11">
        <v>338313</v>
      </c>
      <c r="F11">
        <v>341745</v>
      </c>
      <c r="G11">
        <v>344760</v>
      </c>
      <c r="H11">
        <v>338702</v>
      </c>
      <c r="I11">
        <v>324015</v>
      </c>
      <c r="J11">
        <v>327110</v>
      </c>
      <c r="K11">
        <v>329182</v>
      </c>
      <c r="L11">
        <v>333374</v>
      </c>
      <c r="M11">
        <v>328154</v>
      </c>
      <c r="N11">
        <v>329150</v>
      </c>
      <c r="O11">
        <v>336839</v>
      </c>
      <c r="P11">
        <v>338281</v>
      </c>
      <c r="Q11">
        <v>330837</v>
      </c>
      <c r="R11">
        <v>329240</v>
      </c>
      <c r="S11">
        <v>289641</v>
      </c>
      <c r="T11">
        <v>292070</v>
      </c>
      <c r="U11">
        <v>296717</v>
      </c>
      <c r="V11">
        <v>296259</v>
      </c>
      <c r="W11">
        <v>290618</v>
      </c>
      <c r="X11">
        <v>288251</v>
      </c>
      <c r="Y11">
        <v>286460</v>
      </c>
      <c r="Z11">
        <v>286245</v>
      </c>
      <c r="AA11">
        <v>289740</v>
      </c>
      <c r="AB11">
        <v>282351</v>
      </c>
      <c r="AC11">
        <v>272256</v>
      </c>
      <c r="AD11">
        <v>269605</v>
      </c>
      <c r="AE11">
        <v>268437</v>
      </c>
      <c r="AF11">
        <v>267542</v>
      </c>
      <c r="AG11">
        <v>263560</v>
      </c>
      <c r="AH11">
        <v>258290</v>
      </c>
      <c r="AI11">
        <v>251390</v>
      </c>
      <c r="AJ11">
        <v>248641</v>
      </c>
      <c r="AK11">
        <v>252084</v>
      </c>
      <c r="AL11">
        <v>254770</v>
      </c>
      <c r="AM11">
        <v>254327</v>
      </c>
      <c r="AN11">
        <v>253697</v>
      </c>
      <c r="AO11">
        <v>256897</v>
      </c>
      <c r="AP11">
        <v>258038</v>
      </c>
      <c r="AQ11">
        <v>259027</v>
      </c>
      <c r="AR11">
        <v>257088</v>
      </c>
      <c r="AS11">
        <v>246225</v>
      </c>
      <c r="AT11">
        <v>247429</v>
      </c>
      <c r="AU11">
        <v>246082</v>
      </c>
      <c r="AV11">
        <v>246085</v>
      </c>
      <c r="AW11">
        <v>244992</v>
      </c>
      <c r="AX11">
        <v>248666</v>
      </c>
      <c r="AY11">
        <v>248302</v>
      </c>
      <c r="AZ11">
        <v>246844</v>
      </c>
      <c r="BA11">
        <v>235133</v>
      </c>
      <c r="BB11">
        <v>239196</v>
      </c>
      <c r="BC11">
        <v>240851</v>
      </c>
      <c r="BD11">
        <v>245376</v>
      </c>
      <c r="BE11">
        <v>232845</v>
      </c>
      <c r="BF11">
        <v>222278</v>
      </c>
      <c r="BG11">
        <v>223664</v>
      </c>
      <c r="BH11">
        <v>223312</v>
      </c>
      <c r="BI11">
        <v>223107</v>
      </c>
      <c r="BJ11">
        <v>218765</v>
      </c>
      <c r="BK11">
        <v>212175</v>
      </c>
      <c r="BL11">
        <v>220035</v>
      </c>
      <c r="BM11">
        <v>222687</v>
      </c>
      <c r="BN11">
        <v>227239</v>
      </c>
      <c r="BO11">
        <v>222132</v>
      </c>
      <c r="BP11">
        <v>220466</v>
      </c>
      <c r="BQ11">
        <v>221284</v>
      </c>
      <c r="BR11">
        <v>221034</v>
      </c>
    </row>
    <row r="12" spans="1:70" x14ac:dyDescent="0.25">
      <c r="A12" t="s">
        <v>163</v>
      </c>
      <c r="B12">
        <v>210848</v>
      </c>
      <c r="C12">
        <v>210848</v>
      </c>
      <c r="D12">
        <v>214804</v>
      </c>
      <c r="E12">
        <v>211710</v>
      </c>
      <c r="F12">
        <v>206205</v>
      </c>
      <c r="G12">
        <v>201749</v>
      </c>
      <c r="H12">
        <v>203358</v>
      </c>
      <c r="I12">
        <v>200972</v>
      </c>
      <c r="J12">
        <v>203300</v>
      </c>
      <c r="K12">
        <v>209055</v>
      </c>
      <c r="L12">
        <v>215927</v>
      </c>
      <c r="M12">
        <v>216447</v>
      </c>
      <c r="N12">
        <v>221504</v>
      </c>
      <c r="O12">
        <v>222763</v>
      </c>
      <c r="P12">
        <v>222497</v>
      </c>
      <c r="Q12">
        <v>225973</v>
      </c>
      <c r="R12">
        <v>221955</v>
      </c>
      <c r="S12">
        <v>325841</v>
      </c>
      <c r="T12">
        <v>325463</v>
      </c>
      <c r="U12">
        <v>318438</v>
      </c>
      <c r="V12">
        <v>304082</v>
      </c>
      <c r="W12">
        <v>296891</v>
      </c>
      <c r="X12">
        <v>293055</v>
      </c>
      <c r="Y12">
        <v>292174</v>
      </c>
      <c r="Z12">
        <v>296029</v>
      </c>
      <c r="AA12">
        <v>289035</v>
      </c>
      <c r="AB12">
        <v>282926</v>
      </c>
      <c r="AC12">
        <v>279934</v>
      </c>
      <c r="AD12">
        <v>281331</v>
      </c>
      <c r="AE12">
        <v>276924</v>
      </c>
      <c r="AF12">
        <v>274208</v>
      </c>
      <c r="AG12">
        <v>273091</v>
      </c>
      <c r="AH12">
        <v>276799</v>
      </c>
      <c r="AI12">
        <v>274606</v>
      </c>
      <c r="AJ12">
        <v>272674</v>
      </c>
      <c r="AK12">
        <v>274527</v>
      </c>
      <c r="AL12">
        <v>272125</v>
      </c>
      <c r="AM12">
        <v>277055</v>
      </c>
      <c r="AN12">
        <v>270449</v>
      </c>
      <c r="AO12">
        <v>273291</v>
      </c>
      <c r="AP12">
        <v>272174</v>
      </c>
      <c r="AQ12">
        <v>273789</v>
      </c>
      <c r="AR12">
        <v>274403</v>
      </c>
      <c r="AS12">
        <v>271046</v>
      </c>
      <c r="AT12">
        <v>269889</v>
      </c>
      <c r="AU12">
        <v>269442</v>
      </c>
      <c r="AV12">
        <v>268969</v>
      </c>
      <c r="AW12">
        <v>265789</v>
      </c>
      <c r="AX12">
        <v>264624</v>
      </c>
      <c r="AY12">
        <v>264796</v>
      </c>
      <c r="AZ12">
        <v>267794</v>
      </c>
      <c r="BA12">
        <v>262720</v>
      </c>
      <c r="BB12">
        <v>258982</v>
      </c>
      <c r="BC12">
        <v>249415</v>
      </c>
      <c r="BD12">
        <v>245089</v>
      </c>
      <c r="BE12">
        <v>236670</v>
      </c>
      <c r="BF12">
        <v>234548</v>
      </c>
      <c r="BG12">
        <v>239030</v>
      </c>
      <c r="BH12">
        <v>239383</v>
      </c>
      <c r="BI12">
        <v>233844</v>
      </c>
      <c r="BJ12">
        <v>235217</v>
      </c>
      <c r="BK12">
        <v>232368</v>
      </c>
      <c r="BL12">
        <v>240758</v>
      </c>
      <c r="BM12">
        <v>248969</v>
      </c>
      <c r="BN12">
        <v>247848</v>
      </c>
      <c r="BO12">
        <v>249147</v>
      </c>
      <c r="BP12">
        <v>244717</v>
      </c>
      <c r="BQ12">
        <v>247202</v>
      </c>
      <c r="BR12">
        <v>244480</v>
      </c>
    </row>
    <row r="13" spans="1:70" x14ac:dyDescent="0.25">
      <c r="A13" t="s">
        <v>164</v>
      </c>
      <c r="B13">
        <v>179414</v>
      </c>
      <c r="C13">
        <v>179414</v>
      </c>
      <c r="D13">
        <v>178795</v>
      </c>
      <c r="E13">
        <v>176123</v>
      </c>
      <c r="F13">
        <v>172412</v>
      </c>
      <c r="G13">
        <v>164189</v>
      </c>
      <c r="H13">
        <v>159940</v>
      </c>
      <c r="I13">
        <v>159065</v>
      </c>
      <c r="J13">
        <v>167199</v>
      </c>
      <c r="K13">
        <v>161647</v>
      </c>
      <c r="L13">
        <v>153936</v>
      </c>
      <c r="M13">
        <v>148912</v>
      </c>
      <c r="N13">
        <v>149194</v>
      </c>
      <c r="O13">
        <v>148285</v>
      </c>
      <c r="P13">
        <v>145070</v>
      </c>
      <c r="Q13">
        <v>143037</v>
      </c>
      <c r="R13">
        <v>144290</v>
      </c>
      <c r="S13">
        <v>228042</v>
      </c>
      <c r="T13">
        <v>234339</v>
      </c>
      <c r="U13">
        <v>236817</v>
      </c>
      <c r="V13">
        <v>230939</v>
      </c>
      <c r="W13">
        <v>225341</v>
      </c>
      <c r="X13">
        <v>223069</v>
      </c>
      <c r="Y13">
        <v>217128</v>
      </c>
      <c r="Z13">
        <v>214450</v>
      </c>
      <c r="AA13">
        <v>213613</v>
      </c>
      <c r="AB13">
        <v>213539</v>
      </c>
      <c r="AC13">
        <v>207679</v>
      </c>
      <c r="AD13">
        <v>204673</v>
      </c>
      <c r="AE13">
        <v>201516</v>
      </c>
      <c r="AF13">
        <v>201732</v>
      </c>
      <c r="AG13">
        <v>202091</v>
      </c>
      <c r="AH13">
        <v>202551</v>
      </c>
      <c r="AI13">
        <v>200625</v>
      </c>
      <c r="AJ13">
        <v>200395</v>
      </c>
      <c r="AK13">
        <v>199726</v>
      </c>
      <c r="AL13">
        <v>199464</v>
      </c>
      <c r="AM13">
        <v>198855</v>
      </c>
      <c r="AN13">
        <v>192708</v>
      </c>
      <c r="AO13">
        <v>196904</v>
      </c>
      <c r="AP13">
        <v>198282</v>
      </c>
      <c r="AQ13">
        <v>197030</v>
      </c>
      <c r="AR13">
        <v>199648</v>
      </c>
      <c r="AS13">
        <v>196247</v>
      </c>
      <c r="AT13">
        <v>197380</v>
      </c>
      <c r="AU13">
        <v>191433</v>
      </c>
      <c r="AV13">
        <v>189980</v>
      </c>
      <c r="AW13">
        <v>189260</v>
      </c>
      <c r="AX13">
        <v>189954</v>
      </c>
      <c r="AY13">
        <v>187849</v>
      </c>
      <c r="AZ13">
        <v>186071</v>
      </c>
      <c r="BA13">
        <v>182902</v>
      </c>
      <c r="BB13">
        <v>182028</v>
      </c>
      <c r="BC13">
        <v>180184</v>
      </c>
      <c r="BD13">
        <v>183301</v>
      </c>
      <c r="BE13">
        <v>182044</v>
      </c>
      <c r="BF13">
        <v>182666</v>
      </c>
      <c r="BG13">
        <v>182077</v>
      </c>
      <c r="BH13">
        <v>179120</v>
      </c>
      <c r="BI13">
        <v>175457</v>
      </c>
      <c r="BJ13">
        <v>176641</v>
      </c>
      <c r="BK13">
        <v>172458</v>
      </c>
      <c r="BL13">
        <v>170180</v>
      </c>
      <c r="BM13">
        <v>170391</v>
      </c>
      <c r="BN13">
        <v>170271</v>
      </c>
      <c r="BO13">
        <v>171860</v>
      </c>
      <c r="BP13">
        <v>174614</v>
      </c>
      <c r="BQ13">
        <v>172116</v>
      </c>
      <c r="BR13">
        <v>171674</v>
      </c>
    </row>
    <row r="14" spans="1:70" x14ac:dyDescent="0.25">
      <c r="A14" t="s">
        <v>165</v>
      </c>
      <c r="B14">
        <v>115124</v>
      </c>
      <c r="C14">
        <v>115124</v>
      </c>
      <c r="D14">
        <v>113770</v>
      </c>
      <c r="E14">
        <v>115635</v>
      </c>
      <c r="F14">
        <v>113554</v>
      </c>
      <c r="G14">
        <v>116715</v>
      </c>
      <c r="H14">
        <v>116255</v>
      </c>
      <c r="I14">
        <v>112160</v>
      </c>
      <c r="J14">
        <v>114988</v>
      </c>
      <c r="K14">
        <v>121332</v>
      </c>
      <c r="L14">
        <v>120235</v>
      </c>
      <c r="M14">
        <v>114865</v>
      </c>
      <c r="N14">
        <v>115356</v>
      </c>
      <c r="O14">
        <v>116185</v>
      </c>
      <c r="P14">
        <v>114559</v>
      </c>
      <c r="Q14">
        <v>112755</v>
      </c>
      <c r="R14">
        <v>109122</v>
      </c>
      <c r="S14">
        <v>147236</v>
      </c>
      <c r="T14">
        <v>143775</v>
      </c>
      <c r="U14">
        <v>143059</v>
      </c>
      <c r="V14">
        <v>146705</v>
      </c>
      <c r="W14">
        <v>140472</v>
      </c>
      <c r="X14">
        <v>143502</v>
      </c>
      <c r="Y14">
        <v>146016</v>
      </c>
      <c r="Z14">
        <v>143609</v>
      </c>
      <c r="AA14">
        <v>141939</v>
      </c>
      <c r="AB14">
        <v>145584</v>
      </c>
      <c r="AC14">
        <v>145366</v>
      </c>
      <c r="AD14">
        <v>145648</v>
      </c>
      <c r="AE14">
        <v>147348</v>
      </c>
      <c r="AF14">
        <v>144387</v>
      </c>
      <c r="AG14">
        <v>141570</v>
      </c>
      <c r="AH14">
        <v>140101</v>
      </c>
      <c r="AI14">
        <v>135018</v>
      </c>
      <c r="AJ14">
        <v>135773</v>
      </c>
      <c r="AK14">
        <v>136805</v>
      </c>
      <c r="AL14">
        <v>137484</v>
      </c>
      <c r="AM14">
        <v>137238</v>
      </c>
      <c r="AN14">
        <v>139087</v>
      </c>
      <c r="AO14">
        <v>139907</v>
      </c>
      <c r="AP14">
        <v>139803</v>
      </c>
      <c r="AQ14">
        <v>140328</v>
      </c>
      <c r="AR14">
        <v>141584</v>
      </c>
      <c r="AS14">
        <v>138887</v>
      </c>
      <c r="AT14">
        <v>138487</v>
      </c>
      <c r="AU14">
        <v>137154</v>
      </c>
      <c r="AV14">
        <v>135949</v>
      </c>
      <c r="AW14">
        <v>134290</v>
      </c>
      <c r="AX14">
        <v>134664</v>
      </c>
      <c r="AY14">
        <v>134326</v>
      </c>
      <c r="AZ14">
        <v>133203</v>
      </c>
      <c r="BA14">
        <v>133400</v>
      </c>
      <c r="BB14">
        <v>132587</v>
      </c>
      <c r="BC14">
        <v>133073</v>
      </c>
      <c r="BD14">
        <v>130227</v>
      </c>
      <c r="BE14">
        <v>131730</v>
      </c>
      <c r="BF14">
        <v>132542</v>
      </c>
      <c r="BG14">
        <v>130100</v>
      </c>
      <c r="BH14">
        <v>126634</v>
      </c>
      <c r="BI14">
        <v>122209</v>
      </c>
      <c r="BJ14">
        <v>118603</v>
      </c>
      <c r="BK14">
        <v>115551</v>
      </c>
      <c r="BL14">
        <v>112225</v>
      </c>
      <c r="BM14">
        <v>110919</v>
      </c>
      <c r="BN14">
        <v>113867</v>
      </c>
      <c r="BO14">
        <v>117187</v>
      </c>
      <c r="BP14">
        <v>117830</v>
      </c>
      <c r="BQ14">
        <v>116626</v>
      </c>
      <c r="BR14">
        <v>116435</v>
      </c>
    </row>
    <row r="15" spans="1:70" x14ac:dyDescent="0.25">
      <c r="A15" t="s">
        <v>166</v>
      </c>
      <c r="B15">
        <v>79453</v>
      </c>
      <c r="C15">
        <v>79453</v>
      </c>
      <c r="D15">
        <v>79230</v>
      </c>
      <c r="E15">
        <v>77551</v>
      </c>
      <c r="F15">
        <v>83637</v>
      </c>
      <c r="G15">
        <v>85092</v>
      </c>
      <c r="H15">
        <v>83279</v>
      </c>
      <c r="I15">
        <v>80819</v>
      </c>
      <c r="J15">
        <v>79495</v>
      </c>
      <c r="K15">
        <v>85672</v>
      </c>
      <c r="L15">
        <v>77404</v>
      </c>
      <c r="M15">
        <v>80464</v>
      </c>
      <c r="N15">
        <v>80295</v>
      </c>
      <c r="O15">
        <v>83946</v>
      </c>
      <c r="P15">
        <v>80098</v>
      </c>
      <c r="Q15">
        <v>78405</v>
      </c>
      <c r="R15">
        <v>75809</v>
      </c>
      <c r="S15">
        <v>111626</v>
      </c>
      <c r="T15">
        <v>99214</v>
      </c>
      <c r="U15">
        <v>102562</v>
      </c>
      <c r="V15">
        <v>101292</v>
      </c>
      <c r="W15">
        <v>97753</v>
      </c>
      <c r="X15">
        <v>92764</v>
      </c>
      <c r="Y15">
        <v>88520</v>
      </c>
      <c r="Z15">
        <v>87222</v>
      </c>
      <c r="AA15">
        <v>88606</v>
      </c>
      <c r="AB15">
        <v>85951</v>
      </c>
      <c r="AC15">
        <v>82591</v>
      </c>
      <c r="AD15">
        <v>82665</v>
      </c>
      <c r="AE15">
        <v>77726</v>
      </c>
      <c r="AF15">
        <v>76484</v>
      </c>
      <c r="AG15">
        <v>76693</v>
      </c>
      <c r="AH15">
        <v>75868</v>
      </c>
      <c r="AI15">
        <v>73065</v>
      </c>
      <c r="AJ15">
        <v>74717</v>
      </c>
      <c r="AK15">
        <v>75397</v>
      </c>
      <c r="AL15">
        <v>74752</v>
      </c>
      <c r="AM15">
        <v>74878</v>
      </c>
      <c r="AN15">
        <v>71906</v>
      </c>
      <c r="AO15">
        <v>74121</v>
      </c>
      <c r="AP15">
        <v>73669</v>
      </c>
      <c r="AQ15">
        <v>72391</v>
      </c>
      <c r="AR15">
        <v>72326</v>
      </c>
      <c r="AS15">
        <v>70731</v>
      </c>
      <c r="AT15">
        <v>70054</v>
      </c>
      <c r="AU15">
        <v>68014</v>
      </c>
      <c r="AV15">
        <v>66320</v>
      </c>
      <c r="AW15">
        <v>65097</v>
      </c>
      <c r="AX15">
        <v>64001</v>
      </c>
      <c r="AY15">
        <v>64273</v>
      </c>
      <c r="AZ15">
        <v>66438</v>
      </c>
      <c r="BA15">
        <v>65918</v>
      </c>
      <c r="BB15">
        <v>63767</v>
      </c>
      <c r="BC15">
        <v>65591</v>
      </c>
      <c r="BD15">
        <v>63119</v>
      </c>
      <c r="BE15">
        <v>65007</v>
      </c>
      <c r="BF15">
        <v>61268</v>
      </c>
      <c r="BG15">
        <v>61284</v>
      </c>
      <c r="BH15">
        <v>62455</v>
      </c>
      <c r="BI15">
        <v>62302</v>
      </c>
      <c r="BJ15">
        <v>63642</v>
      </c>
      <c r="BK15">
        <v>63892</v>
      </c>
      <c r="BL15">
        <v>61186</v>
      </c>
      <c r="BM15">
        <v>60040</v>
      </c>
      <c r="BN15">
        <v>61319</v>
      </c>
      <c r="BO15">
        <v>60463</v>
      </c>
      <c r="BP15">
        <v>59086</v>
      </c>
      <c r="BQ15">
        <v>59419</v>
      </c>
      <c r="BR15">
        <v>60157</v>
      </c>
    </row>
    <row r="16" spans="1:70" x14ac:dyDescent="0.25">
      <c r="A16" t="s">
        <v>167</v>
      </c>
      <c r="B16">
        <v>75873</v>
      </c>
      <c r="C16">
        <v>75873</v>
      </c>
      <c r="D16">
        <v>75427</v>
      </c>
      <c r="E16">
        <v>72678</v>
      </c>
      <c r="F16">
        <v>73735</v>
      </c>
      <c r="G16">
        <v>72296</v>
      </c>
      <c r="H16">
        <v>74349</v>
      </c>
      <c r="I16">
        <v>73415</v>
      </c>
      <c r="J16">
        <v>74837</v>
      </c>
      <c r="K16">
        <v>75594</v>
      </c>
      <c r="L16">
        <v>71057</v>
      </c>
      <c r="M16">
        <v>71984</v>
      </c>
      <c r="N16">
        <v>72879</v>
      </c>
      <c r="O16">
        <v>71000</v>
      </c>
      <c r="P16">
        <v>74244</v>
      </c>
      <c r="Q16">
        <v>73266</v>
      </c>
      <c r="R16">
        <v>69540</v>
      </c>
      <c r="S16">
        <v>73183</v>
      </c>
      <c r="T16">
        <v>67807</v>
      </c>
      <c r="U16">
        <v>66839</v>
      </c>
      <c r="V16">
        <v>69689</v>
      </c>
      <c r="W16">
        <v>73923</v>
      </c>
      <c r="X16">
        <v>74785</v>
      </c>
      <c r="Y16">
        <v>73846</v>
      </c>
      <c r="Z16">
        <v>71939</v>
      </c>
      <c r="AA16">
        <v>69002</v>
      </c>
      <c r="AB16">
        <v>67712</v>
      </c>
      <c r="AC16">
        <v>65580</v>
      </c>
      <c r="AD16">
        <v>64410</v>
      </c>
      <c r="AE16">
        <v>65144</v>
      </c>
      <c r="AF16">
        <v>64413</v>
      </c>
      <c r="AG16">
        <v>68388</v>
      </c>
      <c r="AH16">
        <v>66384</v>
      </c>
      <c r="AI16">
        <v>66186</v>
      </c>
      <c r="AJ16">
        <v>66354</v>
      </c>
      <c r="AK16">
        <v>68520</v>
      </c>
      <c r="AL16">
        <v>65165</v>
      </c>
      <c r="AM16">
        <v>60827</v>
      </c>
      <c r="AN16">
        <v>60390</v>
      </c>
      <c r="AO16">
        <v>57880</v>
      </c>
      <c r="AP16">
        <v>57765</v>
      </c>
      <c r="AQ16">
        <v>60534</v>
      </c>
      <c r="AR16">
        <v>59522</v>
      </c>
      <c r="AS16">
        <v>57273</v>
      </c>
      <c r="AT16">
        <v>57162</v>
      </c>
      <c r="AU16">
        <v>57996</v>
      </c>
      <c r="AV16">
        <v>53706</v>
      </c>
      <c r="AW16">
        <v>51751</v>
      </c>
      <c r="AX16">
        <v>56071</v>
      </c>
      <c r="AY16">
        <v>55863</v>
      </c>
      <c r="AZ16">
        <v>57847</v>
      </c>
      <c r="BA16">
        <v>56405</v>
      </c>
      <c r="BB16">
        <v>57808</v>
      </c>
      <c r="BC16">
        <v>58820</v>
      </c>
      <c r="BD16">
        <v>58529</v>
      </c>
      <c r="BE16">
        <v>59317</v>
      </c>
      <c r="BF16">
        <v>53448</v>
      </c>
      <c r="BG16">
        <v>52218</v>
      </c>
      <c r="BH16">
        <v>51299</v>
      </c>
      <c r="BI16">
        <v>52078</v>
      </c>
      <c r="BJ16">
        <v>52672</v>
      </c>
      <c r="BK16">
        <v>52977</v>
      </c>
      <c r="BL16">
        <v>54286</v>
      </c>
      <c r="BM16">
        <v>53214</v>
      </c>
      <c r="BN16">
        <v>51908</v>
      </c>
      <c r="BO16">
        <v>51800</v>
      </c>
      <c r="BP16">
        <v>55119</v>
      </c>
      <c r="BQ16">
        <v>56244</v>
      </c>
      <c r="BR16">
        <v>56131</v>
      </c>
    </row>
    <row r="17" spans="1:70" x14ac:dyDescent="0.25">
      <c r="A17" t="s">
        <v>168</v>
      </c>
      <c r="B17">
        <v>51357</v>
      </c>
      <c r="C17">
        <v>51357</v>
      </c>
      <c r="D17">
        <v>51905</v>
      </c>
      <c r="E17">
        <v>50964</v>
      </c>
      <c r="F17">
        <v>49728</v>
      </c>
      <c r="G17">
        <v>49355</v>
      </c>
      <c r="H17">
        <v>47218</v>
      </c>
      <c r="I17">
        <v>46693</v>
      </c>
      <c r="J17">
        <v>43574</v>
      </c>
      <c r="K17">
        <v>42178</v>
      </c>
      <c r="L17">
        <v>42932</v>
      </c>
      <c r="M17">
        <v>41383</v>
      </c>
      <c r="N17">
        <v>40513</v>
      </c>
      <c r="O17">
        <v>38803</v>
      </c>
      <c r="P17">
        <v>37644</v>
      </c>
      <c r="Q17">
        <v>38249</v>
      </c>
      <c r="R17">
        <v>39132</v>
      </c>
      <c r="S17">
        <v>70789</v>
      </c>
      <c r="T17">
        <v>66092</v>
      </c>
      <c r="U17">
        <v>66873</v>
      </c>
      <c r="V17">
        <v>65058</v>
      </c>
      <c r="W17">
        <v>65018</v>
      </c>
      <c r="X17">
        <v>65085</v>
      </c>
      <c r="Y17">
        <v>64713</v>
      </c>
      <c r="Z17">
        <v>64091</v>
      </c>
      <c r="AA17">
        <v>64101</v>
      </c>
      <c r="AB17">
        <v>63265</v>
      </c>
      <c r="AC17">
        <v>62449</v>
      </c>
      <c r="AD17">
        <v>63273</v>
      </c>
      <c r="AE17">
        <v>63173</v>
      </c>
      <c r="AF17">
        <v>62652</v>
      </c>
      <c r="AG17">
        <v>59455</v>
      </c>
      <c r="AH17">
        <v>55512</v>
      </c>
      <c r="AI17">
        <v>53762</v>
      </c>
      <c r="AJ17">
        <v>53887</v>
      </c>
      <c r="AK17">
        <v>53766</v>
      </c>
      <c r="AL17">
        <v>54891</v>
      </c>
      <c r="AM17">
        <v>54104</v>
      </c>
      <c r="AN17">
        <v>53139</v>
      </c>
      <c r="AO17">
        <v>53097</v>
      </c>
      <c r="AP17">
        <v>52769</v>
      </c>
      <c r="AQ17">
        <v>50796</v>
      </c>
      <c r="AR17">
        <v>50159</v>
      </c>
      <c r="AS17">
        <v>47213</v>
      </c>
      <c r="AT17">
        <v>47642</v>
      </c>
      <c r="AU17">
        <v>47014</v>
      </c>
      <c r="AV17">
        <v>41827</v>
      </c>
      <c r="AW17">
        <v>42643</v>
      </c>
      <c r="AX17">
        <v>45845</v>
      </c>
      <c r="AY17">
        <v>44018</v>
      </c>
      <c r="AZ17">
        <v>48575</v>
      </c>
      <c r="BA17">
        <v>48090</v>
      </c>
      <c r="BB17">
        <v>49732</v>
      </c>
      <c r="BC17">
        <v>48188</v>
      </c>
      <c r="BD17">
        <v>47820</v>
      </c>
      <c r="BE17">
        <v>45689</v>
      </c>
      <c r="BF17">
        <v>44106</v>
      </c>
      <c r="BG17">
        <v>44885</v>
      </c>
      <c r="BH17">
        <v>46433</v>
      </c>
      <c r="BI17">
        <v>45438</v>
      </c>
      <c r="BJ17">
        <v>46447</v>
      </c>
      <c r="BK17">
        <v>45746</v>
      </c>
      <c r="BL17">
        <v>43771</v>
      </c>
      <c r="BM17">
        <v>42551</v>
      </c>
      <c r="BN17">
        <v>41939</v>
      </c>
      <c r="BO17">
        <v>42730</v>
      </c>
      <c r="BP17">
        <v>40918</v>
      </c>
      <c r="BQ17">
        <v>43013</v>
      </c>
      <c r="BR17">
        <v>43682</v>
      </c>
    </row>
    <row r="18" spans="1:70" x14ac:dyDescent="0.25">
      <c r="A18" t="s">
        <v>169</v>
      </c>
      <c r="B18">
        <v>53484</v>
      </c>
      <c r="C18">
        <v>53484</v>
      </c>
      <c r="D18">
        <v>54132</v>
      </c>
      <c r="E18">
        <v>54500</v>
      </c>
      <c r="F18">
        <v>52866</v>
      </c>
      <c r="G18">
        <v>51555</v>
      </c>
      <c r="H18">
        <v>51548</v>
      </c>
      <c r="I18">
        <v>50380</v>
      </c>
      <c r="J18">
        <v>52852</v>
      </c>
      <c r="K18">
        <v>51105</v>
      </c>
      <c r="L18">
        <v>43596</v>
      </c>
      <c r="M18">
        <v>43788</v>
      </c>
      <c r="N18">
        <v>43990</v>
      </c>
      <c r="O18">
        <v>44356</v>
      </c>
      <c r="P18">
        <v>41460</v>
      </c>
      <c r="Q18">
        <v>40980</v>
      </c>
      <c r="R18">
        <v>42360</v>
      </c>
      <c r="S18">
        <v>37201</v>
      </c>
      <c r="T18">
        <v>38002</v>
      </c>
      <c r="U18">
        <v>41585</v>
      </c>
      <c r="V18">
        <v>40393</v>
      </c>
      <c r="W18">
        <v>39939</v>
      </c>
      <c r="X18">
        <v>36370</v>
      </c>
      <c r="Y18">
        <v>36913</v>
      </c>
      <c r="Z18">
        <v>36693</v>
      </c>
      <c r="AA18">
        <v>36540</v>
      </c>
      <c r="AB18">
        <v>38287</v>
      </c>
      <c r="AC18">
        <v>36350</v>
      </c>
      <c r="AD18">
        <v>38469</v>
      </c>
      <c r="AE18">
        <v>37633</v>
      </c>
      <c r="AF18">
        <v>37706</v>
      </c>
      <c r="AG18">
        <v>39643</v>
      </c>
      <c r="AH18">
        <v>37855</v>
      </c>
      <c r="AI18">
        <v>37306</v>
      </c>
      <c r="AJ18">
        <v>37756</v>
      </c>
      <c r="AK18">
        <v>38093</v>
      </c>
      <c r="AL18">
        <v>37408</v>
      </c>
      <c r="AM18">
        <v>36773</v>
      </c>
      <c r="AN18">
        <v>34414</v>
      </c>
      <c r="AO18">
        <v>33607</v>
      </c>
      <c r="AP18">
        <v>34082</v>
      </c>
      <c r="AQ18">
        <v>33757</v>
      </c>
      <c r="AR18">
        <v>34061</v>
      </c>
      <c r="AS18">
        <v>33442</v>
      </c>
      <c r="AT18">
        <v>33691</v>
      </c>
      <c r="AU18">
        <v>35283</v>
      </c>
      <c r="AV18">
        <v>35951</v>
      </c>
      <c r="AW18">
        <v>35321</v>
      </c>
      <c r="AX18">
        <v>34852</v>
      </c>
      <c r="AY18">
        <v>33263</v>
      </c>
      <c r="AZ18">
        <v>35920</v>
      </c>
      <c r="BA18">
        <v>35296</v>
      </c>
      <c r="BB18">
        <v>34787</v>
      </c>
      <c r="BC18">
        <v>33191</v>
      </c>
      <c r="BD18">
        <v>32726</v>
      </c>
      <c r="BE18">
        <v>31141</v>
      </c>
      <c r="BF18">
        <v>30876</v>
      </c>
      <c r="BG18">
        <v>31027</v>
      </c>
      <c r="BH18">
        <v>29466</v>
      </c>
      <c r="BI18">
        <v>29772</v>
      </c>
      <c r="BJ18">
        <v>30564</v>
      </c>
      <c r="BK18">
        <v>30802</v>
      </c>
      <c r="BL18">
        <v>30597</v>
      </c>
      <c r="BM18">
        <v>31147</v>
      </c>
      <c r="BN18">
        <v>31918</v>
      </c>
      <c r="BO18">
        <v>30166</v>
      </c>
      <c r="BP18">
        <v>31142</v>
      </c>
      <c r="BQ18">
        <v>32119</v>
      </c>
      <c r="BR18">
        <v>31899</v>
      </c>
    </row>
    <row r="19" spans="1:70" x14ac:dyDescent="0.25">
      <c r="A19" t="s">
        <v>170</v>
      </c>
      <c r="B19">
        <v>47725</v>
      </c>
      <c r="C19">
        <v>47725</v>
      </c>
      <c r="D19">
        <v>49795</v>
      </c>
      <c r="E19">
        <v>48570</v>
      </c>
      <c r="F19">
        <v>49392</v>
      </c>
      <c r="G19">
        <v>50999</v>
      </c>
      <c r="H19">
        <v>51265</v>
      </c>
      <c r="I19">
        <v>52185</v>
      </c>
      <c r="J19">
        <v>51895</v>
      </c>
      <c r="K19">
        <v>45876</v>
      </c>
      <c r="L19">
        <v>43345</v>
      </c>
      <c r="M19">
        <v>42244</v>
      </c>
      <c r="N19">
        <v>41121</v>
      </c>
      <c r="O19">
        <v>39224</v>
      </c>
      <c r="P19">
        <v>38124</v>
      </c>
      <c r="Q19">
        <v>39117</v>
      </c>
      <c r="R19">
        <v>39190</v>
      </c>
      <c r="S19">
        <v>40765</v>
      </c>
      <c r="T19">
        <v>41533</v>
      </c>
      <c r="U19">
        <v>41774</v>
      </c>
      <c r="V19">
        <v>40158</v>
      </c>
      <c r="W19">
        <v>40181</v>
      </c>
      <c r="X19">
        <v>45657</v>
      </c>
      <c r="Y19">
        <v>47212</v>
      </c>
      <c r="Z19">
        <v>47168</v>
      </c>
      <c r="AA19">
        <v>46443</v>
      </c>
      <c r="AB19">
        <v>45344</v>
      </c>
      <c r="AC19">
        <v>45279</v>
      </c>
      <c r="AD19">
        <v>44529</v>
      </c>
      <c r="AE19">
        <v>45212</v>
      </c>
      <c r="AF19">
        <v>46091</v>
      </c>
      <c r="AG19">
        <v>46193</v>
      </c>
      <c r="AH19">
        <v>44336</v>
      </c>
      <c r="AI19">
        <v>43407</v>
      </c>
      <c r="AJ19">
        <v>43431</v>
      </c>
      <c r="AK19">
        <v>44514</v>
      </c>
      <c r="AL19">
        <v>36830</v>
      </c>
      <c r="AM19">
        <v>37368</v>
      </c>
      <c r="AN19">
        <v>36499</v>
      </c>
      <c r="AO19">
        <v>37118</v>
      </c>
      <c r="AP19">
        <v>35252</v>
      </c>
      <c r="AQ19">
        <v>35435</v>
      </c>
      <c r="AR19">
        <v>34603</v>
      </c>
      <c r="AS19">
        <v>34113</v>
      </c>
      <c r="AT19">
        <v>33941</v>
      </c>
      <c r="AU19">
        <v>34660</v>
      </c>
      <c r="AV19">
        <v>36033</v>
      </c>
      <c r="AW19">
        <v>38651</v>
      </c>
      <c r="AX19">
        <v>39059</v>
      </c>
      <c r="AY19">
        <v>36213</v>
      </c>
      <c r="AZ19">
        <v>36521</v>
      </c>
      <c r="BA19">
        <v>35215</v>
      </c>
      <c r="BB19">
        <v>34894</v>
      </c>
      <c r="BC19">
        <v>34257</v>
      </c>
      <c r="BD19">
        <v>34850</v>
      </c>
      <c r="BE19">
        <v>32887</v>
      </c>
      <c r="BF19">
        <v>32723</v>
      </c>
      <c r="BG19">
        <v>32953</v>
      </c>
      <c r="BH19">
        <v>32760</v>
      </c>
      <c r="BI19">
        <v>31561</v>
      </c>
      <c r="BJ19">
        <v>31539</v>
      </c>
      <c r="BK19">
        <v>31633</v>
      </c>
      <c r="BL19">
        <v>32388</v>
      </c>
      <c r="BM19">
        <v>32476</v>
      </c>
      <c r="BN19">
        <v>31336</v>
      </c>
      <c r="BO19">
        <v>31039</v>
      </c>
      <c r="BP19">
        <v>30618</v>
      </c>
      <c r="BQ19">
        <v>30146</v>
      </c>
      <c r="BR19">
        <v>30331</v>
      </c>
    </row>
    <row r="20" spans="1:70" x14ac:dyDescent="0.25">
      <c r="A20" t="s">
        <v>171</v>
      </c>
      <c r="B20">
        <v>29924</v>
      </c>
      <c r="C20">
        <v>29924</v>
      </c>
      <c r="D20">
        <v>28669</v>
      </c>
      <c r="E20">
        <v>28475</v>
      </c>
      <c r="F20">
        <v>25315</v>
      </c>
      <c r="G20">
        <v>26221</v>
      </c>
      <c r="H20">
        <v>28291</v>
      </c>
      <c r="I20">
        <v>29184</v>
      </c>
      <c r="J20">
        <v>29176</v>
      </c>
      <c r="K20">
        <v>31793</v>
      </c>
      <c r="L20">
        <v>28732</v>
      </c>
      <c r="M20">
        <v>25963</v>
      </c>
      <c r="N20">
        <v>23290</v>
      </c>
      <c r="O20">
        <v>23188</v>
      </c>
      <c r="P20">
        <v>23273</v>
      </c>
      <c r="Q20">
        <v>21720</v>
      </c>
      <c r="R20">
        <v>23072</v>
      </c>
      <c r="S20">
        <v>39129</v>
      </c>
      <c r="T20">
        <v>35625</v>
      </c>
      <c r="U20">
        <v>35998</v>
      </c>
      <c r="V20">
        <v>36230</v>
      </c>
      <c r="W20">
        <v>35425</v>
      </c>
      <c r="X20">
        <v>36174</v>
      </c>
      <c r="Y20">
        <v>36889</v>
      </c>
      <c r="Z20">
        <v>38280</v>
      </c>
      <c r="AA20">
        <v>38468</v>
      </c>
      <c r="AB20">
        <v>38854</v>
      </c>
      <c r="AC20">
        <v>39204</v>
      </c>
      <c r="AD20">
        <v>40009</v>
      </c>
      <c r="AE20">
        <v>41552</v>
      </c>
      <c r="AF20">
        <v>42712</v>
      </c>
      <c r="AG20">
        <v>40433</v>
      </c>
      <c r="AH20">
        <v>39884</v>
      </c>
      <c r="AI20">
        <v>39319</v>
      </c>
      <c r="AJ20">
        <v>39077</v>
      </c>
      <c r="AK20">
        <v>38560</v>
      </c>
      <c r="AL20">
        <v>38260</v>
      </c>
      <c r="AM20">
        <v>38525</v>
      </c>
      <c r="AN20">
        <v>37584</v>
      </c>
      <c r="AO20">
        <v>38938</v>
      </c>
      <c r="AP20">
        <v>37524</v>
      </c>
      <c r="AQ20">
        <v>37771</v>
      </c>
      <c r="AR20">
        <v>39027</v>
      </c>
      <c r="AS20">
        <v>38198</v>
      </c>
      <c r="AT20">
        <v>37827</v>
      </c>
      <c r="AU20">
        <v>37552</v>
      </c>
      <c r="AV20">
        <v>34622</v>
      </c>
      <c r="AW20">
        <v>33330</v>
      </c>
      <c r="AX20">
        <v>31880</v>
      </c>
      <c r="AY20">
        <v>30851</v>
      </c>
      <c r="AZ20">
        <v>30635</v>
      </c>
      <c r="BA20">
        <v>31215</v>
      </c>
      <c r="BB20">
        <v>36317</v>
      </c>
      <c r="BC20">
        <v>35236</v>
      </c>
      <c r="BD20">
        <v>32758</v>
      </c>
      <c r="BE20">
        <v>27517</v>
      </c>
      <c r="BF20">
        <v>27795</v>
      </c>
      <c r="BG20">
        <v>28142</v>
      </c>
      <c r="BH20">
        <v>26539</v>
      </c>
      <c r="BI20">
        <v>25408</v>
      </c>
      <c r="BJ20">
        <v>25824</v>
      </c>
      <c r="BK20">
        <v>26453</v>
      </c>
      <c r="BL20">
        <v>26710</v>
      </c>
      <c r="BM20">
        <v>25671</v>
      </c>
      <c r="BN20">
        <v>25571</v>
      </c>
      <c r="BO20">
        <v>25920</v>
      </c>
      <c r="BP20">
        <v>25230</v>
      </c>
      <c r="BQ20">
        <v>25401</v>
      </c>
      <c r="BR20">
        <v>24997</v>
      </c>
    </row>
    <row r="21" spans="1:70" x14ac:dyDescent="0.25">
      <c r="A21" t="s">
        <v>172</v>
      </c>
      <c r="B21">
        <v>23315</v>
      </c>
      <c r="C21">
        <v>23315</v>
      </c>
      <c r="D21">
        <v>24479</v>
      </c>
      <c r="E21">
        <v>24382</v>
      </c>
      <c r="F21">
        <v>23660</v>
      </c>
      <c r="G21">
        <v>23070</v>
      </c>
      <c r="H21">
        <v>22668</v>
      </c>
      <c r="I21">
        <v>22818</v>
      </c>
      <c r="J21">
        <v>22612</v>
      </c>
      <c r="K21">
        <v>21681</v>
      </c>
      <c r="L21">
        <v>21651</v>
      </c>
      <c r="M21">
        <v>20492</v>
      </c>
      <c r="N21">
        <v>21047</v>
      </c>
      <c r="O21">
        <v>20127</v>
      </c>
      <c r="P21">
        <v>20081</v>
      </c>
      <c r="Q21">
        <v>18830</v>
      </c>
      <c r="R21">
        <v>18572</v>
      </c>
      <c r="S21">
        <v>24107</v>
      </c>
      <c r="T21">
        <v>26681</v>
      </c>
      <c r="U21">
        <v>28783</v>
      </c>
      <c r="V21">
        <v>27177</v>
      </c>
      <c r="W21">
        <v>25387</v>
      </c>
      <c r="X21">
        <v>23498</v>
      </c>
      <c r="Y21">
        <v>22689</v>
      </c>
      <c r="Z21">
        <v>22656</v>
      </c>
      <c r="AA21">
        <v>23460</v>
      </c>
      <c r="AB21">
        <v>23984</v>
      </c>
      <c r="AC21">
        <v>22809</v>
      </c>
      <c r="AD21">
        <v>22168</v>
      </c>
      <c r="AE21">
        <v>21591</v>
      </c>
      <c r="AF21">
        <v>21536</v>
      </c>
      <c r="AG21">
        <v>21815</v>
      </c>
      <c r="AH21">
        <v>22280</v>
      </c>
      <c r="AI21">
        <v>21685</v>
      </c>
      <c r="AJ21">
        <v>22276</v>
      </c>
      <c r="AK21">
        <v>22743</v>
      </c>
      <c r="AL21">
        <v>23992</v>
      </c>
      <c r="AM21">
        <v>24521</v>
      </c>
      <c r="AN21">
        <v>23877</v>
      </c>
      <c r="AO21">
        <v>23883</v>
      </c>
      <c r="AP21">
        <v>23026</v>
      </c>
      <c r="AQ21">
        <v>23677</v>
      </c>
      <c r="AR21">
        <v>23113</v>
      </c>
      <c r="AS21">
        <v>20729</v>
      </c>
      <c r="AT21">
        <v>20664</v>
      </c>
      <c r="AU21">
        <v>20995</v>
      </c>
      <c r="AV21">
        <v>22144</v>
      </c>
      <c r="AW21">
        <v>22698</v>
      </c>
      <c r="AX21">
        <v>17296</v>
      </c>
      <c r="AY21">
        <v>16374</v>
      </c>
      <c r="AZ21">
        <v>17106</v>
      </c>
      <c r="BA21">
        <v>15663</v>
      </c>
      <c r="BB21">
        <v>15057</v>
      </c>
      <c r="BC21">
        <v>15183</v>
      </c>
      <c r="BD21">
        <v>17642</v>
      </c>
      <c r="BE21">
        <v>15761</v>
      </c>
      <c r="BF21">
        <v>13969</v>
      </c>
      <c r="BG21">
        <v>13581</v>
      </c>
      <c r="BH21">
        <v>13144</v>
      </c>
      <c r="BI21">
        <v>11083</v>
      </c>
      <c r="BJ21">
        <v>11432</v>
      </c>
      <c r="BK21">
        <v>11011</v>
      </c>
      <c r="BL21">
        <v>11423</v>
      </c>
      <c r="BM21">
        <v>10943</v>
      </c>
      <c r="BN21">
        <v>12330</v>
      </c>
      <c r="BO21">
        <v>12467</v>
      </c>
      <c r="BP21">
        <v>11858</v>
      </c>
      <c r="BQ21">
        <v>12225</v>
      </c>
      <c r="BR21">
        <v>12360</v>
      </c>
    </row>
    <row r="22" spans="1:70" x14ac:dyDescent="0.25">
      <c r="A22" t="s">
        <v>173</v>
      </c>
      <c r="B22">
        <v>13141</v>
      </c>
      <c r="C22">
        <v>13141</v>
      </c>
      <c r="D22">
        <v>12945</v>
      </c>
      <c r="E22">
        <v>13274</v>
      </c>
      <c r="F22">
        <v>12977</v>
      </c>
      <c r="G22">
        <v>11778</v>
      </c>
      <c r="H22">
        <v>11328</v>
      </c>
      <c r="I22">
        <v>10938</v>
      </c>
      <c r="J22">
        <v>10741</v>
      </c>
      <c r="K22">
        <v>11436</v>
      </c>
      <c r="L22">
        <v>10599</v>
      </c>
      <c r="M22">
        <v>9233</v>
      </c>
      <c r="N22">
        <v>9307</v>
      </c>
      <c r="O22">
        <v>7464</v>
      </c>
      <c r="P22">
        <v>6389</v>
      </c>
      <c r="Q22">
        <v>5454</v>
      </c>
      <c r="R22">
        <v>6060</v>
      </c>
      <c r="S22">
        <v>19447</v>
      </c>
      <c r="T22">
        <v>19529</v>
      </c>
      <c r="U22">
        <v>19059</v>
      </c>
      <c r="V22">
        <v>19774</v>
      </c>
      <c r="W22">
        <v>18039</v>
      </c>
      <c r="X22">
        <v>17806</v>
      </c>
      <c r="Y22">
        <v>17795</v>
      </c>
      <c r="Z22">
        <v>17865</v>
      </c>
      <c r="AA22">
        <v>15842</v>
      </c>
      <c r="AB22">
        <v>16144</v>
      </c>
      <c r="AC22">
        <v>16278</v>
      </c>
      <c r="AD22">
        <v>15413</v>
      </c>
      <c r="AE22">
        <v>14982</v>
      </c>
      <c r="AF22">
        <v>14801</v>
      </c>
      <c r="AG22">
        <v>14429</v>
      </c>
      <c r="AH22">
        <v>14865</v>
      </c>
      <c r="AI22">
        <v>14335</v>
      </c>
      <c r="AJ22">
        <v>14268</v>
      </c>
      <c r="AK22">
        <v>13872</v>
      </c>
      <c r="AL22">
        <v>13908</v>
      </c>
      <c r="AM22">
        <v>13696</v>
      </c>
      <c r="AN22">
        <v>13336</v>
      </c>
      <c r="AO22">
        <v>13144</v>
      </c>
      <c r="AP22">
        <v>12138</v>
      </c>
      <c r="AQ22">
        <v>12642</v>
      </c>
      <c r="AR22">
        <v>13184</v>
      </c>
      <c r="AS22">
        <v>11335</v>
      </c>
      <c r="AT22">
        <v>11193</v>
      </c>
      <c r="AU22">
        <v>11342</v>
      </c>
      <c r="AV22">
        <v>12503</v>
      </c>
      <c r="AW22">
        <v>11736</v>
      </c>
      <c r="AX22">
        <v>11497</v>
      </c>
      <c r="AY22">
        <v>11512</v>
      </c>
      <c r="AZ22">
        <v>10879</v>
      </c>
      <c r="BA22">
        <v>10593</v>
      </c>
      <c r="BB22">
        <v>10699</v>
      </c>
      <c r="BC22">
        <v>9982</v>
      </c>
      <c r="BD22">
        <v>8716</v>
      </c>
      <c r="BE22">
        <v>7617</v>
      </c>
      <c r="BF22">
        <v>6690</v>
      </c>
      <c r="BG22">
        <v>6895</v>
      </c>
      <c r="BH22">
        <v>6252</v>
      </c>
      <c r="BI22">
        <v>6085</v>
      </c>
      <c r="BJ22">
        <v>6443</v>
      </c>
      <c r="BK22">
        <v>6203</v>
      </c>
      <c r="BL22">
        <v>6657</v>
      </c>
      <c r="BM22">
        <v>6403</v>
      </c>
      <c r="BN22">
        <v>7865</v>
      </c>
      <c r="BO22">
        <v>6918</v>
      </c>
      <c r="BP22">
        <v>7010</v>
      </c>
      <c r="BQ22">
        <v>7930</v>
      </c>
      <c r="BR22">
        <v>7484</v>
      </c>
    </row>
    <row r="23" spans="1:70" x14ac:dyDescent="0.25">
      <c r="A23" t="s">
        <v>174</v>
      </c>
      <c r="B23">
        <v>1369</v>
      </c>
      <c r="C23">
        <v>1369</v>
      </c>
      <c r="D23">
        <v>1351</v>
      </c>
      <c r="E23">
        <v>1351</v>
      </c>
      <c r="F23">
        <v>1410</v>
      </c>
      <c r="G23">
        <v>1762</v>
      </c>
      <c r="H23">
        <v>1712</v>
      </c>
      <c r="I23">
        <v>1566</v>
      </c>
      <c r="J23">
        <v>1362</v>
      </c>
      <c r="K23">
        <v>1362</v>
      </c>
      <c r="L23">
        <v>1362</v>
      </c>
      <c r="M23">
        <v>1362</v>
      </c>
      <c r="N23">
        <v>1112</v>
      </c>
      <c r="O23">
        <v>1092</v>
      </c>
      <c r="P23">
        <v>1092</v>
      </c>
      <c r="Q23">
        <v>1098</v>
      </c>
      <c r="R23">
        <v>1059</v>
      </c>
      <c r="S23">
        <v>5403</v>
      </c>
      <c r="T23">
        <v>3701</v>
      </c>
      <c r="U23">
        <v>3553</v>
      </c>
      <c r="V23">
        <v>2902</v>
      </c>
      <c r="W23">
        <v>2910</v>
      </c>
      <c r="X23">
        <v>3120</v>
      </c>
      <c r="Y23">
        <v>2998</v>
      </c>
      <c r="Z23">
        <v>2998</v>
      </c>
      <c r="AA23">
        <v>2998</v>
      </c>
      <c r="AB23">
        <v>2886</v>
      </c>
      <c r="AC23">
        <v>2875</v>
      </c>
      <c r="AD23">
        <v>2225</v>
      </c>
      <c r="AE23">
        <v>2225</v>
      </c>
      <c r="AF23">
        <v>2225</v>
      </c>
      <c r="AG23">
        <v>2216</v>
      </c>
      <c r="AH23">
        <v>2216</v>
      </c>
      <c r="AI23">
        <v>2204</v>
      </c>
      <c r="AJ23">
        <v>2140</v>
      </c>
      <c r="AK23">
        <v>1759</v>
      </c>
      <c r="AL23">
        <v>1759</v>
      </c>
      <c r="AM23">
        <v>1759</v>
      </c>
      <c r="AN23">
        <v>1759</v>
      </c>
      <c r="AO23">
        <v>1684</v>
      </c>
      <c r="AP23">
        <v>1684</v>
      </c>
      <c r="AQ23">
        <v>1684</v>
      </c>
      <c r="AR23">
        <v>1729</v>
      </c>
      <c r="AS23">
        <v>1846</v>
      </c>
      <c r="AT23">
        <v>1846</v>
      </c>
      <c r="AU23">
        <v>1746</v>
      </c>
      <c r="AV23">
        <v>1746</v>
      </c>
      <c r="AW23">
        <v>1696</v>
      </c>
      <c r="AX23">
        <v>1696</v>
      </c>
      <c r="AY23">
        <v>1696</v>
      </c>
      <c r="AZ23">
        <v>1696</v>
      </c>
      <c r="BA23">
        <v>1696</v>
      </c>
      <c r="BB23">
        <v>1696</v>
      </c>
      <c r="BC23">
        <v>1694</v>
      </c>
      <c r="BD23">
        <v>1694</v>
      </c>
      <c r="BE23">
        <v>1620</v>
      </c>
      <c r="BF23">
        <v>1545</v>
      </c>
      <c r="BG23">
        <v>1545</v>
      </c>
      <c r="BH23">
        <v>1528</v>
      </c>
      <c r="BI23">
        <v>1528</v>
      </c>
      <c r="BJ23">
        <v>1528</v>
      </c>
      <c r="BK23">
        <v>1528</v>
      </c>
      <c r="BL23">
        <v>1528</v>
      </c>
      <c r="BM23">
        <v>1528</v>
      </c>
      <c r="BN23">
        <v>1528</v>
      </c>
      <c r="BO23">
        <v>816</v>
      </c>
      <c r="BP23">
        <v>772</v>
      </c>
      <c r="BQ23">
        <v>763</v>
      </c>
      <c r="BR23">
        <v>563</v>
      </c>
    </row>
    <row r="24" spans="1:70" x14ac:dyDescent="0.25">
      <c r="A24" t="s">
        <v>175</v>
      </c>
      <c r="B24">
        <v>164</v>
      </c>
      <c r="C24">
        <v>164</v>
      </c>
      <c r="D24">
        <v>164</v>
      </c>
      <c r="E24">
        <v>164</v>
      </c>
      <c r="F24">
        <v>164</v>
      </c>
      <c r="G24">
        <v>162</v>
      </c>
      <c r="H24">
        <v>162</v>
      </c>
      <c r="I24">
        <v>162</v>
      </c>
      <c r="J24">
        <v>161</v>
      </c>
      <c r="K24">
        <v>161</v>
      </c>
      <c r="L24">
        <v>161</v>
      </c>
      <c r="M24">
        <v>161</v>
      </c>
      <c r="N24">
        <v>161</v>
      </c>
      <c r="O24">
        <v>161</v>
      </c>
      <c r="P24">
        <v>161</v>
      </c>
      <c r="Q24">
        <v>161</v>
      </c>
      <c r="R24">
        <v>161</v>
      </c>
      <c r="S24">
        <v>1069</v>
      </c>
      <c r="T24">
        <v>1055</v>
      </c>
      <c r="U24">
        <v>1175</v>
      </c>
      <c r="V24">
        <v>1175</v>
      </c>
      <c r="W24">
        <v>1175</v>
      </c>
      <c r="X24">
        <v>1175</v>
      </c>
      <c r="Y24">
        <v>1175</v>
      </c>
      <c r="Z24">
        <v>1175</v>
      </c>
      <c r="AA24">
        <v>1175</v>
      </c>
      <c r="AB24">
        <v>1174</v>
      </c>
      <c r="AC24">
        <v>1174</v>
      </c>
      <c r="AD24">
        <v>1170</v>
      </c>
      <c r="AE24">
        <v>1163</v>
      </c>
      <c r="AF24">
        <v>1145</v>
      </c>
      <c r="AG24">
        <v>1145</v>
      </c>
      <c r="AH24">
        <v>1145</v>
      </c>
      <c r="AI24">
        <v>1145</v>
      </c>
      <c r="AJ24">
        <v>1145</v>
      </c>
      <c r="AK24">
        <v>1145</v>
      </c>
      <c r="AL24">
        <v>1145</v>
      </c>
      <c r="AM24">
        <v>1145</v>
      </c>
      <c r="AN24">
        <v>1145</v>
      </c>
      <c r="AO24">
        <v>1145</v>
      </c>
      <c r="AP24">
        <v>1145</v>
      </c>
      <c r="AQ24">
        <v>1145</v>
      </c>
      <c r="AR24">
        <v>1145</v>
      </c>
      <c r="AS24">
        <v>1145</v>
      </c>
      <c r="AT24">
        <v>1145</v>
      </c>
      <c r="AU24">
        <v>1145</v>
      </c>
      <c r="AV24">
        <v>1145</v>
      </c>
      <c r="AW24">
        <v>1145</v>
      </c>
      <c r="AX24">
        <v>1145</v>
      </c>
      <c r="AY24">
        <v>1145</v>
      </c>
      <c r="AZ24">
        <v>1145</v>
      </c>
      <c r="BA24">
        <v>1145</v>
      </c>
      <c r="BB24">
        <v>1145</v>
      </c>
      <c r="BC24">
        <v>1145</v>
      </c>
      <c r="BD24">
        <v>1145</v>
      </c>
      <c r="BE24">
        <v>1145</v>
      </c>
      <c r="BF24">
        <v>1145</v>
      </c>
      <c r="BG24">
        <v>1145</v>
      </c>
      <c r="BH24">
        <v>1145</v>
      </c>
      <c r="BI24">
        <v>1145</v>
      </c>
      <c r="BJ24">
        <v>1145</v>
      </c>
      <c r="BK24">
        <v>1145</v>
      </c>
      <c r="BL24">
        <v>1145</v>
      </c>
      <c r="BM24">
        <v>1145</v>
      </c>
      <c r="BN24">
        <v>1145</v>
      </c>
      <c r="BO24">
        <v>1145</v>
      </c>
      <c r="BP24">
        <v>1145</v>
      </c>
      <c r="BQ24">
        <v>1145</v>
      </c>
      <c r="BR24">
        <v>1145</v>
      </c>
    </row>
    <row r="25" spans="1:70" x14ac:dyDescent="0.25">
      <c r="A25" t="s">
        <v>176</v>
      </c>
      <c r="B25">
        <v>16</v>
      </c>
      <c r="C25">
        <v>16</v>
      </c>
      <c r="D25">
        <v>16</v>
      </c>
      <c r="E25">
        <v>16</v>
      </c>
      <c r="F25">
        <v>16</v>
      </c>
      <c r="G25">
        <v>16</v>
      </c>
      <c r="H25">
        <v>16</v>
      </c>
      <c r="I25">
        <v>16</v>
      </c>
      <c r="J25">
        <v>16</v>
      </c>
      <c r="K25">
        <v>16</v>
      </c>
      <c r="L25">
        <v>16</v>
      </c>
      <c r="M25">
        <v>16</v>
      </c>
      <c r="N25">
        <v>16</v>
      </c>
      <c r="O25">
        <v>16</v>
      </c>
      <c r="P25">
        <v>16</v>
      </c>
      <c r="Q25">
        <v>16</v>
      </c>
      <c r="R25">
        <v>16</v>
      </c>
      <c r="S25">
        <v>161</v>
      </c>
      <c r="T25">
        <v>161</v>
      </c>
      <c r="U25">
        <v>161</v>
      </c>
      <c r="V25">
        <v>160</v>
      </c>
      <c r="W25">
        <v>160</v>
      </c>
      <c r="X25">
        <v>160</v>
      </c>
      <c r="Y25">
        <v>160</v>
      </c>
      <c r="Z25">
        <v>160</v>
      </c>
      <c r="AA25">
        <v>160</v>
      </c>
      <c r="AB25">
        <v>160</v>
      </c>
      <c r="AC25">
        <v>160</v>
      </c>
      <c r="AD25">
        <v>160</v>
      </c>
      <c r="AE25">
        <v>160</v>
      </c>
      <c r="AF25">
        <v>160</v>
      </c>
      <c r="AG25">
        <v>160</v>
      </c>
      <c r="AH25">
        <v>160</v>
      </c>
      <c r="AI25">
        <v>160</v>
      </c>
      <c r="AJ25">
        <v>160</v>
      </c>
      <c r="AK25">
        <v>160</v>
      </c>
      <c r="AL25">
        <v>160</v>
      </c>
      <c r="AM25">
        <v>160</v>
      </c>
      <c r="AN25">
        <v>160</v>
      </c>
      <c r="AO25">
        <v>160</v>
      </c>
      <c r="AP25">
        <v>160</v>
      </c>
      <c r="AQ25">
        <v>160</v>
      </c>
      <c r="AR25">
        <v>160</v>
      </c>
      <c r="AS25">
        <v>160</v>
      </c>
      <c r="AT25">
        <v>160</v>
      </c>
      <c r="AU25">
        <v>160</v>
      </c>
      <c r="AV25">
        <v>160</v>
      </c>
      <c r="AW25">
        <v>160</v>
      </c>
      <c r="AX25">
        <v>160</v>
      </c>
      <c r="AY25">
        <v>160</v>
      </c>
      <c r="AZ25">
        <v>160</v>
      </c>
      <c r="BA25">
        <v>160</v>
      </c>
      <c r="BB25">
        <v>160</v>
      </c>
      <c r="BC25">
        <v>160</v>
      </c>
      <c r="BD25">
        <v>160</v>
      </c>
      <c r="BE25">
        <v>160</v>
      </c>
      <c r="BF25">
        <v>160</v>
      </c>
      <c r="BG25">
        <v>160</v>
      </c>
      <c r="BH25">
        <v>160</v>
      </c>
      <c r="BI25">
        <v>160</v>
      </c>
      <c r="BJ25">
        <v>160</v>
      </c>
      <c r="BK25">
        <v>160</v>
      </c>
      <c r="BL25">
        <v>160</v>
      </c>
      <c r="BM25">
        <v>160</v>
      </c>
      <c r="BN25">
        <v>160</v>
      </c>
      <c r="BO25">
        <v>160</v>
      </c>
      <c r="BP25">
        <v>160</v>
      </c>
      <c r="BQ25">
        <v>160</v>
      </c>
      <c r="BR25">
        <v>160</v>
      </c>
    </row>
    <row r="26" spans="1:70" x14ac:dyDescent="0.25">
      <c r="A26" t="s">
        <v>177</v>
      </c>
      <c r="B26">
        <v>16</v>
      </c>
      <c r="C26">
        <v>16</v>
      </c>
      <c r="D26">
        <v>16</v>
      </c>
      <c r="E26">
        <v>16</v>
      </c>
      <c r="F26">
        <v>16</v>
      </c>
      <c r="G26">
        <v>16</v>
      </c>
      <c r="H26">
        <v>16</v>
      </c>
      <c r="I26">
        <v>16</v>
      </c>
      <c r="J26">
        <v>16</v>
      </c>
      <c r="K26">
        <v>16</v>
      </c>
      <c r="L26">
        <v>16</v>
      </c>
      <c r="M26">
        <v>16</v>
      </c>
      <c r="N26">
        <v>16</v>
      </c>
      <c r="O26">
        <v>16</v>
      </c>
      <c r="P26">
        <v>16</v>
      </c>
      <c r="Q26">
        <v>16</v>
      </c>
      <c r="R26">
        <v>16</v>
      </c>
      <c r="S26">
        <v>16</v>
      </c>
      <c r="T26">
        <v>16</v>
      </c>
      <c r="U26">
        <v>16</v>
      </c>
      <c r="V26">
        <v>15</v>
      </c>
      <c r="W26">
        <v>15</v>
      </c>
      <c r="X26">
        <v>15</v>
      </c>
      <c r="Y26">
        <v>15</v>
      </c>
      <c r="Z26">
        <v>15</v>
      </c>
      <c r="AA26">
        <v>15</v>
      </c>
      <c r="AB26">
        <v>15</v>
      </c>
      <c r="AC26">
        <v>15</v>
      </c>
      <c r="AD26">
        <v>15</v>
      </c>
      <c r="AE26">
        <v>15</v>
      </c>
      <c r="AF26">
        <v>15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</row>
    <row r="40" spans="2:4" x14ac:dyDescent="0.25">
      <c r="B40" s="4"/>
      <c r="D40" s="5"/>
    </row>
    <row r="41" spans="2:4" x14ac:dyDescent="0.25">
      <c r="B41" s="4"/>
      <c r="D41" s="5"/>
    </row>
    <row r="42" spans="2:4" x14ac:dyDescent="0.25">
      <c r="B42" s="4"/>
      <c r="D42" s="5"/>
    </row>
    <row r="43" spans="2:4" x14ac:dyDescent="0.25">
      <c r="B43" s="4"/>
      <c r="D43" s="5"/>
    </row>
    <row r="44" spans="2:4" x14ac:dyDescent="0.25">
      <c r="B44" s="4"/>
      <c r="D44" s="5"/>
    </row>
    <row r="45" spans="2:4" x14ac:dyDescent="0.25">
      <c r="B45" s="4"/>
      <c r="D45" s="5"/>
    </row>
    <row r="46" spans="2:4" x14ac:dyDescent="0.25">
      <c r="B46" s="4"/>
      <c r="D46" s="5"/>
    </row>
    <row r="47" spans="2:4" x14ac:dyDescent="0.25">
      <c r="B47" s="4"/>
      <c r="D47" s="5"/>
    </row>
    <row r="48" spans="2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D69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DDEB-0A9C-45A2-A31C-8CAD1E2C1562}">
  <sheetPr codeName="Sheet5"/>
  <dimension ref="A1:DQ72"/>
  <sheetViews>
    <sheetView topLeftCell="CX1" workbookViewId="0">
      <selection activeCell="P42" sqref="P42"/>
    </sheetView>
  </sheetViews>
  <sheetFormatPr defaultRowHeight="15" x14ac:dyDescent="0.25"/>
  <cols>
    <col min="1" max="1" width="12.28515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089" width="14.140625" bestFit="1" customWidth="1"/>
    <col min="2090" max="2421" width="14.14062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s="2" customFormat="1" x14ac:dyDescent="0.25">
      <c r="A2" s="2" t="s">
        <v>121</v>
      </c>
      <c r="B2" s="2">
        <v>46302</v>
      </c>
      <c r="C2" s="2">
        <v>46301</v>
      </c>
      <c r="D2" s="2">
        <v>46300</v>
      </c>
      <c r="E2" s="2">
        <v>46297</v>
      </c>
      <c r="F2" s="2">
        <v>46296</v>
      </c>
      <c r="G2" s="2">
        <v>46295</v>
      </c>
      <c r="H2" s="2">
        <v>46294</v>
      </c>
      <c r="I2" s="2">
        <v>46293</v>
      </c>
      <c r="J2" s="2">
        <v>46290</v>
      </c>
      <c r="K2" s="2">
        <v>46289</v>
      </c>
      <c r="L2" s="2">
        <v>46288</v>
      </c>
      <c r="M2" s="2">
        <v>46287</v>
      </c>
      <c r="N2" s="2">
        <v>46286</v>
      </c>
      <c r="O2" s="2">
        <v>46283</v>
      </c>
      <c r="P2" s="2">
        <v>46282</v>
      </c>
      <c r="Q2" s="2">
        <v>46281</v>
      </c>
      <c r="R2" s="2">
        <v>46280</v>
      </c>
      <c r="S2" s="2">
        <v>46279</v>
      </c>
      <c r="T2" s="2">
        <v>46276</v>
      </c>
      <c r="U2" s="2">
        <v>46275</v>
      </c>
      <c r="V2" s="2">
        <v>46274</v>
      </c>
      <c r="W2" s="2">
        <v>46273</v>
      </c>
      <c r="X2" s="2">
        <v>46272</v>
      </c>
      <c r="Y2" s="2">
        <v>46269</v>
      </c>
      <c r="Z2" s="2">
        <v>46268</v>
      </c>
      <c r="AA2" s="2">
        <v>46267</v>
      </c>
      <c r="AB2" s="2">
        <v>46266</v>
      </c>
      <c r="AC2" s="2">
        <v>46265</v>
      </c>
      <c r="AD2" s="2">
        <v>46262</v>
      </c>
      <c r="AE2" s="2">
        <v>46261</v>
      </c>
      <c r="AF2" s="2">
        <v>46260</v>
      </c>
      <c r="AG2" s="2">
        <v>46259</v>
      </c>
      <c r="AH2" s="2">
        <v>46258</v>
      </c>
      <c r="AI2" s="2">
        <v>46255</v>
      </c>
      <c r="AJ2" s="2">
        <v>46254</v>
      </c>
      <c r="AK2" s="2">
        <v>46253</v>
      </c>
      <c r="AL2" s="2">
        <v>46252</v>
      </c>
      <c r="AM2" s="2">
        <v>46251</v>
      </c>
      <c r="AN2" s="2">
        <v>46248</v>
      </c>
      <c r="AO2" s="2">
        <v>46247</v>
      </c>
      <c r="AP2" s="2">
        <v>46246</v>
      </c>
      <c r="AQ2" s="2">
        <v>46245</v>
      </c>
      <c r="AR2" s="2">
        <v>46244</v>
      </c>
      <c r="AS2" s="2">
        <v>46241</v>
      </c>
      <c r="AT2" s="2">
        <v>46240</v>
      </c>
      <c r="AU2" s="2">
        <v>46239</v>
      </c>
      <c r="AV2" s="2">
        <v>46238</v>
      </c>
      <c r="AW2" s="2">
        <v>46237</v>
      </c>
      <c r="AX2" s="2">
        <v>46234</v>
      </c>
      <c r="AY2" s="2">
        <v>46233</v>
      </c>
      <c r="AZ2" s="2">
        <v>46232</v>
      </c>
      <c r="BA2" s="2">
        <v>46231</v>
      </c>
      <c r="BB2" s="2">
        <v>46230</v>
      </c>
      <c r="BC2" s="2">
        <v>46227</v>
      </c>
      <c r="BD2" s="2">
        <v>46226</v>
      </c>
      <c r="BE2" s="2">
        <v>46225</v>
      </c>
      <c r="BF2" s="2">
        <v>46224</v>
      </c>
      <c r="BG2" s="2">
        <v>46223</v>
      </c>
      <c r="BH2" s="2">
        <v>46220</v>
      </c>
      <c r="BI2" s="2">
        <v>46219</v>
      </c>
      <c r="BJ2" s="2">
        <v>46218</v>
      </c>
      <c r="BK2" s="2">
        <v>46217</v>
      </c>
      <c r="BL2" s="2">
        <v>46216</v>
      </c>
      <c r="BM2" s="2">
        <v>46213</v>
      </c>
      <c r="BN2" s="2">
        <v>46212</v>
      </c>
      <c r="BO2" s="2">
        <v>46211</v>
      </c>
      <c r="BP2" s="2">
        <v>46210</v>
      </c>
      <c r="BQ2" s="2">
        <v>46209</v>
      </c>
      <c r="BR2" s="2">
        <v>46206</v>
      </c>
      <c r="BS2" s="2">
        <v>46205</v>
      </c>
      <c r="BT2" s="2">
        <v>46204</v>
      </c>
      <c r="BU2" s="2">
        <v>46203</v>
      </c>
      <c r="BV2" s="2">
        <v>46202</v>
      </c>
      <c r="BW2" s="2">
        <v>46199</v>
      </c>
      <c r="BX2" s="2">
        <v>46198</v>
      </c>
      <c r="BY2" s="2">
        <v>46197</v>
      </c>
      <c r="BZ2" s="2">
        <v>46196</v>
      </c>
      <c r="CA2" s="2">
        <v>46195</v>
      </c>
      <c r="CB2" s="2">
        <v>46192</v>
      </c>
      <c r="CC2" s="2">
        <v>46191</v>
      </c>
      <c r="CD2" s="2">
        <v>46190</v>
      </c>
      <c r="CE2" s="2">
        <v>46189</v>
      </c>
      <c r="CF2" s="2">
        <v>46188</v>
      </c>
      <c r="CG2" s="2">
        <v>46185</v>
      </c>
      <c r="CH2" s="2">
        <v>46184</v>
      </c>
      <c r="CI2" s="2">
        <v>46183</v>
      </c>
      <c r="CJ2" s="2">
        <v>46182</v>
      </c>
      <c r="CK2" s="2">
        <v>46181</v>
      </c>
      <c r="CL2" s="2">
        <v>46178</v>
      </c>
      <c r="CM2" s="2">
        <v>46177</v>
      </c>
      <c r="CN2" s="2">
        <v>46176</v>
      </c>
      <c r="CO2" s="2">
        <v>46175</v>
      </c>
      <c r="CP2" s="2">
        <v>46174</v>
      </c>
      <c r="CQ2" s="2">
        <v>46171</v>
      </c>
      <c r="CR2" s="2">
        <v>46170</v>
      </c>
      <c r="CS2" s="2">
        <v>46169</v>
      </c>
      <c r="CT2" s="2">
        <v>46168</v>
      </c>
      <c r="CU2" s="2">
        <v>46167</v>
      </c>
      <c r="CV2" s="2">
        <v>46164</v>
      </c>
      <c r="CW2" s="2">
        <v>46163</v>
      </c>
      <c r="CX2" s="2">
        <v>46162</v>
      </c>
      <c r="CY2" s="2">
        <v>46161</v>
      </c>
      <c r="CZ2" s="2">
        <v>46160</v>
      </c>
      <c r="DA2" s="2">
        <v>46157</v>
      </c>
      <c r="DB2" s="2">
        <v>46156</v>
      </c>
      <c r="DC2" s="2">
        <v>46155</v>
      </c>
      <c r="DD2" s="2">
        <v>46154</v>
      </c>
      <c r="DE2" s="2">
        <v>46153</v>
      </c>
      <c r="DF2" s="2">
        <v>46150</v>
      </c>
      <c r="DG2" s="2">
        <v>46149</v>
      </c>
      <c r="DH2" s="2">
        <v>46148</v>
      </c>
      <c r="DI2" s="2">
        <v>46147</v>
      </c>
      <c r="DJ2" s="2">
        <v>46146</v>
      </c>
      <c r="DK2" s="2">
        <v>46143</v>
      </c>
      <c r="DL2" s="2">
        <v>46142</v>
      </c>
      <c r="DM2" s="2">
        <v>46141</v>
      </c>
      <c r="DN2" s="2">
        <v>46140</v>
      </c>
      <c r="DO2" s="2">
        <v>46139</v>
      </c>
      <c r="DP2" s="2">
        <v>46136</v>
      </c>
      <c r="DQ2" s="2">
        <v>46135</v>
      </c>
    </row>
    <row r="3" spans="1:121" x14ac:dyDescent="0.25">
      <c r="A3" t="s">
        <v>178</v>
      </c>
      <c r="B3">
        <v>684000</v>
      </c>
      <c r="C3">
        <v>684000</v>
      </c>
      <c r="D3">
        <v>678779</v>
      </c>
      <c r="E3">
        <v>682185</v>
      </c>
      <c r="F3">
        <v>700599</v>
      </c>
      <c r="G3">
        <v>334008</v>
      </c>
      <c r="H3">
        <v>325760</v>
      </c>
      <c r="I3">
        <v>322622</v>
      </c>
      <c r="J3">
        <v>322845</v>
      </c>
      <c r="K3">
        <v>320697</v>
      </c>
      <c r="L3">
        <v>316415</v>
      </c>
      <c r="M3">
        <v>343079</v>
      </c>
      <c r="N3">
        <v>314718</v>
      </c>
      <c r="O3">
        <v>314265</v>
      </c>
      <c r="P3">
        <v>322852</v>
      </c>
      <c r="Q3">
        <v>303768</v>
      </c>
      <c r="R3">
        <v>277429</v>
      </c>
      <c r="S3">
        <v>265462</v>
      </c>
      <c r="T3">
        <v>248780</v>
      </c>
      <c r="U3">
        <v>258168</v>
      </c>
      <c r="V3">
        <v>245648</v>
      </c>
      <c r="W3">
        <v>246918</v>
      </c>
      <c r="X3">
        <v>241034</v>
      </c>
      <c r="Y3">
        <v>241034</v>
      </c>
      <c r="Z3">
        <v>242374</v>
      </c>
      <c r="AA3">
        <v>234140</v>
      </c>
      <c r="AB3">
        <v>240961</v>
      </c>
      <c r="AC3">
        <v>799981</v>
      </c>
      <c r="AD3">
        <v>801514</v>
      </c>
      <c r="AE3">
        <v>800716</v>
      </c>
      <c r="AF3">
        <v>799294</v>
      </c>
      <c r="AG3">
        <v>804421</v>
      </c>
      <c r="AH3">
        <v>805745</v>
      </c>
      <c r="AI3">
        <v>802871</v>
      </c>
      <c r="AJ3">
        <v>804197</v>
      </c>
      <c r="AK3">
        <v>801457</v>
      </c>
      <c r="AL3">
        <v>807848</v>
      </c>
      <c r="AM3">
        <v>800864</v>
      </c>
      <c r="AN3">
        <v>801298</v>
      </c>
      <c r="AO3">
        <v>818464</v>
      </c>
      <c r="AP3">
        <v>806737</v>
      </c>
      <c r="AQ3">
        <v>809336</v>
      </c>
      <c r="AR3">
        <v>814662</v>
      </c>
      <c r="AS3">
        <v>815717</v>
      </c>
      <c r="AT3">
        <v>840045</v>
      </c>
      <c r="AU3">
        <v>838467</v>
      </c>
      <c r="AV3">
        <v>846154</v>
      </c>
      <c r="AW3">
        <v>864598</v>
      </c>
      <c r="AX3">
        <v>310924</v>
      </c>
      <c r="AY3">
        <v>306130</v>
      </c>
      <c r="AZ3">
        <v>306015</v>
      </c>
      <c r="BA3">
        <v>311486</v>
      </c>
      <c r="BB3">
        <v>319961</v>
      </c>
      <c r="BC3">
        <v>321369</v>
      </c>
      <c r="BD3">
        <v>318878</v>
      </c>
      <c r="BE3">
        <v>321022</v>
      </c>
      <c r="BF3">
        <v>320938</v>
      </c>
      <c r="BG3">
        <v>312553</v>
      </c>
      <c r="BH3">
        <v>321644</v>
      </c>
      <c r="BI3">
        <v>342535</v>
      </c>
      <c r="BJ3">
        <v>351959</v>
      </c>
      <c r="BK3">
        <v>355016</v>
      </c>
      <c r="BL3">
        <v>348078</v>
      </c>
      <c r="BM3">
        <v>338243</v>
      </c>
      <c r="BN3">
        <v>357507</v>
      </c>
      <c r="BO3">
        <v>381688</v>
      </c>
      <c r="BP3">
        <v>394259</v>
      </c>
      <c r="BQ3">
        <v>383379</v>
      </c>
      <c r="BR3">
        <v>383247</v>
      </c>
      <c r="BS3">
        <v>376967</v>
      </c>
      <c r="BT3">
        <v>410700</v>
      </c>
      <c r="BU3">
        <v>271846</v>
      </c>
      <c r="BV3">
        <v>271410</v>
      </c>
      <c r="BW3">
        <v>271460</v>
      </c>
      <c r="BX3">
        <v>275717</v>
      </c>
      <c r="BY3">
        <v>273710</v>
      </c>
      <c r="BZ3">
        <v>277320</v>
      </c>
      <c r="CA3">
        <v>277269</v>
      </c>
      <c r="CB3">
        <v>283303</v>
      </c>
      <c r="CC3">
        <v>272927</v>
      </c>
      <c r="CD3">
        <v>288184</v>
      </c>
      <c r="CE3">
        <v>291192</v>
      </c>
      <c r="CF3">
        <v>279563</v>
      </c>
      <c r="CG3">
        <v>268149</v>
      </c>
      <c r="CH3">
        <v>272459</v>
      </c>
      <c r="CI3">
        <v>262505</v>
      </c>
      <c r="CJ3">
        <v>248571</v>
      </c>
      <c r="CK3">
        <v>250542</v>
      </c>
      <c r="CL3">
        <v>245671</v>
      </c>
      <c r="CM3">
        <v>258671</v>
      </c>
      <c r="CN3">
        <v>254288</v>
      </c>
      <c r="CO3">
        <v>254651</v>
      </c>
      <c r="CP3">
        <v>248521</v>
      </c>
      <c r="CQ3">
        <v>323246</v>
      </c>
      <c r="CR3">
        <v>324391</v>
      </c>
      <c r="CS3">
        <v>324416</v>
      </c>
      <c r="CT3">
        <v>320965</v>
      </c>
      <c r="CU3">
        <v>325473</v>
      </c>
      <c r="CV3">
        <v>325473</v>
      </c>
      <c r="CW3">
        <v>314232</v>
      </c>
      <c r="CX3">
        <v>321563</v>
      </c>
      <c r="CY3">
        <v>339047</v>
      </c>
      <c r="CZ3">
        <v>331499</v>
      </c>
      <c r="DA3">
        <v>325600</v>
      </c>
      <c r="DB3">
        <v>347204</v>
      </c>
      <c r="DC3">
        <v>372190</v>
      </c>
      <c r="DD3">
        <v>354771</v>
      </c>
      <c r="DE3">
        <v>349687</v>
      </c>
      <c r="DF3">
        <v>345614</v>
      </c>
      <c r="DG3">
        <v>360148</v>
      </c>
      <c r="DH3">
        <v>355498</v>
      </c>
      <c r="DI3">
        <v>358206</v>
      </c>
      <c r="DJ3">
        <v>357134</v>
      </c>
      <c r="DK3">
        <v>377707</v>
      </c>
      <c r="DL3">
        <v>422543</v>
      </c>
      <c r="DM3">
        <v>423054</v>
      </c>
      <c r="DN3">
        <v>422968</v>
      </c>
      <c r="DO3">
        <v>425475</v>
      </c>
      <c r="DP3">
        <v>425463</v>
      </c>
      <c r="DQ3">
        <v>416168</v>
      </c>
    </row>
    <row r="4" spans="1:121" x14ac:dyDescent="0.25">
      <c r="A4" t="s">
        <v>179</v>
      </c>
      <c r="B4">
        <v>539585</v>
      </c>
      <c r="C4">
        <v>539585</v>
      </c>
      <c r="D4">
        <v>528363</v>
      </c>
      <c r="E4">
        <v>524225</v>
      </c>
      <c r="F4">
        <v>481657</v>
      </c>
      <c r="G4">
        <v>714879</v>
      </c>
      <c r="H4">
        <v>711796</v>
      </c>
      <c r="I4">
        <v>710758</v>
      </c>
      <c r="J4">
        <v>705210</v>
      </c>
      <c r="K4">
        <v>720037</v>
      </c>
      <c r="L4">
        <v>711777</v>
      </c>
      <c r="M4">
        <v>720216</v>
      </c>
      <c r="N4">
        <v>721361</v>
      </c>
      <c r="O4">
        <v>728008</v>
      </c>
      <c r="P4">
        <v>727149</v>
      </c>
      <c r="Q4">
        <v>791103</v>
      </c>
      <c r="R4">
        <v>778072</v>
      </c>
      <c r="S4">
        <v>756536</v>
      </c>
      <c r="T4">
        <v>762890</v>
      </c>
      <c r="U4">
        <v>705040</v>
      </c>
      <c r="V4">
        <v>662160</v>
      </c>
      <c r="W4">
        <v>652162</v>
      </c>
      <c r="X4">
        <v>649719</v>
      </c>
      <c r="Y4">
        <v>649719</v>
      </c>
      <c r="Z4">
        <v>660747</v>
      </c>
      <c r="AA4">
        <v>625513</v>
      </c>
      <c r="AB4">
        <v>614628</v>
      </c>
      <c r="AC4">
        <v>242670</v>
      </c>
      <c r="AD4">
        <v>237290</v>
      </c>
      <c r="AE4">
        <v>228468</v>
      </c>
      <c r="AF4">
        <v>237197</v>
      </c>
      <c r="AG4">
        <v>253218</v>
      </c>
      <c r="AH4">
        <v>248131</v>
      </c>
      <c r="AI4">
        <v>255706</v>
      </c>
      <c r="AJ4">
        <v>249354</v>
      </c>
      <c r="AK4">
        <v>244349</v>
      </c>
      <c r="AL4">
        <v>241416</v>
      </c>
      <c r="AM4">
        <v>243136</v>
      </c>
      <c r="AN4">
        <v>232477</v>
      </c>
      <c r="AO4">
        <v>233385</v>
      </c>
      <c r="AP4">
        <v>239884</v>
      </c>
      <c r="AQ4">
        <v>233859</v>
      </c>
      <c r="AR4">
        <v>256475</v>
      </c>
      <c r="AS4">
        <v>236789</v>
      </c>
      <c r="AT4">
        <v>235297</v>
      </c>
      <c r="AU4">
        <v>232897</v>
      </c>
      <c r="AV4">
        <v>232684</v>
      </c>
      <c r="AW4">
        <v>222469</v>
      </c>
      <c r="AX4">
        <v>863367</v>
      </c>
      <c r="AY4">
        <v>880650</v>
      </c>
      <c r="AZ4">
        <v>867816</v>
      </c>
      <c r="BA4">
        <v>1007099</v>
      </c>
      <c r="BB4">
        <v>967136</v>
      </c>
      <c r="BC4">
        <v>909714</v>
      </c>
      <c r="BD4">
        <v>871990</v>
      </c>
      <c r="BE4">
        <v>891064</v>
      </c>
      <c r="BF4">
        <v>841268</v>
      </c>
      <c r="BG4">
        <v>790484</v>
      </c>
      <c r="BH4">
        <v>787297</v>
      </c>
      <c r="BI4">
        <v>775488</v>
      </c>
      <c r="BJ4">
        <v>758920</v>
      </c>
      <c r="BK4">
        <v>735699</v>
      </c>
      <c r="BL4">
        <v>740621</v>
      </c>
      <c r="BM4">
        <v>721508</v>
      </c>
      <c r="BN4">
        <v>721711</v>
      </c>
      <c r="BO4">
        <v>718410</v>
      </c>
      <c r="BP4">
        <v>712849</v>
      </c>
      <c r="BQ4">
        <v>710124</v>
      </c>
      <c r="BR4">
        <v>650369</v>
      </c>
      <c r="BS4">
        <v>650369</v>
      </c>
      <c r="BT4">
        <v>607336</v>
      </c>
      <c r="BU4">
        <v>392153</v>
      </c>
      <c r="BV4">
        <v>365476</v>
      </c>
      <c r="BW4">
        <v>349693</v>
      </c>
      <c r="BX4">
        <v>347112</v>
      </c>
      <c r="BY4">
        <v>325028</v>
      </c>
      <c r="BZ4">
        <v>320644</v>
      </c>
      <c r="CA4">
        <v>318746</v>
      </c>
      <c r="CB4">
        <v>341995</v>
      </c>
      <c r="CC4">
        <v>325844</v>
      </c>
      <c r="CD4">
        <v>321774</v>
      </c>
      <c r="CE4">
        <v>324548</v>
      </c>
      <c r="CF4">
        <v>323658</v>
      </c>
      <c r="CG4">
        <v>314618</v>
      </c>
      <c r="CH4">
        <v>313708</v>
      </c>
      <c r="CI4">
        <v>295342</v>
      </c>
      <c r="CJ4">
        <v>297068</v>
      </c>
      <c r="CK4">
        <v>296535</v>
      </c>
      <c r="CL4">
        <v>307310</v>
      </c>
      <c r="CM4">
        <v>317858</v>
      </c>
      <c r="CN4">
        <v>298794</v>
      </c>
      <c r="CO4">
        <v>303432</v>
      </c>
      <c r="CP4">
        <v>311629</v>
      </c>
      <c r="CQ4">
        <v>249167</v>
      </c>
      <c r="CR4">
        <v>243531</v>
      </c>
      <c r="CS4">
        <v>243171</v>
      </c>
      <c r="CT4">
        <v>242292</v>
      </c>
      <c r="CU4">
        <v>250240</v>
      </c>
      <c r="CV4">
        <v>250240</v>
      </c>
      <c r="CW4">
        <v>235593</v>
      </c>
      <c r="CX4">
        <v>231524</v>
      </c>
      <c r="CY4">
        <v>232215</v>
      </c>
      <c r="CZ4">
        <v>251709</v>
      </c>
      <c r="DA4">
        <v>243400</v>
      </c>
      <c r="DB4">
        <v>230647</v>
      </c>
      <c r="DC4">
        <v>245847</v>
      </c>
      <c r="DD4">
        <v>245191</v>
      </c>
      <c r="DE4">
        <v>252083</v>
      </c>
      <c r="DF4">
        <v>241645</v>
      </c>
      <c r="DG4">
        <v>238143</v>
      </c>
      <c r="DH4">
        <v>229140</v>
      </c>
      <c r="DI4">
        <v>224043</v>
      </c>
      <c r="DJ4">
        <v>220602</v>
      </c>
      <c r="DK4">
        <v>218558</v>
      </c>
      <c r="DL4">
        <v>364863</v>
      </c>
      <c r="DM4">
        <v>358936</v>
      </c>
      <c r="DN4">
        <v>409462</v>
      </c>
      <c r="DO4">
        <v>406302</v>
      </c>
      <c r="DP4">
        <v>415552</v>
      </c>
      <c r="DQ4">
        <v>414530</v>
      </c>
    </row>
    <row r="5" spans="1:121" x14ac:dyDescent="0.25">
      <c r="A5" t="s">
        <v>180</v>
      </c>
      <c r="B5">
        <v>226756</v>
      </c>
      <c r="C5">
        <v>226756</v>
      </c>
      <c r="D5">
        <v>222313</v>
      </c>
      <c r="E5">
        <v>224172</v>
      </c>
      <c r="F5">
        <v>233980</v>
      </c>
      <c r="G5">
        <v>475821</v>
      </c>
      <c r="H5">
        <v>437430</v>
      </c>
      <c r="I5">
        <v>419680</v>
      </c>
      <c r="J5">
        <v>405736</v>
      </c>
      <c r="K5">
        <v>407559</v>
      </c>
      <c r="L5">
        <v>400084</v>
      </c>
      <c r="M5">
        <v>423986</v>
      </c>
      <c r="N5">
        <v>399821</v>
      </c>
      <c r="O5">
        <v>391786</v>
      </c>
      <c r="P5">
        <v>380046</v>
      </c>
      <c r="Q5">
        <v>395799</v>
      </c>
      <c r="R5">
        <v>391010</v>
      </c>
      <c r="S5">
        <v>402926</v>
      </c>
      <c r="T5">
        <v>369945</v>
      </c>
      <c r="U5">
        <v>329878</v>
      </c>
      <c r="V5">
        <v>345498</v>
      </c>
      <c r="W5">
        <v>346069</v>
      </c>
      <c r="X5">
        <v>338719</v>
      </c>
      <c r="Y5">
        <v>338719</v>
      </c>
      <c r="Z5">
        <v>342540</v>
      </c>
      <c r="AA5">
        <v>337038</v>
      </c>
      <c r="AB5">
        <v>339252</v>
      </c>
      <c r="AC5">
        <v>616610</v>
      </c>
      <c r="AD5">
        <v>638254</v>
      </c>
      <c r="AE5">
        <v>578593</v>
      </c>
      <c r="AF5">
        <v>610668</v>
      </c>
      <c r="AG5">
        <v>583385</v>
      </c>
      <c r="AH5">
        <v>577111</v>
      </c>
      <c r="AI5">
        <v>569132</v>
      </c>
      <c r="AJ5">
        <v>558386</v>
      </c>
      <c r="AK5">
        <v>546430</v>
      </c>
      <c r="AL5">
        <v>544043</v>
      </c>
      <c r="AM5">
        <v>540420</v>
      </c>
      <c r="AN5">
        <v>521841</v>
      </c>
      <c r="AO5">
        <v>526638</v>
      </c>
      <c r="AP5">
        <v>530739</v>
      </c>
      <c r="AQ5">
        <v>494847</v>
      </c>
      <c r="AR5">
        <v>505097</v>
      </c>
      <c r="AS5">
        <v>490816</v>
      </c>
      <c r="AT5">
        <v>505068</v>
      </c>
      <c r="AU5">
        <v>457315</v>
      </c>
      <c r="AV5">
        <v>458802</v>
      </c>
      <c r="AW5">
        <v>452516</v>
      </c>
      <c r="AX5">
        <v>221602</v>
      </c>
      <c r="AY5">
        <v>212586</v>
      </c>
      <c r="AZ5">
        <v>213116</v>
      </c>
      <c r="BA5">
        <v>214024</v>
      </c>
      <c r="BB5">
        <v>193577</v>
      </c>
      <c r="BC5">
        <v>195410</v>
      </c>
      <c r="BD5">
        <v>206202</v>
      </c>
      <c r="BE5">
        <v>201838</v>
      </c>
      <c r="BF5">
        <v>202334</v>
      </c>
      <c r="BG5">
        <v>194983</v>
      </c>
      <c r="BH5">
        <v>193039</v>
      </c>
      <c r="BI5">
        <v>189453</v>
      </c>
      <c r="BJ5">
        <v>182143</v>
      </c>
      <c r="BK5">
        <v>178728</v>
      </c>
      <c r="BL5">
        <v>176136</v>
      </c>
      <c r="BM5">
        <v>167375</v>
      </c>
      <c r="BN5">
        <v>168160</v>
      </c>
      <c r="BO5">
        <v>166545</v>
      </c>
      <c r="BP5">
        <v>175321</v>
      </c>
      <c r="BQ5">
        <v>173256</v>
      </c>
      <c r="BR5">
        <v>169833</v>
      </c>
      <c r="BS5">
        <v>169833</v>
      </c>
      <c r="BT5">
        <v>167056</v>
      </c>
      <c r="BU5">
        <v>585343</v>
      </c>
      <c r="BV5">
        <v>587884</v>
      </c>
      <c r="BW5">
        <v>588110</v>
      </c>
      <c r="BX5">
        <v>557379</v>
      </c>
      <c r="BY5">
        <v>551380</v>
      </c>
      <c r="BZ5">
        <v>519242</v>
      </c>
      <c r="CA5">
        <v>491100</v>
      </c>
      <c r="CB5">
        <v>542815</v>
      </c>
      <c r="CC5">
        <v>531307</v>
      </c>
      <c r="CD5">
        <v>520656</v>
      </c>
      <c r="CE5">
        <v>453680</v>
      </c>
      <c r="CF5">
        <v>402934</v>
      </c>
      <c r="CG5">
        <v>383736</v>
      </c>
      <c r="CH5">
        <v>378572</v>
      </c>
      <c r="CI5">
        <v>368734</v>
      </c>
      <c r="CJ5">
        <v>364268</v>
      </c>
      <c r="CK5">
        <v>355303</v>
      </c>
      <c r="CL5">
        <v>336250</v>
      </c>
      <c r="CM5">
        <v>314998</v>
      </c>
      <c r="CN5">
        <v>306486</v>
      </c>
      <c r="CO5">
        <v>316663</v>
      </c>
      <c r="CP5">
        <v>321053</v>
      </c>
      <c r="CQ5">
        <v>300654</v>
      </c>
      <c r="CR5">
        <v>304948</v>
      </c>
      <c r="CS5">
        <v>295703</v>
      </c>
      <c r="CT5">
        <v>296314</v>
      </c>
      <c r="CU5">
        <v>297152</v>
      </c>
      <c r="CV5">
        <v>297152</v>
      </c>
      <c r="CW5">
        <v>289312</v>
      </c>
      <c r="CX5">
        <v>289148</v>
      </c>
      <c r="CY5">
        <v>291788</v>
      </c>
      <c r="CZ5">
        <v>274982</v>
      </c>
      <c r="DA5">
        <v>254664</v>
      </c>
      <c r="DB5">
        <v>252122</v>
      </c>
      <c r="DC5">
        <v>262634</v>
      </c>
      <c r="DD5">
        <v>251886</v>
      </c>
      <c r="DE5">
        <v>250517</v>
      </c>
      <c r="DF5">
        <v>252634</v>
      </c>
      <c r="DG5">
        <v>240372</v>
      </c>
      <c r="DH5">
        <v>232062</v>
      </c>
      <c r="DI5">
        <v>211023</v>
      </c>
      <c r="DJ5">
        <v>206918</v>
      </c>
      <c r="DK5">
        <v>206565</v>
      </c>
      <c r="DL5">
        <v>217838</v>
      </c>
      <c r="DM5">
        <v>222988</v>
      </c>
      <c r="DN5">
        <v>210388</v>
      </c>
      <c r="DO5">
        <v>210921</v>
      </c>
      <c r="DP5">
        <v>211990</v>
      </c>
      <c r="DQ5">
        <v>211685</v>
      </c>
    </row>
    <row r="6" spans="1:121" x14ac:dyDescent="0.25">
      <c r="A6" t="s">
        <v>181</v>
      </c>
      <c r="B6">
        <v>382095</v>
      </c>
      <c r="C6">
        <v>382095</v>
      </c>
      <c r="D6">
        <v>389477</v>
      </c>
      <c r="E6">
        <v>388196</v>
      </c>
      <c r="F6">
        <v>388620</v>
      </c>
      <c r="G6">
        <v>233757</v>
      </c>
      <c r="H6">
        <v>233053</v>
      </c>
      <c r="I6">
        <v>232324</v>
      </c>
      <c r="J6">
        <v>228856</v>
      </c>
      <c r="K6">
        <v>220175</v>
      </c>
      <c r="L6">
        <v>222801</v>
      </c>
      <c r="M6">
        <v>226406</v>
      </c>
      <c r="N6">
        <v>227434</v>
      </c>
      <c r="O6">
        <v>226703</v>
      </c>
      <c r="P6">
        <v>225745</v>
      </c>
      <c r="Q6">
        <v>218948</v>
      </c>
      <c r="R6">
        <v>216163</v>
      </c>
      <c r="S6">
        <v>217387</v>
      </c>
      <c r="T6">
        <v>216469</v>
      </c>
      <c r="U6">
        <v>219906</v>
      </c>
      <c r="V6">
        <v>221652</v>
      </c>
      <c r="W6">
        <v>219855</v>
      </c>
      <c r="X6">
        <v>219617</v>
      </c>
      <c r="Y6">
        <v>219603</v>
      </c>
      <c r="Z6">
        <v>214382</v>
      </c>
      <c r="AA6">
        <v>209464</v>
      </c>
      <c r="AB6">
        <v>213527</v>
      </c>
      <c r="AC6">
        <v>348857</v>
      </c>
      <c r="AD6">
        <v>362138</v>
      </c>
      <c r="AE6">
        <v>318656</v>
      </c>
      <c r="AF6">
        <v>322416</v>
      </c>
      <c r="AG6">
        <v>326839</v>
      </c>
      <c r="AH6">
        <v>302933</v>
      </c>
      <c r="AI6">
        <v>302928</v>
      </c>
      <c r="AJ6">
        <v>297692</v>
      </c>
      <c r="AK6">
        <v>276659</v>
      </c>
      <c r="AL6">
        <v>270874</v>
      </c>
      <c r="AM6">
        <v>262258</v>
      </c>
      <c r="AN6">
        <v>252144</v>
      </c>
      <c r="AO6">
        <v>249463</v>
      </c>
      <c r="AP6">
        <v>250497</v>
      </c>
      <c r="AQ6">
        <v>245671</v>
      </c>
      <c r="AR6">
        <v>244341</v>
      </c>
      <c r="AS6">
        <v>241270</v>
      </c>
      <c r="AT6">
        <v>240588</v>
      </c>
      <c r="AU6">
        <v>235069</v>
      </c>
      <c r="AV6">
        <v>241578</v>
      </c>
      <c r="AW6">
        <v>231882</v>
      </c>
      <c r="AX6">
        <v>452236</v>
      </c>
      <c r="AY6">
        <v>428149</v>
      </c>
      <c r="AZ6">
        <v>394994</v>
      </c>
      <c r="BA6">
        <v>378490</v>
      </c>
      <c r="BB6">
        <v>368001</v>
      </c>
      <c r="BC6">
        <v>358222</v>
      </c>
      <c r="BD6">
        <v>351069</v>
      </c>
      <c r="BE6">
        <v>330196</v>
      </c>
      <c r="BF6">
        <v>312717</v>
      </c>
      <c r="BG6">
        <v>310645</v>
      </c>
      <c r="BH6">
        <v>305840</v>
      </c>
      <c r="BI6">
        <v>312529</v>
      </c>
      <c r="BJ6">
        <v>296657</v>
      </c>
      <c r="BK6">
        <v>289718</v>
      </c>
      <c r="BL6">
        <v>292918</v>
      </c>
      <c r="BM6">
        <v>307558</v>
      </c>
      <c r="BN6">
        <v>305699</v>
      </c>
      <c r="BO6">
        <v>284577</v>
      </c>
      <c r="BP6">
        <v>284800</v>
      </c>
      <c r="BQ6">
        <v>282667</v>
      </c>
      <c r="BR6">
        <v>281875</v>
      </c>
      <c r="BS6">
        <v>281875</v>
      </c>
      <c r="BT6">
        <v>282340</v>
      </c>
      <c r="BU6">
        <v>164313</v>
      </c>
      <c r="BV6">
        <v>161018</v>
      </c>
      <c r="BW6">
        <v>156145</v>
      </c>
      <c r="BX6">
        <v>154398</v>
      </c>
      <c r="BY6">
        <v>159931</v>
      </c>
      <c r="BZ6">
        <v>159673</v>
      </c>
      <c r="CA6">
        <v>157897</v>
      </c>
      <c r="CB6">
        <v>154583</v>
      </c>
      <c r="CC6">
        <v>153023</v>
      </c>
      <c r="CD6">
        <v>151395</v>
      </c>
      <c r="CE6">
        <v>147941</v>
      </c>
      <c r="CF6">
        <v>143677</v>
      </c>
      <c r="CG6">
        <v>140373</v>
      </c>
      <c r="CH6">
        <v>141381</v>
      </c>
      <c r="CI6">
        <v>142454</v>
      </c>
      <c r="CJ6">
        <v>140808</v>
      </c>
      <c r="CK6">
        <v>142770</v>
      </c>
      <c r="CL6">
        <v>141638</v>
      </c>
      <c r="CM6">
        <v>140300</v>
      </c>
      <c r="CN6">
        <v>139991</v>
      </c>
      <c r="CO6">
        <v>140783</v>
      </c>
      <c r="CP6">
        <v>138656</v>
      </c>
      <c r="CQ6">
        <v>316788</v>
      </c>
      <c r="CR6">
        <v>308047</v>
      </c>
      <c r="CS6">
        <v>301101</v>
      </c>
      <c r="CT6">
        <v>303811</v>
      </c>
      <c r="CU6">
        <v>308189</v>
      </c>
      <c r="CV6">
        <v>308189</v>
      </c>
      <c r="CW6">
        <v>289112</v>
      </c>
      <c r="CX6">
        <v>300027</v>
      </c>
      <c r="CY6">
        <v>288909</v>
      </c>
      <c r="CZ6">
        <v>271887</v>
      </c>
      <c r="DA6">
        <v>267664</v>
      </c>
      <c r="DB6">
        <v>265742</v>
      </c>
      <c r="DC6">
        <v>253772</v>
      </c>
      <c r="DD6">
        <v>246301</v>
      </c>
      <c r="DE6">
        <v>243014</v>
      </c>
      <c r="DF6">
        <v>237744</v>
      </c>
      <c r="DG6">
        <v>236028</v>
      </c>
      <c r="DH6">
        <v>233387</v>
      </c>
      <c r="DI6">
        <v>207868</v>
      </c>
      <c r="DJ6">
        <v>202945</v>
      </c>
      <c r="DK6">
        <v>198872</v>
      </c>
      <c r="DL6">
        <v>205353</v>
      </c>
      <c r="DM6">
        <v>203618</v>
      </c>
      <c r="DN6">
        <v>202701</v>
      </c>
      <c r="DO6">
        <v>203867</v>
      </c>
      <c r="DP6">
        <v>190806</v>
      </c>
      <c r="DQ6">
        <v>188514</v>
      </c>
    </row>
    <row r="7" spans="1:121" x14ac:dyDescent="0.25">
      <c r="A7" t="s">
        <v>182</v>
      </c>
      <c r="B7">
        <v>182238</v>
      </c>
      <c r="C7">
        <v>182238</v>
      </c>
      <c r="D7">
        <v>184840</v>
      </c>
      <c r="E7">
        <v>182744</v>
      </c>
      <c r="F7">
        <v>185593</v>
      </c>
      <c r="G7">
        <v>393209</v>
      </c>
      <c r="H7">
        <v>385959</v>
      </c>
      <c r="I7">
        <v>383795</v>
      </c>
      <c r="J7">
        <v>377509</v>
      </c>
      <c r="K7">
        <v>378183</v>
      </c>
      <c r="L7">
        <v>371003</v>
      </c>
      <c r="M7">
        <v>366291</v>
      </c>
      <c r="N7">
        <v>370038</v>
      </c>
      <c r="O7">
        <v>355776</v>
      </c>
      <c r="P7">
        <v>341918</v>
      </c>
      <c r="Q7">
        <v>347680</v>
      </c>
      <c r="R7">
        <v>338304</v>
      </c>
      <c r="S7">
        <v>322931</v>
      </c>
      <c r="T7">
        <v>311580</v>
      </c>
      <c r="U7">
        <v>315209</v>
      </c>
      <c r="V7">
        <v>318393</v>
      </c>
      <c r="W7">
        <v>317987</v>
      </c>
      <c r="X7">
        <v>318158</v>
      </c>
      <c r="Y7">
        <v>318158</v>
      </c>
      <c r="Z7">
        <v>315840</v>
      </c>
      <c r="AA7">
        <v>318567</v>
      </c>
      <c r="AB7">
        <v>323432</v>
      </c>
      <c r="AC7">
        <v>217187</v>
      </c>
      <c r="AD7">
        <v>202995</v>
      </c>
      <c r="AE7">
        <v>197866</v>
      </c>
      <c r="AF7">
        <v>199126</v>
      </c>
      <c r="AG7">
        <v>206921</v>
      </c>
      <c r="AH7">
        <v>192270</v>
      </c>
      <c r="AI7">
        <v>185196</v>
      </c>
      <c r="AJ7">
        <v>181622</v>
      </c>
      <c r="AK7">
        <v>178102</v>
      </c>
      <c r="AL7">
        <v>176785</v>
      </c>
      <c r="AM7">
        <v>173212</v>
      </c>
      <c r="AN7">
        <v>165570</v>
      </c>
      <c r="AO7">
        <v>163382</v>
      </c>
      <c r="AP7">
        <v>159985</v>
      </c>
      <c r="AQ7">
        <v>155824</v>
      </c>
      <c r="AR7">
        <v>156914</v>
      </c>
      <c r="AS7">
        <v>156570</v>
      </c>
      <c r="AT7">
        <v>155864</v>
      </c>
      <c r="AU7">
        <v>154113</v>
      </c>
      <c r="AV7">
        <v>150334</v>
      </c>
      <c r="AW7">
        <v>150302</v>
      </c>
      <c r="AX7">
        <v>231813</v>
      </c>
      <c r="AY7">
        <v>237927</v>
      </c>
      <c r="AZ7">
        <v>235945</v>
      </c>
      <c r="BA7">
        <v>248911</v>
      </c>
      <c r="BB7">
        <v>235817</v>
      </c>
      <c r="BC7">
        <v>213093</v>
      </c>
      <c r="BD7">
        <v>212970</v>
      </c>
      <c r="BE7">
        <v>208333</v>
      </c>
      <c r="BF7">
        <v>218200</v>
      </c>
      <c r="BG7">
        <v>214179</v>
      </c>
      <c r="BH7">
        <v>215576</v>
      </c>
      <c r="BI7">
        <v>215110</v>
      </c>
      <c r="BJ7">
        <v>212612</v>
      </c>
      <c r="BK7">
        <v>212627</v>
      </c>
      <c r="BL7">
        <v>223379</v>
      </c>
      <c r="BM7">
        <v>236134</v>
      </c>
      <c r="BN7">
        <v>239947</v>
      </c>
      <c r="BO7">
        <v>238779</v>
      </c>
      <c r="BP7">
        <v>240660</v>
      </c>
      <c r="BQ7">
        <v>241076</v>
      </c>
      <c r="BR7">
        <v>246037</v>
      </c>
      <c r="BS7">
        <v>242066</v>
      </c>
      <c r="BT7">
        <v>239128</v>
      </c>
      <c r="BU7">
        <v>270503</v>
      </c>
      <c r="BV7">
        <v>260230</v>
      </c>
      <c r="BW7">
        <v>254039</v>
      </c>
      <c r="BX7">
        <v>246138</v>
      </c>
      <c r="BY7">
        <v>256852</v>
      </c>
      <c r="BZ7">
        <v>245928</v>
      </c>
      <c r="CA7">
        <v>238147</v>
      </c>
      <c r="CB7">
        <v>244828</v>
      </c>
      <c r="CC7">
        <v>237840</v>
      </c>
      <c r="CD7">
        <v>243519</v>
      </c>
      <c r="CE7">
        <v>261663</v>
      </c>
      <c r="CF7">
        <v>249598</v>
      </c>
      <c r="CG7">
        <v>240955</v>
      </c>
      <c r="CH7">
        <v>239167</v>
      </c>
      <c r="CI7">
        <v>229168</v>
      </c>
      <c r="CJ7">
        <v>223150</v>
      </c>
      <c r="CK7">
        <v>218585</v>
      </c>
      <c r="CL7">
        <v>215155</v>
      </c>
      <c r="CM7">
        <v>198558</v>
      </c>
      <c r="CN7">
        <v>185475</v>
      </c>
      <c r="CO7">
        <v>181879</v>
      </c>
      <c r="CP7">
        <v>176233</v>
      </c>
      <c r="CQ7">
        <v>133815</v>
      </c>
      <c r="CR7">
        <v>123850</v>
      </c>
      <c r="CS7">
        <v>124938</v>
      </c>
      <c r="CT7">
        <v>123462</v>
      </c>
      <c r="CU7">
        <v>123874</v>
      </c>
      <c r="CV7">
        <v>123874</v>
      </c>
      <c r="CW7">
        <v>122342</v>
      </c>
      <c r="CX7">
        <v>110704</v>
      </c>
      <c r="CY7">
        <v>107057</v>
      </c>
      <c r="CZ7">
        <v>100520</v>
      </c>
      <c r="DA7">
        <v>100891</v>
      </c>
      <c r="DB7">
        <v>100078</v>
      </c>
      <c r="DC7">
        <v>95784</v>
      </c>
      <c r="DD7">
        <v>91040</v>
      </c>
      <c r="DE7">
        <v>88438</v>
      </c>
      <c r="DF7">
        <v>88132</v>
      </c>
      <c r="DG7">
        <v>85734</v>
      </c>
      <c r="DH7">
        <v>77581</v>
      </c>
      <c r="DI7">
        <v>76776</v>
      </c>
      <c r="DJ7">
        <v>69375</v>
      </c>
      <c r="DK7">
        <v>68773</v>
      </c>
      <c r="DL7">
        <v>194785</v>
      </c>
      <c r="DM7">
        <v>191592</v>
      </c>
      <c r="DN7">
        <v>198744</v>
      </c>
      <c r="DO7">
        <v>195736</v>
      </c>
      <c r="DP7">
        <v>181793</v>
      </c>
      <c r="DQ7">
        <v>176355</v>
      </c>
    </row>
    <row r="8" spans="1:121" x14ac:dyDescent="0.25">
      <c r="A8" t="s">
        <v>183</v>
      </c>
      <c r="B8">
        <v>47938</v>
      </c>
      <c r="C8">
        <v>47938</v>
      </c>
      <c r="D8">
        <v>48326</v>
      </c>
      <c r="E8">
        <v>48434</v>
      </c>
      <c r="F8">
        <v>48844</v>
      </c>
      <c r="G8">
        <v>187240</v>
      </c>
      <c r="H8">
        <v>178273</v>
      </c>
      <c r="I8">
        <v>178563</v>
      </c>
      <c r="J8">
        <v>180114</v>
      </c>
      <c r="K8">
        <v>173885</v>
      </c>
      <c r="L8">
        <v>172117</v>
      </c>
      <c r="M8">
        <v>170107</v>
      </c>
      <c r="N8">
        <v>170386</v>
      </c>
      <c r="O8">
        <v>169567</v>
      </c>
      <c r="P8">
        <v>168972</v>
      </c>
      <c r="Q8">
        <v>178381</v>
      </c>
      <c r="R8">
        <v>178411</v>
      </c>
      <c r="S8">
        <v>172962</v>
      </c>
      <c r="T8">
        <v>171203</v>
      </c>
      <c r="U8">
        <v>173314</v>
      </c>
      <c r="V8">
        <v>165589</v>
      </c>
      <c r="W8">
        <v>161969</v>
      </c>
      <c r="X8">
        <v>163126</v>
      </c>
      <c r="Y8">
        <v>163126</v>
      </c>
      <c r="Z8">
        <v>159209</v>
      </c>
      <c r="AA8">
        <v>157931</v>
      </c>
      <c r="AB8">
        <v>158714</v>
      </c>
      <c r="AC8">
        <v>331952</v>
      </c>
      <c r="AD8">
        <v>324092</v>
      </c>
      <c r="AE8">
        <v>312299</v>
      </c>
      <c r="AF8">
        <v>299568</v>
      </c>
      <c r="AG8">
        <v>293665</v>
      </c>
      <c r="AH8">
        <v>294064</v>
      </c>
      <c r="AI8">
        <v>291256</v>
      </c>
      <c r="AJ8">
        <v>288304</v>
      </c>
      <c r="AK8">
        <v>277176</v>
      </c>
      <c r="AL8">
        <v>271196</v>
      </c>
      <c r="AM8">
        <v>263830</v>
      </c>
      <c r="AN8">
        <v>260185</v>
      </c>
      <c r="AO8">
        <v>264185</v>
      </c>
      <c r="AP8">
        <v>255858</v>
      </c>
      <c r="AQ8">
        <v>247432</v>
      </c>
      <c r="AR8">
        <v>244762</v>
      </c>
      <c r="AS8">
        <v>240674</v>
      </c>
      <c r="AT8">
        <v>238236</v>
      </c>
      <c r="AU8">
        <v>228691</v>
      </c>
      <c r="AV8">
        <v>218021</v>
      </c>
      <c r="AW8">
        <v>206740</v>
      </c>
      <c r="AX8">
        <v>150937</v>
      </c>
      <c r="AY8">
        <v>152062</v>
      </c>
      <c r="AZ8">
        <v>154951</v>
      </c>
      <c r="BA8">
        <v>148888</v>
      </c>
      <c r="BB8">
        <v>148316</v>
      </c>
      <c r="BC8">
        <v>147898</v>
      </c>
      <c r="BD8">
        <v>146421</v>
      </c>
      <c r="BE8">
        <v>147903</v>
      </c>
      <c r="BF8">
        <v>146498</v>
      </c>
      <c r="BG8">
        <v>144609</v>
      </c>
      <c r="BH8">
        <v>144287</v>
      </c>
      <c r="BI8">
        <v>143881</v>
      </c>
      <c r="BJ8">
        <v>144152</v>
      </c>
      <c r="BK8">
        <v>143854</v>
      </c>
      <c r="BL8">
        <v>143443</v>
      </c>
      <c r="BM8">
        <v>143918</v>
      </c>
      <c r="BN8">
        <v>143597</v>
      </c>
      <c r="BO8">
        <v>141161</v>
      </c>
      <c r="BP8">
        <v>141998</v>
      </c>
      <c r="BQ8">
        <v>140541</v>
      </c>
      <c r="BR8">
        <v>140277</v>
      </c>
      <c r="BS8">
        <v>140277</v>
      </c>
      <c r="BT8">
        <v>140364</v>
      </c>
      <c r="BU8">
        <v>235303</v>
      </c>
      <c r="BV8">
        <v>222107</v>
      </c>
      <c r="BW8">
        <v>206824</v>
      </c>
      <c r="BX8">
        <v>207798</v>
      </c>
      <c r="BY8">
        <v>208289</v>
      </c>
      <c r="BZ8">
        <v>204548</v>
      </c>
      <c r="CA8">
        <v>193017</v>
      </c>
      <c r="CB8">
        <v>209769</v>
      </c>
      <c r="CC8">
        <v>193614</v>
      </c>
      <c r="CD8">
        <v>190460</v>
      </c>
      <c r="CE8">
        <v>196394</v>
      </c>
      <c r="CF8">
        <v>195921</v>
      </c>
      <c r="CG8">
        <v>181829</v>
      </c>
      <c r="CH8">
        <v>170649</v>
      </c>
      <c r="CI8">
        <v>160901</v>
      </c>
      <c r="CJ8">
        <v>159776</v>
      </c>
      <c r="CK8">
        <v>157410</v>
      </c>
      <c r="CL8">
        <v>161260</v>
      </c>
      <c r="CM8">
        <v>159169</v>
      </c>
      <c r="CN8">
        <v>152617</v>
      </c>
      <c r="CO8">
        <v>154406</v>
      </c>
      <c r="CP8">
        <v>152315</v>
      </c>
      <c r="CQ8">
        <v>170145</v>
      </c>
      <c r="CR8">
        <v>172845</v>
      </c>
      <c r="CS8">
        <v>171938</v>
      </c>
      <c r="CT8">
        <v>169195</v>
      </c>
      <c r="CU8">
        <v>167596</v>
      </c>
      <c r="CV8">
        <v>167596</v>
      </c>
      <c r="CW8">
        <v>175352</v>
      </c>
      <c r="CX8">
        <v>191763</v>
      </c>
      <c r="CY8">
        <v>177629</v>
      </c>
      <c r="CZ8">
        <v>168271</v>
      </c>
      <c r="DA8">
        <v>160794</v>
      </c>
      <c r="DB8">
        <v>159154</v>
      </c>
      <c r="DC8">
        <v>157544</v>
      </c>
      <c r="DD8">
        <v>148069</v>
      </c>
      <c r="DE8">
        <v>143217</v>
      </c>
      <c r="DF8">
        <v>140951</v>
      </c>
      <c r="DG8">
        <v>138396</v>
      </c>
      <c r="DH8">
        <v>130270</v>
      </c>
      <c r="DI8">
        <v>120477</v>
      </c>
      <c r="DJ8">
        <v>104389</v>
      </c>
      <c r="DK8">
        <v>96909</v>
      </c>
      <c r="DL8">
        <v>69350</v>
      </c>
      <c r="DM8">
        <v>67923</v>
      </c>
      <c r="DN8">
        <v>67165</v>
      </c>
      <c r="DO8">
        <v>65993</v>
      </c>
      <c r="DP8">
        <v>66577</v>
      </c>
      <c r="DQ8">
        <v>66975</v>
      </c>
    </row>
    <row r="9" spans="1:121" x14ac:dyDescent="0.25">
      <c r="A9" t="s">
        <v>184</v>
      </c>
      <c r="B9">
        <v>99886</v>
      </c>
      <c r="C9">
        <v>99886</v>
      </c>
      <c r="D9">
        <v>99657</v>
      </c>
      <c r="E9">
        <v>99554</v>
      </c>
      <c r="F9">
        <v>100150</v>
      </c>
      <c r="G9">
        <v>50376</v>
      </c>
      <c r="H9">
        <v>52102</v>
      </c>
      <c r="I9">
        <v>52309</v>
      </c>
      <c r="J9">
        <v>53019</v>
      </c>
      <c r="K9">
        <v>52790</v>
      </c>
      <c r="L9">
        <v>51546</v>
      </c>
      <c r="M9">
        <v>52192</v>
      </c>
      <c r="N9">
        <v>52908</v>
      </c>
      <c r="O9">
        <v>53239</v>
      </c>
      <c r="P9">
        <v>53298</v>
      </c>
      <c r="Q9">
        <v>54318</v>
      </c>
      <c r="R9">
        <v>47507</v>
      </c>
      <c r="S9">
        <v>47245</v>
      </c>
      <c r="T9">
        <v>47030</v>
      </c>
      <c r="U9">
        <v>46745</v>
      </c>
      <c r="V9">
        <v>47333</v>
      </c>
      <c r="W9">
        <v>46963</v>
      </c>
      <c r="X9">
        <v>42708</v>
      </c>
      <c r="Y9">
        <v>42708</v>
      </c>
      <c r="Z9">
        <v>40775</v>
      </c>
      <c r="AA9">
        <v>40262</v>
      </c>
      <c r="AB9">
        <v>39718</v>
      </c>
      <c r="AC9">
        <v>154820</v>
      </c>
      <c r="AD9">
        <v>154517</v>
      </c>
      <c r="AE9">
        <v>149664</v>
      </c>
      <c r="AF9">
        <v>131524</v>
      </c>
      <c r="AG9">
        <v>129020</v>
      </c>
      <c r="AH9">
        <v>123886</v>
      </c>
      <c r="AI9">
        <v>131908</v>
      </c>
      <c r="AJ9">
        <v>119792</v>
      </c>
      <c r="AK9">
        <v>107758</v>
      </c>
      <c r="AL9">
        <v>105636</v>
      </c>
      <c r="AM9">
        <v>87488</v>
      </c>
      <c r="AN9">
        <v>89373</v>
      </c>
      <c r="AO9">
        <v>88918</v>
      </c>
      <c r="AP9">
        <v>77457</v>
      </c>
      <c r="AQ9">
        <v>76061</v>
      </c>
      <c r="AR9">
        <v>76232</v>
      </c>
      <c r="AS9">
        <v>76635</v>
      </c>
      <c r="AT9">
        <v>74442</v>
      </c>
      <c r="AU9">
        <v>74334</v>
      </c>
      <c r="AV9">
        <v>80233</v>
      </c>
      <c r="AW9">
        <v>79251</v>
      </c>
      <c r="AX9">
        <v>203285</v>
      </c>
      <c r="AY9">
        <v>203285</v>
      </c>
      <c r="AZ9">
        <v>198992</v>
      </c>
      <c r="BA9">
        <v>200087</v>
      </c>
      <c r="BB9">
        <v>196055</v>
      </c>
      <c r="BC9">
        <v>197140</v>
      </c>
      <c r="BD9">
        <v>196406</v>
      </c>
      <c r="BE9">
        <v>191462</v>
      </c>
      <c r="BF9">
        <v>189813</v>
      </c>
      <c r="BG9">
        <v>190100</v>
      </c>
      <c r="BH9">
        <v>192354</v>
      </c>
      <c r="BI9">
        <v>190222</v>
      </c>
      <c r="BJ9">
        <v>189410</v>
      </c>
      <c r="BK9">
        <v>188106</v>
      </c>
      <c r="BL9">
        <v>188292</v>
      </c>
      <c r="BM9">
        <v>190338</v>
      </c>
      <c r="BN9">
        <v>197603</v>
      </c>
      <c r="BO9">
        <v>201016</v>
      </c>
      <c r="BP9">
        <v>200511</v>
      </c>
      <c r="BQ9">
        <v>199762</v>
      </c>
      <c r="BR9">
        <v>207218</v>
      </c>
      <c r="BS9">
        <v>204446</v>
      </c>
      <c r="BT9">
        <v>204632</v>
      </c>
      <c r="BU9">
        <v>137868</v>
      </c>
      <c r="BV9">
        <v>137946</v>
      </c>
      <c r="BW9">
        <v>134677</v>
      </c>
      <c r="BX9">
        <v>134433</v>
      </c>
      <c r="BY9">
        <v>134239</v>
      </c>
      <c r="BZ9">
        <v>133488</v>
      </c>
      <c r="CA9">
        <v>132919</v>
      </c>
      <c r="CB9">
        <v>133246</v>
      </c>
      <c r="CC9">
        <v>132380</v>
      </c>
      <c r="CD9">
        <v>131495</v>
      </c>
      <c r="CE9">
        <v>130977</v>
      </c>
      <c r="CF9">
        <v>128645</v>
      </c>
      <c r="CG9">
        <v>128494</v>
      </c>
      <c r="CH9">
        <v>125063</v>
      </c>
      <c r="CI9">
        <v>125028</v>
      </c>
      <c r="CJ9">
        <v>126107</v>
      </c>
      <c r="CK9">
        <v>128329</v>
      </c>
      <c r="CL9">
        <v>128433</v>
      </c>
      <c r="CM9">
        <v>129744</v>
      </c>
      <c r="CN9">
        <v>130827</v>
      </c>
      <c r="CO9">
        <v>131674</v>
      </c>
      <c r="CP9">
        <v>128540</v>
      </c>
      <c r="CQ9">
        <v>143315</v>
      </c>
      <c r="CR9">
        <v>142044</v>
      </c>
      <c r="CS9">
        <v>135730</v>
      </c>
      <c r="CT9">
        <v>133544</v>
      </c>
      <c r="CU9">
        <v>129232</v>
      </c>
      <c r="CV9">
        <v>129232</v>
      </c>
      <c r="CW9">
        <v>130429</v>
      </c>
      <c r="CX9">
        <v>124764</v>
      </c>
      <c r="CY9">
        <v>120916</v>
      </c>
      <c r="CZ9">
        <v>119218</v>
      </c>
      <c r="DA9">
        <v>114047</v>
      </c>
      <c r="DB9">
        <v>114805</v>
      </c>
      <c r="DC9">
        <v>110661</v>
      </c>
      <c r="DD9">
        <v>101882</v>
      </c>
      <c r="DE9">
        <v>99439</v>
      </c>
      <c r="DF9">
        <v>99125</v>
      </c>
      <c r="DG9">
        <v>98171</v>
      </c>
      <c r="DH9">
        <v>91764</v>
      </c>
      <c r="DI9">
        <v>77891</v>
      </c>
      <c r="DJ9">
        <v>77565</v>
      </c>
      <c r="DK9">
        <v>79861</v>
      </c>
      <c r="DL9">
        <v>92451</v>
      </c>
      <c r="DM9">
        <v>84375</v>
      </c>
      <c r="DN9">
        <v>84276</v>
      </c>
      <c r="DO9">
        <v>85000</v>
      </c>
      <c r="DP9">
        <v>84875</v>
      </c>
      <c r="DQ9">
        <v>80234</v>
      </c>
    </row>
    <row r="10" spans="1:121" x14ac:dyDescent="0.25">
      <c r="A10" t="s">
        <v>185</v>
      </c>
      <c r="B10">
        <v>87474</v>
      </c>
      <c r="C10">
        <v>87474</v>
      </c>
      <c r="D10">
        <v>82981</v>
      </c>
      <c r="E10">
        <v>82147</v>
      </c>
      <c r="F10">
        <v>76684</v>
      </c>
      <c r="G10">
        <v>97677</v>
      </c>
      <c r="H10">
        <v>98354</v>
      </c>
      <c r="I10">
        <v>95169</v>
      </c>
      <c r="J10">
        <v>86876</v>
      </c>
      <c r="K10">
        <v>85755</v>
      </c>
      <c r="L10">
        <v>85354</v>
      </c>
      <c r="M10">
        <v>84016</v>
      </c>
      <c r="N10">
        <v>85772</v>
      </c>
      <c r="O10">
        <v>82863</v>
      </c>
      <c r="P10">
        <v>74131</v>
      </c>
      <c r="Q10">
        <v>75566</v>
      </c>
      <c r="R10">
        <v>68508</v>
      </c>
      <c r="S10">
        <v>69055</v>
      </c>
      <c r="T10">
        <v>69278</v>
      </c>
      <c r="U10">
        <v>62714</v>
      </c>
      <c r="V10">
        <v>57873</v>
      </c>
      <c r="W10">
        <v>58472</v>
      </c>
      <c r="X10">
        <v>57179</v>
      </c>
      <c r="Y10">
        <v>57179</v>
      </c>
      <c r="Z10">
        <v>60556</v>
      </c>
      <c r="AA10">
        <v>57591</v>
      </c>
      <c r="AB10">
        <v>57489</v>
      </c>
      <c r="AC10">
        <v>39259</v>
      </c>
      <c r="AD10">
        <v>38338</v>
      </c>
      <c r="AE10">
        <v>36350</v>
      </c>
      <c r="AF10">
        <v>36381</v>
      </c>
      <c r="AG10">
        <v>36826</v>
      </c>
      <c r="AH10">
        <v>36392</v>
      </c>
      <c r="AI10">
        <v>38620</v>
      </c>
      <c r="AJ10">
        <v>37147</v>
      </c>
      <c r="AK10">
        <v>34789</v>
      </c>
      <c r="AL10">
        <v>24537</v>
      </c>
      <c r="AM10">
        <v>23353</v>
      </c>
      <c r="AN10">
        <v>24064</v>
      </c>
      <c r="AO10">
        <v>24034</v>
      </c>
      <c r="AP10">
        <v>21422</v>
      </c>
      <c r="AQ10">
        <v>20641</v>
      </c>
      <c r="AR10">
        <v>20641</v>
      </c>
      <c r="AS10">
        <v>20520</v>
      </c>
      <c r="AT10">
        <v>19646</v>
      </c>
      <c r="AU10">
        <v>19664</v>
      </c>
      <c r="AV10">
        <v>19826</v>
      </c>
      <c r="AW10">
        <v>19315</v>
      </c>
      <c r="AX10">
        <v>79002</v>
      </c>
      <c r="AY10">
        <v>77604</v>
      </c>
      <c r="AZ10">
        <v>73502</v>
      </c>
      <c r="BA10">
        <v>69877</v>
      </c>
      <c r="BB10">
        <v>69509</v>
      </c>
      <c r="BC10">
        <v>70968</v>
      </c>
      <c r="BD10">
        <v>69154</v>
      </c>
      <c r="BE10">
        <v>67628</v>
      </c>
      <c r="BF10">
        <v>66256</v>
      </c>
      <c r="BG10">
        <v>65614</v>
      </c>
      <c r="BH10">
        <v>65468</v>
      </c>
      <c r="BI10">
        <v>64289</v>
      </c>
      <c r="BJ10">
        <v>64653</v>
      </c>
      <c r="BK10">
        <v>65639</v>
      </c>
      <c r="BL10">
        <v>66921</v>
      </c>
      <c r="BM10">
        <v>66638</v>
      </c>
      <c r="BN10">
        <v>66600</v>
      </c>
      <c r="BO10">
        <v>67130</v>
      </c>
      <c r="BP10">
        <v>67383</v>
      </c>
      <c r="BQ10">
        <v>70701</v>
      </c>
      <c r="BR10">
        <v>70738</v>
      </c>
      <c r="BS10">
        <v>70738</v>
      </c>
      <c r="BT10">
        <v>72368</v>
      </c>
      <c r="BU10">
        <v>196297</v>
      </c>
      <c r="BV10">
        <v>187289</v>
      </c>
      <c r="BW10">
        <v>176221</v>
      </c>
      <c r="BX10">
        <v>177700</v>
      </c>
      <c r="BY10">
        <v>176449</v>
      </c>
      <c r="BZ10">
        <v>173536</v>
      </c>
      <c r="CA10">
        <v>166331</v>
      </c>
      <c r="CB10">
        <v>170423</v>
      </c>
      <c r="CC10">
        <v>165433</v>
      </c>
      <c r="CD10">
        <v>164802</v>
      </c>
      <c r="CE10">
        <v>154169</v>
      </c>
      <c r="CF10">
        <v>148085</v>
      </c>
      <c r="CG10">
        <v>133843</v>
      </c>
      <c r="CH10">
        <v>132152</v>
      </c>
      <c r="CI10">
        <v>126471</v>
      </c>
      <c r="CJ10">
        <v>126433</v>
      </c>
      <c r="CK10">
        <v>126301</v>
      </c>
      <c r="CL10">
        <v>127250</v>
      </c>
      <c r="CM10">
        <v>119434</v>
      </c>
      <c r="CN10">
        <v>118615</v>
      </c>
      <c r="CO10">
        <v>115643</v>
      </c>
      <c r="CP10">
        <v>114116</v>
      </c>
      <c r="CQ10">
        <v>128648</v>
      </c>
      <c r="CR10">
        <v>128420</v>
      </c>
      <c r="CS10">
        <v>129224</v>
      </c>
      <c r="CT10">
        <v>129690</v>
      </c>
      <c r="CU10">
        <v>131328</v>
      </c>
      <c r="CV10">
        <v>131328</v>
      </c>
      <c r="CW10">
        <v>131471</v>
      </c>
      <c r="CX10">
        <v>131861</v>
      </c>
      <c r="CY10">
        <v>133267</v>
      </c>
      <c r="CZ10">
        <v>133131</v>
      </c>
      <c r="DA10">
        <v>132887</v>
      </c>
      <c r="DB10">
        <v>134384</v>
      </c>
      <c r="DC10">
        <v>136126</v>
      </c>
      <c r="DD10">
        <v>146128</v>
      </c>
      <c r="DE10">
        <v>147049</v>
      </c>
      <c r="DF10">
        <v>152316</v>
      </c>
      <c r="DG10">
        <v>152205</v>
      </c>
      <c r="DH10">
        <v>154230</v>
      </c>
      <c r="DI10">
        <v>138791</v>
      </c>
      <c r="DJ10">
        <v>122488</v>
      </c>
      <c r="DK10">
        <v>114468</v>
      </c>
      <c r="DL10">
        <v>79857</v>
      </c>
      <c r="DM10">
        <v>79728</v>
      </c>
      <c r="DN10">
        <v>82055</v>
      </c>
      <c r="DO10">
        <v>81418</v>
      </c>
      <c r="DP10">
        <v>79843</v>
      </c>
      <c r="DQ10">
        <v>73067</v>
      </c>
    </row>
    <row r="11" spans="1:121" x14ac:dyDescent="0.25">
      <c r="A11" t="s">
        <v>186</v>
      </c>
      <c r="B11">
        <v>21055</v>
      </c>
      <c r="C11">
        <v>21055</v>
      </c>
      <c r="D11">
        <v>21329</v>
      </c>
      <c r="E11">
        <v>20884</v>
      </c>
      <c r="F11">
        <v>21721</v>
      </c>
      <c r="G11">
        <v>71212</v>
      </c>
      <c r="H11">
        <v>71177</v>
      </c>
      <c r="I11">
        <v>69659</v>
      </c>
      <c r="J11">
        <v>68062</v>
      </c>
      <c r="K11">
        <v>61937</v>
      </c>
      <c r="L11">
        <v>63112</v>
      </c>
      <c r="M11">
        <v>61337</v>
      </c>
      <c r="N11">
        <v>62153</v>
      </c>
      <c r="O11">
        <v>61242</v>
      </c>
      <c r="P11">
        <v>60303</v>
      </c>
      <c r="Q11">
        <v>55935</v>
      </c>
      <c r="R11">
        <v>50760</v>
      </c>
      <c r="S11">
        <v>49717</v>
      </c>
      <c r="T11">
        <v>48711</v>
      </c>
      <c r="U11">
        <v>49668</v>
      </c>
      <c r="V11">
        <v>46533</v>
      </c>
      <c r="W11">
        <v>45670</v>
      </c>
      <c r="X11">
        <v>43384</v>
      </c>
      <c r="Y11">
        <v>43384</v>
      </c>
      <c r="Z11">
        <v>42000</v>
      </c>
      <c r="AA11">
        <v>42815</v>
      </c>
      <c r="AB11">
        <v>42593</v>
      </c>
      <c r="AC11">
        <v>56813</v>
      </c>
      <c r="AD11">
        <v>55941</v>
      </c>
      <c r="AE11">
        <v>54789</v>
      </c>
      <c r="AF11">
        <v>52405</v>
      </c>
      <c r="AG11">
        <v>64587</v>
      </c>
      <c r="AH11">
        <v>65175</v>
      </c>
      <c r="AI11">
        <v>59399</v>
      </c>
      <c r="AJ11">
        <v>53675</v>
      </c>
      <c r="AK11">
        <v>52704</v>
      </c>
      <c r="AL11">
        <v>51300</v>
      </c>
      <c r="AM11">
        <v>49991</v>
      </c>
      <c r="AN11">
        <v>46626</v>
      </c>
      <c r="AO11">
        <v>47698</v>
      </c>
      <c r="AP11">
        <v>45806</v>
      </c>
      <c r="AQ11">
        <v>46543</v>
      </c>
      <c r="AR11">
        <v>46595</v>
      </c>
      <c r="AS11">
        <v>46370</v>
      </c>
      <c r="AT11">
        <v>47025</v>
      </c>
      <c r="AU11">
        <v>48190</v>
      </c>
      <c r="AV11">
        <v>45718</v>
      </c>
      <c r="AW11">
        <v>44535</v>
      </c>
      <c r="AX11">
        <v>19117</v>
      </c>
      <c r="AY11">
        <v>19430</v>
      </c>
      <c r="AZ11">
        <v>18554</v>
      </c>
      <c r="BA11">
        <v>17730</v>
      </c>
      <c r="BB11">
        <v>17784</v>
      </c>
      <c r="BC11">
        <v>18118</v>
      </c>
      <c r="BD11">
        <v>18006</v>
      </c>
      <c r="BE11">
        <v>18591</v>
      </c>
      <c r="BF11">
        <v>17307</v>
      </c>
      <c r="BG11">
        <v>16929</v>
      </c>
      <c r="BH11">
        <v>16850</v>
      </c>
      <c r="BI11">
        <v>16448</v>
      </c>
      <c r="BJ11">
        <v>16701</v>
      </c>
      <c r="BK11">
        <v>16749</v>
      </c>
      <c r="BL11">
        <v>16430</v>
      </c>
      <c r="BM11">
        <v>16086</v>
      </c>
      <c r="BN11">
        <v>15818</v>
      </c>
      <c r="BO11">
        <v>17904</v>
      </c>
      <c r="BP11">
        <v>16296</v>
      </c>
      <c r="BQ11">
        <v>16361</v>
      </c>
      <c r="BR11">
        <v>16284</v>
      </c>
      <c r="BS11">
        <v>16284</v>
      </c>
      <c r="BT11">
        <v>16834</v>
      </c>
      <c r="BU11">
        <v>69198</v>
      </c>
      <c r="BV11">
        <v>65582</v>
      </c>
      <c r="BW11">
        <v>62228</v>
      </c>
      <c r="BX11">
        <v>60769</v>
      </c>
      <c r="BY11">
        <v>59930</v>
      </c>
      <c r="BZ11">
        <v>60236</v>
      </c>
      <c r="CA11">
        <v>61252</v>
      </c>
      <c r="CB11">
        <v>65411</v>
      </c>
      <c r="CC11">
        <v>60950</v>
      </c>
      <c r="CD11">
        <v>59274</v>
      </c>
      <c r="CE11">
        <v>52828</v>
      </c>
      <c r="CF11">
        <v>48884</v>
      </c>
      <c r="CG11">
        <v>47904</v>
      </c>
      <c r="CH11">
        <v>47165</v>
      </c>
      <c r="CI11">
        <v>43951</v>
      </c>
      <c r="CJ11">
        <v>43154</v>
      </c>
      <c r="CK11">
        <v>40109</v>
      </c>
      <c r="CL11">
        <v>41600</v>
      </c>
      <c r="CM11">
        <v>42257</v>
      </c>
      <c r="CN11">
        <v>42957</v>
      </c>
      <c r="CO11">
        <v>42066</v>
      </c>
      <c r="CP11">
        <v>42850</v>
      </c>
      <c r="CQ11">
        <v>115812</v>
      </c>
      <c r="CR11">
        <v>113199</v>
      </c>
      <c r="CS11">
        <v>113708</v>
      </c>
      <c r="CT11">
        <v>114752</v>
      </c>
      <c r="CU11">
        <v>112456</v>
      </c>
      <c r="CV11">
        <v>112456</v>
      </c>
      <c r="CW11">
        <v>115761</v>
      </c>
      <c r="CX11">
        <v>115815</v>
      </c>
      <c r="CY11">
        <v>116226</v>
      </c>
      <c r="CZ11">
        <v>108410</v>
      </c>
      <c r="DA11">
        <v>107752</v>
      </c>
      <c r="DB11">
        <v>108662</v>
      </c>
      <c r="DC11">
        <v>105521</v>
      </c>
      <c r="DD11">
        <v>101506</v>
      </c>
      <c r="DE11">
        <v>102070</v>
      </c>
      <c r="DF11">
        <v>102945</v>
      </c>
      <c r="DG11">
        <v>102738</v>
      </c>
      <c r="DH11">
        <v>103303</v>
      </c>
      <c r="DI11">
        <v>93653</v>
      </c>
      <c r="DJ11">
        <v>94068</v>
      </c>
      <c r="DK11">
        <v>93456</v>
      </c>
      <c r="DL11">
        <v>100760</v>
      </c>
      <c r="DM11">
        <v>100041</v>
      </c>
      <c r="DN11">
        <v>101344</v>
      </c>
      <c r="DO11">
        <v>100171</v>
      </c>
      <c r="DP11">
        <v>96214</v>
      </c>
      <c r="DQ11">
        <v>93558</v>
      </c>
    </row>
    <row r="12" spans="1:121" x14ac:dyDescent="0.25">
      <c r="A12" t="s">
        <v>187</v>
      </c>
      <c r="B12">
        <v>34960</v>
      </c>
      <c r="C12">
        <v>34960</v>
      </c>
      <c r="D12">
        <v>33319</v>
      </c>
      <c r="E12">
        <v>32993</v>
      </c>
      <c r="F12">
        <v>32829</v>
      </c>
      <c r="G12">
        <v>22125</v>
      </c>
      <c r="H12">
        <v>21531</v>
      </c>
      <c r="I12">
        <v>21850</v>
      </c>
      <c r="J12">
        <v>21425</v>
      </c>
      <c r="K12">
        <v>18002</v>
      </c>
      <c r="L12">
        <v>18067</v>
      </c>
      <c r="M12">
        <v>17872</v>
      </c>
      <c r="N12">
        <v>18145</v>
      </c>
      <c r="O12">
        <v>17787</v>
      </c>
      <c r="P12">
        <v>17554</v>
      </c>
      <c r="Q12">
        <v>17101</v>
      </c>
      <c r="R12">
        <v>16004</v>
      </c>
      <c r="S12">
        <v>15178</v>
      </c>
      <c r="T12">
        <v>14829</v>
      </c>
      <c r="U12">
        <v>15255</v>
      </c>
      <c r="V12">
        <v>9412</v>
      </c>
      <c r="W12">
        <v>9164</v>
      </c>
      <c r="X12">
        <v>8008</v>
      </c>
      <c r="Y12">
        <v>8008</v>
      </c>
      <c r="Z12">
        <v>8094</v>
      </c>
      <c r="AA12">
        <v>8459</v>
      </c>
      <c r="AB12">
        <v>9032</v>
      </c>
      <c r="AC12">
        <v>42307</v>
      </c>
      <c r="AD12">
        <v>43233</v>
      </c>
      <c r="AE12">
        <v>41673</v>
      </c>
      <c r="AF12">
        <v>41491</v>
      </c>
      <c r="AG12">
        <v>41235</v>
      </c>
      <c r="AH12">
        <v>42022</v>
      </c>
      <c r="AI12">
        <v>43663</v>
      </c>
      <c r="AJ12">
        <v>40593</v>
      </c>
      <c r="AK12">
        <v>40099</v>
      </c>
      <c r="AL12">
        <v>42359</v>
      </c>
      <c r="AM12">
        <v>41165</v>
      </c>
      <c r="AN12">
        <v>40202</v>
      </c>
      <c r="AO12">
        <v>40661</v>
      </c>
      <c r="AP12">
        <v>38195</v>
      </c>
      <c r="AQ12">
        <v>38647</v>
      </c>
      <c r="AR12">
        <v>38786</v>
      </c>
      <c r="AS12">
        <v>38703</v>
      </c>
      <c r="AT12">
        <v>40055</v>
      </c>
      <c r="AU12">
        <v>40755</v>
      </c>
      <c r="AV12">
        <v>38464</v>
      </c>
      <c r="AW12">
        <v>38705</v>
      </c>
      <c r="AX12">
        <v>46513</v>
      </c>
      <c r="AY12">
        <v>41274</v>
      </c>
      <c r="AZ12">
        <v>40165</v>
      </c>
      <c r="BA12">
        <v>39081</v>
      </c>
      <c r="BB12">
        <v>39397</v>
      </c>
      <c r="BC12">
        <v>38696</v>
      </c>
      <c r="BD12">
        <v>38589</v>
      </c>
      <c r="BE12">
        <v>38715</v>
      </c>
      <c r="BF12">
        <v>39318</v>
      </c>
      <c r="BG12">
        <v>39874</v>
      </c>
      <c r="BH12">
        <v>39707</v>
      </c>
      <c r="BI12">
        <v>39956</v>
      </c>
      <c r="BJ12">
        <v>41286</v>
      </c>
      <c r="BK12">
        <v>40513</v>
      </c>
      <c r="BL12">
        <v>40943</v>
      </c>
      <c r="BM12">
        <v>40976</v>
      </c>
      <c r="BN12">
        <v>40481</v>
      </c>
      <c r="BO12">
        <v>39751</v>
      </c>
      <c r="BP12">
        <v>40085</v>
      </c>
      <c r="BQ12">
        <v>40573</v>
      </c>
      <c r="BR12">
        <v>40516</v>
      </c>
      <c r="BS12">
        <v>40516</v>
      </c>
      <c r="BT12">
        <v>40634</v>
      </c>
      <c r="BU12">
        <v>16145</v>
      </c>
      <c r="BV12">
        <v>15529</v>
      </c>
      <c r="BW12">
        <v>15689</v>
      </c>
      <c r="BX12">
        <v>15724</v>
      </c>
      <c r="BY12">
        <v>15317</v>
      </c>
      <c r="BZ12">
        <v>14755</v>
      </c>
      <c r="CA12">
        <v>14692</v>
      </c>
      <c r="CB12">
        <v>15414</v>
      </c>
      <c r="CC12">
        <v>14988</v>
      </c>
      <c r="CD12">
        <v>14700</v>
      </c>
      <c r="CE12">
        <v>14080</v>
      </c>
      <c r="CF12">
        <v>14986</v>
      </c>
      <c r="CG12">
        <v>14079</v>
      </c>
      <c r="CH12">
        <v>14572</v>
      </c>
      <c r="CI12">
        <v>13820</v>
      </c>
      <c r="CJ12">
        <v>13958</v>
      </c>
      <c r="CK12">
        <v>13882</v>
      </c>
      <c r="CL12">
        <v>13950</v>
      </c>
      <c r="CM12">
        <v>12224</v>
      </c>
      <c r="CN12">
        <v>11829</v>
      </c>
      <c r="CO12">
        <v>11688</v>
      </c>
      <c r="CP12">
        <v>11678</v>
      </c>
      <c r="CQ12">
        <v>42736</v>
      </c>
      <c r="CR12">
        <v>45647</v>
      </c>
      <c r="CS12">
        <v>45397</v>
      </c>
      <c r="CT12">
        <v>45468</v>
      </c>
      <c r="CU12">
        <v>45504</v>
      </c>
      <c r="CV12">
        <v>45504</v>
      </c>
      <c r="CW12">
        <v>45903</v>
      </c>
      <c r="CX12">
        <v>45620</v>
      </c>
      <c r="CY12">
        <v>45532</v>
      </c>
      <c r="CZ12">
        <v>43148</v>
      </c>
      <c r="DA12">
        <v>43173</v>
      </c>
      <c r="DB12">
        <v>40774</v>
      </c>
      <c r="DC12">
        <v>40190</v>
      </c>
      <c r="DD12">
        <v>41604</v>
      </c>
      <c r="DE12">
        <v>41417</v>
      </c>
      <c r="DF12">
        <v>41815</v>
      </c>
      <c r="DG12">
        <v>40496</v>
      </c>
      <c r="DH12">
        <v>39248</v>
      </c>
      <c r="DI12">
        <v>40533</v>
      </c>
      <c r="DJ12">
        <v>38324</v>
      </c>
      <c r="DK12">
        <v>38996</v>
      </c>
      <c r="DL12">
        <v>95078</v>
      </c>
      <c r="DM12">
        <v>93803</v>
      </c>
      <c r="DN12">
        <v>91707</v>
      </c>
      <c r="DO12">
        <v>90540</v>
      </c>
      <c r="DP12">
        <v>90601</v>
      </c>
      <c r="DQ12">
        <v>91394</v>
      </c>
    </row>
    <row r="13" spans="1:121" x14ac:dyDescent="0.25">
      <c r="A13" t="s">
        <v>188</v>
      </c>
      <c r="B13">
        <v>20698</v>
      </c>
      <c r="C13">
        <v>20698</v>
      </c>
      <c r="D13">
        <v>20134</v>
      </c>
      <c r="E13">
        <v>19680</v>
      </c>
      <c r="F13">
        <v>19702</v>
      </c>
      <c r="G13">
        <v>31598</v>
      </c>
      <c r="H13">
        <v>30347</v>
      </c>
      <c r="I13">
        <v>29101</v>
      </c>
      <c r="J13">
        <v>28761</v>
      </c>
      <c r="K13">
        <v>28121</v>
      </c>
      <c r="L13">
        <v>28029</v>
      </c>
      <c r="M13">
        <v>27852</v>
      </c>
      <c r="N13">
        <v>28051</v>
      </c>
      <c r="O13">
        <v>27996</v>
      </c>
      <c r="P13">
        <v>27416</v>
      </c>
      <c r="Q13">
        <v>25301</v>
      </c>
      <c r="R13">
        <v>18044</v>
      </c>
      <c r="S13">
        <v>17463</v>
      </c>
      <c r="T13">
        <v>17432</v>
      </c>
      <c r="U13">
        <v>16562</v>
      </c>
      <c r="V13">
        <v>16267</v>
      </c>
      <c r="W13">
        <v>16828</v>
      </c>
      <c r="X13">
        <v>11841</v>
      </c>
      <c r="Y13">
        <v>11841</v>
      </c>
      <c r="Z13">
        <v>9122</v>
      </c>
      <c r="AA13">
        <v>8856</v>
      </c>
      <c r="AB13">
        <v>8568</v>
      </c>
      <c r="AC13">
        <v>7477</v>
      </c>
      <c r="AD13">
        <v>7484</v>
      </c>
      <c r="AE13">
        <v>7502</v>
      </c>
      <c r="AF13">
        <v>7839</v>
      </c>
      <c r="AG13">
        <v>6231</v>
      </c>
      <c r="AH13">
        <v>5994</v>
      </c>
      <c r="AI13">
        <v>6040</v>
      </c>
      <c r="AJ13">
        <v>5678</v>
      </c>
      <c r="AK13">
        <v>5492</v>
      </c>
      <c r="AL13">
        <v>5529</v>
      </c>
      <c r="AM13">
        <v>5515</v>
      </c>
      <c r="AN13">
        <v>5483</v>
      </c>
      <c r="AO13">
        <v>5549</v>
      </c>
      <c r="AP13">
        <v>5505</v>
      </c>
      <c r="AQ13">
        <v>5558</v>
      </c>
      <c r="AR13">
        <v>5594</v>
      </c>
      <c r="AS13">
        <v>5604</v>
      </c>
      <c r="AT13">
        <v>6329</v>
      </c>
      <c r="AU13">
        <v>6822</v>
      </c>
      <c r="AV13">
        <v>7260</v>
      </c>
      <c r="AW13">
        <v>8206</v>
      </c>
      <c r="AX13">
        <v>38070</v>
      </c>
      <c r="AY13">
        <v>34310</v>
      </c>
      <c r="AZ13">
        <v>34405</v>
      </c>
      <c r="BA13">
        <v>33234</v>
      </c>
      <c r="BB13">
        <v>33277</v>
      </c>
      <c r="BC13">
        <v>33275</v>
      </c>
      <c r="BD13">
        <v>33078</v>
      </c>
      <c r="BE13">
        <v>33526</v>
      </c>
      <c r="BF13">
        <v>32891</v>
      </c>
      <c r="BG13">
        <v>32888</v>
      </c>
      <c r="BH13">
        <v>33238</v>
      </c>
      <c r="BI13">
        <v>33164</v>
      </c>
      <c r="BJ13">
        <v>32831</v>
      </c>
      <c r="BK13">
        <v>32273</v>
      </c>
      <c r="BL13">
        <v>33110</v>
      </c>
      <c r="BM13">
        <v>32596</v>
      </c>
      <c r="BN13">
        <v>32670</v>
      </c>
      <c r="BO13">
        <v>33163</v>
      </c>
      <c r="BP13">
        <v>33321</v>
      </c>
      <c r="BQ13">
        <v>33254</v>
      </c>
      <c r="BR13">
        <v>33148</v>
      </c>
      <c r="BS13">
        <v>33148</v>
      </c>
      <c r="BT13">
        <v>32133</v>
      </c>
      <c r="BU13">
        <v>41773</v>
      </c>
      <c r="BV13">
        <v>41809</v>
      </c>
      <c r="BW13">
        <v>42313</v>
      </c>
      <c r="BX13">
        <v>37501</v>
      </c>
      <c r="BY13">
        <v>37592</v>
      </c>
      <c r="BZ13">
        <v>33433</v>
      </c>
      <c r="CA13">
        <v>34742</v>
      </c>
      <c r="CB13">
        <v>36775</v>
      </c>
      <c r="CC13">
        <v>34795</v>
      </c>
      <c r="CD13">
        <v>32735</v>
      </c>
      <c r="CE13">
        <v>27056</v>
      </c>
      <c r="CF13">
        <v>25792</v>
      </c>
      <c r="CG13">
        <v>24213</v>
      </c>
      <c r="CH13">
        <v>23974</v>
      </c>
      <c r="CI13">
        <v>23627</v>
      </c>
      <c r="CJ13">
        <v>22338</v>
      </c>
      <c r="CK13">
        <v>21471</v>
      </c>
      <c r="CL13">
        <v>20899</v>
      </c>
      <c r="CM13">
        <v>18952</v>
      </c>
      <c r="CN13">
        <v>19201</v>
      </c>
      <c r="CO13">
        <v>19732</v>
      </c>
      <c r="CP13">
        <v>20110</v>
      </c>
      <c r="CQ13">
        <v>11572</v>
      </c>
      <c r="CR13">
        <v>11518</v>
      </c>
      <c r="CS13">
        <v>11319</v>
      </c>
      <c r="CT13">
        <v>11324</v>
      </c>
      <c r="CU13">
        <v>11125</v>
      </c>
      <c r="CV13">
        <v>11125</v>
      </c>
      <c r="CW13">
        <v>11037</v>
      </c>
      <c r="CX13">
        <v>9746</v>
      </c>
      <c r="CY13">
        <v>9767</v>
      </c>
      <c r="CZ13">
        <v>9446</v>
      </c>
      <c r="DA13">
        <v>9601</v>
      </c>
      <c r="DB13">
        <v>9510</v>
      </c>
      <c r="DC13">
        <v>9353</v>
      </c>
      <c r="DD13">
        <v>9209</v>
      </c>
      <c r="DE13">
        <v>9242</v>
      </c>
      <c r="DF13">
        <v>9239</v>
      </c>
      <c r="DG13">
        <v>9222</v>
      </c>
      <c r="DH13">
        <v>8497</v>
      </c>
      <c r="DI13">
        <v>8633</v>
      </c>
      <c r="DJ13">
        <v>8296</v>
      </c>
      <c r="DK13">
        <v>7541</v>
      </c>
      <c r="DL13">
        <v>39700</v>
      </c>
      <c r="DM13">
        <v>43358</v>
      </c>
      <c r="DN13">
        <v>44748</v>
      </c>
      <c r="DO13">
        <v>44141</v>
      </c>
      <c r="DP13">
        <v>44244</v>
      </c>
      <c r="DQ13">
        <v>46077</v>
      </c>
    </row>
    <row r="14" spans="1:121" x14ac:dyDescent="0.25">
      <c r="A14" t="s">
        <v>189</v>
      </c>
      <c r="B14">
        <v>6635</v>
      </c>
      <c r="C14">
        <v>6635</v>
      </c>
      <c r="D14">
        <v>6612</v>
      </c>
      <c r="E14">
        <v>6539</v>
      </c>
      <c r="F14">
        <v>6476</v>
      </c>
      <c r="G14">
        <v>19269</v>
      </c>
      <c r="H14">
        <v>19316</v>
      </c>
      <c r="I14">
        <v>16068</v>
      </c>
      <c r="J14">
        <v>15507</v>
      </c>
      <c r="K14">
        <v>15429</v>
      </c>
      <c r="L14">
        <v>14606</v>
      </c>
      <c r="M14">
        <v>13975</v>
      </c>
      <c r="N14">
        <v>13790</v>
      </c>
      <c r="O14">
        <v>13565</v>
      </c>
      <c r="P14">
        <v>13798</v>
      </c>
      <c r="Q14">
        <v>12861</v>
      </c>
      <c r="R14">
        <v>11195</v>
      </c>
      <c r="S14">
        <v>11256</v>
      </c>
      <c r="T14">
        <v>11308</v>
      </c>
      <c r="U14">
        <v>10424</v>
      </c>
      <c r="V14">
        <v>9314</v>
      </c>
      <c r="W14">
        <v>8768</v>
      </c>
      <c r="X14">
        <v>8711</v>
      </c>
      <c r="Y14">
        <v>8711</v>
      </c>
      <c r="Z14">
        <v>5834</v>
      </c>
      <c r="AA14">
        <v>5609</v>
      </c>
      <c r="AB14">
        <v>5413</v>
      </c>
      <c r="AC14">
        <v>8373</v>
      </c>
      <c r="AD14">
        <v>7742</v>
      </c>
      <c r="AE14">
        <v>8023</v>
      </c>
      <c r="AF14">
        <v>8086</v>
      </c>
      <c r="AG14">
        <v>8974</v>
      </c>
      <c r="AH14">
        <v>9447</v>
      </c>
      <c r="AI14">
        <v>8128</v>
      </c>
      <c r="AJ14">
        <v>8310</v>
      </c>
      <c r="AK14">
        <v>8547</v>
      </c>
      <c r="AL14">
        <v>7761</v>
      </c>
      <c r="AM14">
        <v>8025</v>
      </c>
      <c r="AN14">
        <v>6799</v>
      </c>
      <c r="AO14">
        <v>6742</v>
      </c>
      <c r="AP14">
        <v>7075</v>
      </c>
      <c r="AQ14">
        <v>7029</v>
      </c>
      <c r="AR14">
        <v>7179</v>
      </c>
      <c r="AS14">
        <v>6920</v>
      </c>
      <c r="AT14">
        <v>7687</v>
      </c>
      <c r="AU14">
        <v>8323</v>
      </c>
      <c r="AV14">
        <v>8209</v>
      </c>
      <c r="AW14">
        <v>8332</v>
      </c>
      <c r="AX14">
        <v>8205</v>
      </c>
      <c r="AY14">
        <v>8537</v>
      </c>
      <c r="AZ14">
        <v>6841</v>
      </c>
      <c r="BA14">
        <v>6469</v>
      </c>
      <c r="BB14">
        <v>7838</v>
      </c>
      <c r="BC14">
        <v>8114</v>
      </c>
      <c r="BD14">
        <v>7336</v>
      </c>
      <c r="BE14">
        <v>7196</v>
      </c>
      <c r="BF14">
        <v>6168</v>
      </c>
      <c r="BG14">
        <v>6023</v>
      </c>
      <c r="BH14">
        <v>6012</v>
      </c>
      <c r="BI14">
        <v>6108</v>
      </c>
      <c r="BJ14">
        <v>6355</v>
      </c>
      <c r="BK14">
        <v>6186</v>
      </c>
      <c r="BL14">
        <v>6424</v>
      </c>
      <c r="BM14">
        <v>6300</v>
      </c>
      <c r="BN14">
        <v>6425</v>
      </c>
      <c r="BO14">
        <v>6832</v>
      </c>
      <c r="BP14">
        <v>6283</v>
      </c>
      <c r="BQ14">
        <v>6208</v>
      </c>
      <c r="BR14">
        <v>6222</v>
      </c>
      <c r="BS14">
        <v>6222</v>
      </c>
      <c r="BT14">
        <v>6334</v>
      </c>
      <c r="BU14">
        <v>32420</v>
      </c>
      <c r="BV14">
        <v>32321</v>
      </c>
      <c r="BW14">
        <v>31352</v>
      </c>
      <c r="BX14">
        <v>29360</v>
      </c>
      <c r="BY14">
        <v>28183</v>
      </c>
      <c r="BZ14">
        <v>28627</v>
      </c>
      <c r="CA14">
        <v>28296</v>
      </c>
      <c r="CB14">
        <v>28888</v>
      </c>
      <c r="CC14">
        <v>29005</v>
      </c>
      <c r="CD14">
        <v>26992</v>
      </c>
      <c r="CE14">
        <v>26400</v>
      </c>
      <c r="CF14">
        <v>23148</v>
      </c>
      <c r="CG14">
        <v>20612</v>
      </c>
      <c r="CH14">
        <v>20107</v>
      </c>
      <c r="CI14">
        <v>20249</v>
      </c>
      <c r="CJ14">
        <v>20408</v>
      </c>
      <c r="CK14">
        <v>19824</v>
      </c>
      <c r="CL14">
        <v>16671</v>
      </c>
      <c r="CM14">
        <v>17501</v>
      </c>
      <c r="CN14">
        <v>16586</v>
      </c>
      <c r="CO14">
        <v>16582</v>
      </c>
      <c r="CP14">
        <v>16505</v>
      </c>
      <c r="CQ14">
        <v>20589</v>
      </c>
      <c r="CR14">
        <v>20713</v>
      </c>
      <c r="CS14">
        <v>20193</v>
      </c>
      <c r="CT14">
        <v>20230</v>
      </c>
      <c r="CU14">
        <v>19977</v>
      </c>
      <c r="CV14">
        <v>19977</v>
      </c>
      <c r="CW14">
        <v>19642</v>
      </c>
      <c r="CX14">
        <v>18768</v>
      </c>
      <c r="CY14">
        <v>19170</v>
      </c>
      <c r="CZ14">
        <v>18819</v>
      </c>
      <c r="DA14">
        <v>18601</v>
      </c>
      <c r="DB14">
        <v>19138</v>
      </c>
      <c r="DC14">
        <v>19426</v>
      </c>
      <c r="DD14">
        <v>19327</v>
      </c>
      <c r="DE14">
        <v>19596</v>
      </c>
      <c r="DF14">
        <v>19346</v>
      </c>
      <c r="DG14">
        <v>19617</v>
      </c>
      <c r="DH14">
        <v>17390</v>
      </c>
      <c r="DI14">
        <v>15906</v>
      </c>
      <c r="DJ14">
        <v>15413</v>
      </c>
      <c r="DK14">
        <v>15521</v>
      </c>
      <c r="DL14">
        <v>7469</v>
      </c>
      <c r="DM14">
        <v>7316</v>
      </c>
      <c r="DN14">
        <v>6876</v>
      </c>
      <c r="DO14">
        <v>6659</v>
      </c>
      <c r="DP14">
        <v>6885</v>
      </c>
      <c r="DQ14">
        <v>6993</v>
      </c>
    </row>
    <row r="15" spans="1:121" x14ac:dyDescent="0.25">
      <c r="A15" t="s">
        <v>190</v>
      </c>
      <c r="B15">
        <v>5482</v>
      </c>
      <c r="C15">
        <v>5482</v>
      </c>
      <c r="D15">
        <v>5450</v>
      </c>
      <c r="E15">
        <v>5394</v>
      </c>
      <c r="F15">
        <v>5388</v>
      </c>
      <c r="G15">
        <v>6117</v>
      </c>
      <c r="H15">
        <v>5727</v>
      </c>
      <c r="I15">
        <v>5609</v>
      </c>
      <c r="J15">
        <v>5554</v>
      </c>
      <c r="K15">
        <v>5373</v>
      </c>
      <c r="L15">
        <v>5384</v>
      </c>
      <c r="M15">
        <v>5516</v>
      </c>
      <c r="N15">
        <v>5896</v>
      </c>
      <c r="O15">
        <v>5584</v>
      </c>
      <c r="P15">
        <v>5569</v>
      </c>
      <c r="Q15">
        <v>5535</v>
      </c>
      <c r="R15">
        <v>5234</v>
      </c>
      <c r="S15">
        <v>5178</v>
      </c>
      <c r="T15">
        <v>3169</v>
      </c>
      <c r="U15">
        <v>3233</v>
      </c>
      <c r="V15">
        <v>2242</v>
      </c>
      <c r="W15">
        <v>2176</v>
      </c>
      <c r="X15">
        <v>2004</v>
      </c>
      <c r="Y15">
        <v>2004</v>
      </c>
      <c r="Z15">
        <v>1603</v>
      </c>
      <c r="AA15">
        <v>1613</v>
      </c>
      <c r="AB15">
        <v>1599</v>
      </c>
      <c r="AC15">
        <v>5441</v>
      </c>
      <c r="AD15">
        <v>5521</v>
      </c>
      <c r="AE15">
        <v>5309</v>
      </c>
      <c r="AF15">
        <v>5396</v>
      </c>
      <c r="AG15">
        <v>5359</v>
      </c>
      <c r="AH15">
        <v>4954</v>
      </c>
      <c r="AI15">
        <v>4948</v>
      </c>
      <c r="AJ15">
        <v>5468</v>
      </c>
      <c r="AK15">
        <v>5176</v>
      </c>
      <c r="AL15">
        <v>5781</v>
      </c>
      <c r="AM15">
        <v>4679</v>
      </c>
      <c r="AN15">
        <v>3595</v>
      </c>
      <c r="AO15">
        <v>3750</v>
      </c>
      <c r="AP15">
        <v>3946</v>
      </c>
      <c r="AQ15">
        <v>3680</v>
      </c>
      <c r="AR15">
        <v>3407</v>
      </c>
      <c r="AS15">
        <v>3715</v>
      </c>
      <c r="AT15">
        <v>3836</v>
      </c>
      <c r="AU15">
        <v>4054</v>
      </c>
      <c r="AV15">
        <v>4040</v>
      </c>
      <c r="AW15">
        <v>3732</v>
      </c>
      <c r="AX15">
        <v>8713</v>
      </c>
      <c r="AY15">
        <v>7670</v>
      </c>
      <c r="AZ15">
        <v>7661</v>
      </c>
      <c r="BA15">
        <v>7878</v>
      </c>
      <c r="BB15">
        <v>7810</v>
      </c>
      <c r="BC15">
        <v>8089</v>
      </c>
      <c r="BD15">
        <v>8116</v>
      </c>
      <c r="BE15">
        <v>8424</v>
      </c>
      <c r="BF15">
        <v>8546</v>
      </c>
      <c r="BG15">
        <v>8478</v>
      </c>
      <c r="BH15">
        <v>8229</v>
      </c>
      <c r="BI15">
        <v>8236</v>
      </c>
      <c r="BJ15">
        <v>7901</v>
      </c>
      <c r="BK15">
        <v>7806</v>
      </c>
      <c r="BL15">
        <v>8234</v>
      </c>
      <c r="BM15">
        <v>8323</v>
      </c>
      <c r="BN15">
        <v>8101</v>
      </c>
      <c r="BO15">
        <v>8487</v>
      </c>
      <c r="BP15">
        <v>8474</v>
      </c>
      <c r="BQ15">
        <v>8470</v>
      </c>
      <c r="BR15">
        <v>8625</v>
      </c>
      <c r="BS15">
        <v>8625</v>
      </c>
      <c r="BT15">
        <v>8729</v>
      </c>
      <c r="BU15">
        <v>6177</v>
      </c>
      <c r="BV15">
        <v>5863</v>
      </c>
      <c r="BW15">
        <v>5778</v>
      </c>
      <c r="BX15">
        <v>5684</v>
      </c>
      <c r="BY15">
        <v>5727</v>
      </c>
      <c r="BZ15">
        <v>5711</v>
      </c>
      <c r="CA15">
        <v>5946</v>
      </c>
      <c r="CB15">
        <v>5914</v>
      </c>
      <c r="CC15">
        <v>5914</v>
      </c>
      <c r="CD15">
        <v>5873</v>
      </c>
      <c r="CE15">
        <v>5711</v>
      </c>
      <c r="CF15">
        <v>5687</v>
      </c>
      <c r="CG15">
        <v>6057</v>
      </c>
      <c r="CH15">
        <v>5392</v>
      </c>
      <c r="CI15">
        <v>5381</v>
      </c>
      <c r="CJ15">
        <v>5867</v>
      </c>
      <c r="CK15">
        <v>5612</v>
      </c>
      <c r="CL15">
        <v>5572</v>
      </c>
      <c r="CM15">
        <v>8155</v>
      </c>
      <c r="CN15">
        <v>8225</v>
      </c>
      <c r="CO15">
        <v>7964</v>
      </c>
      <c r="CP15">
        <v>8070</v>
      </c>
      <c r="CQ15">
        <v>16499</v>
      </c>
      <c r="CR15">
        <v>16472</v>
      </c>
      <c r="CS15">
        <v>17053</v>
      </c>
      <c r="CT15">
        <v>17297</v>
      </c>
      <c r="CU15">
        <v>16926</v>
      </c>
      <c r="CV15">
        <v>16926</v>
      </c>
      <c r="CW15">
        <v>17082</v>
      </c>
      <c r="CX15">
        <v>15896</v>
      </c>
      <c r="CY15">
        <v>15213</v>
      </c>
      <c r="CZ15">
        <v>15022</v>
      </c>
      <c r="DA15">
        <v>15625</v>
      </c>
      <c r="DB15">
        <v>17398</v>
      </c>
      <c r="DC15">
        <v>17194</v>
      </c>
      <c r="DD15">
        <v>17104</v>
      </c>
      <c r="DE15">
        <v>17129</v>
      </c>
      <c r="DF15">
        <v>16944</v>
      </c>
      <c r="DG15">
        <v>17282</v>
      </c>
      <c r="DH15">
        <v>16951</v>
      </c>
      <c r="DI15">
        <v>15186</v>
      </c>
      <c r="DJ15">
        <v>15013</v>
      </c>
      <c r="DK15">
        <v>14942</v>
      </c>
      <c r="DL15">
        <v>15187</v>
      </c>
      <c r="DM15">
        <v>15143</v>
      </c>
      <c r="DN15">
        <v>17231</v>
      </c>
      <c r="DO15">
        <v>17477</v>
      </c>
      <c r="DP15">
        <v>17650</v>
      </c>
      <c r="DQ15">
        <v>17511</v>
      </c>
    </row>
    <row r="16" spans="1:121" x14ac:dyDescent="0.25">
      <c r="A16" t="s">
        <v>191</v>
      </c>
      <c r="B16">
        <v>3412</v>
      </c>
      <c r="C16">
        <v>3412</v>
      </c>
      <c r="D16">
        <v>3337</v>
      </c>
      <c r="E16">
        <v>3387</v>
      </c>
      <c r="F16">
        <v>3081</v>
      </c>
      <c r="G16">
        <v>4780</v>
      </c>
      <c r="H16">
        <v>4258</v>
      </c>
      <c r="I16">
        <v>4155</v>
      </c>
      <c r="J16">
        <v>3919</v>
      </c>
      <c r="K16">
        <v>3555</v>
      </c>
      <c r="L16">
        <v>3576</v>
      </c>
      <c r="M16">
        <v>3181</v>
      </c>
      <c r="N16">
        <v>3087</v>
      </c>
      <c r="O16">
        <v>3182</v>
      </c>
      <c r="P16">
        <v>2952</v>
      </c>
      <c r="Q16">
        <v>3265</v>
      </c>
      <c r="R16">
        <v>3144</v>
      </c>
      <c r="S16">
        <v>2906</v>
      </c>
      <c r="T16">
        <v>2833</v>
      </c>
      <c r="U16">
        <v>2698</v>
      </c>
      <c r="V16">
        <v>2670</v>
      </c>
      <c r="W16">
        <v>2291</v>
      </c>
      <c r="X16">
        <v>2289</v>
      </c>
      <c r="Y16">
        <v>2289</v>
      </c>
      <c r="Z16">
        <v>1802</v>
      </c>
      <c r="AA16">
        <v>1745</v>
      </c>
      <c r="AB16">
        <v>1605</v>
      </c>
      <c r="AC16">
        <v>1538</v>
      </c>
      <c r="AD16">
        <v>1493</v>
      </c>
      <c r="AE16">
        <v>1297</v>
      </c>
      <c r="AF16">
        <v>1203</v>
      </c>
      <c r="AG16">
        <v>1159</v>
      </c>
      <c r="AH16">
        <v>1043</v>
      </c>
      <c r="AI16">
        <v>1039</v>
      </c>
      <c r="AJ16">
        <v>1149</v>
      </c>
      <c r="AK16">
        <v>1196</v>
      </c>
      <c r="AL16">
        <v>1169</v>
      </c>
      <c r="AM16">
        <v>1099</v>
      </c>
      <c r="AN16">
        <v>1054</v>
      </c>
      <c r="AO16">
        <v>939</v>
      </c>
      <c r="AP16">
        <v>888</v>
      </c>
      <c r="AQ16">
        <v>896</v>
      </c>
      <c r="AR16">
        <v>929</v>
      </c>
      <c r="AS16">
        <v>916</v>
      </c>
      <c r="AT16">
        <v>799</v>
      </c>
      <c r="AU16">
        <v>712</v>
      </c>
      <c r="AV16">
        <v>532</v>
      </c>
      <c r="AW16">
        <v>476</v>
      </c>
      <c r="AX16">
        <v>3588</v>
      </c>
      <c r="AY16">
        <v>3598</v>
      </c>
      <c r="AZ16">
        <v>3647</v>
      </c>
      <c r="BA16">
        <v>3619</v>
      </c>
      <c r="BB16">
        <v>3521</v>
      </c>
      <c r="BC16">
        <v>3580</v>
      </c>
      <c r="BD16">
        <v>3427</v>
      </c>
      <c r="BE16">
        <v>3387</v>
      </c>
      <c r="BF16">
        <v>3391</v>
      </c>
      <c r="BG16">
        <v>3458</v>
      </c>
      <c r="BH16">
        <v>3424</v>
      </c>
      <c r="BI16">
        <v>3636</v>
      </c>
      <c r="BJ16">
        <v>2884</v>
      </c>
      <c r="BK16">
        <v>2730</v>
      </c>
      <c r="BL16">
        <v>2777</v>
      </c>
      <c r="BM16">
        <v>2753</v>
      </c>
      <c r="BN16">
        <v>2793</v>
      </c>
      <c r="BO16">
        <v>2762</v>
      </c>
      <c r="BP16">
        <v>2746</v>
      </c>
      <c r="BQ16">
        <v>2372</v>
      </c>
      <c r="BR16">
        <v>2389</v>
      </c>
      <c r="BS16">
        <v>2389</v>
      </c>
      <c r="BT16">
        <v>2402</v>
      </c>
      <c r="BU16">
        <v>8214</v>
      </c>
      <c r="BV16">
        <v>8277</v>
      </c>
      <c r="BW16">
        <v>8244</v>
      </c>
      <c r="BX16">
        <v>8093</v>
      </c>
      <c r="BY16">
        <v>7977</v>
      </c>
      <c r="BZ16">
        <v>8112</v>
      </c>
      <c r="CA16">
        <v>7658</v>
      </c>
      <c r="CB16">
        <v>7262</v>
      </c>
      <c r="CC16">
        <v>7262</v>
      </c>
      <c r="CD16">
        <v>7234</v>
      </c>
      <c r="CE16">
        <v>6978</v>
      </c>
      <c r="CF16">
        <v>7015</v>
      </c>
      <c r="CG16">
        <v>6436</v>
      </c>
      <c r="CH16">
        <v>6428</v>
      </c>
      <c r="CI16">
        <v>5872</v>
      </c>
      <c r="CJ16">
        <v>6233</v>
      </c>
      <c r="CK16">
        <v>5409</v>
      </c>
      <c r="CL16">
        <v>5274</v>
      </c>
      <c r="CM16">
        <v>2595</v>
      </c>
      <c r="CN16">
        <v>2954</v>
      </c>
      <c r="CO16">
        <v>2741</v>
      </c>
      <c r="CP16">
        <v>2657</v>
      </c>
      <c r="CQ16">
        <v>7958</v>
      </c>
      <c r="CR16">
        <v>7937</v>
      </c>
      <c r="CS16">
        <v>7920</v>
      </c>
      <c r="CT16">
        <v>7915</v>
      </c>
      <c r="CU16">
        <v>7907</v>
      </c>
      <c r="CV16">
        <v>7907</v>
      </c>
      <c r="CW16">
        <v>7928</v>
      </c>
      <c r="CX16">
        <v>7920</v>
      </c>
      <c r="CY16">
        <v>7926</v>
      </c>
      <c r="CZ16">
        <v>6741</v>
      </c>
      <c r="DA16">
        <v>2334</v>
      </c>
      <c r="DB16">
        <v>2283</v>
      </c>
      <c r="DC16">
        <v>2308</v>
      </c>
      <c r="DD16">
        <v>2349</v>
      </c>
      <c r="DE16">
        <v>2269</v>
      </c>
      <c r="DF16">
        <v>2264</v>
      </c>
      <c r="DG16">
        <v>2249</v>
      </c>
      <c r="DH16">
        <v>2210</v>
      </c>
      <c r="DI16">
        <v>1923</v>
      </c>
      <c r="DJ16">
        <v>1900</v>
      </c>
      <c r="DK16">
        <v>1845</v>
      </c>
      <c r="DL16">
        <v>14109</v>
      </c>
      <c r="DM16">
        <v>11606</v>
      </c>
      <c r="DN16">
        <v>10969</v>
      </c>
      <c r="DO16">
        <v>10535</v>
      </c>
      <c r="DP16">
        <v>10244</v>
      </c>
      <c r="DQ16">
        <v>10041</v>
      </c>
    </row>
    <row r="17" spans="1:121" x14ac:dyDescent="0.25">
      <c r="A17" t="s">
        <v>192</v>
      </c>
      <c r="B17">
        <v>304</v>
      </c>
      <c r="C17">
        <v>304</v>
      </c>
      <c r="D17">
        <v>304</v>
      </c>
      <c r="E17">
        <v>276</v>
      </c>
      <c r="F17">
        <v>319</v>
      </c>
      <c r="G17">
        <v>2843</v>
      </c>
      <c r="H17">
        <v>2312</v>
      </c>
      <c r="I17">
        <v>2015</v>
      </c>
      <c r="J17">
        <v>2047</v>
      </c>
      <c r="K17">
        <v>2018</v>
      </c>
      <c r="L17">
        <v>2045</v>
      </c>
      <c r="M17">
        <v>2045</v>
      </c>
      <c r="N17">
        <v>2112</v>
      </c>
      <c r="O17">
        <v>2121</v>
      </c>
      <c r="P17">
        <v>1844</v>
      </c>
      <c r="Q17">
        <v>1630</v>
      </c>
      <c r="R17">
        <v>1526</v>
      </c>
      <c r="S17">
        <v>1508</v>
      </c>
      <c r="T17">
        <v>1503</v>
      </c>
      <c r="U17">
        <v>1551</v>
      </c>
      <c r="V17">
        <v>1575</v>
      </c>
      <c r="W17">
        <v>860</v>
      </c>
      <c r="X17">
        <v>865</v>
      </c>
      <c r="Y17">
        <v>865</v>
      </c>
      <c r="Z17">
        <v>812</v>
      </c>
      <c r="AA17">
        <v>804</v>
      </c>
      <c r="AB17">
        <v>799</v>
      </c>
      <c r="AC17">
        <v>1541</v>
      </c>
      <c r="AD17">
        <v>1551</v>
      </c>
      <c r="AE17">
        <v>1667</v>
      </c>
      <c r="AF17">
        <v>1606</v>
      </c>
      <c r="AG17">
        <v>1602</v>
      </c>
      <c r="AH17">
        <v>1556</v>
      </c>
      <c r="AI17">
        <v>1518</v>
      </c>
      <c r="AJ17">
        <v>1167</v>
      </c>
      <c r="AK17">
        <v>1151</v>
      </c>
      <c r="AL17">
        <v>809</v>
      </c>
      <c r="AM17">
        <v>915</v>
      </c>
      <c r="AN17">
        <v>998</v>
      </c>
      <c r="AO17">
        <v>888</v>
      </c>
      <c r="AP17">
        <v>680</v>
      </c>
      <c r="AQ17">
        <v>762</v>
      </c>
      <c r="AR17">
        <v>770</v>
      </c>
      <c r="AS17">
        <v>940</v>
      </c>
      <c r="AT17">
        <v>877</v>
      </c>
      <c r="AU17">
        <v>781</v>
      </c>
      <c r="AV17">
        <v>745</v>
      </c>
      <c r="AW17">
        <v>737</v>
      </c>
      <c r="AX17">
        <v>471</v>
      </c>
      <c r="AY17">
        <v>458</v>
      </c>
      <c r="AZ17">
        <v>602</v>
      </c>
      <c r="BA17">
        <v>302</v>
      </c>
      <c r="BB17">
        <v>301</v>
      </c>
      <c r="BC17">
        <v>301</v>
      </c>
      <c r="BD17">
        <v>301</v>
      </c>
      <c r="BE17">
        <v>301</v>
      </c>
      <c r="BF17">
        <v>301</v>
      </c>
      <c r="BG17">
        <v>297</v>
      </c>
      <c r="BH17">
        <v>292</v>
      </c>
      <c r="BI17">
        <v>409</v>
      </c>
      <c r="BJ17">
        <v>409</v>
      </c>
      <c r="BK17">
        <v>409</v>
      </c>
      <c r="BL17">
        <v>365</v>
      </c>
      <c r="BM17">
        <v>368</v>
      </c>
      <c r="BN17">
        <v>138</v>
      </c>
      <c r="BO17">
        <v>85</v>
      </c>
      <c r="BP17">
        <v>76</v>
      </c>
      <c r="BQ17">
        <v>81</v>
      </c>
      <c r="BR17">
        <v>62</v>
      </c>
      <c r="BS17">
        <v>62</v>
      </c>
      <c r="BT17">
        <v>29</v>
      </c>
      <c r="BU17">
        <v>2487</v>
      </c>
      <c r="BV17">
        <v>2360</v>
      </c>
      <c r="BW17">
        <v>2304</v>
      </c>
      <c r="BX17">
        <v>2317</v>
      </c>
      <c r="BY17">
        <v>1976</v>
      </c>
      <c r="BZ17">
        <v>1764</v>
      </c>
      <c r="CA17">
        <v>2091</v>
      </c>
      <c r="CB17">
        <v>1964</v>
      </c>
      <c r="CC17">
        <v>1964</v>
      </c>
      <c r="CD17">
        <v>1383</v>
      </c>
      <c r="CE17">
        <v>1701</v>
      </c>
      <c r="CF17">
        <v>1731</v>
      </c>
      <c r="CG17">
        <v>1466</v>
      </c>
      <c r="CH17">
        <v>1234</v>
      </c>
      <c r="CI17">
        <v>1262</v>
      </c>
      <c r="CJ17">
        <v>1311</v>
      </c>
      <c r="CK17">
        <v>1327</v>
      </c>
      <c r="CL17">
        <v>1061</v>
      </c>
      <c r="CM17">
        <v>1265</v>
      </c>
      <c r="CN17">
        <v>1218</v>
      </c>
      <c r="CO17">
        <v>1177</v>
      </c>
      <c r="CP17">
        <v>1168</v>
      </c>
      <c r="CQ17">
        <v>2351</v>
      </c>
      <c r="CR17">
        <v>2267</v>
      </c>
      <c r="CS17">
        <v>2388</v>
      </c>
      <c r="CT17">
        <v>2432</v>
      </c>
      <c r="CU17">
        <v>2437</v>
      </c>
      <c r="CV17">
        <v>2437</v>
      </c>
      <c r="CW17">
        <v>2347</v>
      </c>
      <c r="CX17">
        <v>2105</v>
      </c>
      <c r="CY17">
        <v>1997</v>
      </c>
      <c r="CZ17">
        <v>1994</v>
      </c>
      <c r="DA17">
        <v>2020</v>
      </c>
      <c r="DB17">
        <v>1936</v>
      </c>
      <c r="DC17">
        <v>1946</v>
      </c>
      <c r="DD17">
        <v>1970</v>
      </c>
      <c r="DE17">
        <v>2090</v>
      </c>
      <c r="DF17">
        <v>2153</v>
      </c>
      <c r="DG17">
        <v>2180</v>
      </c>
      <c r="DH17">
        <v>2209</v>
      </c>
      <c r="DI17">
        <v>2545</v>
      </c>
      <c r="DJ17">
        <v>2375</v>
      </c>
      <c r="DK17">
        <v>2320</v>
      </c>
      <c r="DL17">
        <v>1819</v>
      </c>
      <c r="DM17">
        <v>1807</v>
      </c>
      <c r="DN17">
        <v>1376</v>
      </c>
      <c r="DO17">
        <v>1344</v>
      </c>
      <c r="DP17">
        <v>1344</v>
      </c>
      <c r="DQ17">
        <v>1335</v>
      </c>
    </row>
    <row r="18" spans="1:121" x14ac:dyDescent="0.25">
      <c r="A18" t="s">
        <v>193</v>
      </c>
      <c r="B18">
        <v>819</v>
      </c>
      <c r="C18">
        <v>819</v>
      </c>
      <c r="D18">
        <v>847</v>
      </c>
      <c r="E18">
        <v>709</v>
      </c>
      <c r="F18">
        <v>664</v>
      </c>
      <c r="G18">
        <v>250</v>
      </c>
      <c r="H18">
        <v>250</v>
      </c>
      <c r="I18">
        <v>250</v>
      </c>
      <c r="J18">
        <v>248</v>
      </c>
      <c r="K18">
        <v>248</v>
      </c>
      <c r="L18">
        <v>238</v>
      </c>
      <c r="M18">
        <v>211</v>
      </c>
      <c r="N18">
        <v>213</v>
      </c>
      <c r="O18">
        <v>301</v>
      </c>
      <c r="P18">
        <v>162</v>
      </c>
      <c r="Q18">
        <v>163</v>
      </c>
      <c r="R18">
        <v>140</v>
      </c>
      <c r="S18">
        <v>140</v>
      </c>
      <c r="T18">
        <v>140</v>
      </c>
      <c r="U18">
        <v>140</v>
      </c>
      <c r="V18">
        <v>140</v>
      </c>
      <c r="W18">
        <v>128</v>
      </c>
      <c r="X18">
        <v>128</v>
      </c>
      <c r="Y18">
        <v>128</v>
      </c>
      <c r="Z18">
        <v>128</v>
      </c>
      <c r="AA18">
        <v>133</v>
      </c>
      <c r="AB18">
        <v>121</v>
      </c>
      <c r="AC18">
        <v>833</v>
      </c>
      <c r="AD18">
        <v>833</v>
      </c>
      <c r="AE18">
        <v>868</v>
      </c>
      <c r="AF18">
        <v>882</v>
      </c>
      <c r="AG18">
        <v>881</v>
      </c>
      <c r="AH18">
        <v>900</v>
      </c>
      <c r="AI18">
        <v>881</v>
      </c>
      <c r="AJ18">
        <v>915</v>
      </c>
      <c r="AK18">
        <v>833</v>
      </c>
      <c r="AL18">
        <v>823</v>
      </c>
      <c r="AM18">
        <v>823</v>
      </c>
      <c r="AN18">
        <v>795</v>
      </c>
      <c r="AO18">
        <v>911</v>
      </c>
      <c r="AP18">
        <v>916</v>
      </c>
      <c r="AQ18">
        <v>768</v>
      </c>
      <c r="AR18">
        <v>770</v>
      </c>
      <c r="AS18">
        <v>755</v>
      </c>
      <c r="AT18">
        <v>777</v>
      </c>
      <c r="AU18">
        <v>722</v>
      </c>
      <c r="AV18">
        <v>523</v>
      </c>
      <c r="AW18">
        <v>523</v>
      </c>
      <c r="AX18">
        <v>724</v>
      </c>
      <c r="AY18">
        <v>697</v>
      </c>
      <c r="AZ18">
        <v>712</v>
      </c>
      <c r="BA18">
        <v>681</v>
      </c>
      <c r="BB18">
        <v>664</v>
      </c>
      <c r="BC18">
        <v>198</v>
      </c>
      <c r="BD18">
        <v>211</v>
      </c>
      <c r="BE18">
        <v>186</v>
      </c>
      <c r="BF18">
        <v>185</v>
      </c>
      <c r="BG18">
        <v>274</v>
      </c>
      <c r="BH18">
        <v>194</v>
      </c>
      <c r="BI18">
        <v>233</v>
      </c>
      <c r="BJ18">
        <v>202</v>
      </c>
      <c r="BK18">
        <v>196</v>
      </c>
      <c r="BL18">
        <v>195</v>
      </c>
      <c r="BM18">
        <v>196</v>
      </c>
      <c r="BN18">
        <v>134</v>
      </c>
      <c r="BO18">
        <v>321</v>
      </c>
      <c r="BP18">
        <v>81</v>
      </c>
      <c r="BQ18">
        <v>76</v>
      </c>
      <c r="BR18">
        <v>51</v>
      </c>
      <c r="BS18">
        <v>51</v>
      </c>
      <c r="BT18">
        <v>51</v>
      </c>
      <c r="BU18">
        <v>24</v>
      </c>
      <c r="BV18">
        <v>24</v>
      </c>
      <c r="BW18">
        <v>24</v>
      </c>
      <c r="BX18">
        <v>24</v>
      </c>
      <c r="BY18">
        <v>24</v>
      </c>
      <c r="BZ18">
        <v>7</v>
      </c>
      <c r="CA18">
        <v>7</v>
      </c>
      <c r="CB18">
        <v>7</v>
      </c>
      <c r="CC18">
        <v>7</v>
      </c>
      <c r="CD18">
        <v>7</v>
      </c>
      <c r="CE18">
        <v>8</v>
      </c>
      <c r="CF18">
        <v>8</v>
      </c>
      <c r="CG18">
        <v>8</v>
      </c>
      <c r="CH18">
        <v>7</v>
      </c>
      <c r="CI18">
        <v>7</v>
      </c>
      <c r="CJ18">
        <v>7</v>
      </c>
      <c r="CK18">
        <v>7</v>
      </c>
      <c r="CL18">
        <v>7</v>
      </c>
      <c r="CM18">
        <v>7</v>
      </c>
      <c r="CN18">
        <v>7</v>
      </c>
      <c r="CO18">
        <v>7</v>
      </c>
      <c r="CP18">
        <v>7</v>
      </c>
      <c r="CQ18">
        <v>1148</v>
      </c>
      <c r="CR18">
        <v>1116</v>
      </c>
      <c r="CS18">
        <v>1169</v>
      </c>
      <c r="CT18">
        <v>1171</v>
      </c>
      <c r="CU18">
        <v>1050</v>
      </c>
      <c r="CV18">
        <v>1050</v>
      </c>
      <c r="CW18">
        <v>1219</v>
      </c>
      <c r="CX18">
        <v>1320</v>
      </c>
      <c r="CY18">
        <v>1383</v>
      </c>
      <c r="CZ18">
        <v>1423</v>
      </c>
      <c r="DA18">
        <v>1395</v>
      </c>
      <c r="DB18">
        <v>1252</v>
      </c>
      <c r="DC18">
        <v>1144</v>
      </c>
      <c r="DD18">
        <v>944</v>
      </c>
      <c r="DE18">
        <v>920</v>
      </c>
      <c r="DF18">
        <v>898</v>
      </c>
      <c r="DG18">
        <v>860</v>
      </c>
      <c r="DH18">
        <v>807</v>
      </c>
      <c r="DI18">
        <v>868</v>
      </c>
      <c r="DJ18">
        <v>1030</v>
      </c>
      <c r="DK18">
        <v>983</v>
      </c>
      <c r="DL18">
        <v>2131</v>
      </c>
      <c r="DM18">
        <v>1899</v>
      </c>
      <c r="DN18">
        <v>1662</v>
      </c>
      <c r="DO18">
        <v>1180</v>
      </c>
      <c r="DP18">
        <v>1177</v>
      </c>
      <c r="DQ18">
        <v>1110</v>
      </c>
    </row>
    <row r="19" spans="1:121" x14ac:dyDescent="0.25">
      <c r="A19" t="s">
        <v>194</v>
      </c>
      <c r="B19">
        <v>40</v>
      </c>
      <c r="C19">
        <v>40</v>
      </c>
      <c r="D19">
        <v>40</v>
      </c>
      <c r="E19">
        <v>40</v>
      </c>
      <c r="F19">
        <v>40</v>
      </c>
      <c r="G19">
        <v>495</v>
      </c>
      <c r="H19">
        <v>362</v>
      </c>
      <c r="I19">
        <v>349</v>
      </c>
      <c r="J19">
        <v>205</v>
      </c>
      <c r="K19">
        <v>150</v>
      </c>
      <c r="L19">
        <v>142</v>
      </c>
      <c r="M19">
        <v>90</v>
      </c>
      <c r="N19">
        <v>55</v>
      </c>
      <c r="O19">
        <v>55</v>
      </c>
      <c r="P19">
        <v>55</v>
      </c>
      <c r="Q19">
        <v>54</v>
      </c>
      <c r="R19">
        <v>54</v>
      </c>
      <c r="S19">
        <v>53</v>
      </c>
      <c r="T19">
        <v>53</v>
      </c>
      <c r="U19">
        <v>53</v>
      </c>
      <c r="V19">
        <v>53</v>
      </c>
      <c r="W19">
        <v>53</v>
      </c>
      <c r="X19">
        <v>53</v>
      </c>
      <c r="Y19">
        <v>53</v>
      </c>
      <c r="Z19">
        <v>53</v>
      </c>
      <c r="AA19">
        <v>53</v>
      </c>
      <c r="AB19">
        <v>38</v>
      </c>
      <c r="AC19">
        <v>121</v>
      </c>
      <c r="AD19">
        <v>121</v>
      </c>
      <c r="AE19">
        <v>121</v>
      </c>
      <c r="AF19">
        <v>121</v>
      </c>
      <c r="AG19">
        <v>121</v>
      </c>
      <c r="AH19">
        <v>94</v>
      </c>
      <c r="AI19">
        <v>94</v>
      </c>
      <c r="AJ19">
        <v>94</v>
      </c>
      <c r="AK19">
        <v>94</v>
      </c>
      <c r="AL19">
        <v>94</v>
      </c>
      <c r="AM19">
        <v>94</v>
      </c>
      <c r="AN19">
        <v>94</v>
      </c>
      <c r="AO19">
        <v>94</v>
      </c>
      <c r="AP19">
        <v>94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523</v>
      </c>
      <c r="AY19">
        <v>483</v>
      </c>
      <c r="AZ19">
        <v>483</v>
      </c>
      <c r="BA19">
        <v>465</v>
      </c>
      <c r="BB19">
        <v>431</v>
      </c>
      <c r="BC19">
        <v>8</v>
      </c>
      <c r="BD19">
        <v>8</v>
      </c>
      <c r="BE19">
        <v>6</v>
      </c>
      <c r="BF19">
        <v>6</v>
      </c>
      <c r="BG19">
        <v>5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5</v>
      </c>
      <c r="BN19">
        <v>5</v>
      </c>
      <c r="BO19">
        <v>5</v>
      </c>
      <c r="BP19">
        <v>5</v>
      </c>
      <c r="BQ19">
        <v>5</v>
      </c>
      <c r="BR19">
        <v>5</v>
      </c>
      <c r="BS19">
        <v>5</v>
      </c>
      <c r="BT19">
        <v>5</v>
      </c>
      <c r="BU19">
        <v>51</v>
      </c>
      <c r="BV19">
        <v>51</v>
      </c>
      <c r="BW19">
        <v>51</v>
      </c>
      <c r="BX19">
        <v>51</v>
      </c>
      <c r="BY19">
        <v>51</v>
      </c>
      <c r="BZ19">
        <v>51</v>
      </c>
      <c r="CA19">
        <v>51</v>
      </c>
      <c r="CB19">
        <v>52</v>
      </c>
      <c r="CC19">
        <v>52</v>
      </c>
      <c r="CD19">
        <v>53</v>
      </c>
      <c r="CE19">
        <v>64</v>
      </c>
      <c r="CF19">
        <v>64</v>
      </c>
      <c r="CG19">
        <v>64</v>
      </c>
      <c r="CH19">
        <v>64</v>
      </c>
      <c r="CI19">
        <v>64</v>
      </c>
      <c r="CJ19">
        <v>64</v>
      </c>
      <c r="CK19">
        <v>64</v>
      </c>
      <c r="CL19">
        <v>64</v>
      </c>
      <c r="CM19">
        <v>78</v>
      </c>
      <c r="CN19">
        <v>78</v>
      </c>
      <c r="CO19">
        <v>78</v>
      </c>
      <c r="CP19">
        <v>78</v>
      </c>
      <c r="CQ19">
        <v>7</v>
      </c>
      <c r="CR19">
        <v>7</v>
      </c>
      <c r="CS19">
        <v>7</v>
      </c>
      <c r="CT19">
        <v>7</v>
      </c>
      <c r="CU19">
        <v>7</v>
      </c>
      <c r="CV19">
        <v>7</v>
      </c>
      <c r="CW19">
        <v>7</v>
      </c>
      <c r="CX19">
        <v>7</v>
      </c>
      <c r="CY19">
        <v>7</v>
      </c>
      <c r="CZ19">
        <v>7</v>
      </c>
      <c r="DA19">
        <v>7</v>
      </c>
      <c r="DB19">
        <v>5</v>
      </c>
      <c r="DC19">
        <v>5</v>
      </c>
      <c r="DD19">
        <v>5</v>
      </c>
      <c r="DE19">
        <v>5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1115</v>
      </c>
      <c r="DM19">
        <v>1049</v>
      </c>
      <c r="DN19">
        <v>712</v>
      </c>
      <c r="DO19">
        <v>716</v>
      </c>
      <c r="DP19">
        <v>764</v>
      </c>
      <c r="DQ19">
        <v>726</v>
      </c>
    </row>
    <row r="20" spans="1:121" x14ac:dyDescent="0.25">
      <c r="A20" t="s">
        <v>195</v>
      </c>
      <c r="B20">
        <v>40</v>
      </c>
      <c r="C20">
        <v>40</v>
      </c>
      <c r="D20">
        <v>40</v>
      </c>
      <c r="E20">
        <v>40</v>
      </c>
      <c r="F20">
        <v>40</v>
      </c>
      <c r="G20">
        <v>40</v>
      </c>
      <c r="H20">
        <v>40</v>
      </c>
      <c r="I20">
        <v>40</v>
      </c>
      <c r="J20">
        <v>40</v>
      </c>
      <c r="K20">
        <v>40</v>
      </c>
      <c r="L20">
        <v>40</v>
      </c>
      <c r="M20">
        <v>40</v>
      </c>
      <c r="N20">
        <v>40</v>
      </c>
      <c r="O20">
        <v>40</v>
      </c>
      <c r="P20">
        <v>40</v>
      </c>
      <c r="Q20">
        <v>40</v>
      </c>
      <c r="R20">
        <v>40</v>
      </c>
      <c r="S20">
        <v>40</v>
      </c>
      <c r="T20">
        <v>40</v>
      </c>
      <c r="U20">
        <v>40</v>
      </c>
      <c r="V20">
        <v>40</v>
      </c>
      <c r="W20">
        <v>40</v>
      </c>
      <c r="X20">
        <v>40</v>
      </c>
      <c r="Y20">
        <v>40</v>
      </c>
      <c r="Z20">
        <v>40</v>
      </c>
      <c r="AA20">
        <v>40</v>
      </c>
      <c r="AB20">
        <v>31</v>
      </c>
      <c r="AC20">
        <v>38</v>
      </c>
      <c r="AD20">
        <v>38</v>
      </c>
      <c r="AE20">
        <v>38</v>
      </c>
      <c r="AF20">
        <v>38</v>
      </c>
      <c r="AG20">
        <v>38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5</v>
      </c>
      <c r="BF20">
        <v>5</v>
      </c>
      <c r="BG20">
        <v>5</v>
      </c>
      <c r="BH20">
        <v>5</v>
      </c>
      <c r="BI20">
        <v>5</v>
      </c>
      <c r="BJ20">
        <v>5</v>
      </c>
      <c r="BK20">
        <v>5</v>
      </c>
      <c r="BL20">
        <v>5</v>
      </c>
      <c r="BM20">
        <v>5</v>
      </c>
      <c r="BN20">
        <v>5</v>
      </c>
      <c r="BO20">
        <v>5</v>
      </c>
      <c r="BP20">
        <v>5</v>
      </c>
      <c r="BQ20">
        <v>5</v>
      </c>
      <c r="BR20">
        <v>5</v>
      </c>
      <c r="BS20">
        <v>5</v>
      </c>
      <c r="BT20">
        <v>5</v>
      </c>
      <c r="BU20">
        <v>5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5</v>
      </c>
      <c r="CB20">
        <v>5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5</v>
      </c>
      <c r="CJ20">
        <v>5</v>
      </c>
      <c r="CK20">
        <v>5</v>
      </c>
      <c r="CL20">
        <v>5</v>
      </c>
      <c r="CM20">
        <v>5</v>
      </c>
      <c r="CN20">
        <v>5</v>
      </c>
      <c r="CO20">
        <v>5</v>
      </c>
      <c r="CP20">
        <v>5</v>
      </c>
      <c r="CQ20">
        <v>78</v>
      </c>
      <c r="CR20">
        <v>78</v>
      </c>
      <c r="CS20">
        <v>73</v>
      </c>
      <c r="CT20">
        <v>71</v>
      </c>
      <c r="CU20">
        <v>72</v>
      </c>
      <c r="CV20">
        <v>72</v>
      </c>
      <c r="CW20">
        <v>72</v>
      </c>
      <c r="CX20">
        <v>72</v>
      </c>
      <c r="CY20">
        <v>72</v>
      </c>
      <c r="CZ20">
        <v>73</v>
      </c>
      <c r="DA20">
        <v>73</v>
      </c>
      <c r="DB20">
        <v>60</v>
      </c>
      <c r="DC20">
        <v>60</v>
      </c>
      <c r="DD20">
        <v>60</v>
      </c>
      <c r="DE20">
        <v>60</v>
      </c>
      <c r="DF20">
        <v>60</v>
      </c>
      <c r="DG20">
        <v>60</v>
      </c>
      <c r="DH20">
        <v>60</v>
      </c>
      <c r="DI20">
        <v>58</v>
      </c>
      <c r="DJ20">
        <v>58</v>
      </c>
      <c r="DK20">
        <v>50</v>
      </c>
      <c r="DL20">
        <v>5</v>
      </c>
      <c r="DM20">
        <v>5</v>
      </c>
      <c r="DN20">
        <v>5</v>
      </c>
      <c r="DO20">
        <v>5</v>
      </c>
      <c r="DP20">
        <v>5</v>
      </c>
      <c r="DQ20">
        <v>5</v>
      </c>
    </row>
    <row r="21" spans="1:121" x14ac:dyDescent="0.25">
      <c r="A21" t="s">
        <v>196</v>
      </c>
      <c r="B21">
        <v>31</v>
      </c>
      <c r="C21">
        <v>31</v>
      </c>
      <c r="D21">
        <v>31</v>
      </c>
      <c r="E21">
        <v>31</v>
      </c>
      <c r="F21">
        <v>31</v>
      </c>
      <c r="G21">
        <v>31</v>
      </c>
      <c r="H21">
        <v>31</v>
      </c>
      <c r="I21">
        <v>31</v>
      </c>
      <c r="J21">
        <v>31</v>
      </c>
      <c r="K21">
        <v>31</v>
      </c>
      <c r="L21">
        <v>31</v>
      </c>
      <c r="M21">
        <v>31</v>
      </c>
      <c r="N21">
        <v>31</v>
      </c>
      <c r="O21">
        <v>31</v>
      </c>
      <c r="P21">
        <v>31</v>
      </c>
      <c r="Q21">
        <v>31</v>
      </c>
      <c r="R21">
        <v>31</v>
      </c>
      <c r="S21">
        <v>31</v>
      </c>
      <c r="T21">
        <v>31</v>
      </c>
      <c r="U21">
        <v>31</v>
      </c>
      <c r="V21">
        <v>31</v>
      </c>
      <c r="W21">
        <v>31</v>
      </c>
      <c r="X21">
        <v>31</v>
      </c>
      <c r="Y21">
        <v>31</v>
      </c>
      <c r="Z21">
        <v>31</v>
      </c>
      <c r="AA21">
        <v>31</v>
      </c>
      <c r="AB21">
        <v>31</v>
      </c>
      <c r="AC21">
        <v>31</v>
      </c>
      <c r="AD21">
        <v>31</v>
      </c>
      <c r="AE21">
        <v>31</v>
      </c>
      <c r="AF21">
        <v>31</v>
      </c>
      <c r="AG21">
        <v>31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  <c r="BE21">
        <v>5</v>
      </c>
      <c r="BF21">
        <v>5</v>
      </c>
      <c r="BG21">
        <v>5</v>
      </c>
      <c r="BH21">
        <v>5</v>
      </c>
      <c r="BI21">
        <v>5</v>
      </c>
      <c r="BJ21">
        <v>5</v>
      </c>
      <c r="BK21">
        <v>5</v>
      </c>
      <c r="BL21">
        <v>5</v>
      </c>
      <c r="BM21">
        <v>5</v>
      </c>
      <c r="BN21">
        <v>5</v>
      </c>
      <c r="BO21">
        <v>5</v>
      </c>
      <c r="BP21">
        <v>5</v>
      </c>
      <c r="BQ21">
        <v>5</v>
      </c>
      <c r="BR21">
        <v>5</v>
      </c>
      <c r="BS21">
        <v>5</v>
      </c>
      <c r="BT21">
        <v>5</v>
      </c>
      <c r="BU21">
        <v>5</v>
      </c>
      <c r="BV21">
        <v>5</v>
      </c>
      <c r="BW21">
        <v>5</v>
      </c>
      <c r="BX21">
        <v>5</v>
      </c>
      <c r="BY21">
        <v>5</v>
      </c>
      <c r="BZ21">
        <v>5</v>
      </c>
      <c r="CA21">
        <v>5</v>
      </c>
      <c r="CB21">
        <v>5</v>
      </c>
      <c r="CC21">
        <v>5</v>
      </c>
      <c r="CD21">
        <v>5</v>
      </c>
      <c r="CE21">
        <v>5</v>
      </c>
      <c r="CF21">
        <v>5</v>
      </c>
      <c r="CG21">
        <v>5</v>
      </c>
      <c r="CH21">
        <v>5</v>
      </c>
      <c r="CI21">
        <v>5</v>
      </c>
      <c r="CJ21">
        <v>5</v>
      </c>
      <c r="CK21">
        <v>5</v>
      </c>
      <c r="CL21">
        <v>5</v>
      </c>
      <c r="CM21">
        <v>5</v>
      </c>
      <c r="CN21">
        <v>5</v>
      </c>
      <c r="CO21">
        <v>5</v>
      </c>
      <c r="CP21">
        <v>5</v>
      </c>
      <c r="CQ21">
        <v>5</v>
      </c>
      <c r="CR21">
        <v>5</v>
      </c>
      <c r="CS21">
        <v>5</v>
      </c>
      <c r="CT21">
        <v>5</v>
      </c>
      <c r="CU21">
        <v>5</v>
      </c>
      <c r="CV21">
        <v>5</v>
      </c>
      <c r="CW21">
        <v>5</v>
      </c>
      <c r="CX21">
        <v>5</v>
      </c>
      <c r="CY21">
        <v>5</v>
      </c>
      <c r="CZ21">
        <v>5</v>
      </c>
      <c r="DA21">
        <v>6</v>
      </c>
      <c r="DB21">
        <v>6</v>
      </c>
      <c r="DC21">
        <v>6</v>
      </c>
      <c r="DD21">
        <v>6</v>
      </c>
      <c r="DE21">
        <v>6</v>
      </c>
      <c r="DF21">
        <v>6</v>
      </c>
      <c r="DG21">
        <v>6</v>
      </c>
      <c r="DH21">
        <v>6</v>
      </c>
      <c r="DI21">
        <v>6</v>
      </c>
      <c r="DJ21">
        <v>6</v>
      </c>
      <c r="DK21">
        <v>6</v>
      </c>
      <c r="DL21">
        <v>49</v>
      </c>
      <c r="DM21">
        <v>48</v>
      </c>
      <c r="DN21">
        <v>48</v>
      </c>
      <c r="DO21">
        <v>48</v>
      </c>
      <c r="DP21">
        <v>48</v>
      </c>
      <c r="DQ21">
        <v>48</v>
      </c>
    </row>
    <row r="22" spans="1:121" x14ac:dyDescent="0.25">
      <c r="A22" t="s">
        <v>197</v>
      </c>
    </row>
    <row r="23" spans="1:121" x14ac:dyDescent="0.25">
      <c r="A23" t="s">
        <v>198</v>
      </c>
    </row>
    <row r="24" spans="1:121" x14ac:dyDescent="0.25">
      <c r="A24" t="s">
        <v>199</v>
      </c>
    </row>
    <row r="25" spans="1:121" x14ac:dyDescent="0.25">
      <c r="A25" t="s">
        <v>200</v>
      </c>
    </row>
    <row r="26" spans="1:121" x14ac:dyDescent="0.25">
      <c r="A26" t="s">
        <v>201</v>
      </c>
    </row>
    <row r="27" spans="1:121" x14ac:dyDescent="0.25">
      <c r="A27" t="s">
        <v>202</v>
      </c>
    </row>
    <row r="28" spans="1:121" x14ac:dyDescent="0.25">
      <c r="A28" t="s">
        <v>203</v>
      </c>
    </row>
    <row r="29" spans="1:121" x14ac:dyDescent="0.25">
      <c r="A29" t="s">
        <v>204</v>
      </c>
    </row>
    <row r="30" spans="1:121" x14ac:dyDescent="0.25">
      <c r="A30" t="s">
        <v>205</v>
      </c>
    </row>
    <row r="31" spans="1:121" x14ac:dyDescent="0.25">
      <c r="A31" t="s">
        <v>206</v>
      </c>
    </row>
    <row r="32" spans="1:121" x14ac:dyDescent="0.25">
      <c r="A32" t="s">
        <v>207</v>
      </c>
    </row>
    <row r="33" spans="1:4" x14ac:dyDescent="0.25">
      <c r="A33" t="s">
        <v>208</v>
      </c>
    </row>
    <row r="34" spans="1:4" x14ac:dyDescent="0.25">
      <c r="A34" t="s">
        <v>209</v>
      </c>
    </row>
    <row r="35" spans="1:4" x14ac:dyDescent="0.25">
      <c r="A35" t="s">
        <v>210</v>
      </c>
    </row>
    <row r="36" spans="1:4" x14ac:dyDescent="0.25">
      <c r="A36" t="s">
        <v>211</v>
      </c>
    </row>
    <row r="37" spans="1:4" x14ac:dyDescent="0.25">
      <c r="A37" t="s">
        <v>212</v>
      </c>
    </row>
    <row r="38" spans="1:4" x14ac:dyDescent="0.25">
      <c r="A38" t="s">
        <v>213</v>
      </c>
    </row>
    <row r="43" spans="1:4" x14ac:dyDescent="0.25">
      <c r="B43" s="4"/>
      <c r="D43" s="5"/>
    </row>
    <row r="44" spans="1:4" x14ac:dyDescent="0.25">
      <c r="B44" s="4"/>
      <c r="D44" s="5"/>
    </row>
    <row r="45" spans="1:4" x14ac:dyDescent="0.25">
      <c r="B45" s="4"/>
      <c r="D45" s="5"/>
    </row>
    <row r="46" spans="1:4" x14ac:dyDescent="0.25">
      <c r="B46" s="4"/>
      <c r="D46" s="5"/>
    </row>
    <row r="47" spans="1:4" x14ac:dyDescent="0.25">
      <c r="B47" s="4"/>
      <c r="D47" s="5"/>
    </row>
    <row r="48" spans="1:4" x14ac:dyDescent="0.25">
      <c r="B48" s="4"/>
      <c r="D48" s="5"/>
    </row>
    <row r="49" spans="2:4" x14ac:dyDescent="0.25">
      <c r="B49" s="4"/>
      <c r="D49" s="5"/>
    </row>
    <row r="50" spans="2:4" x14ac:dyDescent="0.25">
      <c r="B50" s="4"/>
      <c r="D50" s="5"/>
    </row>
    <row r="51" spans="2:4" x14ac:dyDescent="0.25">
      <c r="B51" s="4"/>
      <c r="D51" s="5"/>
    </row>
    <row r="52" spans="2:4" x14ac:dyDescent="0.25">
      <c r="B52" s="4"/>
      <c r="D52" s="5"/>
    </row>
    <row r="53" spans="2:4" x14ac:dyDescent="0.25">
      <c r="B53" s="4"/>
      <c r="D53" s="5"/>
    </row>
    <row r="54" spans="2:4" x14ac:dyDescent="0.25">
      <c r="B54" s="4"/>
      <c r="D54" s="5"/>
    </row>
    <row r="55" spans="2:4" x14ac:dyDescent="0.25">
      <c r="B55" s="4"/>
      <c r="D55" s="5"/>
    </row>
    <row r="56" spans="2:4" x14ac:dyDescent="0.25">
      <c r="B56" s="4"/>
      <c r="D56" s="5"/>
    </row>
    <row r="57" spans="2:4" x14ac:dyDescent="0.25">
      <c r="B57" s="4"/>
      <c r="D57" s="5"/>
    </row>
    <row r="58" spans="2:4" x14ac:dyDescent="0.25">
      <c r="B58" s="4"/>
      <c r="D58" s="5"/>
    </row>
    <row r="59" spans="2:4" x14ac:dyDescent="0.25">
      <c r="B59" s="4"/>
      <c r="D59" s="5"/>
    </row>
    <row r="60" spans="2:4" x14ac:dyDescent="0.25">
      <c r="B60" s="4"/>
      <c r="D60" s="5"/>
    </row>
    <row r="61" spans="2:4" x14ac:dyDescent="0.25">
      <c r="B61" s="4"/>
      <c r="D61" s="5"/>
    </row>
    <row r="62" spans="2:4" x14ac:dyDescent="0.25">
      <c r="B62" s="4"/>
      <c r="D62" s="5"/>
    </row>
    <row r="63" spans="2:4" x14ac:dyDescent="0.25">
      <c r="B63" s="4"/>
      <c r="D63" s="5"/>
    </row>
    <row r="64" spans="2:4" x14ac:dyDescent="0.25">
      <c r="B64" s="4"/>
      <c r="D64" s="5"/>
    </row>
    <row r="65" spans="2:4" x14ac:dyDescent="0.25">
      <c r="B65" s="4"/>
      <c r="D65" s="5"/>
    </row>
    <row r="66" spans="2:4" x14ac:dyDescent="0.25">
      <c r="B66" s="4"/>
      <c r="D66" s="5"/>
    </row>
    <row r="67" spans="2:4" x14ac:dyDescent="0.25">
      <c r="B67" s="4"/>
      <c r="D67" s="5"/>
    </row>
    <row r="68" spans="2:4" x14ac:dyDescent="0.25">
      <c r="B68" s="4"/>
      <c r="D68" s="5"/>
    </row>
    <row r="69" spans="2:4" x14ac:dyDescent="0.25">
      <c r="B69" s="4"/>
      <c r="D69" s="5"/>
    </row>
    <row r="70" spans="2:4" x14ac:dyDescent="0.25">
      <c r="B70" s="4"/>
      <c r="D70" s="5"/>
    </row>
    <row r="71" spans="2:4" x14ac:dyDescent="0.25">
      <c r="B71" s="4"/>
      <c r="D71" s="5"/>
    </row>
    <row r="72" spans="2:4" x14ac:dyDescent="0.25">
      <c r="B72" s="4"/>
      <c r="D7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397C-34EC-4C58-A0CE-0DF4D6114CBE}">
  <dimension ref="A1:CP43"/>
  <sheetViews>
    <sheetView workbookViewId="0">
      <selection sqref="A1:JTX44"/>
    </sheetView>
  </sheetViews>
  <sheetFormatPr defaultRowHeight="15" x14ac:dyDescent="0.25"/>
  <cols>
    <col min="1" max="1" width="26.425781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7071" width="14.140625" bestFit="1" customWidth="1"/>
    <col min="7072" max="7304" width="14.140625" customWidth="1"/>
  </cols>
  <sheetData>
    <row r="1" spans="1:94" x14ac:dyDescent="0.25">
      <c r="A1" t="s">
        <v>241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s="4" customFormat="1" x14ac:dyDescent="0.25"/>
    <row r="3" spans="1:94" x14ac:dyDescent="0.25">
      <c r="A3" t="s">
        <v>121</v>
      </c>
      <c r="B3">
        <v>46302</v>
      </c>
      <c r="C3">
        <v>46301</v>
      </c>
      <c r="D3">
        <v>46300</v>
      </c>
      <c r="E3">
        <v>46297</v>
      </c>
      <c r="F3">
        <v>46296</v>
      </c>
      <c r="G3">
        <v>46295</v>
      </c>
      <c r="H3">
        <v>46294</v>
      </c>
      <c r="I3">
        <v>46293</v>
      </c>
      <c r="J3">
        <v>46290</v>
      </c>
      <c r="K3">
        <v>46289</v>
      </c>
      <c r="L3">
        <v>46288</v>
      </c>
      <c r="M3">
        <v>46287</v>
      </c>
      <c r="N3">
        <v>46286</v>
      </c>
      <c r="O3">
        <v>46283</v>
      </c>
      <c r="P3">
        <v>46282</v>
      </c>
      <c r="Q3">
        <v>46281</v>
      </c>
      <c r="R3">
        <v>46280</v>
      </c>
      <c r="S3">
        <v>46279</v>
      </c>
      <c r="T3">
        <v>46276</v>
      </c>
      <c r="U3">
        <v>46275</v>
      </c>
      <c r="V3">
        <v>46274</v>
      </c>
      <c r="W3">
        <v>46273</v>
      </c>
      <c r="X3">
        <v>46272</v>
      </c>
      <c r="Y3">
        <v>46269</v>
      </c>
      <c r="Z3">
        <v>46268</v>
      </c>
      <c r="AA3">
        <v>46267</v>
      </c>
      <c r="AB3">
        <v>46266</v>
      </c>
      <c r="AC3">
        <v>46265</v>
      </c>
      <c r="AD3">
        <v>46262</v>
      </c>
      <c r="AE3">
        <v>46261</v>
      </c>
      <c r="AF3">
        <v>46260</v>
      </c>
      <c r="AG3">
        <v>46259</v>
      </c>
      <c r="AH3">
        <v>46258</v>
      </c>
      <c r="AI3">
        <v>46255</v>
      </c>
      <c r="AJ3">
        <v>46254</v>
      </c>
      <c r="AK3">
        <v>46253</v>
      </c>
      <c r="AL3">
        <v>46252</v>
      </c>
      <c r="AM3">
        <v>46251</v>
      </c>
      <c r="AN3">
        <v>46248</v>
      </c>
      <c r="AO3">
        <v>46247</v>
      </c>
      <c r="AP3">
        <v>46246</v>
      </c>
      <c r="AQ3">
        <v>46245</v>
      </c>
      <c r="AR3">
        <v>46244</v>
      </c>
      <c r="AS3">
        <v>46241</v>
      </c>
      <c r="AT3">
        <v>46240</v>
      </c>
      <c r="AU3">
        <v>46239</v>
      </c>
      <c r="AV3">
        <v>46238</v>
      </c>
      <c r="AW3">
        <v>46237</v>
      </c>
      <c r="AX3">
        <v>46234</v>
      </c>
      <c r="AY3">
        <v>46233</v>
      </c>
      <c r="AZ3">
        <v>46232</v>
      </c>
      <c r="BA3">
        <v>46231</v>
      </c>
      <c r="BB3">
        <v>46230</v>
      </c>
      <c r="BC3">
        <v>46227</v>
      </c>
      <c r="BD3">
        <v>46226</v>
      </c>
      <c r="BE3">
        <v>46225</v>
      </c>
      <c r="BF3">
        <v>46224</v>
      </c>
      <c r="BG3">
        <v>46223</v>
      </c>
      <c r="BH3">
        <v>46220</v>
      </c>
      <c r="BI3">
        <v>46219</v>
      </c>
      <c r="BJ3">
        <v>46218</v>
      </c>
      <c r="BK3">
        <v>46217</v>
      </c>
      <c r="BL3">
        <v>46216</v>
      </c>
      <c r="BM3">
        <v>46213</v>
      </c>
      <c r="BN3">
        <v>46212</v>
      </c>
      <c r="BO3">
        <v>46211</v>
      </c>
      <c r="BP3">
        <v>46210</v>
      </c>
      <c r="BQ3">
        <v>46209</v>
      </c>
      <c r="BR3">
        <v>46206</v>
      </c>
      <c r="BS3">
        <v>46205</v>
      </c>
      <c r="BT3">
        <v>46204</v>
      </c>
      <c r="BU3">
        <v>46203</v>
      </c>
      <c r="BV3">
        <v>46202</v>
      </c>
      <c r="BW3">
        <v>46199</v>
      </c>
      <c r="BX3">
        <v>46198</v>
      </c>
      <c r="BY3">
        <v>46197</v>
      </c>
      <c r="BZ3">
        <v>46196</v>
      </c>
      <c r="CA3">
        <v>46195</v>
      </c>
      <c r="CB3">
        <v>46192</v>
      </c>
      <c r="CC3">
        <v>46191</v>
      </c>
      <c r="CD3">
        <v>46190</v>
      </c>
      <c r="CE3">
        <v>46189</v>
      </c>
      <c r="CF3">
        <v>46188</v>
      </c>
      <c r="CG3">
        <v>46185</v>
      </c>
      <c r="CH3">
        <v>46184</v>
      </c>
      <c r="CI3">
        <v>46183</v>
      </c>
      <c r="CJ3">
        <v>46182</v>
      </c>
      <c r="CK3">
        <v>46181</v>
      </c>
      <c r="CL3">
        <v>46178</v>
      </c>
      <c r="CM3">
        <v>46177</v>
      </c>
      <c r="CN3">
        <v>46176</v>
      </c>
      <c r="CO3">
        <v>46175</v>
      </c>
      <c r="CP3">
        <v>46174</v>
      </c>
    </row>
    <row r="4" spans="1:94" x14ac:dyDescent="0.25">
      <c r="A4" t="s">
        <v>2355</v>
      </c>
      <c r="B4">
        <v>4485492</v>
      </c>
      <c r="C4">
        <v>4485492</v>
      </c>
      <c r="D4">
        <v>4450259</v>
      </c>
      <c r="E4">
        <v>4448728</v>
      </c>
      <c r="F4">
        <v>4461501</v>
      </c>
      <c r="G4">
        <v>16061</v>
      </c>
      <c r="H4">
        <v>16220</v>
      </c>
      <c r="I4">
        <v>16356</v>
      </c>
      <c r="J4">
        <v>30988</v>
      </c>
      <c r="K4">
        <v>31520</v>
      </c>
      <c r="L4">
        <v>32468</v>
      </c>
      <c r="M4">
        <v>33500</v>
      </c>
      <c r="N4">
        <v>39716</v>
      </c>
      <c r="O4">
        <v>45652</v>
      </c>
      <c r="P4">
        <v>45982</v>
      </c>
      <c r="Q4">
        <v>46744</v>
      </c>
      <c r="R4">
        <v>47928</v>
      </c>
      <c r="S4">
        <v>50601</v>
      </c>
      <c r="T4">
        <v>52110</v>
      </c>
      <c r="U4">
        <v>54383</v>
      </c>
      <c r="V4">
        <v>59119</v>
      </c>
      <c r="W4">
        <v>61289</v>
      </c>
      <c r="X4">
        <v>61494</v>
      </c>
      <c r="Y4">
        <v>61289</v>
      </c>
      <c r="Z4">
        <v>63421</v>
      </c>
      <c r="AA4">
        <v>68989</v>
      </c>
      <c r="AB4">
        <v>72331</v>
      </c>
      <c r="AC4">
        <v>79786</v>
      </c>
      <c r="AD4">
        <v>81622</v>
      </c>
      <c r="AE4">
        <v>135100</v>
      </c>
      <c r="AF4">
        <v>630481</v>
      </c>
      <c r="AG4">
        <v>1520037</v>
      </c>
      <c r="AH4">
        <v>2835018</v>
      </c>
      <c r="AI4">
        <v>3809807</v>
      </c>
      <c r="AJ4">
        <v>4045509</v>
      </c>
      <c r="AK4">
        <v>4275165</v>
      </c>
      <c r="AL4">
        <v>4317782</v>
      </c>
      <c r="AM4">
        <v>4342526</v>
      </c>
      <c r="AN4">
        <v>4357003</v>
      </c>
      <c r="AO4">
        <v>4359999</v>
      </c>
      <c r="AP4">
        <v>4352595</v>
      </c>
      <c r="AQ4">
        <v>4356339</v>
      </c>
      <c r="AR4">
        <v>4370807</v>
      </c>
      <c r="AS4">
        <v>4368967</v>
      </c>
      <c r="AT4">
        <v>4402993</v>
      </c>
      <c r="AU4">
        <v>4397024</v>
      </c>
      <c r="AV4">
        <v>4393094</v>
      </c>
      <c r="AW4">
        <v>4434692</v>
      </c>
      <c r="AX4">
        <v>4395627</v>
      </c>
      <c r="AY4">
        <v>4352035</v>
      </c>
      <c r="AZ4">
        <v>4353247</v>
      </c>
      <c r="BA4">
        <v>4400324</v>
      </c>
      <c r="BB4">
        <v>4412184</v>
      </c>
      <c r="BC4">
        <v>4362316</v>
      </c>
      <c r="BD4">
        <v>4354597</v>
      </c>
      <c r="BE4">
        <v>4372603</v>
      </c>
      <c r="BF4">
        <v>4333614</v>
      </c>
      <c r="BG4">
        <v>4332945</v>
      </c>
      <c r="BH4">
        <v>4386706</v>
      </c>
      <c r="BI4">
        <v>4402711</v>
      </c>
      <c r="BJ4">
        <v>4424698</v>
      </c>
      <c r="BK4">
        <v>4463876</v>
      </c>
      <c r="BL4">
        <v>4518588</v>
      </c>
      <c r="BM4">
        <v>4487700</v>
      </c>
      <c r="BN4">
        <v>4447407</v>
      </c>
      <c r="BO4">
        <v>4462722</v>
      </c>
      <c r="BP4">
        <v>4459668</v>
      </c>
      <c r="BQ4">
        <v>4490463</v>
      </c>
      <c r="BR4">
        <v>4590998</v>
      </c>
      <c r="BS4">
        <v>4488446</v>
      </c>
      <c r="BT4">
        <v>4507460</v>
      </c>
      <c r="BU4">
        <v>11555</v>
      </c>
      <c r="BV4">
        <v>11680</v>
      </c>
      <c r="BW4">
        <v>11680</v>
      </c>
      <c r="BX4">
        <v>11469</v>
      </c>
      <c r="BY4">
        <v>11417</v>
      </c>
      <c r="BZ4">
        <v>11389</v>
      </c>
      <c r="CA4">
        <v>11406</v>
      </c>
      <c r="CB4">
        <v>11713</v>
      </c>
      <c r="CC4">
        <v>11713</v>
      </c>
      <c r="CD4">
        <v>11718</v>
      </c>
      <c r="CE4">
        <v>12466</v>
      </c>
      <c r="CF4">
        <v>12573</v>
      </c>
      <c r="CG4">
        <v>12559</v>
      </c>
      <c r="CH4">
        <v>12706</v>
      </c>
      <c r="CI4">
        <v>12441</v>
      </c>
      <c r="CJ4">
        <v>14557</v>
      </c>
      <c r="CK4">
        <v>18560</v>
      </c>
      <c r="CL4">
        <v>18328</v>
      </c>
      <c r="CM4">
        <v>20319</v>
      </c>
      <c r="CN4">
        <v>27839</v>
      </c>
      <c r="CO4">
        <v>33872</v>
      </c>
      <c r="CP4">
        <v>40534</v>
      </c>
    </row>
    <row r="5" spans="1:94" x14ac:dyDescent="0.25">
      <c r="A5" t="s">
        <v>2356</v>
      </c>
      <c r="B5">
        <v>426</v>
      </c>
      <c r="C5">
        <v>426</v>
      </c>
      <c r="D5">
        <v>426</v>
      </c>
      <c r="E5">
        <v>425</v>
      </c>
      <c r="F5">
        <v>443</v>
      </c>
      <c r="G5">
        <v>4436041</v>
      </c>
      <c r="H5">
        <v>4513536</v>
      </c>
      <c r="I5">
        <v>4525942</v>
      </c>
      <c r="J5">
        <v>4550689</v>
      </c>
      <c r="K5">
        <v>4550528</v>
      </c>
      <c r="L5">
        <v>4511713</v>
      </c>
      <c r="M5">
        <v>4505600</v>
      </c>
      <c r="N5">
        <v>4481326</v>
      </c>
      <c r="O5">
        <v>4458008</v>
      </c>
      <c r="P5">
        <v>4406879</v>
      </c>
      <c r="Q5">
        <v>4393211</v>
      </c>
      <c r="R5">
        <v>4385562</v>
      </c>
      <c r="S5">
        <v>4393257</v>
      </c>
      <c r="T5">
        <v>4368823</v>
      </c>
      <c r="U5">
        <v>4396738</v>
      </c>
      <c r="V5">
        <v>4308850</v>
      </c>
      <c r="W5">
        <v>4284844</v>
      </c>
      <c r="X5">
        <v>4306488</v>
      </c>
      <c r="Y5">
        <v>4296884</v>
      </c>
      <c r="Z5">
        <v>4269796</v>
      </c>
      <c r="AA5">
        <v>4262463</v>
      </c>
      <c r="AB5">
        <v>4276327</v>
      </c>
      <c r="AC5">
        <v>4258533</v>
      </c>
      <c r="AD5">
        <v>4317812</v>
      </c>
      <c r="AE5">
        <v>4168614</v>
      </c>
      <c r="AF5">
        <v>3904439</v>
      </c>
      <c r="AG5">
        <v>3157983</v>
      </c>
      <c r="AH5">
        <v>1790112</v>
      </c>
      <c r="AI5">
        <v>766448</v>
      </c>
      <c r="AJ5">
        <v>462510</v>
      </c>
      <c r="AK5">
        <v>195398</v>
      </c>
      <c r="AL5">
        <v>114667</v>
      </c>
      <c r="AM5">
        <v>88551</v>
      </c>
      <c r="AN5">
        <v>55531</v>
      </c>
      <c r="AO5">
        <v>34914</v>
      </c>
      <c r="AP5">
        <v>28077</v>
      </c>
      <c r="AQ5">
        <v>21470</v>
      </c>
      <c r="AR5">
        <v>12802</v>
      </c>
      <c r="AS5">
        <v>10535</v>
      </c>
      <c r="AT5">
        <v>8522</v>
      </c>
      <c r="AU5">
        <v>7861</v>
      </c>
      <c r="AV5">
        <v>7218</v>
      </c>
      <c r="AW5">
        <v>6955</v>
      </c>
      <c r="AX5">
        <v>6907</v>
      </c>
      <c r="AY5">
        <v>6897</v>
      </c>
      <c r="AZ5">
        <v>6837</v>
      </c>
      <c r="BA5">
        <v>6263</v>
      </c>
      <c r="BB5">
        <v>6267</v>
      </c>
      <c r="BC5">
        <v>5868</v>
      </c>
      <c r="BD5">
        <v>5840</v>
      </c>
      <c r="BE5">
        <v>3840</v>
      </c>
      <c r="BF5">
        <v>1461</v>
      </c>
      <c r="BG5">
        <v>1326</v>
      </c>
      <c r="BH5">
        <v>1321</v>
      </c>
      <c r="BI5">
        <v>1307</v>
      </c>
      <c r="BJ5">
        <v>1318</v>
      </c>
      <c r="BK5">
        <v>1323</v>
      </c>
      <c r="BL5">
        <v>1291</v>
      </c>
      <c r="BM5">
        <v>1280</v>
      </c>
      <c r="BN5">
        <v>1280</v>
      </c>
      <c r="BO5">
        <v>3475</v>
      </c>
      <c r="BP5">
        <v>1269</v>
      </c>
      <c r="BQ5">
        <v>1211</v>
      </c>
      <c r="BR5">
        <v>1216</v>
      </c>
      <c r="BS5">
        <v>1216</v>
      </c>
      <c r="BT5">
        <v>970</v>
      </c>
      <c r="BU5">
        <v>4477964</v>
      </c>
      <c r="BV5">
        <v>4454317</v>
      </c>
      <c r="BW5">
        <v>4495583</v>
      </c>
      <c r="BX5">
        <v>4512022</v>
      </c>
      <c r="BY5">
        <v>4528057</v>
      </c>
      <c r="BZ5">
        <v>4524469</v>
      </c>
      <c r="CA5">
        <v>4492829</v>
      </c>
      <c r="CB5">
        <v>4521399</v>
      </c>
      <c r="CC5">
        <v>4427667</v>
      </c>
      <c r="CD5">
        <v>4341630</v>
      </c>
      <c r="CE5">
        <v>4289761</v>
      </c>
      <c r="CF5">
        <v>4297436</v>
      </c>
      <c r="CG5">
        <v>4269142</v>
      </c>
      <c r="CH5">
        <v>4248512</v>
      </c>
      <c r="CI5">
        <v>4251967</v>
      </c>
      <c r="CJ5">
        <v>4260592</v>
      </c>
      <c r="CK5">
        <v>4296299</v>
      </c>
      <c r="CL5">
        <v>4336507</v>
      </c>
      <c r="CM5">
        <v>4297279</v>
      </c>
      <c r="CN5">
        <v>4304252</v>
      </c>
      <c r="CO5">
        <v>4296257</v>
      </c>
      <c r="CP5">
        <v>4318564</v>
      </c>
    </row>
    <row r="6" spans="1:94" x14ac:dyDescent="0.25">
      <c r="A6" t="s">
        <v>2750</v>
      </c>
      <c r="B6">
        <v>4485918</v>
      </c>
      <c r="C6">
        <v>4485918</v>
      </c>
      <c r="D6">
        <v>4450685</v>
      </c>
      <c r="E6">
        <v>4449153</v>
      </c>
      <c r="F6">
        <v>4461944</v>
      </c>
      <c r="G6">
        <v>4452102</v>
      </c>
      <c r="H6">
        <v>4529756</v>
      </c>
      <c r="I6">
        <v>4542298</v>
      </c>
      <c r="J6">
        <v>4581677</v>
      </c>
      <c r="K6">
        <v>4582048</v>
      </c>
      <c r="L6">
        <v>4544181</v>
      </c>
      <c r="M6">
        <v>4539100</v>
      </c>
      <c r="N6">
        <v>4521042</v>
      </c>
      <c r="O6">
        <v>4503660</v>
      </c>
      <c r="P6">
        <v>4452861</v>
      </c>
      <c r="Q6">
        <v>4439955</v>
      </c>
      <c r="R6">
        <v>4433490</v>
      </c>
      <c r="S6">
        <v>4443858</v>
      </c>
      <c r="T6">
        <v>4420933</v>
      </c>
      <c r="U6">
        <v>4451121</v>
      </c>
      <c r="V6">
        <v>4367969</v>
      </c>
      <c r="W6">
        <v>4346133</v>
      </c>
      <c r="X6">
        <v>4367982</v>
      </c>
      <c r="Y6">
        <v>4358173</v>
      </c>
      <c r="Z6">
        <v>4333217</v>
      </c>
      <c r="AA6">
        <v>4331452</v>
      </c>
      <c r="AB6">
        <v>4348658</v>
      </c>
      <c r="AC6">
        <v>4338319</v>
      </c>
      <c r="AD6">
        <v>4399434</v>
      </c>
      <c r="AE6">
        <v>4303714</v>
      </c>
      <c r="AF6">
        <v>4534920</v>
      </c>
      <c r="AG6">
        <v>4678020</v>
      </c>
      <c r="AH6">
        <v>4625130</v>
      </c>
      <c r="AI6">
        <v>4576255</v>
      </c>
      <c r="AJ6">
        <v>4508019</v>
      </c>
      <c r="AK6">
        <v>4470563</v>
      </c>
      <c r="AL6">
        <v>4432449</v>
      </c>
      <c r="AM6">
        <v>4431077</v>
      </c>
      <c r="AN6">
        <v>4412534</v>
      </c>
      <c r="AO6">
        <v>4394913</v>
      </c>
      <c r="AP6">
        <v>4380672</v>
      </c>
      <c r="AQ6">
        <v>4377809</v>
      </c>
      <c r="AR6">
        <v>4383609</v>
      </c>
      <c r="AS6">
        <v>4379502</v>
      </c>
      <c r="AT6">
        <v>4411515</v>
      </c>
      <c r="AU6">
        <v>4404885</v>
      </c>
      <c r="AV6">
        <v>4400312</v>
      </c>
      <c r="AW6">
        <v>4441647</v>
      </c>
      <c r="AX6">
        <v>4402534</v>
      </c>
      <c r="AY6">
        <v>4358932</v>
      </c>
      <c r="AZ6">
        <v>4360084</v>
      </c>
      <c r="BA6">
        <v>4406587</v>
      </c>
      <c r="BB6">
        <v>4418451</v>
      </c>
      <c r="BC6">
        <v>4368184</v>
      </c>
      <c r="BD6">
        <v>4360437</v>
      </c>
      <c r="BE6">
        <v>4376443</v>
      </c>
      <c r="BF6">
        <v>4335075</v>
      </c>
      <c r="BG6">
        <v>4334271</v>
      </c>
      <c r="BH6">
        <v>4388027</v>
      </c>
      <c r="BI6">
        <v>4404018</v>
      </c>
      <c r="BJ6">
        <v>4426016</v>
      </c>
      <c r="BK6">
        <v>4465199</v>
      </c>
      <c r="BL6">
        <v>4519879</v>
      </c>
      <c r="BM6">
        <v>4488980</v>
      </c>
      <c r="BN6">
        <v>4448687</v>
      </c>
      <c r="BO6">
        <v>4466197</v>
      </c>
      <c r="BP6">
        <v>4460937</v>
      </c>
      <c r="BQ6">
        <v>4491674</v>
      </c>
      <c r="BR6">
        <v>4592214</v>
      </c>
      <c r="BS6">
        <v>4489662</v>
      </c>
      <c r="BT6">
        <v>4508430</v>
      </c>
      <c r="BU6">
        <v>4489519</v>
      </c>
      <c r="BV6">
        <v>4465997</v>
      </c>
      <c r="BW6">
        <v>4507263</v>
      </c>
      <c r="BX6">
        <v>4523491</v>
      </c>
      <c r="BY6">
        <v>4539474</v>
      </c>
      <c r="BZ6">
        <v>4535858</v>
      </c>
      <c r="CA6">
        <v>4504235</v>
      </c>
      <c r="CB6">
        <v>4533112</v>
      </c>
      <c r="CC6">
        <v>4439380</v>
      </c>
      <c r="CD6">
        <v>4353348</v>
      </c>
      <c r="CE6">
        <v>4302227</v>
      </c>
      <c r="CF6">
        <v>4310009</v>
      </c>
      <c r="CG6">
        <v>4281701</v>
      </c>
      <c r="CH6">
        <v>4261218</v>
      </c>
      <c r="CI6">
        <v>4264408</v>
      </c>
      <c r="CJ6">
        <v>4275149</v>
      </c>
      <c r="CK6">
        <v>4314859</v>
      </c>
      <c r="CL6">
        <v>4354835</v>
      </c>
      <c r="CM6">
        <v>4317598</v>
      </c>
      <c r="CN6">
        <v>4332091</v>
      </c>
      <c r="CO6">
        <v>4330129</v>
      </c>
      <c r="CP6">
        <v>4359098</v>
      </c>
    </row>
    <row r="9" spans="1:94" x14ac:dyDescent="0.25">
      <c r="A9" t="s">
        <v>2357</v>
      </c>
    </row>
    <row r="11" spans="1:94" x14ac:dyDescent="0.25">
      <c r="A11" t="s">
        <v>121</v>
      </c>
      <c r="B11">
        <v>46302</v>
      </c>
      <c r="C11">
        <v>46301</v>
      </c>
      <c r="D11">
        <v>46300</v>
      </c>
      <c r="E11">
        <v>46297</v>
      </c>
      <c r="F11">
        <v>46296</v>
      </c>
      <c r="G11">
        <v>46295</v>
      </c>
      <c r="H11">
        <v>46294</v>
      </c>
      <c r="I11">
        <v>46293</v>
      </c>
      <c r="J11">
        <v>46290</v>
      </c>
      <c r="K11">
        <v>46289</v>
      </c>
      <c r="L11">
        <v>46288</v>
      </c>
      <c r="M11">
        <v>46287</v>
      </c>
      <c r="N11">
        <v>46286</v>
      </c>
      <c r="O11">
        <v>46283</v>
      </c>
      <c r="P11">
        <v>46282</v>
      </c>
      <c r="Q11">
        <v>46281</v>
      </c>
      <c r="R11">
        <v>46280</v>
      </c>
      <c r="S11">
        <v>46279</v>
      </c>
      <c r="T11">
        <v>46276</v>
      </c>
      <c r="U11">
        <v>46275</v>
      </c>
      <c r="V11">
        <v>46274</v>
      </c>
      <c r="W11">
        <v>46273</v>
      </c>
      <c r="X11">
        <v>46272</v>
      </c>
      <c r="Y11">
        <v>46269</v>
      </c>
      <c r="Z11">
        <v>46268</v>
      </c>
      <c r="AA11">
        <v>46267</v>
      </c>
      <c r="AB11">
        <v>46266</v>
      </c>
      <c r="AC11">
        <v>46265</v>
      </c>
      <c r="AD11">
        <v>46262</v>
      </c>
      <c r="AE11">
        <v>46261</v>
      </c>
      <c r="AF11">
        <v>46260</v>
      </c>
      <c r="AG11">
        <v>46259</v>
      </c>
      <c r="AH11">
        <v>46258</v>
      </c>
      <c r="AI11">
        <v>46255</v>
      </c>
      <c r="AJ11">
        <v>46254</v>
      </c>
      <c r="AK11">
        <v>46253</v>
      </c>
      <c r="AL11">
        <v>46252</v>
      </c>
      <c r="AM11">
        <v>46251</v>
      </c>
      <c r="AN11">
        <v>46248</v>
      </c>
      <c r="AO11">
        <v>46247</v>
      </c>
      <c r="AP11">
        <v>46246</v>
      </c>
      <c r="AQ11">
        <v>46245</v>
      </c>
      <c r="AR11">
        <v>46244</v>
      </c>
      <c r="AS11">
        <v>46241</v>
      </c>
      <c r="AT11">
        <v>46240</v>
      </c>
      <c r="AU11">
        <v>46239</v>
      </c>
      <c r="AV11">
        <v>46238</v>
      </c>
      <c r="AW11">
        <v>46237</v>
      </c>
      <c r="AX11">
        <v>46234</v>
      </c>
      <c r="AY11">
        <v>46233</v>
      </c>
      <c r="AZ11">
        <v>46232</v>
      </c>
      <c r="BA11">
        <v>46231</v>
      </c>
      <c r="BB11">
        <v>46230</v>
      </c>
      <c r="BC11">
        <v>46227</v>
      </c>
      <c r="BD11">
        <v>46226</v>
      </c>
      <c r="BE11">
        <v>46225</v>
      </c>
      <c r="BF11">
        <v>46224</v>
      </c>
      <c r="BG11">
        <v>46223</v>
      </c>
      <c r="BH11">
        <v>46220</v>
      </c>
      <c r="BI11">
        <v>46219</v>
      </c>
      <c r="BJ11">
        <v>46218</v>
      </c>
      <c r="BK11">
        <v>46217</v>
      </c>
      <c r="BL11">
        <v>46216</v>
      </c>
      <c r="BM11">
        <v>46213</v>
      </c>
      <c r="BN11">
        <v>46212</v>
      </c>
      <c r="BO11">
        <v>46211</v>
      </c>
      <c r="BP11">
        <v>46210</v>
      </c>
      <c r="BQ11">
        <v>46209</v>
      </c>
      <c r="BR11">
        <v>46206</v>
      </c>
      <c r="BS11">
        <v>46205</v>
      </c>
      <c r="BT11">
        <v>46204</v>
      </c>
      <c r="BU11">
        <v>46203</v>
      </c>
      <c r="BV11">
        <v>46202</v>
      </c>
      <c r="BW11">
        <v>46199</v>
      </c>
      <c r="BX11">
        <v>46198</v>
      </c>
      <c r="BY11">
        <v>46197</v>
      </c>
      <c r="BZ11">
        <v>46196</v>
      </c>
      <c r="CA11">
        <v>46195</v>
      </c>
      <c r="CB11">
        <v>46192</v>
      </c>
      <c r="CC11">
        <v>46191</v>
      </c>
      <c r="CD11">
        <v>46190</v>
      </c>
      <c r="CE11">
        <v>46189</v>
      </c>
      <c r="CF11">
        <v>46188</v>
      </c>
      <c r="CG11">
        <v>46185</v>
      </c>
      <c r="CH11">
        <v>46184</v>
      </c>
      <c r="CI11">
        <v>46183</v>
      </c>
      <c r="CJ11">
        <v>46182</v>
      </c>
      <c r="CK11">
        <v>46181</v>
      </c>
      <c r="CL11">
        <v>46178</v>
      </c>
      <c r="CM11">
        <v>46177</v>
      </c>
      <c r="CN11">
        <v>46176</v>
      </c>
      <c r="CO11">
        <v>46175</v>
      </c>
      <c r="CP11">
        <v>46174</v>
      </c>
    </row>
    <row r="12" spans="1:94" x14ac:dyDescent="0.25">
      <c r="A12" t="s">
        <v>2358</v>
      </c>
      <c r="B12">
        <v>6773924</v>
      </c>
      <c r="C12">
        <v>6773924</v>
      </c>
      <c r="D12">
        <v>6774205</v>
      </c>
      <c r="E12">
        <v>6802357</v>
      </c>
      <c r="F12">
        <v>6845712</v>
      </c>
      <c r="G12">
        <v>246</v>
      </c>
      <c r="H12">
        <v>308</v>
      </c>
      <c r="I12">
        <v>311</v>
      </c>
      <c r="J12">
        <v>1114</v>
      </c>
      <c r="K12">
        <v>1114</v>
      </c>
      <c r="L12">
        <v>1151</v>
      </c>
      <c r="M12">
        <v>1233</v>
      </c>
      <c r="N12">
        <v>1471</v>
      </c>
      <c r="O12">
        <v>3328</v>
      </c>
      <c r="P12">
        <v>14401</v>
      </c>
      <c r="Q12">
        <v>14907</v>
      </c>
      <c r="R12">
        <v>14929</v>
      </c>
      <c r="S12">
        <v>15677</v>
      </c>
      <c r="T12">
        <v>15686</v>
      </c>
      <c r="U12">
        <v>15721</v>
      </c>
      <c r="V12">
        <v>18753</v>
      </c>
      <c r="W12">
        <v>19576</v>
      </c>
      <c r="X12">
        <v>22327</v>
      </c>
      <c r="Y12">
        <v>21608</v>
      </c>
      <c r="Z12">
        <v>30731</v>
      </c>
      <c r="AA12">
        <v>73795</v>
      </c>
      <c r="AB12">
        <v>92608</v>
      </c>
      <c r="AC12">
        <v>120943</v>
      </c>
      <c r="AD12">
        <v>139282</v>
      </c>
      <c r="AE12">
        <v>266277</v>
      </c>
      <c r="AF12">
        <v>1141741</v>
      </c>
      <c r="AG12">
        <v>2515392</v>
      </c>
      <c r="AH12">
        <v>4219706</v>
      </c>
      <c r="AI12">
        <v>5503906</v>
      </c>
      <c r="AJ12">
        <v>5936659</v>
      </c>
      <c r="AK12">
        <v>6260304</v>
      </c>
      <c r="AL12">
        <v>6334431</v>
      </c>
      <c r="AM12">
        <v>6312412</v>
      </c>
      <c r="AN12">
        <v>6350993</v>
      </c>
      <c r="AO12">
        <v>6363873</v>
      </c>
      <c r="AP12">
        <v>6336705</v>
      </c>
      <c r="AQ12">
        <v>6349732</v>
      </c>
      <c r="AR12">
        <v>6318085</v>
      </c>
      <c r="AS12">
        <v>6305405</v>
      </c>
      <c r="AT12">
        <v>6307163</v>
      </c>
      <c r="AU12">
        <v>6310126</v>
      </c>
      <c r="AV12">
        <v>6333403</v>
      </c>
      <c r="AW12">
        <v>6293477</v>
      </c>
      <c r="AX12">
        <v>6272770</v>
      </c>
      <c r="AY12">
        <v>6215189</v>
      </c>
      <c r="AZ12">
        <v>6174531</v>
      </c>
      <c r="BA12">
        <v>6174614</v>
      </c>
      <c r="BB12">
        <v>6184670</v>
      </c>
      <c r="BC12">
        <v>6147422</v>
      </c>
      <c r="BD12">
        <v>6159676</v>
      </c>
      <c r="BE12">
        <v>6144380</v>
      </c>
      <c r="BF12">
        <v>6136901</v>
      </c>
      <c r="BG12">
        <v>6126541</v>
      </c>
      <c r="BH12">
        <v>6154010</v>
      </c>
      <c r="BI12">
        <v>6188567</v>
      </c>
      <c r="BJ12">
        <v>6220506</v>
      </c>
      <c r="BK12">
        <v>6171299</v>
      </c>
      <c r="BL12">
        <v>6165741</v>
      </c>
      <c r="BM12">
        <v>6184157</v>
      </c>
      <c r="BN12">
        <v>6204187</v>
      </c>
      <c r="BO12">
        <v>6208346</v>
      </c>
      <c r="BP12">
        <v>6210063</v>
      </c>
      <c r="BQ12">
        <v>6201058</v>
      </c>
      <c r="BR12">
        <v>6213186</v>
      </c>
      <c r="BS12">
        <v>6215919</v>
      </c>
      <c r="BT12">
        <v>6240009</v>
      </c>
      <c r="BU12">
        <v>4956</v>
      </c>
      <c r="BV12">
        <v>5473</v>
      </c>
      <c r="BW12">
        <v>5491</v>
      </c>
      <c r="BX12">
        <v>5640</v>
      </c>
      <c r="BY12">
        <v>6096</v>
      </c>
      <c r="BZ12">
        <v>6046</v>
      </c>
      <c r="CA12">
        <v>6046</v>
      </c>
      <c r="CB12">
        <v>6581</v>
      </c>
      <c r="CC12">
        <v>6581</v>
      </c>
      <c r="CD12">
        <v>6914</v>
      </c>
      <c r="CE12">
        <v>13621</v>
      </c>
      <c r="CF12">
        <v>13633</v>
      </c>
      <c r="CG12">
        <v>13717</v>
      </c>
      <c r="CH12">
        <v>23721</v>
      </c>
      <c r="CI12">
        <v>26592</v>
      </c>
      <c r="CJ12">
        <v>30644</v>
      </c>
      <c r="CK12">
        <v>35756</v>
      </c>
      <c r="CL12">
        <v>38324</v>
      </c>
      <c r="CM12">
        <v>39821</v>
      </c>
      <c r="CN12">
        <v>45113</v>
      </c>
      <c r="CO12">
        <v>51487</v>
      </c>
      <c r="CP12">
        <v>70289</v>
      </c>
    </row>
    <row r="13" spans="1:94" x14ac:dyDescent="0.25">
      <c r="A13" t="s">
        <v>2359</v>
      </c>
      <c r="B13">
        <v>1910</v>
      </c>
      <c r="C13">
        <v>1910</v>
      </c>
      <c r="D13">
        <v>1890</v>
      </c>
      <c r="E13">
        <v>1788</v>
      </c>
      <c r="F13">
        <v>1429</v>
      </c>
      <c r="G13">
        <v>6852235</v>
      </c>
      <c r="H13">
        <v>6788886</v>
      </c>
      <c r="I13">
        <v>6794003</v>
      </c>
      <c r="J13">
        <v>6799029</v>
      </c>
      <c r="K13">
        <v>6699284</v>
      </c>
      <c r="L13">
        <v>6664193</v>
      </c>
      <c r="M13">
        <v>6598479</v>
      </c>
      <c r="N13">
        <v>6557679</v>
      </c>
      <c r="O13">
        <v>6553739</v>
      </c>
      <c r="P13">
        <v>6465000</v>
      </c>
      <c r="Q13">
        <v>6434633</v>
      </c>
      <c r="R13">
        <v>6349308</v>
      </c>
      <c r="S13">
        <v>6337147</v>
      </c>
      <c r="T13">
        <v>6335360</v>
      </c>
      <c r="U13">
        <v>6301789</v>
      </c>
      <c r="V13">
        <v>6305954</v>
      </c>
      <c r="W13">
        <v>6290229</v>
      </c>
      <c r="X13">
        <v>6313770</v>
      </c>
      <c r="Y13">
        <v>6295956</v>
      </c>
      <c r="Z13">
        <v>6289028</v>
      </c>
      <c r="AA13">
        <v>6249725</v>
      </c>
      <c r="AB13">
        <v>6246972</v>
      </c>
      <c r="AC13">
        <v>6274904</v>
      </c>
      <c r="AD13">
        <v>6219060</v>
      </c>
      <c r="AE13">
        <v>6149409</v>
      </c>
      <c r="AF13">
        <v>5431334</v>
      </c>
      <c r="AG13">
        <v>4496993</v>
      </c>
      <c r="AH13">
        <v>2582081</v>
      </c>
      <c r="AI13">
        <v>1311983</v>
      </c>
      <c r="AJ13">
        <v>723890</v>
      </c>
      <c r="AK13">
        <v>372898</v>
      </c>
      <c r="AL13">
        <v>269629</v>
      </c>
      <c r="AM13">
        <v>211939</v>
      </c>
      <c r="AN13">
        <v>167009</v>
      </c>
      <c r="AO13">
        <v>141287</v>
      </c>
      <c r="AP13">
        <v>112841</v>
      </c>
      <c r="AQ13">
        <v>93218</v>
      </c>
      <c r="AR13">
        <v>74061</v>
      </c>
      <c r="AS13">
        <v>61667</v>
      </c>
      <c r="AT13">
        <v>59735</v>
      </c>
      <c r="AU13">
        <v>52281</v>
      </c>
      <c r="AV13">
        <v>47025</v>
      </c>
      <c r="AW13">
        <v>28390</v>
      </c>
      <c r="AX13">
        <v>26786</v>
      </c>
      <c r="AY13">
        <v>23699</v>
      </c>
      <c r="AZ13">
        <v>20317</v>
      </c>
      <c r="BA13">
        <v>18426</v>
      </c>
      <c r="BB13">
        <v>18282</v>
      </c>
      <c r="BC13">
        <v>18501</v>
      </c>
      <c r="BD13">
        <v>17652</v>
      </c>
      <c r="BE13">
        <v>16655</v>
      </c>
      <c r="BF13">
        <v>16612</v>
      </c>
      <c r="BG13">
        <v>13448</v>
      </c>
      <c r="BH13">
        <v>13270</v>
      </c>
      <c r="BI13">
        <v>13149</v>
      </c>
      <c r="BJ13">
        <v>10883</v>
      </c>
      <c r="BK13">
        <v>9668</v>
      </c>
      <c r="BL13">
        <v>8417</v>
      </c>
      <c r="BM13">
        <v>8331</v>
      </c>
      <c r="BN13">
        <v>6472</v>
      </c>
      <c r="BO13">
        <v>5619</v>
      </c>
      <c r="BP13">
        <v>5620</v>
      </c>
      <c r="BQ13">
        <v>4552</v>
      </c>
      <c r="BR13">
        <v>2319</v>
      </c>
      <c r="BS13">
        <v>2319</v>
      </c>
      <c r="BT13">
        <v>490</v>
      </c>
      <c r="BU13">
        <v>6261757</v>
      </c>
      <c r="BV13">
        <v>6301452</v>
      </c>
      <c r="BW13">
        <v>6332649</v>
      </c>
      <c r="BX13">
        <v>6253159</v>
      </c>
      <c r="BY13">
        <v>6286570</v>
      </c>
      <c r="BZ13">
        <v>6206721</v>
      </c>
      <c r="CA13">
        <v>6214587</v>
      </c>
      <c r="CB13">
        <v>6183582</v>
      </c>
      <c r="CC13">
        <v>6174030</v>
      </c>
      <c r="CD13">
        <v>6198421</v>
      </c>
      <c r="CE13">
        <v>6193924</v>
      </c>
      <c r="CF13">
        <v>6155253</v>
      </c>
      <c r="CG13">
        <v>6151131</v>
      </c>
      <c r="CH13">
        <v>6146432</v>
      </c>
      <c r="CI13">
        <v>6162475</v>
      </c>
      <c r="CJ13">
        <v>6153877</v>
      </c>
      <c r="CK13">
        <v>6188655</v>
      </c>
      <c r="CL13">
        <v>6231378</v>
      </c>
      <c r="CM13">
        <v>6258181</v>
      </c>
      <c r="CN13">
        <v>6268668</v>
      </c>
      <c r="CO13">
        <v>6250677</v>
      </c>
      <c r="CP13">
        <v>6254346</v>
      </c>
    </row>
    <row r="14" spans="1:94" x14ac:dyDescent="0.25">
      <c r="A14" t="s">
        <v>2750</v>
      </c>
      <c r="B14">
        <v>6775834</v>
      </c>
      <c r="C14">
        <v>6775834</v>
      </c>
      <c r="D14">
        <v>6776095</v>
      </c>
      <c r="E14">
        <v>6804145</v>
      </c>
      <c r="F14">
        <v>6847141</v>
      </c>
      <c r="G14">
        <v>6852481</v>
      </c>
      <c r="H14">
        <v>6789194</v>
      </c>
      <c r="I14">
        <v>6794314</v>
      </c>
      <c r="J14">
        <v>6800143</v>
      </c>
      <c r="K14">
        <v>6700398</v>
      </c>
      <c r="L14">
        <v>6665344</v>
      </c>
      <c r="M14">
        <v>6599712</v>
      </c>
      <c r="N14">
        <v>6559150</v>
      </c>
      <c r="O14">
        <v>6557067</v>
      </c>
      <c r="P14">
        <v>6479401</v>
      </c>
      <c r="Q14">
        <v>6449540</v>
      </c>
      <c r="R14">
        <v>6364237</v>
      </c>
      <c r="S14">
        <v>6352824</v>
      </c>
      <c r="T14">
        <v>6351046</v>
      </c>
      <c r="U14">
        <v>6317510</v>
      </c>
      <c r="V14">
        <v>6324707</v>
      </c>
      <c r="W14">
        <v>6309805</v>
      </c>
      <c r="X14">
        <v>6336097</v>
      </c>
      <c r="Y14">
        <v>6317564</v>
      </c>
      <c r="Z14">
        <v>6319759</v>
      </c>
      <c r="AA14">
        <v>6323520</v>
      </c>
      <c r="AB14">
        <v>6339580</v>
      </c>
      <c r="AC14">
        <v>6395847</v>
      </c>
      <c r="AD14">
        <v>6358342</v>
      </c>
      <c r="AE14">
        <v>6415686</v>
      </c>
      <c r="AF14">
        <v>6573075</v>
      </c>
      <c r="AG14">
        <v>7012385</v>
      </c>
      <c r="AH14">
        <v>6801787</v>
      </c>
      <c r="AI14">
        <v>6815889</v>
      </c>
      <c r="AJ14">
        <v>6660549</v>
      </c>
      <c r="AK14">
        <v>6633202</v>
      </c>
      <c r="AL14">
        <v>6604060</v>
      </c>
      <c r="AM14">
        <v>6524351</v>
      </c>
      <c r="AN14">
        <v>6518002</v>
      </c>
      <c r="AO14">
        <v>6505160</v>
      </c>
      <c r="AP14">
        <v>6449546</v>
      </c>
      <c r="AQ14">
        <v>6442950</v>
      </c>
      <c r="AR14">
        <v>6392146</v>
      </c>
      <c r="AS14">
        <v>6367072</v>
      </c>
      <c r="AT14">
        <v>6366898</v>
      </c>
      <c r="AU14">
        <v>6362407</v>
      </c>
      <c r="AV14">
        <v>6380428</v>
      </c>
      <c r="AW14">
        <v>6321867</v>
      </c>
      <c r="AX14">
        <v>6299556</v>
      </c>
      <c r="AY14">
        <v>6238888</v>
      </c>
      <c r="AZ14">
        <v>6194848</v>
      </c>
      <c r="BA14">
        <v>6193040</v>
      </c>
      <c r="BB14">
        <v>6202952</v>
      </c>
      <c r="BC14">
        <v>6165923</v>
      </c>
      <c r="BD14">
        <v>6177328</v>
      </c>
      <c r="BE14">
        <v>6161035</v>
      </c>
      <c r="BF14">
        <v>6153513</v>
      </c>
      <c r="BG14">
        <v>6139989</v>
      </c>
      <c r="BH14">
        <v>6167280</v>
      </c>
      <c r="BI14">
        <v>6201716</v>
      </c>
      <c r="BJ14">
        <v>6231389</v>
      </c>
      <c r="BK14">
        <v>6180967</v>
      </c>
      <c r="BL14">
        <v>6174158</v>
      </c>
      <c r="BM14">
        <v>6192488</v>
      </c>
      <c r="BN14">
        <v>6210659</v>
      </c>
      <c r="BO14">
        <v>6213965</v>
      </c>
      <c r="BP14">
        <v>6215683</v>
      </c>
      <c r="BQ14">
        <v>6205610</v>
      </c>
      <c r="BR14">
        <v>6215505</v>
      </c>
      <c r="BS14">
        <v>6218238</v>
      </c>
      <c r="BT14">
        <v>6240499</v>
      </c>
      <c r="BU14">
        <v>6266713</v>
      </c>
      <c r="BV14">
        <v>6306925</v>
      </c>
      <c r="BW14">
        <v>6338140</v>
      </c>
      <c r="BX14">
        <v>6258799</v>
      </c>
      <c r="BY14">
        <v>6292666</v>
      </c>
      <c r="BZ14">
        <v>6212767</v>
      </c>
      <c r="CA14">
        <v>6220633</v>
      </c>
      <c r="CB14">
        <v>6190163</v>
      </c>
      <c r="CC14">
        <v>6180611</v>
      </c>
      <c r="CD14">
        <v>6205335</v>
      </c>
      <c r="CE14">
        <v>6207545</v>
      </c>
      <c r="CF14">
        <v>6168886</v>
      </c>
      <c r="CG14">
        <v>6164848</v>
      </c>
      <c r="CH14">
        <v>6170153</v>
      </c>
      <c r="CI14">
        <v>6189067</v>
      </c>
      <c r="CJ14">
        <v>6184521</v>
      </c>
      <c r="CK14">
        <v>6224411</v>
      </c>
      <c r="CL14">
        <v>6269702</v>
      </c>
      <c r="CM14">
        <v>6298002</v>
      </c>
      <c r="CN14">
        <v>6313781</v>
      </c>
      <c r="CO14">
        <v>6302164</v>
      </c>
      <c r="CP14">
        <v>6324635</v>
      </c>
    </row>
    <row r="17" spans="1:94" x14ac:dyDescent="0.25">
      <c r="A17" t="s">
        <v>2360</v>
      </c>
    </row>
    <row r="19" spans="1:94" x14ac:dyDescent="0.25">
      <c r="A19" t="s">
        <v>121</v>
      </c>
      <c r="B19">
        <v>46302</v>
      </c>
      <c r="C19">
        <v>46301</v>
      </c>
      <c r="D19">
        <v>46300</v>
      </c>
      <c r="E19">
        <v>46297</v>
      </c>
      <c r="F19">
        <v>46296</v>
      </c>
      <c r="G19">
        <v>46295</v>
      </c>
      <c r="H19">
        <v>46294</v>
      </c>
      <c r="I19">
        <v>46293</v>
      </c>
      <c r="J19">
        <v>46290</v>
      </c>
      <c r="K19">
        <v>46289</v>
      </c>
      <c r="L19">
        <v>46288</v>
      </c>
      <c r="M19">
        <v>46287</v>
      </c>
      <c r="N19">
        <v>46286</v>
      </c>
      <c r="O19">
        <v>46283</v>
      </c>
      <c r="P19">
        <v>46282</v>
      </c>
      <c r="Q19">
        <v>46281</v>
      </c>
      <c r="R19">
        <v>46280</v>
      </c>
      <c r="S19">
        <v>46279</v>
      </c>
      <c r="T19">
        <v>46276</v>
      </c>
      <c r="U19">
        <v>46275</v>
      </c>
      <c r="V19">
        <v>46274</v>
      </c>
      <c r="W19">
        <v>46273</v>
      </c>
      <c r="X19">
        <v>46272</v>
      </c>
      <c r="Y19">
        <v>46269</v>
      </c>
      <c r="Z19">
        <v>46268</v>
      </c>
      <c r="AA19">
        <v>46267</v>
      </c>
      <c r="AB19">
        <v>46266</v>
      </c>
      <c r="AC19">
        <v>46265</v>
      </c>
      <c r="AD19">
        <v>46262</v>
      </c>
      <c r="AE19">
        <v>46261</v>
      </c>
      <c r="AF19">
        <v>46260</v>
      </c>
      <c r="AG19">
        <v>46259</v>
      </c>
      <c r="AH19">
        <v>46258</v>
      </c>
      <c r="AI19">
        <v>46255</v>
      </c>
      <c r="AJ19">
        <v>46254</v>
      </c>
      <c r="AK19">
        <v>46253</v>
      </c>
      <c r="AL19">
        <v>46252</v>
      </c>
      <c r="AM19">
        <v>46251</v>
      </c>
      <c r="AN19">
        <v>46248</v>
      </c>
      <c r="AO19">
        <v>46247</v>
      </c>
      <c r="AP19">
        <v>46246</v>
      </c>
      <c r="AQ19">
        <v>46245</v>
      </c>
      <c r="AR19">
        <v>46244</v>
      </c>
      <c r="AS19">
        <v>46241</v>
      </c>
      <c r="AT19">
        <v>46240</v>
      </c>
      <c r="AU19">
        <v>46239</v>
      </c>
      <c r="AV19">
        <v>46238</v>
      </c>
      <c r="AW19">
        <v>46237</v>
      </c>
      <c r="AX19">
        <v>46234</v>
      </c>
      <c r="AY19">
        <v>46233</v>
      </c>
      <c r="AZ19">
        <v>46232</v>
      </c>
      <c r="BA19">
        <v>46231</v>
      </c>
      <c r="BB19">
        <v>46230</v>
      </c>
      <c r="BC19">
        <v>46227</v>
      </c>
      <c r="BD19">
        <v>46226</v>
      </c>
      <c r="BE19">
        <v>46225</v>
      </c>
      <c r="BF19">
        <v>46224</v>
      </c>
      <c r="BG19">
        <v>46223</v>
      </c>
      <c r="BH19">
        <v>46220</v>
      </c>
      <c r="BI19">
        <v>46219</v>
      </c>
      <c r="BJ19">
        <v>46218</v>
      </c>
      <c r="BK19">
        <v>46217</v>
      </c>
      <c r="BL19">
        <v>46216</v>
      </c>
      <c r="BM19">
        <v>46213</v>
      </c>
      <c r="BN19">
        <v>46212</v>
      </c>
      <c r="BO19">
        <v>46211</v>
      </c>
      <c r="BP19">
        <v>46210</v>
      </c>
      <c r="BQ19">
        <v>46209</v>
      </c>
      <c r="BR19">
        <v>46206</v>
      </c>
      <c r="BS19">
        <v>46205</v>
      </c>
      <c r="BT19">
        <v>46204</v>
      </c>
      <c r="BU19">
        <v>46203</v>
      </c>
      <c r="BV19">
        <v>46202</v>
      </c>
      <c r="BW19">
        <v>46199</v>
      </c>
      <c r="BX19">
        <v>46198</v>
      </c>
      <c r="BY19">
        <v>46197</v>
      </c>
      <c r="BZ19">
        <v>46196</v>
      </c>
      <c r="CA19">
        <v>46195</v>
      </c>
      <c r="CB19">
        <v>46192</v>
      </c>
      <c r="CC19">
        <v>46191</v>
      </c>
      <c r="CD19">
        <v>46190</v>
      </c>
      <c r="CE19">
        <v>46189</v>
      </c>
      <c r="CF19">
        <v>46188</v>
      </c>
      <c r="CG19">
        <v>46185</v>
      </c>
      <c r="CH19">
        <v>46184</v>
      </c>
      <c r="CI19">
        <v>46183</v>
      </c>
      <c r="CJ19">
        <v>46182</v>
      </c>
      <c r="CK19">
        <v>46181</v>
      </c>
      <c r="CL19">
        <v>46178</v>
      </c>
      <c r="CM19">
        <v>46177</v>
      </c>
      <c r="CN19">
        <v>46176</v>
      </c>
      <c r="CO19">
        <v>46175</v>
      </c>
      <c r="CP19">
        <v>46174</v>
      </c>
    </row>
    <row r="20" spans="1:94" x14ac:dyDescent="0.25">
      <c r="A20" t="s">
        <v>2361</v>
      </c>
      <c r="B20">
        <v>5752166</v>
      </c>
      <c r="C20">
        <v>5752166</v>
      </c>
      <c r="D20">
        <v>5718734</v>
      </c>
      <c r="E20">
        <v>5701774</v>
      </c>
      <c r="F20">
        <v>5709845</v>
      </c>
      <c r="G20">
        <v>5743081</v>
      </c>
      <c r="H20">
        <v>5675264</v>
      </c>
      <c r="I20">
        <v>5693247</v>
      </c>
      <c r="J20">
        <v>5617593</v>
      </c>
      <c r="K20">
        <v>5596597</v>
      </c>
      <c r="L20">
        <v>5452087</v>
      </c>
      <c r="M20">
        <v>5386767</v>
      </c>
      <c r="N20">
        <v>20195</v>
      </c>
      <c r="O20">
        <v>20395</v>
      </c>
      <c r="P20">
        <v>40668</v>
      </c>
      <c r="Q20">
        <v>40811</v>
      </c>
      <c r="R20">
        <v>41016</v>
      </c>
      <c r="S20">
        <v>41048</v>
      </c>
      <c r="T20">
        <v>42378</v>
      </c>
      <c r="U20">
        <v>42678</v>
      </c>
      <c r="V20">
        <v>43871</v>
      </c>
      <c r="W20">
        <v>44480</v>
      </c>
      <c r="X20">
        <v>45268</v>
      </c>
      <c r="Y20">
        <v>45268</v>
      </c>
      <c r="Z20">
        <v>47527</v>
      </c>
      <c r="AA20">
        <v>49930</v>
      </c>
      <c r="AB20">
        <v>60443</v>
      </c>
      <c r="AC20">
        <v>63394</v>
      </c>
      <c r="AD20">
        <v>85239</v>
      </c>
      <c r="AE20">
        <v>186705</v>
      </c>
      <c r="AF20">
        <v>825185</v>
      </c>
      <c r="AG20">
        <v>2631525</v>
      </c>
      <c r="AH20">
        <v>3614834</v>
      </c>
      <c r="AI20">
        <v>4642351</v>
      </c>
      <c r="AJ20">
        <v>4994405</v>
      </c>
      <c r="AK20">
        <v>5284571</v>
      </c>
      <c r="AL20">
        <v>5398328</v>
      </c>
      <c r="AM20">
        <v>5380563</v>
      </c>
      <c r="AN20">
        <v>5411677</v>
      </c>
      <c r="AO20">
        <v>5401936</v>
      </c>
      <c r="AP20">
        <v>5381697</v>
      </c>
      <c r="AQ20">
        <v>5352479</v>
      </c>
      <c r="AR20">
        <v>5367065</v>
      </c>
      <c r="AS20">
        <v>5352603</v>
      </c>
      <c r="AT20">
        <v>5308468</v>
      </c>
      <c r="AU20">
        <v>5287991</v>
      </c>
      <c r="AV20">
        <v>5229216</v>
      </c>
      <c r="AW20">
        <v>5230615</v>
      </c>
      <c r="AX20">
        <v>5203331</v>
      </c>
      <c r="AY20">
        <v>5285478</v>
      </c>
      <c r="AZ20">
        <v>5303754</v>
      </c>
      <c r="BA20">
        <v>5290931</v>
      </c>
      <c r="BB20">
        <v>5253599</v>
      </c>
      <c r="BC20">
        <v>5249136</v>
      </c>
      <c r="BD20">
        <v>5268615</v>
      </c>
      <c r="BE20">
        <v>5259230</v>
      </c>
      <c r="BF20">
        <v>5261334</v>
      </c>
      <c r="BG20">
        <v>5256797</v>
      </c>
      <c r="BH20">
        <v>5305094</v>
      </c>
      <c r="BI20">
        <v>5277300</v>
      </c>
      <c r="BJ20">
        <v>5276558</v>
      </c>
      <c r="BK20">
        <v>5277994</v>
      </c>
      <c r="BL20">
        <v>5235833</v>
      </c>
      <c r="BM20">
        <v>5243477</v>
      </c>
      <c r="BN20">
        <v>5285639</v>
      </c>
      <c r="BO20">
        <v>5306424</v>
      </c>
      <c r="BP20">
        <v>5310735</v>
      </c>
      <c r="BQ20">
        <v>5320219</v>
      </c>
      <c r="BR20">
        <v>5333798</v>
      </c>
      <c r="BS20">
        <v>5283712</v>
      </c>
      <c r="BT20">
        <v>5264676</v>
      </c>
      <c r="BU20">
        <v>5246288</v>
      </c>
      <c r="BV20">
        <v>5335012</v>
      </c>
      <c r="BW20">
        <v>5349924</v>
      </c>
      <c r="BX20">
        <v>5362651</v>
      </c>
      <c r="BY20">
        <v>5342267</v>
      </c>
      <c r="BZ20">
        <v>5266321</v>
      </c>
      <c r="CA20">
        <v>5260843</v>
      </c>
      <c r="CB20">
        <v>3281</v>
      </c>
      <c r="CC20">
        <v>3281</v>
      </c>
      <c r="CD20">
        <v>3731</v>
      </c>
      <c r="CE20">
        <v>3900</v>
      </c>
      <c r="CF20">
        <v>4289</v>
      </c>
      <c r="CG20">
        <v>4518</v>
      </c>
      <c r="CH20">
        <v>5393</v>
      </c>
      <c r="CI20">
        <v>9104</v>
      </c>
      <c r="CJ20">
        <v>9226</v>
      </c>
      <c r="CK20">
        <v>10548</v>
      </c>
      <c r="CL20">
        <v>12139</v>
      </c>
      <c r="CM20">
        <v>12714</v>
      </c>
      <c r="CN20">
        <v>17596</v>
      </c>
      <c r="CO20">
        <v>20838</v>
      </c>
      <c r="CP20">
        <v>26855</v>
      </c>
    </row>
    <row r="21" spans="1:94" x14ac:dyDescent="0.25">
      <c r="A21" t="s">
        <v>2362</v>
      </c>
      <c r="B21">
        <v>3003</v>
      </c>
      <c r="C21">
        <v>3003</v>
      </c>
      <c r="D21">
        <v>2944</v>
      </c>
      <c r="E21">
        <v>2718</v>
      </c>
      <c r="F21">
        <v>2588</v>
      </c>
      <c r="G21">
        <v>1783</v>
      </c>
      <c r="H21">
        <v>1292</v>
      </c>
      <c r="I21">
        <v>1149</v>
      </c>
      <c r="J21">
        <v>1048</v>
      </c>
      <c r="K21">
        <v>883</v>
      </c>
      <c r="L21">
        <v>819</v>
      </c>
      <c r="M21">
        <v>764</v>
      </c>
      <c r="N21">
        <v>5377805</v>
      </c>
      <c r="O21">
        <v>5356516</v>
      </c>
      <c r="P21">
        <v>5416320</v>
      </c>
      <c r="Q21">
        <v>5359751</v>
      </c>
      <c r="R21">
        <v>5336052</v>
      </c>
      <c r="S21">
        <v>5294678</v>
      </c>
      <c r="T21">
        <v>5289142</v>
      </c>
      <c r="U21">
        <v>5271775</v>
      </c>
      <c r="V21">
        <v>5204367</v>
      </c>
      <c r="W21">
        <v>5180588</v>
      </c>
      <c r="X21">
        <v>5185639</v>
      </c>
      <c r="Y21">
        <v>5190795</v>
      </c>
      <c r="Z21">
        <v>5204468</v>
      </c>
      <c r="AA21">
        <v>5192270</v>
      </c>
      <c r="AB21">
        <v>5215992</v>
      </c>
      <c r="AC21">
        <v>5180609</v>
      </c>
      <c r="AD21">
        <v>5221641</v>
      </c>
      <c r="AE21">
        <v>5164435</v>
      </c>
      <c r="AF21">
        <v>4768045</v>
      </c>
      <c r="AG21">
        <v>3577084</v>
      </c>
      <c r="AH21">
        <v>2187787</v>
      </c>
      <c r="AI21">
        <v>1212900</v>
      </c>
      <c r="AJ21">
        <v>794382</v>
      </c>
      <c r="AK21">
        <v>295225</v>
      </c>
      <c r="AL21">
        <v>198278</v>
      </c>
      <c r="AM21">
        <v>153639</v>
      </c>
      <c r="AN21">
        <v>136721</v>
      </c>
      <c r="AO21">
        <v>122135</v>
      </c>
      <c r="AP21">
        <v>122047</v>
      </c>
      <c r="AQ21">
        <v>106341</v>
      </c>
      <c r="AR21">
        <v>95956</v>
      </c>
      <c r="AS21">
        <v>88878</v>
      </c>
      <c r="AT21">
        <v>87582</v>
      </c>
      <c r="AU21">
        <v>80867</v>
      </c>
      <c r="AV21">
        <v>36161</v>
      </c>
      <c r="AW21">
        <v>29276</v>
      </c>
      <c r="AX21">
        <v>25255</v>
      </c>
      <c r="AY21">
        <v>24330</v>
      </c>
      <c r="AZ21">
        <v>22929</v>
      </c>
      <c r="BA21">
        <v>22487</v>
      </c>
      <c r="BB21">
        <v>19782</v>
      </c>
      <c r="BC21">
        <v>18706</v>
      </c>
      <c r="BD21">
        <v>12934</v>
      </c>
      <c r="BE21">
        <v>11787</v>
      </c>
      <c r="BF21">
        <v>11325</v>
      </c>
      <c r="BG21">
        <v>9570</v>
      </c>
      <c r="BH21">
        <v>9588</v>
      </c>
      <c r="BI21">
        <v>8363</v>
      </c>
      <c r="BJ21">
        <v>8618</v>
      </c>
      <c r="BK21">
        <v>6563</v>
      </c>
      <c r="BL21">
        <v>6325</v>
      </c>
      <c r="BM21">
        <v>6250</v>
      </c>
      <c r="BN21">
        <v>6206</v>
      </c>
      <c r="BO21">
        <v>5117</v>
      </c>
      <c r="BP21">
        <v>4893</v>
      </c>
      <c r="BQ21">
        <v>3966</v>
      </c>
      <c r="BR21">
        <v>2800</v>
      </c>
      <c r="BS21">
        <v>2797</v>
      </c>
      <c r="BT21">
        <v>2613</v>
      </c>
      <c r="BU21">
        <v>2165</v>
      </c>
      <c r="BV21">
        <v>2159</v>
      </c>
      <c r="BW21">
        <v>2162</v>
      </c>
      <c r="BX21">
        <v>2161</v>
      </c>
      <c r="BY21">
        <v>2215</v>
      </c>
      <c r="BZ21">
        <v>2334</v>
      </c>
      <c r="CA21">
        <v>2263</v>
      </c>
      <c r="CB21">
        <v>5298944</v>
      </c>
      <c r="CC21">
        <v>5298944</v>
      </c>
      <c r="CD21">
        <v>5298858</v>
      </c>
      <c r="CE21">
        <v>5318440</v>
      </c>
      <c r="CF21">
        <v>5294582</v>
      </c>
      <c r="CG21">
        <v>5279266</v>
      </c>
      <c r="CH21">
        <v>5319542</v>
      </c>
      <c r="CI21">
        <v>5280228</v>
      </c>
      <c r="CJ21">
        <v>5240003</v>
      </c>
      <c r="CK21">
        <v>5250156</v>
      </c>
      <c r="CL21">
        <v>5289246</v>
      </c>
      <c r="CM21">
        <v>5303536</v>
      </c>
      <c r="CN21">
        <v>5329708</v>
      </c>
      <c r="CO21">
        <v>5300778</v>
      </c>
      <c r="CP21">
        <v>5305437</v>
      </c>
    </row>
    <row r="22" spans="1:94" x14ac:dyDescent="0.25">
      <c r="A22" t="s">
        <v>2750</v>
      </c>
      <c r="B22">
        <v>5755169</v>
      </c>
      <c r="C22">
        <v>5755169</v>
      </c>
      <c r="D22">
        <v>5721678</v>
      </c>
      <c r="E22">
        <v>5704492</v>
      </c>
      <c r="F22">
        <v>5712433</v>
      </c>
      <c r="G22">
        <v>5744864</v>
      </c>
      <c r="H22">
        <v>5676556</v>
      </c>
      <c r="I22">
        <v>5694396</v>
      </c>
      <c r="J22">
        <v>5618641</v>
      </c>
      <c r="K22">
        <v>5597480</v>
      </c>
      <c r="L22">
        <v>5452906</v>
      </c>
      <c r="M22">
        <v>5387531</v>
      </c>
      <c r="N22">
        <v>5398000</v>
      </c>
      <c r="O22">
        <v>5376911</v>
      </c>
      <c r="P22">
        <v>5456988</v>
      </c>
      <c r="Q22">
        <v>5400562</v>
      </c>
      <c r="R22">
        <v>5377068</v>
      </c>
      <c r="S22">
        <v>5335726</v>
      </c>
      <c r="T22">
        <v>5331520</v>
      </c>
      <c r="U22">
        <v>5314453</v>
      </c>
      <c r="V22">
        <v>5248238</v>
      </c>
      <c r="W22">
        <v>5225068</v>
      </c>
      <c r="X22">
        <v>5230907</v>
      </c>
      <c r="Y22">
        <v>5236063</v>
      </c>
      <c r="Z22">
        <v>5251995</v>
      </c>
      <c r="AA22">
        <v>5242200</v>
      </c>
      <c r="AB22">
        <v>5276435</v>
      </c>
      <c r="AC22">
        <v>5244003</v>
      </c>
      <c r="AD22">
        <v>5306880</v>
      </c>
      <c r="AE22">
        <v>5351140</v>
      </c>
      <c r="AF22">
        <v>5593230</v>
      </c>
      <c r="AG22">
        <v>6208609</v>
      </c>
      <c r="AH22">
        <v>5802621</v>
      </c>
      <c r="AI22">
        <v>5855251</v>
      </c>
      <c r="AJ22">
        <v>5788787</v>
      </c>
      <c r="AK22">
        <v>5579796</v>
      </c>
      <c r="AL22">
        <v>5596606</v>
      </c>
      <c r="AM22">
        <v>5534202</v>
      </c>
      <c r="AN22">
        <v>5548398</v>
      </c>
      <c r="AO22">
        <v>5524071</v>
      </c>
      <c r="AP22">
        <v>5503744</v>
      </c>
      <c r="AQ22">
        <v>5458820</v>
      </c>
      <c r="AR22">
        <v>5463021</v>
      </c>
      <c r="AS22">
        <v>5441481</v>
      </c>
      <c r="AT22">
        <v>5396050</v>
      </c>
      <c r="AU22">
        <v>5368858</v>
      </c>
      <c r="AV22">
        <v>5265377</v>
      </c>
      <c r="AW22">
        <v>5259891</v>
      </c>
      <c r="AX22">
        <v>5228586</v>
      </c>
      <c r="AY22">
        <v>5309808</v>
      </c>
      <c r="AZ22">
        <v>5326683</v>
      </c>
      <c r="BA22">
        <v>5313418</v>
      </c>
      <c r="BB22">
        <v>5273381</v>
      </c>
      <c r="BC22">
        <v>5267842</v>
      </c>
      <c r="BD22">
        <v>5281549</v>
      </c>
      <c r="BE22">
        <v>5271017</v>
      </c>
      <c r="BF22">
        <v>5272659</v>
      </c>
      <c r="BG22">
        <v>5266367</v>
      </c>
      <c r="BH22">
        <v>5314682</v>
      </c>
      <c r="BI22">
        <v>5285663</v>
      </c>
      <c r="BJ22">
        <v>5285176</v>
      </c>
      <c r="BK22">
        <v>5284557</v>
      </c>
      <c r="BL22">
        <v>5242158</v>
      </c>
      <c r="BM22">
        <v>5249727</v>
      </c>
      <c r="BN22">
        <v>5291845</v>
      </c>
      <c r="BO22">
        <v>5311541</v>
      </c>
      <c r="BP22">
        <v>5315628</v>
      </c>
      <c r="BQ22">
        <v>5324185</v>
      </c>
      <c r="BR22">
        <v>5336598</v>
      </c>
      <c r="BS22">
        <v>5286509</v>
      </c>
      <c r="BT22">
        <v>5267289</v>
      </c>
      <c r="BU22">
        <v>5248453</v>
      </c>
      <c r="BV22">
        <v>5337171</v>
      </c>
      <c r="BW22">
        <v>5352086</v>
      </c>
      <c r="BX22">
        <v>5364812</v>
      </c>
      <c r="BY22">
        <v>5344482</v>
      </c>
      <c r="BZ22">
        <v>5268655</v>
      </c>
      <c r="CA22">
        <v>5263106</v>
      </c>
      <c r="CB22">
        <v>5302225</v>
      </c>
      <c r="CC22">
        <v>5302225</v>
      </c>
      <c r="CD22">
        <v>5302589</v>
      </c>
      <c r="CE22">
        <v>5322340</v>
      </c>
      <c r="CF22">
        <v>5298871</v>
      </c>
      <c r="CG22">
        <v>5283784</v>
      </c>
      <c r="CH22">
        <v>5324935</v>
      </c>
      <c r="CI22">
        <v>5289332</v>
      </c>
      <c r="CJ22">
        <v>5249229</v>
      </c>
      <c r="CK22">
        <v>5260704</v>
      </c>
      <c r="CL22">
        <v>5301385</v>
      </c>
      <c r="CM22">
        <v>5316250</v>
      </c>
      <c r="CN22">
        <v>5347304</v>
      </c>
      <c r="CO22">
        <v>5321616</v>
      </c>
      <c r="CP22">
        <v>5332292</v>
      </c>
    </row>
    <row r="24" spans="1:94" x14ac:dyDescent="0.25">
      <c r="A24" t="s">
        <v>2363</v>
      </c>
    </row>
    <row r="26" spans="1:94" x14ac:dyDescent="0.25">
      <c r="A26" t="s">
        <v>121</v>
      </c>
      <c r="B26">
        <v>46302</v>
      </c>
      <c r="C26">
        <v>46301</v>
      </c>
      <c r="D26">
        <v>46300</v>
      </c>
      <c r="E26">
        <v>46297</v>
      </c>
      <c r="F26">
        <v>46296</v>
      </c>
      <c r="G26">
        <v>46295</v>
      </c>
      <c r="H26">
        <v>46294</v>
      </c>
      <c r="I26">
        <v>46293</v>
      </c>
      <c r="J26">
        <v>46290</v>
      </c>
      <c r="K26">
        <v>46289</v>
      </c>
      <c r="L26">
        <v>46288</v>
      </c>
      <c r="M26">
        <v>46287</v>
      </c>
      <c r="N26">
        <v>46286</v>
      </c>
      <c r="O26">
        <v>46283</v>
      </c>
      <c r="P26">
        <v>46282</v>
      </c>
      <c r="Q26">
        <v>46281</v>
      </c>
      <c r="R26">
        <v>46280</v>
      </c>
      <c r="S26">
        <v>46279</v>
      </c>
      <c r="T26">
        <v>46276</v>
      </c>
      <c r="U26">
        <v>46275</v>
      </c>
      <c r="V26">
        <v>46274</v>
      </c>
      <c r="W26">
        <v>46273</v>
      </c>
      <c r="X26">
        <v>46272</v>
      </c>
      <c r="Y26">
        <v>46269</v>
      </c>
      <c r="Z26">
        <v>46268</v>
      </c>
      <c r="AA26">
        <v>46267</v>
      </c>
      <c r="AB26">
        <v>46266</v>
      </c>
      <c r="AC26">
        <v>46265</v>
      </c>
      <c r="AD26">
        <v>46262</v>
      </c>
      <c r="AE26">
        <v>46261</v>
      </c>
      <c r="AF26">
        <v>46260</v>
      </c>
      <c r="AG26">
        <v>46259</v>
      </c>
      <c r="AH26">
        <v>46258</v>
      </c>
      <c r="AI26">
        <v>46255</v>
      </c>
      <c r="AJ26">
        <v>46254</v>
      </c>
      <c r="AK26">
        <v>46253</v>
      </c>
      <c r="AL26">
        <v>46252</v>
      </c>
      <c r="AM26">
        <v>46251</v>
      </c>
      <c r="AN26">
        <v>46248</v>
      </c>
      <c r="AO26">
        <v>46247</v>
      </c>
      <c r="AP26">
        <v>46246</v>
      </c>
      <c r="AQ26">
        <v>46245</v>
      </c>
      <c r="AR26">
        <v>46244</v>
      </c>
      <c r="AS26">
        <v>46241</v>
      </c>
      <c r="AT26">
        <v>46240</v>
      </c>
      <c r="AU26">
        <v>46239</v>
      </c>
      <c r="AV26">
        <v>46238</v>
      </c>
      <c r="AW26">
        <v>46237</v>
      </c>
      <c r="AX26">
        <v>46234</v>
      </c>
      <c r="AY26">
        <v>46233</v>
      </c>
      <c r="AZ26">
        <v>46232</v>
      </c>
      <c r="BA26">
        <v>46231</v>
      </c>
      <c r="BB26">
        <v>46230</v>
      </c>
      <c r="BC26">
        <v>46227</v>
      </c>
      <c r="BD26">
        <v>46226</v>
      </c>
      <c r="BE26">
        <v>46225</v>
      </c>
      <c r="BF26">
        <v>46224</v>
      </c>
      <c r="BG26">
        <v>46223</v>
      </c>
      <c r="BH26">
        <v>46220</v>
      </c>
      <c r="BI26">
        <v>46219</v>
      </c>
      <c r="BJ26">
        <v>46218</v>
      </c>
      <c r="BK26">
        <v>46217</v>
      </c>
      <c r="BL26">
        <v>46216</v>
      </c>
      <c r="BM26">
        <v>46213</v>
      </c>
      <c r="BN26">
        <v>46212</v>
      </c>
      <c r="BO26">
        <v>46211</v>
      </c>
      <c r="BP26">
        <v>46210</v>
      </c>
      <c r="BQ26">
        <v>46209</v>
      </c>
      <c r="BR26">
        <v>46206</v>
      </c>
      <c r="BS26">
        <v>46205</v>
      </c>
      <c r="BT26">
        <v>46204</v>
      </c>
      <c r="BU26">
        <v>46203</v>
      </c>
      <c r="BV26">
        <v>46202</v>
      </c>
      <c r="BW26">
        <v>46199</v>
      </c>
      <c r="BX26">
        <v>46198</v>
      </c>
      <c r="BY26">
        <v>46197</v>
      </c>
      <c r="BZ26">
        <v>46196</v>
      </c>
      <c r="CA26">
        <v>46195</v>
      </c>
      <c r="CB26">
        <v>46192</v>
      </c>
      <c r="CC26">
        <v>46191</v>
      </c>
      <c r="CD26">
        <v>46190</v>
      </c>
      <c r="CE26">
        <v>46189</v>
      </c>
      <c r="CF26">
        <v>46188</v>
      </c>
      <c r="CG26">
        <v>46185</v>
      </c>
      <c r="CH26">
        <v>46184</v>
      </c>
      <c r="CI26">
        <v>46183</v>
      </c>
      <c r="CJ26">
        <v>46182</v>
      </c>
      <c r="CK26">
        <v>46181</v>
      </c>
      <c r="CL26">
        <v>46178</v>
      </c>
      <c r="CM26">
        <v>46177</v>
      </c>
      <c r="CN26">
        <v>46176</v>
      </c>
      <c r="CO26">
        <v>46175</v>
      </c>
      <c r="CP26">
        <v>46174</v>
      </c>
    </row>
    <row r="27" spans="1:94" x14ac:dyDescent="0.25">
      <c r="A27" t="s">
        <v>2364</v>
      </c>
      <c r="B27">
        <v>2593263</v>
      </c>
      <c r="C27">
        <v>2593263</v>
      </c>
      <c r="D27">
        <v>2601463</v>
      </c>
      <c r="E27">
        <v>2598894</v>
      </c>
      <c r="F27">
        <v>2589001</v>
      </c>
      <c r="G27">
        <v>2563718</v>
      </c>
      <c r="H27">
        <v>2580145</v>
      </c>
      <c r="I27">
        <v>2570699</v>
      </c>
      <c r="J27">
        <v>2587995</v>
      </c>
      <c r="K27">
        <v>2589733</v>
      </c>
      <c r="L27">
        <v>2597950</v>
      </c>
      <c r="M27">
        <v>2586579</v>
      </c>
      <c r="N27">
        <v>861</v>
      </c>
      <c r="O27">
        <v>6071</v>
      </c>
      <c r="P27">
        <v>17776</v>
      </c>
      <c r="Q27">
        <v>18038</v>
      </c>
      <c r="R27">
        <v>18333</v>
      </c>
      <c r="S27">
        <v>18411</v>
      </c>
      <c r="T27">
        <v>18466</v>
      </c>
      <c r="U27">
        <v>19009</v>
      </c>
      <c r="V27">
        <v>19469</v>
      </c>
      <c r="W27">
        <v>19471</v>
      </c>
      <c r="X27">
        <v>23925</v>
      </c>
      <c r="Y27">
        <v>23925</v>
      </c>
      <c r="Z27">
        <v>23944</v>
      </c>
      <c r="AA27">
        <v>27299</v>
      </c>
      <c r="AB27">
        <v>30794</v>
      </c>
      <c r="AC27">
        <v>34288</v>
      </c>
      <c r="AD27">
        <v>36443</v>
      </c>
      <c r="AE27">
        <v>72921</v>
      </c>
      <c r="AF27">
        <v>382791</v>
      </c>
      <c r="AG27">
        <v>1075241</v>
      </c>
      <c r="AH27">
        <v>1767315</v>
      </c>
      <c r="AI27">
        <v>2228535</v>
      </c>
      <c r="AJ27">
        <v>2353952</v>
      </c>
      <c r="AK27">
        <v>2521074</v>
      </c>
      <c r="AL27">
        <v>2511227</v>
      </c>
      <c r="AM27">
        <v>2520632</v>
      </c>
      <c r="AN27">
        <v>2529262</v>
      </c>
      <c r="AO27">
        <v>2541544</v>
      </c>
      <c r="AP27">
        <v>2529734</v>
      </c>
      <c r="AQ27">
        <v>2489971</v>
      </c>
      <c r="AR27">
        <v>2488300</v>
      </c>
      <c r="AS27">
        <v>2496240</v>
      </c>
      <c r="AT27">
        <v>2510964</v>
      </c>
      <c r="AU27">
        <v>2511959</v>
      </c>
      <c r="AV27">
        <v>2518153</v>
      </c>
      <c r="AW27">
        <v>2528293</v>
      </c>
      <c r="AX27">
        <v>2522567</v>
      </c>
      <c r="AY27">
        <v>2507616</v>
      </c>
      <c r="AZ27">
        <v>2497846</v>
      </c>
      <c r="BA27">
        <v>2479319</v>
      </c>
      <c r="BB27">
        <v>2484477</v>
      </c>
      <c r="BC27">
        <v>2453963</v>
      </c>
      <c r="BD27">
        <v>2432153</v>
      </c>
      <c r="BE27">
        <v>2416698</v>
      </c>
      <c r="BF27">
        <v>2418728</v>
      </c>
      <c r="BG27">
        <v>2429973</v>
      </c>
      <c r="BH27">
        <v>2442502</v>
      </c>
      <c r="BI27">
        <v>2440412</v>
      </c>
      <c r="BJ27">
        <v>2452200</v>
      </c>
      <c r="BK27">
        <v>2449639</v>
      </c>
      <c r="BL27">
        <v>2444024</v>
      </c>
      <c r="BM27">
        <v>2454620</v>
      </c>
      <c r="BN27">
        <v>2452995</v>
      </c>
      <c r="BO27">
        <v>2453889</v>
      </c>
      <c r="BP27">
        <v>2456399</v>
      </c>
      <c r="BQ27">
        <v>2451808</v>
      </c>
      <c r="BR27">
        <v>2463900</v>
      </c>
      <c r="BS27">
        <v>2439790</v>
      </c>
      <c r="BT27">
        <v>2436194</v>
      </c>
      <c r="BU27">
        <v>2456589</v>
      </c>
      <c r="BV27">
        <v>2451197</v>
      </c>
      <c r="BW27">
        <v>2448218</v>
      </c>
      <c r="BX27">
        <v>2448020</v>
      </c>
      <c r="BY27">
        <v>2457304</v>
      </c>
      <c r="BZ27">
        <v>2420753</v>
      </c>
      <c r="CA27">
        <v>2419471</v>
      </c>
      <c r="CB27">
        <v>18838</v>
      </c>
      <c r="CC27">
        <v>18838</v>
      </c>
      <c r="CD27">
        <v>20841</v>
      </c>
      <c r="CE27">
        <v>21059</v>
      </c>
      <c r="CF27">
        <v>21749</v>
      </c>
      <c r="CG27">
        <v>21763</v>
      </c>
      <c r="CH27">
        <v>22061</v>
      </c>
      <c r="CI27">
        <v>22301</v>
      </c>
      <c r="CJ27">
        <v>22419</v>
      </c>
      <c r="CK27">
        <v>22585</v>
      </c>
      <c r="CL27">
        <v>22658</v>
      </c>
      <c r="CM27">
        <v>26781</v>
      </c>
      <c r="CN27">
        <v>29116</v>
      </c>
      <c r="CO27">
        <v>28114</v>
      </c>
      <c r="CP27">
        <v>29553</v>
      </c>
    </row>
    <row r="28" spans="1:94" x14ac:dyDescent="0.25">
      <c r="A28" t="s">
        <v>2365</v>
      </c>
      <c r="B28">
        <v>4</v>
      </c>
      <c r="C28">
        <v>4</v>
      </c>
      <c r="D28">
        <v>3</v>
      </c>
      <c r="E28">
        <v>3</v>
      </c>
      <c r="F28">
        <v>3</v>
      </c>
      <c r="G28">
        <v>2</v>
      </c>
      <c r="H28">
        <v>4</v>
      </c>
      <c r="I28">
        <v>2597333</v>
      </c>
      <c r="J28">
        <v>2597333</v>
      </c>
      <c r="K28">
        <v>2597333</v>
      </c>
      <c r="L28">
        <v>2597333</v>
      </c>
      <c r="M28">
        <v>2597333</v>
      </c>
      <c r="N28">
        <v>2597333</v>
      </c>
      <c r="O28">
        <v>2587147</v>
      </c>
      <c r="P28">
        <v>2587811</v>
      </c>
      <c r="Q28">
        <v>2573866</v>
      </c>
      <c r="R28">
        <v>2578663</v>
      </c>
      <c r="S28">
        <v>2586057</v>
      </c>
      <c r="T28">
        <v>2574247</v>
      </c>
      <c r="U28">
        <v>2551230</v>
      </c>
      <c r="V28">
        <v>2554082</v>
      </c>
      <c r="W28">
        <v>2566466</v>
      </c>
      <c r="X28">
        <v>2555334</v>
      </c>
      <c r="Y28">
        <v>2555058</v>
      </c>
      <c r="Z28">
        <v>2544312</v>
      </c>
      <c r="AA28">
        <v>2526170</v>
      </c>
      <c r="AB28">
        <v>2510812</v>
      </c>
      <c r="AC28">
        <v>2524717</v>
      </c>
      <c r="AD28">
        <v>2531405</v>
      </c>
      <c r="AE28">
        <v>2519641</v>
      </c>
      <c r="AF28">
        <v>2359708</v>
      </c>
      <c r="AG28">
        <v>1906561</v>
      </c>
      <c r="AH28">
        <v>1065944</v>
      </c>
      <c r="AI28">
        <v>575226</v>
      </c>
      <c r="AJ28">
        <v>304848</v>
      </c>
      <c r="AK28">
        <v>87123</v>
      </c>
      <c r="AL28">
        <v>43043</v>
      </c>
      <c r="AM28">
        <v>31769</v>
      </c>
      <c r="AN28">
        <v>25022</v>
      </c>
      <c r="AO28">
        <v>15339</v>
      </c>
      <c r="AP28">
        <v>7026</v>
      </c>
      <c r="AQ28">
        <v>1049</v>
      </c>
      <c r="AR28">
        <v>1023</v>
      </c>
      <c r="AS28">
        <v>859</v>
      </c>
      <c r="AT28">
        <v>803</v>
      </c>
      <c r="AU28">
        <v>382</v>
      </c>
      <c r="AV28">
        <v>381</v>
      </c>
      <c r="AW28">
        <v>271</v>
      </c>
      <c r="AX28">
        <v>255</v>
      </c>
      <c r="AY28">
        <v>243</v>
      </c>
      <c r="AZ28">
        <v>242</v>
      </c>
      <c r="BA28">
        <v>200</v>
      </c>
      <c r="BB28">
        <v>210</v>
      </c>
      <c r="BC28">
        <v>210</v>
      </c>
      <c r="BD28">
        <v>205</v>
      </c>
      <c r="BE28">
        <v>117</v>
      </c>
      <c r="BF28">
        <v>106</v>
      </c>
      <c r="BG28">
        <v>7</v>
      </c>
      <c r="BH28">
        <v>7</v>
      </c>
      <c r="BI28">
        <v>7</v>
      </c>
      <c r="BJ28">
        <v>7</v>
      </c>
      <c r="BK28">
        <v>7</v>
      </c>
      <c r="BL28">
        <v>7</v>
      </c>
      <c r="BM28">
        <v>7</v>
      </c>
      <c r="BN28">
        <v>4</v>
      </c>
      <c r="BO28">
        <v>4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2413132</v>
      </c>
      <c r="CB28">
        <v>2413132</v>
      </c>
      <c r="CC28">
        <v>2413132</v>
      </c>
      <c r="CD28">
        <v>2401025</v>
      </c>
      <c r="CE28">
        <v>2407541</v>
      </c>
      <c r="CF28">
        <v>2417377</v>
      </c>
      <c r="CG28">
        <v>2407147</v>
      </c>
      <c r="CH28">
        <v>2402242</v>
      </c>
      <c r="CI28">
        <v>2411964</v>
      </c>
      <c r="CJ28">
        <v>2405633</v>
      </c>
      <c r="CK28">
        <v>2401679</v>
      </c>
      <c r="CL28">
        <v>2403558</v>
      </c>
      <c r="CM28">
        <v>2405696</v>
      </c>
      <c r="CN28">
        <v>2395479</v>
      </c>
      <c r="CO28">
        <v>2391612</v>
      </c>
      <c r="CP28">
        <v>2385871</v>
      </c>
    </row>
    <row r="29" spans="1:94" x14ac:dyDescent="0.25">
      <c r="A29" t="s">
        <v>2750</v>
      </c>
      <c r="B29">
        <v>2593267</v>
      </c>
      <c r="C29">
        <v>2593267</v>
      </c>
      <c r="D29">
        <v>2601466</v>
      </c>
      <c r="E29">
        <v>2598897</v>
      </c>
      <c r="F29">
        <v>2589004</v>
      </c>
      <c r="G29">
        <v>2563720</v>
      </c>
      <c r="H29">
        <v>2580149</v>
      </c>
      <c r="I29">
        <v>5168032</v>
      </c>
      <c r="J29">
        <v>5185328</v>
      </c>
      <c r="K29">
        <v>5187066</v>
      </c>
      <c r="L29">
        <v>5195283</v>
      </c>
      <c r="M29">
        <v>5183912</v>
      </c>
      <c r="N29">
        <v>2598194</v>
      </c>
      <c r="O29">
        <v>2593218</v>
      </c>
      <c r="P29">
        <v>2605587</v>
      </c>
      <c r="Q29">
        <v>2591904</v>
      </c>
      <c r="R29">
        <v>2596996</v>
      </c>
      <c r="S29">
        <v>2604468</v>
      </c>
      <c r="T29">
        <v>2592713</v>
      </c>
      <c r="U29">
        <v>2570239</v>
      </c>
      <c r="V29">
        <v>2573551</v>
      </c>
      <c r="W29">
        <v>2585937</v>
      </c>
      <c r="X29">
        <v>2579259</v>
      </c>
      <c r="Y29">
        <v>2578983</v>
      </c>
      <c r="Z29">
        <v>2568256</v>
      </c>
      <c r="AA29">
        <v>2553469</v>
      </c>
      <c r="AB29">
        <v>2541606</v>
      </c>
      <c r="AC29">
        <v>2559005</v>
      </c>
      <c r="AD29">
        <v>2567848</v>
      </c>
      <c r="AE29">
        <v>2592562</v>
      </c>
      <c r="AF29">
        <v>2742499</v>
      </c>
      <c r="AG29">
        <v>2981802</v>
      </c>
      <c r="AH29">
        <v>2833259</v>
      </c>
      <c r="AI29">
        <v>2803761</v>
      </c>
      <c r="AJ29">
        <v>2658800</v>
      </c>
      <c r="AK29">
        <v>2608197</v>
      </c>
      <c r="AL29">
        <v>2554270</v>
      </c>
      <c r="AM29">
        <v>2552401</v>
      </c>
      <c r="AN29">
        <v>2554284</v>
      </c>
      <c r="AO29">
        <v>2556883</v>
      </c>
      <c r="AP29">
        <v>2536760</v>
      </c>
      <c r="AQ29">
        <v>2491020</v>
      </c>
      <c r="AR29">
        <v>2489323</v>
      </c>
      <c r="AS29">
        <v>2497099</v>
      </c>
      <c r="AT29">
        <v>2511767</v>
      </c>
      <c r="AU29">
        <v>2512341</v>
      </c>
      <c r="AV29">
        <v>2518534</v>
      </c>
      <c r="AW29">
        <v>2528564</v>
      </c>
      <c r="AX29">
        <v>2522822</v>
      </c>
      <c r="AY29">
        <v>2507859</v>
      </c>
      <c r="AZ29">
        <v>2498088</v>
      </c>
      <c r="BA29">
        <v>2479519</v>
      </c>
      <c r="BB29">
        <v>2484687</v>
      </c>
      <c r="BC29">
        <v>2454173</v>
      </c>
      <c r="BD29">
        <v>2432358</v>
      </c>
      <c r="BE29">
        <v>2416815</v>
      </c>
      <c r="BF29">
        <v>2418834</v>
      </c>
      <c r="BG29">
        <v>2429980</v>
      </c>
      <c r="BH29">
        <v>2442509</v>
      </c>
      <c r="BI29">
        <v>2440419</v>
      </c>
      <c r="BJ29">
        <v>2452207</v>
      </c>
      <c r="BK29">
        <v>2449646</v>
      </c>
      <c r="BL29">
        <v>2444031</v>
      </c>
      <c r="BM29">
        <v>2454627</v>
      </c>
      <c r="BN29">
        <v>2452999</v>
      </c>
      <c r="BO29">
        <v>2453893</v>
      </c>
      <c r="BP29">
        <v>2456400</v>
      </c>
      <c r="BQ29">
        <v>2451809</v>
      </c>
      <c r="BR29">
        <v>2463901</v>
      </c>
      <c r="BS29">
        <v>2439791</v>
      </c>
      <c r="BT29">
        <v>2436195</v>
      </c>
      <c r="BU29">
        <v>2456590</v>
      </c>
      <c r="BV29">
        <v>2451198</v>
      </c>
      <c r="BW29">
        <v>2448219</v>
      </c>
      <c r="BX29">
        <v>2448021</v>
      </c>
      <c r="BY29">
        <v>2457305</v>
      </c>
      <c r="BZ29">
        <v>2420754</v>
      </c>
      <c r="CA29">
        <v>4832603</v>
      </c>
      <c r="CB29">
        <v>2431970</v>
      </c>
      <c r="CC29">
        <v>2431970</v>
      </c>
      <c r="CD29">
        <v>2421866</v>
      </c>
      <c r="CE29">
        <v>2428600</v>
      </c>
      <c r="CF29">
        <v>2439126</v>
      </c>
      <c r="CG29">
        <v>2428910</v>
      </c>
      <c r="CH29">
        <v>2424303</v>
      </c>
      <c r="CI29">
        <v>2434265</v>
      </c>
      <c r="CJ29">
        <v>2428052</v>
      </c>
      <c r="CK29">
        <v>2424264</v>
      </c>
      <c r="CL29">
        <v>2426216</v>
      </c>
      <c r="CM29">
        <v>2432477</v>
      </c>
      <c r="CN29">
        <v>2424595</v>
      </c>
      <c r="CO29">
        <v>2419726</v>
      </c>
      <c r="CP29">
        <v>2415424</v>
      </c>
    </row>
    <row r="31" spans="1:94" x14ac:dyDescent="0.25">
      <c r="A31" t="s">
        <v>2366</v>
      </c>
    </row>
    <row r="33" spans="1:94" x14ac:dyDescent="0.25">
      <c r="A33" t="s">
        <v>121</v>
      </c>
      <c r="B33">
        <v>46302</v>
      </c>
      <c r="C33">
        <v>46301</v>
      </c>
      <c r="D33">
        <v>46300</v>
      </c>
      <c r="E33">
        <v>46297</v>
      </c>
      <c r="F33">
        <v>46296</v>
      </c>
      <c r="G33">
        <v>46295</v>
      </c>
      <c r="H33">
        <v>46294</v>
      </c>
      <c r="I33">
        <v>46293</v>
      </c>
      <c r="J33">
        <v>46290</v>
      </c>
      <c r="K33">
        <v>46289</v>
      </c>
      <c r="L33">
        <v>46288</v>
      </c>
      <c r="M33">
        <v>46287</v>
      </c>
      <c r="N33">
        <v>46286</v>
      </c>
      <c r="O33">
        <v>46283</v>
      </c>
      <c r="P33">
        <v>46282</v>
      </c>
      <c r="Q33">
        <v>46281</v>
      </c>
      <c r="R33">
        <v>46280</v>
      </c>
      <c r="S33">
        <v>46279</v>
      </c>
      <c r="T33">
        <v>46276</v>
      </c>
      <c r="U33">
        <v>46275</v>
      </c>
      <c r="V33">
        <v>46274</v>
      </c>
      <c r="W33">
        <v>46273</v>
      </c>
      <c r="X33">
        <v>46272</v>
      </c>
      <c r="Y33">
        <v>46269</v>
      </c>
      <c r="Z33">
        <v>46268</v>
      </c>
      <c r="AA33">
        <v>46267</v>
      </c>
      <c r="AB33">
        <v>46266</v>
      </c>
      <c r="AC33">
        <v>46265</v>
      </c>
      <c r="AD33">
        <v>46262</v>
      </c>
      <c r="AE33">
        <v>46261</v>
      </c>
      <c r="AF33">
        <v>46260</v>
      </c>
      <c r="AG33">
        <v>46259</v>
      </c>
      <c r="AH33">
        <v>46258</v>
      </c>
      <c r="AI33">
        <v>46255</v>
      </c>
      <c r="AJ33">
        <v>46254</v>
      </c>
      <c r="AK33">
        <v>46253</v>
      </c>
      <c r="AL33">
        <v>46252</v>
      </c>
      <c r="AM33">
        <v>46251</v>
      </c>
      <c r="AN33">
        <v>46248</v>
      </c>
      <c r="AO33">
        <v>46247</v>
      </c>
      <c r="AP33">
        <v>46246</v>
      </c>
      <c r="AQ33">
        <v>46245</v>
      </c>
      <c r="AR33">
        <v>46244</v>
      </c>
      <c r="AS33">
        <v>46241</v>
      </c>
      <c r="AT33">
        <v>46240</v>
      </c>
      <c r="AU33">
        <v>46239</v>
      </c>
      <c r="AV33">
        <v>46238</v>
      </c>
      <c r="AW33">
        <v>46237</v>
      </c>
      <c r="AX33">
        <v>46234</v>
      </c>
      <c r="AY33">
        <v>46233</v>
      </c>
      <c r="AZ33">
        <v>46232</v>
      </c>
      <c r="BA33">
        <v>46231</v>
      </c>
      <c r="BB33">
        <v>46230</v>
      </c>
      <c r="BC33">
        <v>46227</v>
      </c>
      <c r="BD33">
        <v>46226</v>
      </c>
      <c r="BE33">
        <v>46225</v>
      </c>
      <c r="BF33">
        <v>46224</v>
      </c>
      <c r="BG33">
        <v>46223</v>
      </c>
      <c r="BH33">
        <v>46220</v>
      </c>
      <c r="BI33">
        <v>46219</v>
      </c>
      <c r="BJ33">
        <v>46218</v>
      </c>
      <c r="BK33">
        <v>46217</v>
      </c>
      <c r="BL33">
        <v>46216</v>
      </c>
      <c r="BM33">
        <v>46213</v>
      </c>
      <c r="BN33">
        <v>46212</v>
      </c>
      <c r="BO33">
        <v>46211</v>
      </c>
      <c r="BP33">
        <v>46210</v>
      </c>
      <c r="BQ33">
        <v>46209</v>
      </c>
      <c r="BR33">
        <v>46206</v>
      </c>
      <c r="BS33">
        <v>46205</v>
      </c>
      <c r="BT33">
        <v>46204</v>
      </c>
      <c r="BU33">
        <v>46203</v>
      </c>
      <c r="BV33">
        <v>46202</v>
      </c>
      <c r="BW33">
        <v>46199</v>
      </c>
      <c r="BX33">
        <v>46198</v>
      </c>
      <c r="BY33">
        <v>46197</v>
      </c>
      <c r="BZ33">
        <v>46196</v>
      </c>
      <c r="CA33">
        <v>46195</v>
      </c>
      <c r="CB33">
        <v>46192</v>
      </c>
      <c r="CC33">
        <v>46191</v>
      </c>
      <c r="CD33">
        <v>46190</v>
      </c>
      <c r="CE33">
        <v>46189</v>
      </c>
      <c r="CF33">
        <v>46188</v>
      </c>
      <c r="CG33">
        <v>46185</v>
      </c>
      <c r="CH33">
        <v>46184</v>
      </c>
      <c r="CI33">
        <v>46183</v>
      </c>
      <c r="CJ33">
        <v>46182</v>
      </c>
      <c r="CK33">
        <v>46181</v>
      </c>
      <c r="CL33">
        <v>46178</v>
      </c>
      <c r="CM33">
        <v>46177</v>
      </c>
      <c r="CN33">
        <v>46176</v>
      </c>
      <c r="CO33">
        <v>46175</v>
      </c>
      <c r="CP33">
        <v>46174</v>
      </c>
    </row>
    <row r="34" spans="1:94" x14ac:dyDescent="0.25">
      <c r="A34" t="s">
        <v>2367</v>
      </c>
      <c r="B34">
        <v>1895890</v>
      </c>
      <c r="C34">
        <v>1895890</v>
      </c>
      <c r="D34">
        <v>1901404</v>
      </c>
      <c r="E34">
        <v>1882154</v>
      </c>
      <c r="F34">
        <v>1873435</v>
      </c>
      <c r="G34">
        <v>1899317</v>
      </c>
      <c r="H34">
        <v>1877888</v>
      </c>
      <c r="I34">
        <v>1869400</v>
      </c>
      <c r="J34">
        <v>1904997</v>
      </c>
      <c r="K34">
        <v>1904309</v>
      </c>
      <c r="L34">
        <v>1889584</v>
      </c>
      <c r="M34">
        <v>1885318</v>
      </c>
      <c r="N34">
        <v>2304</v>
      </c>
      <c r="O34">
        <v>2395</v>
      </c>
      <c r="P34">
        <v>2405</v>
      </c>
      <c r="Q34">
        <v>2457</v>
      </c>
      <c r="R34">
        <v>2465</v>
      </c>
      <c r="S34">
        <v>2486</v>
      </c>
      <c r="T34">
        <v>2641</v>
      </c>
      <c r="U34">
        <v>2649</v>
      </c>
      <c r="V34">
        <v>2783</v>
      </c>
      <c r="W34">
        <v>2996</v>
      </c>
      <c r="X34">
        <v>4519</v>
      </c>
      <c r="Y34">
        <v>4519</v>
      </c>
      <c r="Z34">
        <v>6556</v>
      </c>
      <c r="AA34">
        <v>11589</v>
      </c>
      <c r="AB34">
        <v>14262</v>
      </c>
      <c r="AC34">
        <v>19416</v>
      </c>
      <c r="AD34">
        <v>22500</v>
      </c>
      <c r="AE34">
        <v>50706</v>
      </c>
      <c r="AF34">
        <v>221610</v>
      </c>
      <c r="AG34">
        <v>726347</v>
      </c>
      <c r="AH34">
        <v>1132151</v>
      </c>
      <c r="AI34">
        <v>1534773</v>
      </c>
      <c r="AJ34">
        <v>1693640</v>
      </c>
      <c r="AK34">
        <v>1822926</v>
      </c>
      <c r="AL34">
        <v>1808530</v>
      </c>
      <c r="AM34">
        <v>1811845</v>
      </c>
      <c r="AN34">
        <v>1817291</v>
      </c>
      <c r="AO34">
        <v>1843127</v>
      </c>
      <c r="AP34">
        <v>1838335</v>
      </c>
      <c r="AQ34">
        <v>1839163</v>
      </c>
      <c r="AR34">
        <v>1844858</v>
      </c>
      <c r="AS34">
        <v>1845368</v>
      </c>
      <c r="AT34">
        <v>1853733</v>
      </c>
      <c r="AU34">
        <v>1864025</v>
      </c>
      <c r="AV34">
        <v>1856169</v>
      </c>
      <c r="AW34">
        <v>1860319</v>
      </c>
      <c r="AX34">
        <v>1871069</v>
      </c>
      <c r="AY34">
        <v>1863334</v>
      </c>
      <c r="AZ34">
        <v>1862528</v>
      </c>
      <c r="BA34">
        <v>1850467</v>
      </c>
      <c r="BB34">
        <v>1858126</v>
      </c>
      <c r="BC34">
        <v>1849834</v>
      </c>
      <c r="BD34">
        <v>1839604</v>
      </c>
      <c r="BE34">
        <v>1837839</v>
      </c>
      <c r="BF34">
        <v>1835161</v>
      </c>
      <c r="BG34">
        <v>1831227</v>
      </c>
      <c r="BH34">
        <v>1839388</v>
      </c>
      <c r="BI34">
        <v>1843750</v>
      </c>
      <c r="BJ34">
        <v>1845083</v>
      </c>
      <c r="BK34">
        <v>1839519</v>
      </c>
      <c r="BL34">
        <v>1843299</v>
      </c>
      <c r="BM34">
        <v>1853560</v>
      </c>
      <c r="BN34">
        <v>1862463</v>
      </c>
      <c r="BO34">
        <v>1863532</v>
      </c>
      <c r="BP34">
        <v>1877819</v>
      </c>
      <c r="BQ34">
        <v>1893987</v>
      </c>
      <c r="BR34">
        <v>1901267</v>
      </c>
      <c r="BS34">
        <v>1897140</v>
      </c>
      <c r="BT34">
        <v>1908564</v>
      </c>
      <c r="BU34">
        <v>1922588</v>
      </c>
      <c r="BV34">
        <v>1976120</v>
      </c>
      <c r="BW34">
        <v>1969899</v>
      </c>
      <c r="BX34">
        <v>1990328</v>
      </c>
      <c r="BY34">
        <v>2002303</v>
      </c>
      <c r="BZ34">
        <v>1968500</v>
      </c>
      <c r="CA34">
        <v>1950430</v>
      </c>
      <c r="CB34">
        <v>5474</v>
      </c>
      <c r="CC34">
        <v>5474</v>
      </c>
      <c r="CD34">
        <v>5063</v>
      </c>
      <c r="CE34">
        <v>5111</v>
      </c>
      <c r="CF34">
        <v>5257</v>
      </c>
      <c r="CG34">
        <v>7344</v>
      </c>
      <c r="CH34">
        <v>7478</v>
      </c>
      <c r="CI34">
        <v>7647</v>
      </c>
      <c r="CJ34">
        <v>7777</v>
      </c>
      <c r="CK34">
        <v>27017</v>
      </c>
      <c r="CL34">
        <v>28451</v>
      </c>
      <c r="CM34">
        <v>29774</v>
      </c>
      <c r="CN34">
        <v>29802</v>
      </c>
      <c r="CO34">
        <v>34472</v>
      </c>
      <c r="CP34">
        <v>53615</v>
      </c>
    </row>
    <row r="35" spans="1:94" x14ac:dyDescent="0.25">
      <c r="A35" t="s">
        <v>2368</v>
      </c>
      <c r="B35">
        <v>2276</v>
      </c>
      <c r="C35">
        <v>2276</v>
      </c>
      <c r="D35">
        <v>2275</v>
      </c>
      <c r="E35">
        <v>1928</v>
      </c>
      <c r="F35">
        <v>1860</v>
      </c>
      <c r="G35">
        <v>1348</v>
      </c>
      <c r="H35">
        <v>1285</v>
      </c>
      <c r="I35">
        <v>1076</v>
      </c>
      <c r="J35">
        <v>1007</v>
      </c>
      <c r="K35">
        <v>993</v>
      </c>
      <c r="L35">
        <v>782</v>
      </c>
      <c r="M35">
        <v>242</v>
      </c>
      <c r="N35">
        <v>1877411</v>
      </c>
      <c r="O35">
        <v>1874843</v>
      </c>
      <c r="P35">
        <v>1869818</v>
      </c>
      <c r="Q35">
        <v>1874939</v>
      </c>
      <c r="R35">
        <v>1864727</v>
      </c>
      <c r="S35">
        <v>1851576</v>
      </c>
      <c r="T35">
        <v>1847320</v>
      </c>
      <c r="U35">
        <v>1821798</v>
      </c>
      <c r="V35">
        <v>1807820</v>
      </c>
      <c r="W35">
        <v>1799180</v>
      </c>
      <c r="X35">
        <v>1801211</v>
      </c>
      <c r="Y35">
        <v>1800339</v>
      </c>
      <c r="Z35">
        <v>1795580</v>
      </c>
      <c r="AA35">
        <v>1803765</v>
      </c>
      <c r="AB35">
        <v>1797132</v>
      </c>
      <c r="AC35">
        <v>1786167</v>
      </c>
      <c r="AD35">
        <v>1773801</v>
      </c>
      <c r="AE35">
        <v>1757809</v>
      </c>
      <c r="AF35">
        <v>1691643</v>
      </c>
      <c r="AG35">
        <v>1369936</v>
      </c>
      <c r="AH35">
        <v>844079</v>
      </c>
      <c r="AI35">
        <v>412985</v>
      </c>
      <c r="AJ35">
        <v>237787</v>
      </c>
      <c r="AK35">
        <v>127537</v>
      </c>
      <c r="AL35">
        <v>85848</v>
      </c>
      <c r="AM35">
        <v>71156</v>
      </c>
      <c r="AN35">
        <v>52332</v>
      </c>
      <c r="AO35">
        <v>31899</v>
      </c>
      <c r="AP35">
        <v>27165</v>
      </c>
      <c r="AQ35">
        <v>23764</v>
      </c>
      <c r="AR35">
        <v>20466</v>
      </c>
      <c r="AS35">
        <v>15462</v>
      </c>
      <c r="AT35">
        <v>15448</v>
      </c>
      <c r="AU35">
        <v>13519</v>
      </c>
      <c r="AV35">
        <v>13692</v>
      </c>
      <c r="AW35">
        <v>12970</v>
      </c>
      <c r="AX35">
        <v>11936</v>
      </c>
      <c r="AY35">
        <v>11519</v>
      </c>
      <c r="AZ35">
        <v>10031</v>
      </c>
      <c r="BA35">
        <v>9263</v>
      </c>
      <c r="BB35">
        <v>9118</v>
      </c>
      <c r="BC35">
        <v>8497</v>
      </c>
      <c r="BD35">
        <v>7823</v>
      </c>
      <c r="BE35">
        <v>7412</v>
      </c>
      <c r="BF35">
        <v>7336</v>
      </c>
      <c r="BG35">
        <v>5012</v>
      </c>
      <c r="BH35">
        <v>4889</v>
      </c>
      <c r="BI35">
        <v>4267</v>
      </c>
      <c r="BJ35">
        <v>3963</v>
      </c>
      <c r="BK35">
        <v>3673</v>
      </c>
      <c r="BL35">
        <v>3533</v>
      </c>
      <c r="BM35">
        <v>3508</v>
      </c>
      <c r="BN35">
        <v>3479</v>
      </c>
      <c r="BO35">
        <v>2986</v>
      </c>
      <c r="BP35">
        <v>2351</v>
      </c>
      <c r="BQ35">
        <v>2101</v>
      </c>
      <c r="BR35">
        <v>1794</v>
      </c>
      <c r="BS35">
        <v>1794</v>
      </c>
      <c r="BT35">
        <v>1682</v>
      </c>
      <c r="BU35">
        <v>1288</v>
      </c>
      <c r="BV35">
        <v>1281</v>
      </c>
      <c r="BW35">
        <v>1282</v>
      </c>
      <c r="BX35">
        <v>1271</v>
      </c>
      <c r="BY35">
        <v>1063</v>
      </c>
      <c r="BZ35">
        <v>1027</v>
      </c>
      <c r="CA35">
        <v>1028</v>
      </c>
      <c r="CB35">
        <v>1948882</v>
      </c>
      <c r="CC35">
        <v>1948882</v>
      </c>
      <c r="CD35">
        <v>1946274</v>
      </c>
      <c r="CE35">
        <v>1938063</v>
      </c>
      <c r="CF35">
        <v>1910628</v>
      </c>
      <c r="CG35">
        <v>1904572</v>
      </c>
      <c r="CH35">
        <v>1903250</v>
      </c>
      <c r="CI35">
        <v>1874712</v>
      </c>
      <c r="CJ35">
        <v>1873649</v>
      </c>
      <c r="CK35">
        <v>1852224</v>
      </c>
      <c r="CL35">
        <v>1839938</v>
      </c>
      <c r="CM35">
        <v>1838355</v>
      </c>
      <c r="CN35">
        <v>1830628</v>
      </c>
      <c r="CO35">
        <v>1840441</v>
      </c>
      <c r="CP35">
        <v>1828355</v>
      </c>
    </row>
    <row r="36" spans="1:94" x14ac:dyDescent="0.25">
      <c r="A36" t="s">
        <v>2750</v>
      </c>
      <c r="B36">
        <v>1898166</v>
      </c>
      <c r="C36">
        <v>1898166</v>
      </c>
      <c r="D36">
        <v>1903679</v>
      </c>
      <c r="E36">
        <v>1884082</v>
      </c>
      <c r="F36">
        <v>1875295</v>
      </c>
      <c r="G36">
        <v>1900665</v>
      </c>
      <c r="H36">
        <v>1879173</v>
      </c>
      <c r="I36">
        <v>1870476</v>
      </c>
      <c r="J36">
        <v>1906004</v>
      </c>
      <c r="K36">
        <v>1905302</v>
      </c>
      <c r="L36">
        <v>1890366</v>
      </c>
      <c r="M36">
        <v>1885560</v>
      </c>
      <c r="N36">
        <v>1879715</v>
      </c>
      <c r="O36">
        <v>1877238</v>
      </c>
      <c r="P36">
        <v>1872223</v>
      </c>
      <c r="Q36">
        <v>1877396</v>
      </c>
      <c r="R36">
        <v>1867192</v>
      </c>
      <c r="S36">
        <v>1854062</v>
      </c>
      <c r="T36">
        <v>1849961</v>
      </c>
      <c r="U36">
        <v>1824447</v>
      </c>
      <c r="V36">
        <v>1810603</v>
      </c>
      <c r="W36">
        <v>1802176</v>
      </c>
      <c r="X36">
        <v>1805730</v>
      </c>
      <c r="Y36">
        <v>1804858</v>
      </c>
      <c r="Z36">
        <v>1802136</v>
      </c>
      <c r="AA36">
        <v>1815354</v>
      </c>
      <c r="AB36">
        <v>1811394</v>
      </c>
      <c r="AC36">
        <v>1805583</v>
      </c>
      <c r="AD36">
        <v>1796301</v>
      </c>
      <c r="AE36">
        <v>1808515</v>
      </c>
      <c r="AF36">
        <v>1913253</v>
      </c>
      <c r="AG36">
        <v>2096283</v>
      </c>
      <c r="AH36">
        <v>1976230</v>
      </c>
      <c r="AI36">
        <v>1947758</v>
      </c>
      <c r="AJ36">
        <v>1931427</v>
      </c>
      <c r="AK36">
        <v>1950463</v>
      </c>
      <c r="AL36">
        <v>1894378</v>
      </c>
      <c r="AM36">
        <v>1883001</v>
      </c>
      <c r="AN36">
        <v>1869623</v>
      </c>
      <c r="AO36">
        <v>1875026</v>
      </c>
      <c r="AP36">
        <v>1865500</v>
      </c>
      <c r="AQ36">
        <v>1862927</v>
      </c>
      <c r="AR36">
        <v>1865324</v>
      </c>
      <c r="AS36">
        <v>1860830</v>
      </c>
      <c r="AT36">
        <v>1869181</v>
      </c>
      <c r="AU36">
        <v>1877544</v>
      </c>
      <c r="AV36">
        <v>1869861</v>
      </c>
      <c r="AW36">
        <v>1873289</v>
      </c>
      <c r="AX36">
        <v>1883005</v>
      </c>
      <c r="AY36">
        <v>1874853</v>
      </c>
      <c r="AZ36">
        <v>1872559</v>
      </c>
      <c r="BA36">
        <v>1859730</v>
      </c>
      <c r="BB36">
        <v>1867244</v>
      </c>
      <c r="BC36">
        <v>1858331</v>
      </c>
      <c r="BD36">
        <v>1847427</v>
      </c>
      <c r="BE36">
        <v>1845251</v>
      </c>
      <c r="BF36">
        <v>1842497</v>
      </c>
      <c r="BG36">
        <v>1836239</v>
      </c>
      <c r="BH36">
        <v>1844277</v>
      </c>
      <c r="BI36">
        <v>1848017</v>
      </c>
      <c r="BJ36">
        <v>1849046</v>
      </c>
      <c r="BK36">
        <v>1843192</v>
      </c>
      <c r="BL36">
        <v>1846832</v>
      </c>
      <c r="BM36">
        <v>1857068</v>
      </c>
      <c r="BN36">
        <v>1865942</v>
      </c>
      <c r="BO36">
        <v>1866518</v>
      </c>
      <c r="BP36">
        <v>1880170</v>
      </c>
      <c r="BQ36">
        <v>1896088</v>
      </c>
      <c r="BR36">
        <v>1903061</v>
      </c>
      <c r="BS36">
        <v>1898934</v>
      </c>
      <c r="BT36">
        <v>1910246</v>
      </c>
      <c r="BU36">
        <v>1923876</v>
      </c>
      <c r="BV36">
        <v>1977401</v>
      </c>
      <c r="BW36">
        <v>1971181</v>
      </c>
      <c r="BX36">
        <v>1991599</v>
      </c>
      <c r="BY36">
        <v>2003366</v>
      </c>
      <c r="BZ36">
        <v>1969527</v>
      </c>
      <c r="CA36">
        <v>1951458</v>
      </c>
      <c r="CB36">
        <v>1954356</v>
      </c>
      <c r="CC36">
        <v>1954356</v>
      </c>
      <c r="CD36">
        <v>1951337</v>
      </c>
      <c r="CE36">
        <v>1943174</v>
      </c>
      <c r="CF36">
        <v>1915885</v>
      </c>
      <c r="CG36">
        <v>1911916</v>
      </c>
      <c r="CH36">
        <v>1910728</v>
      </c>
      <c r="CI36">
        <v>1882359</v>
      </c>
      <c r="CJ36">
        <v>1881426</v>
      </c>
      <c r="CK36">
        <v>1879241</v>
      </c>
      <c r="CL36">
        <v>1868389</v>
      </c>
      <c r="CM36">
        <v>1868129</v>
      </c>
      <c r="CN36">
        <v>1860430</v>
      </c>
      <c r="CO36">
        <v>1874913</v>
      </c>
      <c r="CP36">
        <v>1881970</v>
      </c>
    </row>
    <row r="38" spans="1:94" x14ac:dyDescent="0.25">
      <c r="A38" t="s">
        <v>2369</v>
      </c>
    </row>
    <row r="40" spans="1:94" x14ac:dyDescent="0.25">
      <c r="A40" t="s">
        <v>121</v>
      </c>
      <c r="B40">
        <v>46302</v>
      </c>
      <c r="C40">
        <v>46301</v>
      </c>
      <c r="D40">
        <v>46300</v>
      </c>
      <c r="E40">
        <v>46297</v>
      </c>
      <c r="F40">
        <v>46296</v>
      </c>
      <c r="G40">
        <v>46295</v>
      </c>
      <c r="H40">
        <v>46294</v>
      </c>
      <c r="I40">
        <v>46293</v>
      </c>
      <c r="J40">
        <v>46290</v>
      </c>
      <c r="K40">
        <v>46289</v>
      </c>
      <c r="L40">
        <v>46288</v>
      </c>
      <c r="M40">
        <v>46287</v>
      </c>
      <c r="N40">
        <v>46286</v>
      </c>
      <c r="O40">
        <v>46283</v>
      </c>
      <c r="P40">
        <v>46282</v>
      </c>
      <c r="Q40">
        <v>46281</v>
      </c>
      <c r="R40">
        <v>46280</v>
      </c>
      <c r="S40">
        <v>46279</v>
      </c>
      <c r="T40">
        <v>46276</v>
      </c>
      <c r="U40">
        <v>46275</v>
      </c>
      <c r="V40">
        <v>46274</v>
      </c>
      <c r="W40">
        <v>46273</v>
      </c>
      <c r="X40">
        <v>46272</v>
      </c>
      <c r="Y40">
        <v>46269</v>
      </c>
      <c r="Z40">
        <v>46268</v>
      </c>
      <c r="AA40">
        <v>46267</v>
      </c>
      <c r="AB40">
        <v>46266</v>
      </c>
      <c r="AC40">
        <v>46265</v>
      </c>
      <c r="AD40">
        <v>46262</v>
      </c>
      <c r="AE40">
        <v>46261</v>
      </c>
      <c r="AF40">
        <v>46260</v>
      </c>
      <c r="AG40">
        <v>46259</v>
      </c>
      <c r="AH40">
        <v>46258</v>
      </c>
      <c r="AI40">
        <v>46255</v>
      </c>
      <c r="AJ40">
        <v>46254</v>
      </c>
      <c r="AK40">
        <v>46253</v>
      </c>
      <c r="AL40">
        <v>46252</v>
      </c>
      <c r="AM40">
        <v>46251</v>
      </c>
      <c r="AN40">
        <v>46248</v>
      </c>
      <c r="AO40">
        <v>46247</v>
      </c>
      <c r="AP40">
        <v>46246</v>
      </c>
      <c r="AQ40">
        <v>46245</v>
      </c>
      <c r="AR40">
        <v>46244</v>
      </c>
      <c r="AS40">
        <v>46241</v>
      </c>
      <c r="AT40">
        <v>46240</v>
      </c>
      <c r="AU40">
        <v>46239</v>
      </c>
      <c r="AV40">
        <v>46238</v>
      </c>
      <c r="AW40">
        <v>46237</v>
      </c>
      <c r="AX40">
        <v>46234</v>
      </c>
      <c r="AY40">
        <v>46233</v>
      </c>
      <c r="AZ40">
        <v>46232</v>
      </c>
      <c r="BA40">
        <v>46231</v>
      </c>
      <c r="BB40">
        <v>46230</v>
      </c>
      <c r="BC40">
        <v>46227</v>
      </c>
      <c r="BD40">
        <v>46226</v>
      </c>
      <c r="BE40">
        <v>46225</v>
      </c>
      <c r="BF40">
        <v>46224</v>
      </c>
      <c r="BG40">
        <v>46223</v>
      </c>
      <c r="BH40">
        <v>46220</v>
      </c>
      <c r="BI40">
        <v>46219</v>
      </c>
      <c r="BJ40">
        <v>46218</v>
      </c>
      <c r="BK40">
        <v>46217</v>
      </c>
      <c r="BL40">
        <v>46216</v>
      </c>
      <c r="BM40">
        <v>46213</v>
      </c>
      <c r="BN40">
        <v>46212</v>
      </c>
      <c r="BO40">
        <v>46211</v>
      </c>
      <c r="BP40">
        <v>46210</v>
      </c>
      <c r="BQ40">
        <v>46209</v>
      </c>
      <c r="BR40">
        <v>46206</v>
      </c>
      <c r="BS40">
        <v>46205</v>
      </c>
      <c r="BT40">
        <v>46204</v>
      </c>
      <c r="BU40">
        <v>46203</v>
      </c>
      <c r="BV40">
        <v>46202</v>
      </c>
      <c r="BW40">
        <v>46199</v>
      </c>
      <c r="BX40">
        <v>46198</v>
      </c>
      <c r="BY40">
        <v>46197</v>
      </c>
      <c r="BZ40">
        <v>46196</v>
      </c>
      <c r="CA40">
        <v>46195</v>
      </c>
      <c r="CB40">
        <v>46192</v>
      </c>
      <c r="CC40">
        <v>46191</v>
      </c>
      <c r="CD40">
        <v>46190</v>
      </c>
      <c r="CE40">
        <v>46189</v>
      </c>
      <c r="CF40">
        <v>46188</v>
      </c>
      <c r="CG40">
        <v>46185</v>
      </c>
      <c r="CH40">
        <v>46184</v>
      </c>
      <c r="CI40">
        <v>46183</v>
      </c>
      <c r="CJ40">
        <v>46182</v>
      </c>
      <c r="CK40">
        <v>46181</v>
      </c>
      <c r="CL40">
        <v>46178</v>
      </c>
      <c r="CM40">
        <v>46177</v>
      </c>
      <c r="CN40">
        <v>46176</v>
      </c>
      <c r="CO40">
        <v>46175</v>
      </c>
      <c r="CP40">
        <v>46174</v>
      </c>
    </row>
    <row r="41" spans="1:94" x14ac:dyDescent="0.25">
      <c r="A41" t="s">
        <v>2370</v>
      </c>
      <c r="B41">
        <v>2403923</v>
      </c>
      <c r="C41">
        <v>2403923</v>
      </c>
      <c r="D41">
        <v>2432609</v>
      </c>
      <c r="E41">
        <v>2442012</v>
      </c>
      <c r="F41">
        <v>2471603</v>
      </c>
      <c r="G41">
        <v>2482748</v>
      </c>
      <c r="H41">
        <v>2507580</v>
      </c>
      <c r="I41">
        <v>2495702</v>
      </c>
      <c r="J41">
        <v>2505521</v>
      </c>
      <c r="K41">
        <v>2499092</v>
      </c>
      <c r="L41">
        <v>2491826</v>
      </c>
      <c r="M41">
        <v>2474505</v>
      </c>
      <c r="N41">
        <v>1692</v>
      </c>
      <c r="O41">
        <v>1462</v>
      </c>
      <c r="P41">
        <v>6965</v>
      </c>
      <c r="Q41">
        <v>6965</v>
      </c>
      <c r="R41">
        <v>6965</v>
      </c>
      <c r="S41">
        <v>6965</v>
      </c>
      <c r="T41">
        <v>6965</v>
      </c>
      <c r="U41">
        <v>7275</v>
      </c>
      <c r="V41">
        <v>8074</v>
      </c>
      <c r="W41">
        <v>11270</v>
      </c>
      <c r="X41">
        <v>13113</v>
      </c>
      <c r="Y41">
        <v>13113</v>
      </c>
      <c r="Z41">
        <v>13137</v>
      </c>
      <c r="AA41">
        <v>14154</v>
      </c>
      <c r="AB41">
        <v>15582</v>
      </c>
      <c r="AC41">
        <v>19581</v>
      </c>
      <c r="AD41">
        <v>24740</v>
      </c>
      <c r="AE41">
        <v>59375</v>
      </c>
      <c r="AF41">
        <v>273468</v>
      </c>
      <c r="AG41">
        <v>1009365</v>
      </c>
      <c r="AH41">
        <v>1680199</v>
      </c>
      <c r="AI41">
        <v>2035431</v>
      </c>
      <c r="AJ41">
        <v>2194054</v>
      </c>
      <c r="AK41">
        <v>2329061</v>
      </c>
      <c r="AL41">
        <v>2371503</v>
      </c>
      <c r="AM41">
        <v>2424952</v>
      </c>
      <c r="AN41">
        <v>2433658</v>
      </c>
      <c r="AO41">
        <v>2419113</v>
      </c>
      <c r="AP41">
        <v>2415457</v>
      </c>
      <c r="AQ41">
        <v>2412674</v>
      </c>
      <c r="AR41">
        <v>2417724</v>
      </c>
      <c r="AS41">
        <v>2414881</v>
      </c>
      <c r="AT41">
        <v>2423216</v>
      </c>
      <c r="AU41">
        <v>2418311</v>
      </c>
      <c r="AV41">
        <v>2436663</v>
      </c>
      <c r="AW41">
        <v>2445374</v>
      </c>
      <c r="AX41">
        <v>2445273</v>
      </c>
      <c r="AY41">
        <v>2467309</v>
      </c>
      <c r="AZ41">
        <v>2462587</v>
      </c>
      <c r="BA41">
        <v>2462278</v>
      </c>
      <c r="BB41">
        <v>2458260</v>
      </c>
      <c r="BC41">
        <v>2441370</v>
      </c>
      <c r="BD41">
        <v>2445177</v>
      </c>
      <c r="BE41">
        <v>2444838</v>
      </c>
      <c r="BF41">
        <v>2446553</v>
      </c>
      <c r="BG41">
        <v>2446470</v>
      </c>
      <c r="BH41">
        <v>2446370</v>
      </c>
      <c r="BI41">
        <v>2458337</v>
      </c>
      <c r="BJ41">
        <v>2459741</v>
      </c>
      <c r="BK41">
        <v>2457395</v>
      </c>
      <c r="BL41">
        <v>2451929</v>
      </c>
      <c r="BM41">
        <v>2455453</v>
      </c>
      <c r="BN41">
        <v>2447356</v>
      </c>
      <c r="BO41">
        <v>2447664</v>
      </c>
      <c r="BP41">
        <v>2436548</v>
      </c>
      <c r="BQ41">
        <v>2448139</v>
      </c>
      <c r="BR41">
        <v>2442651</v>
      </c>
      <c r="BS41">
        <v>2442514</v>
      </c>
      <c r="BT41">
        <v>2443553</v>
      </c>
      <c r="BU41">
        <v>2456624</v>
      </c>
      <c r="BV41">
        <v>2464455</v>
      </c>
      <c r="BW41">
        <v>2462082</v>
      </c>
      <c r="BX41">
        <v>2460245</v>
      </c>
      <c r="BY41">
        <v>2470670</v>
      </c>
      <c r="BZ41">
        <v>2457845</v>
      </c>
      <c r="CA41">
        <v>2447391</v>
      </c>
      <c r="CB41">
        <v>22404</v>
      </c>
      <c r="CC41">
        <v>22404</v>
      </c>
      <c r="CD41">
        <v>20985</v>
      </c>
      <c r="CE41">
        <v>21007</v>
      </c>
      <c r="CF41">
        <v>21806</v>
      </c>
      <c r="CG41">
        <v>21814</v>
      </c>
      <c r="CH41">
        <v>21907</v>
      </c>
      <c r="CI41">
        <v>22378</v>
      </c>
      <c r="CJ41">
        <v>22690</v>
      </c>
      <c r="CK41">
        <v>23421</v>
      </c>
      <c r="CL41">
        <v>24421</v>
      </c>
      <c r="CM41">
        <v>25115</v>
      </c>
      <c r="CN41">
        <v>25873</v>
      </c>
      <c r="CO41">
        <v>27559</v>
      </c>
      <c r="CP41">
        <v>28714</v>
      </c>
    </row>
    <row r="42" spans="1:94" x14ac:dyDescent="0.25">
      <c r="A42" t="s">
        <v>2371</v>
      </c>
      <c r="B42">
        <v>55</v>
      </c>
      <c r="C42">
        <v>55</v>
      </c>
      <c r="D42">
        <v>49</v>
      </c>
      <c r="E42">
        <v>2469932</v>
      </c>
      <c r="F42">
        <v>2469932</v>
      </c>
      <c r="G42">
        <v>2469932</v>
      </c>
      <c r="H42">
        <v>2469932</v>
      </c>
      <c r="I42">
        <v>2469932</v>
      </c>
      <c r="J42">
        <v>2469932</v>
      </c>
      <c r="K42">
        <v>2469932</v>
      </c>
      <c r="L42">
        <v>2469932</v>
      </c>
      <c r="M42">
        <v>2469932</v>
      </c>
      <c r="N42">
        <v>2469932</v>
      </c>
      <c r="O42">
        <v>2462689</v>
      </c>
      <c r="P42">
        <v>2466512</v>
      </c>
      <c r="Q42">
        <v>2463313</v>
      </c>
      <c r="R42">
        <v>2463506</v>
      </c>
      <c r="S42">
        <v>2436564</v>
      </c>
      <c r="T42">
        <v>2431677</v>
      </c>
      <c r="U42">
        <v>2416407</v>
      </c>
      <c r="V42">
        <v>2406692</v>
      </c>
      <c r="W42">
        <v>2388235</v>
      </c>
      <c r="X42">
        <v>2385337</v>
      </c>
      <c r="Y42">
        <v>2385261</v>
      </c>
      <c r="Z42">
        <v>2384033</v>
      </c>
      <c r="AA42">
        <v>2390874</v>
      </c>
      <c r="AB42">
        <v>2382990</v>
      </c>
      <c r="AC42">
        <v>2397980</v>
      </c>
      <c r="AD42">
        <v>2375606</v>
      </c>
      <c r="AE42">
        <v>2376074</v>
      </c>
      <c r="AF42">
        <v>2252782</v>
      </c>
      <c r="AG42">
        <v>1959488</v>
      </c>
      <c r="AH42">
        <v>1107788</v>
      </c>
      <c r="AI42">
        <v>570624</v>
      </c>
      <c r="AJ42">
        <v>349792</v>
      </c>
      <c r="AK42">
        <v>188484</v>
      </c>
      <c r="AL42">
        <v>121891</v>
      </c>
      <c r="AM42">
        <v>65730</v>
      </c>
      <c r="AN42">
        <v>40137</v>
      </c>
      <c r="AO42">
        <v>14268</v>
      </c>
      <c r="AP42">
        <v>5416</v>
      </c>
      <c r="AQ42">
        <v>4029</v>
      </c>
      <c r="AR42">
        <v>3402</v>
      </c>
      <c r="AS42">
        <v>335</v>
      </c>
      <c r="AT42">
        <v>314</v>
      </c>
      <c r="AU42">
        <v>270</v>
      </c>
      <c r="AV42">
        <v>228</v>
      </c>
      <c r="AW42">
        <v>229</v>
      </c>
      <c r="AX42">
        <v>168</v>
      </c>
      <c r="AY42">
        <v>48</v>
      </c>
      <c r="AZ42">
        <v>45</v>
      </c>
      <c r="BA42">
        <v>22</v>
      </c>
      <c r="BB42">
        <v>22</v>
      </c>
      <c r="BC42">
        <v>22</v>
      </c>
      <c r="BD42">
        <v>21</v>
      </c>
      <c r="BE42">
        <v>15</v>
      </c>
      <c r="BF42">
        <v>14</v>
      </c>
      <c r="BG42">
        <v>7</v>
      </c>
      <c r="BH42">
        <v>7</v>
      </c>
      <c r="BI42">
        <v>7</v>
      </c>
      <c r="BJ42">
        <v>7</v>
      </c>
      <c r="BK42">
        <v>7</v>
      </c>
      <c r="BL42">
        <v>7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2449007</v>
      </c>
      <c r="CC42">
        <v>2449007</v>
      </c>
      <c r="CD42">
        <v>2456737</v>
      </c>
      <c r="CE42">
        <v>2451768</v>
      </c>
      <c r="CF42">
        <v>2425825</v>
      </c>
      <c r="CG42">
        <v>2417366</v>
      </c>
      <c r="CH42">
        <v>2413221</v>
      </c>
      <c r="CI42">
        <v>2394177</v>
      </c>
      <c r="CJ42">
        <v>2376884</v>
      </c>
      <c r="CK42">
        <v>2375662</v>
      </c>
      <c r="CL42">
        <v>2343442</v>
      </c>
      <c r="CM42">
        <v>2331207</v>
      </c>
      <c r="CN42">
        <v>2328921</v>
      </c>
      <c r="CO42">
        <v>2326694</v>
      </c>
      <c r="CP42">
        <v>2322073</v>
      </c>
    </row>
    <row r="43" spans="1:94" x14ac:dyDescent="0.25">
      <c r="A43" t="s">
        <v>2750</v>
      </c>
      <c r="B43">
        <v>2403978</v>
      </c>
      <c r="C43">
        <v>2403978</v>
      </c>
      <c r="D43">
        <v>2432658</v>
      </c>
      <c r="E43">
        <v>4911944</v>
      </c>
      <c r="F43">
        <v>4941535</v>
      </c>
      <c r="G43">
        <v>4952680</v>
      </c>
      <c r="H43">
        <v>4977512</v>
      </c>
      <c r="I43">
        <v>4965634</v>
      </c>
      <c r="J43">
        <v>4975453</v>
      </c>
      <c r="K43">
        <v>4969024</v>
      </c>
      <c r="L43">
        <v>4961758</v>
      </c>
      <c r="M43">
        <v>4944437</v>
      </c>
      <c r="N43">
        <v>2471624</v>
      </c>
      <c r="O43">
        <v>2464151</v>
      </c>
      <c r="P43">
        <v>2473477</v>
      </c>
      <c r="Q43">
        <v>2470278</v>
      </c>
      <c r="R43">
        <v>2470471</v>
      </c>
      <c r="S43">
        <v>2443529</v>
      </c>
      <c r="T43">
        <v>2438642</v>
      </c>
      <c r="U43">
        <v>2423682</v>
      </c>
      <c r="V43">
        <v>2414766</v>
      </c>
      <c r="W43">
        <v>2399505</v>
      </c>
      <c r="X43">
        <v>2398450</v>
      </c>
      <c r="Y43">
        <v>2398374</v>
      </c>
      <c r="Z43">
        <v>2397170</v>
      </c>
      <c r="AA43">
        <v>2405028</v>
      </c>
      <c r="AB43">
        <v>2398572</v>
      </c>
      <c r="AC43">
        <v>2417561</v>
      </c>
      <c r="AD43">
        <v>2400346</v>
      </c>
      <c r="AE43">
        <v>2435449</v>
      </c>
      <c r="AF43">
        <v>2526250</v>
      </c>
      <c r="AG43">
        <v>2968853</v>
      </c>
      <c r="AH43">
        <v>2787987</v>
      </c>
      <c r="AI43">
        <v>2606055</v>
      </c>
      <c r="AJ43">
        <v>2543846</v>
      </c>
      <c r="AK43">
        <v>2517545</v>
      </c>
      <c r="AL43">
        <v>2493394</v>
      </c>
      <c r="AM43">
        <v>2490682</v>
      </c>
      <c r="AN43">
        <v>2473795</v>
      </c>
      <c r="AO43">
        <v>2433381</v>
      </c>
      <c r="AP43">
        <v>2420873</v>
      </c>
      <c r="AQ43">
        <v>2416703</v>
      </c>
      <c r="AR43">
        <v>2421126</v>
      </c>
      <c r="AS43">
        <v>2415216</v>
      </c>
      <c r="AT43">
        <v>2423530</v>
      </c>
      <c r="AU43">
        <v>2418581</v>
      </c>
      <c r="AV43">
        <v>2436891</v>
      </c>
      <c r="AW43">
        <v>2445603</v>
      </c>
      <c r="AX43">
        <v>2445441</v>
      </c>
      <c r="AY43">
        <v>2467357</v>
      </c>
      <c r="AZ43">
        <v>2462632</v>
      </c>
      <c r="BA43">
        <v>2462300</v>
      </c>
      <c r="BB43">
        <v>2458282</v>
      </c>
      <c r="BC43">
        <v>2441392</v>
      </c>
      <c r="BD43">
        <v>2445198</v>
      </c>
      <c r="BE43">
        <v>2444853</v>
      </c>
      <c r="BF43">
        <v>2446567</v>
      </c>
      <c r="BG43">
        <v>2446477</v>
      </c>
      <c r="BH43">
        <v>2446377</v>
      </c>
      <c r="BI43">
        <v>2458344</v>
      </c>
      <c r="BJ43">
        <v>2459748</v>
      </c>
      <c r="BK43">
        <v>2457402</v>
      </c>
      <c r="BL43">
        <v>2451936</v>
      </c>
      <c r="BM43">
        <v>2455454</v>
      </c>
      <c r="BN43">
        <v>2447357</v>
      </c>
      <c r="BO43">
        <v>2447665</v>
      </c>
      <c r="BP43">
        <v>2436549</v>
      </c>
      <c r="BQ43">
        <v>2448140</v>
      </c>
      <c r="BR43">
        <v>2442652</v>
      </c>
      <c r="BS43">
        <v>2442515</v>
      </c>
      <c r="BT43">
        <v>2443554</v>
      </c>
      <c r="BU43">
        <v>2456625</v>
      </c>
      <c r="BV43">
        <v>2464456</v>
      </c>
      <c r="BW43">
        <v>2462083</v>
      </c>
      <c r="BX43">
        <v>2460246</v>
      </c>
      <c r="BY43">
        <v>2470671</v>
      </c>
      <c r="BZ43">
        <v>2457846</v>
      </c>
      <c r="CA43">
        <v>2447392</v>
      </c>
      <c r="CB43">
        <v>2471411</v>
      </c>
      <c r="CC43">
        <v>2471411</v>
      </c>
      <c r="CD43">
        <v>2477722</v>
      </c>
      <c r="CE43">
        <v>2472775</v>
      </c>
      <c r="CF43">
        <v>2447631</v>
      </c>
      <c r="CG43">
        <v>2439180</v>
      </c>
      <c r="CH43">
        <v>2435128</v>
      </c>
      <c r="CI43">
        <v>2416555</v>
      </c>
      <c r="CJ43">
        <v>2399574</v>
      </c>
      <c r="CK43">
        <v>2399083</v>
      </c>
      <c r="CL43">
        <v>2367863</v>
      </c>
      <c r="CM43">
        <v>2356322</v>
      </c>
      <c r="CN43">
        <v>2354794</v>
      </c>
      <c r="CO43">
        <v>2354253</v>
      </c>
      <c r="CP43">
        <v>2350787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7570-FC10-46F9-8B48-23424E85A0B4}">
  <dimension ref="A1:CX26"/>
  <sheetViews>
    <sheetView workbookViewId="0">
      <selection activeCell="C28" sqref="C28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9" width="11.140625" bestFit="1" customWidth="1"/>
    <col min="10" max="99" width="12.140625" bestFit="1" customWidth="1"/>
    <col min="100" max="102" width="13.140625" bestFit="1" customWidth="1"/>
  </cols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 t="s">
        <v>121</v>
      </c>
      <c r="B2">
        <v>46302</v>
      </c>
      <c r="C2">
        <v>46301</v>
      </c>
      <c r="D2">
        <v>46300</v>
      </c>
      <c r="E2">
        <v>46297</v>
      </c>
      <c r="F2">
        <v>46296</v>
      </c>
      <c r="G2">
        <v>46295</v>
      </c>
      <c r="H2">
        <v>46294</v>
      </c>
      <c r="I2">
        <v>46293</v>
      </c>
      <c r="J2">
        <v>46290</v>
      </c>
      <c r="K2">
        <v>46289</v>
      </c>
      <c r="L2">
        <v>46288</v>
      </c>
      <c r="M2">
        <v>46287</v>
      </c>
      <c r="N2">
        <v>46286</v>
      </c>
      <c r="O2">
        <v>46283</v>
      </c>
      <c r="P2">
        <v>46282</v>
      </c>
      <c r="Q2">
        <v>46281</v>
      </c>
      <c r="R2">
        <v>46280</v>
      </c>
      <c r="S2">
        <v>46279</v>
      </c>
      <c r="T2">
        <v>46276</v>
      </c>
      <c r="U2">
        <v>46275</v>
      </c>
      <c r="V2">
        <v>46274</v>
      </c>
      <c r="W2">
        <v>46273</v>
      </c>
      <c r="X2">
        <v>46272</v>
      </c>
      <c r="Y2">
        <v>46269</v>
      </c>
      <c r="Z2">
        <v>46268</v>
      </c>
      <c r="AA2">
        <v>46267</v>
      </c>
      <c r="AB2">
        <v>46266</v>
      </c>
      <c r="AC2">
        <v>46265</v>
      </c>
      <c r="AD2">
        <v>46262</v>
      </c>
      <c r="AE2">
        <v>46261</v>
      </c>
      <c r="AF2">
        <v>46260</v>
      </c>
      <c r="AG2">
        <v>46259</v>
      </c>
      <c r="AH2">
        <v>46258</v>
      </c>
      <c r="AI2">
        <v>46255</v>
      </c>
      <c r="AJ2">
        <v>46254</v>
      </c>
      <c r="AK2">
        <v>46253</v>
      </c>
      <c r="AL2">
        <v>46252</v>
      </c>
      <c r="AM2">
        <v>46251</v>
      </c>
      <c r="AN2">
        <v>46248</v>
      </c>
      <c r="AO2">
        <v>46247</v>
      </c>
      <c r="AP2">
        <v>46246</v>
      </c>
      <c r="AQ2">
        <v>46245</v>
      </c>
      <c r="AR2">
        <v>46244</v>
      </c>
      <c r="AS2">
        <v>46241</v>
      </c>
      <c r="AT2">
        <v>46240</v>
      </c>
      <c r="AU2">
        <v>46239</v>
      </c>
      <c r="AV2">
        <v>46238</v>
      </c>
      <c r="AW2">
        <v>46237</v>
      </c>
      <c r="AX2">
        <v>46234</v>
      </c>
      <c r="AY2">
        <v>46233</v>
      </c>
      <c r="AZ2">
        <v>46232</v>
      </c>
      <c r="BA2">
        <v>46231</v>
      </c>
      <c r="BB2">
        <v>46230</v>
      </c>
      <c r="BC2">
        <v>46227</v>
      </c>
      <c r="BD2">
        <v>46226</v>
      </c>
      <c r="BE2">
        <v>46225</v>
      </c>
      <c r="BF2">
        <v>46224</v>
      </c>
      <c r="BG2">
        <v>46223</v>
      </c>
      <c r="BH2">
        <v>46220</v>
      </c>
      <c r="BI2">
        <v>46219</v>
      </c>
      <c r="BJ2">
        <v>46218</v>
      </c>
      <c r="BK2">
        <v>46217</v>
      </c>
      <c r="BL2">
        <v>46216</v>
      </c>
      <c r="BM2">
        <v>46213</v>
      </c>
      <c r="BN2">
        <v>46212</v>
      </c>
      <c r="BO2">
        <v>46211</v>
      </c>
      <c r="BP2">
        <v>46210</v>
      </c>
      <c r="BQ2">
        <v>46209</v>
      </c>
      <c r="BR2">
        <v>46206</v>
      </c>
      <c r="BS2">
        <v>46205</v>
      </c>
      <c r="BT2">
        <v>46204</v>
      </c>
      <c r="BU2">
        <v>46203</v>
      </c>
      <c r="BV2">
        <v>46202</v>
      </c>
      <c r="BW2">
        <v>46199</v>
      </c>
      <c r="BX2">
        <v>46198</v>
      </c>
      <c r="BY2">
        <v>46197</v>
      </c>
      <c r="BZ2">
        <v>46196</v>
      </c>
      <c r="CA2">
        <v>46195</v>
      </c>
      <c r="CB2">
        <v>46192</v>
      </c>
      <c r="CC2">
        <v>46191</v>
      </c>
      <c r="CD2">
        <v>46190</v>
      </c>
      <c r="CE2">
        <v>46189</v>
      </c>
      <c r="CF2">
        <v>46188</v>
      </c>
      <c r="CG2">
        <v>46185</v>
      </c>
      <c r="CH2">
        <v>46184</v>
      </c>
      <c r="CI2">
        <v>46183</v>
      </c>
      <c r="CJ2">
        <v>46182</v>
      </c>
      <c r="CK2">
        <v>46181</v>
      </c>
      <c r="CL2">
        <v>46178</v>
      </c>
      <c r="CM2">
        <v>46177</v>
      </c>
      <c r="CN2">
        <v>46176</v>
      </c>
      <c r="CO2">
        <v>46175</v>
      </c>
      <c r="CP2">
        <v>46174</v>
      </c>
      <c r="CQ2">
        <v>46171</v>
      </c>
      <c r="CR2">
        <v>46170</v>
      </c>
      <c r="CS2">
        <v>46169</v>
      </c>
      <c r="CT2">
        <v>46168</v>
      </c>
      <c r="CU2">
        <v>46167</v>
      </c>
      <c r="CV2">
        <v>46164</v>
      </c>
      <c r="CW2">
        <v>46163</v>
      </c>
      <c r="CX2">
        <v>46162</v>
      </c>
    </row>
    <row r="3" spans="1:102" x14ac:dyDescent="0.25">
      <c r="A3" t="s">
        <v>2625</v>
      </c>
      <c r="B3">
        <v>248203</v>
      </c>
      <c r="C3">
        <v>248203</v>
      </c>
      <c r="D3">
        <v>242597</v>
      </c>
      <c r="E3">
        <v>241405</v>
      </c>
      <c r="F3">
        <v>244446</v>
      </c>
      <c r="G3">
        <v>237993</v>
      </c>
      <c r="H3">
        <v>238993</v>
      </c>
      <c r="I3">
        <v>238175</v>
      </c>
      <c r="J3">
        <v>238831</v>
      </c>
      <c r="K3">
        <v>241719</v>
      </c>
      <c r="L3">
        <v>231468</v>
      </c>
      <c r="M3">
        <v>230746</v>
      </c>
      <c r="N3">
        <v>231282</v>
      </c>
      <c r="O3">
        <v>236334</v>
      </c>
      <c r="P3">
        <v>233399</v>
      </c>
      <c r="Q3">
        <v>231162</v>
      </c>
      <c r="R3">
        <v>254431</v>
      </c>
      <c r="S3">
        <v>254431</v>
      </c>
      <c r="T3">
        <v>254674</v>
      </c>
      <c r="U3">
        <v>254674</v>
      </c>
      <c r="V3">
        <v>254693</v>
      </c>
      <c r="W3">
        <v>254336</v>
      </c>
      <c r="X3">
        <v>254455</v>
      </c>
      <c r="Y3">
        <v>254455</v>
      </c>
      <c r="Z3">
        <v>254944</v>
      </c>
      <c r="AA3">
        <v>257113</v>
      </c>
      <c r="AB3">
        <v>256783</v>
      </c>
      <c r="AC3">
        <v>256543</v>
      </c>
      <c r="AD3">
        <v>256554</v>
      </c>
      <c r="AE3">
        <v>258053</v>
      </c>
      <c r="AF3">
        <v>257845</v>
      </c>
      <c r="AG3">
        <v>258975</v>
      </c>
      <c r="AH3">
        <v>259163</v>
      </c>
      <c r="AI3">
        <v>259024</v>
      </c>
      <c r="AJ3">
        <v>256040</v>
      </c>
      <c r="AK3">
        <v>257002</v>
      </c>
      <c r="AL3">
        <v>257255</v>
      </c>
      <c r="AM3">
        <v>256486</v>
      </c>
      <c r="AN3">
        <v>256777</v>
      </c>
      <c r="AO3">
        <v>257290</v>
      </c>
      <c r="AP3">
        <v>256749</v>
      </c>
      <c r="AQ3">
        <v>256686</v>
      </c>
      <c r="AR3">
        <v>256263</v>
      </c>
      <c r="AS3">
        <v>258132</v>
      </c>
      <c r="AT3">
        <v>257739</v>
      </c>
      <c r="AU3">
        <v>257246</v>
      </c>
      <c r="AV3">
        <v>256648</v>
      </c>
      <c r="AW3">
        <v>258030</v>
      </c>
      <c r="AX3">
        <v>258030</v>
      </c>
      <c r="AY3">
        <v>258332</v>
      </c>
      <c r="AZ3">
        <v>259661</v>
      </c>
      <c r="BA3">
        <v>261462</v>
      </c>
      <c r="BB3">
        <v>260745</v>
      </c>
      <c r="BC3">
        <v>261495</v>
      </c>
      <c r="BD3">
        <v>262832</v>
      </c>
      <c r="BE3">
        <v>262417</v>
      </c>
      <c r="BF3">
        <v>263388</v>
      </c>
      <c r="BG3">
        <v>260090</v>
      </c>
      <c r="BH3">
        <v>260238</v>
      </c>
      <c r="BI3">
        <v>260645</v>
      </c>
      <c r="BJ3">
        <v>260724</v>
      </c>
      <c r="BK3">
        <v>261863</v>
      </c>
      <c r="BL3">
        <v>261334</v>
      </c>
      <c r="BM3">
        <v>265348</v>
      </c>
      <c r="BN3">
        <v>264057</v>
      </c>
      <c r="BO3">
        <v>265540</v>
      </c>
      <c r="BP3">
        <v>259718</v>
      </c>
      <c r="BQ3">
        <v>258651</v>
      </c>
      <c r="BR3">
        <v>259032</v>
      </c>
      <c r="BS3">
        <v>259311</v>
      </c>
      <c r="BT3">
        <v>259080</v>
      </c>
      <c r="BU3">
        <v>259080</v>
      </c>
      <c r="BV3">
        <v>256637</v>
      </c>
      <c r="BW3">
        <v>252298</v>
      </c>
      <c r="BX3">
        <v>251040</v>
      </c>
      <c r="BY3">
        <v>251425</v>
      </c>
      <c r="BZ3">
        <v>247222</v>
      </c>
      <c r="CA3">
        <v>245104</v>
      </c>
      <c r="CB3">
        <v>246178</v>
      </c>
      <c r="CC3">
        <v>239772</v>
      </c>
      <c r="CD3">
        <v>239171</v>
      </c>
      <c r="CE3">
        <v>249015</v>
      </c>
      <c r="CF3">
        <v>249015</v>
      </c>
      <c r="CG3">
        <v>253267</v>
      </c>
      <c r="CH3">
        <v>252461</v>
      </c>
      <c r="CI3">
        <v>252165</v>
      </c>
      <c r="CJ3">
        <v>252472</v>
      </c>
      <c r="CK3">
        <v>252775</v>
      </c>
      <c r="CL3">
        <v>252779</v>
      </c>
      <c r="CM3">
        <v>252781</v>
      </c>
      <c r="CN3">
        <v>252784</v>
      </c>
      <c r="CO3">
        <v>252790</v>
      </c>
      <c r="CP3">
        <v>253059</v>
      </c>
      <c r="CQ3">
        <v>253052</v>
      </c>
      <c r="CR3">
        <v>252099</v>
      </c>
      <c r="CS3">
        <v>252108</v>
      </c>
      <c r="CT3">
        <v>252076</v>
      </c>
      <c r="CU3">
        <v>252422</v>
      </c>
      <c r="CV3">
        <v>251798</v>
      </c>
      <c r="CW3">
        <v>251978</v>
      </c>
      <c r="CX3">
        <v>251441</v>
      </c>
    </row>
    <row r="4" spans="1:102" x14ac:dyDescent="0.25">
      <c r="A4" t="s">
        <v>2626</v>
      </c>
      <c r="B4">
        <v>270492</v>
      </c>
      <c r="C4">
        <v>270492</v>
      </c>
      <c r="D4">
        <v>266420</v>
      </c>
      <c r="E4">
        <v>270404</v>
      </c>
      <c r="F4">
        <v>278885</v>
      </c>
      <c r="G4">
        <v>284088</v>
      </c>
      <c r="H4">
        <v>285485</v>
      </c>
      <c r="I4">
        <v>287936</v>
      </c>
      <c r="J4">
        <v>288341</v>
      </c>
      <c r="K4">
        <v>289296</v>
      </c>
      <c r="L4">
        <v>293001</v>
      </c>
      <c r="M4">
        <v>298655</v>
      </c>
      <c r="N4">
        <v>298960</v>
      </c>
      <c r="O4">
        <v>296411</v>
      </c>
      <c r="P4">
        <v>304902</v>
      </c>
      <c r="Q4">
        <v>313176</v>
      </c>
      <c r="R4">
        <v>234718</v>
      </c>
      <c r="S4">
        <v>230466</v>
      </c>
      <c r="T4">
        <v>228719</v>
      </c>
      <c r="U4">
        <v>224901</v>
      </c>
      <c r="V4">
        <v>219302</v>
      </c>
      <c r="W4">
        <v>216684</v>
      </c>
      <c r="X4">
        <v>222639</v>
      </c>
      <c r="Y4">
        <v>222639</v>
      </c>
      <c r="Z4">
        <v>227047</v>
      </c>
      <c r="AA4">
        <v>241780</v>
      </c>
      <c r="AB4">
        <v>226054</v>
      </c>
      <c r="AC4">
        <v>224271</v>
      </c>
      <c r="AD4">
        <v>229301</v>
      </c>
      <c r="AE4">
        <v>225690</v>
      </c>
      <c r="AF4">
        <v>228904</v>
      </c>
      <c r="AG4">
        <v>234272</v>
      </c>
      <c r="AH4">
        <v>231383</v>
      </c>
      <c r="AI4">
        <v>225903</v>
      </c>
      <c r="AJ4">
        <v>226605</v>
      </c>
      <c r="AK4">
        <v>225359</v>
      </c>
      <c r="AL4">
        <v>225647</v>
      </c>
      <c r="AM4">
        <v>225405</v>
      </c>
      <c r="AN4">
        <v>222423</v>
      </c>
      <c r="AO4">
        <v>224908</v>
      </c>
      <c r="AP4">
        <v>228140</v>
      </c>
      <c r="AQ4">
        <v>225175</v>
      </c>
      <c r="AR4">
        <v>225274</v>
      </c>
      <c r="AS4">
        <v>220706</v>
      </c>
      <c r="AT4">
        <v>222913</v>
      </c>
      <c r="AU4">
        <v>220080</v>
      </c>
      <c r="AV4">
        <v>219963</v>
      </c>
      <c r="AW4">
        <v>221909</v>
      </c>
      <c r="AX4">
        <v>221909</v>
      </c>
      <c r="AY4">
        <v>221143</v>
      </c>
      <c r="AZ4">
        <v>224737</v>
      </c>
      <c r="BA4">
        <v>224517</v>
      </c>
      <c r="BB4">
        <v>222284</v>
      </c>
      <c r="BC4">
        <v>225148</v>
      </c>
      <c r="BD4">
        <v>221967</v>
      </c>
      <c r="BE4">
        <v>225450</v>
      </c>
      <c r="BF4">
        <v>227793</v>
      </c>
      <c r="BG4">
        <v>223123</v>
      </c>
      <c r="BH4">
        <v>223518</v>
      </c>
      <c r="BI4">
        <v>223104</v>
      </c>
      <c r="BJ4">
        <v>228558</v>
      </c>
      <c r="BK4">
        <v>227211</v>
      </c>
      <c r="BL4">
        <v>227533</v>
      </c>
      <c r="BM4">
        <v>226828</v>
      </c>
      <c r="BN4">
        <v>226497</v>
      </c>
      <c r="BO4">
        <v>230433</v>
      </c>
      <c r="BP4">
        <v>233064</v>
      </c>
      <c r="BQ4">
        <v>233712</v>
      </c>
      <c r="BR4">
        <v>233481</v>
      </c>
      <c r="BS4">
        <v>233843</v>
      </c>
      <c r="BT4">
        <v>234755</v>
      </c>
      <c r="BU4">
        <v>234755</v>
      </c>
      <c r="BV4">
        <v>235243</v>
      </c>
      <c r="BW4">
        <v>234138</v>
      </c>
      <c r="BX4">
        <v>236828</v>
      </c>
      <c r="BY4">
        <v>239131</v>
      </c>
      <c r="BZ4">
        <v>239965</v>
      </c>
      <c r="CA4">
        <v>243760</v>
      </c>
      <c r="CB4">
        <v>245078</v>
      </c>
      <c r="CC4">
        <v>246397</v>
      </c>
      <c r="CD4">
        <v>245088</v>
      </c>
      <c r="CE4">
        <v>237157</v>
      </c>
      <c r="CF4">
        <v>237160</v>
      </c>
      <c r="CG4">
        <v>241474</v>
      </c>
      <c r="CH4">
        <v>238470</v>
      </c>
      <c r="CI4">
        <v>226739</v>
      </c>
      <c r="CJ4">
        <v>226698</v>
      </c>
      <c r="CK4">
        <v>229559</v>
      </c>
      <c r="CL4">
        <v>231763</v>
      </c>
      <c r="CM4">
        <v>230063</v>
      </c>
      <c r="CN4">
        <v>227977</v>
      </c>
      <c r="CO4">
        <v>227693</v>
      </c>
      <c r="CP4">
        <v>228959</v>
      </c>
      <c r="CQ4">
        <v>224925</v>
      </c>
      <c r="CR4">
        <v>218582</v>
      </c>
      <c r="CS4">
        <v>207926</v>
      </c>
      <c r="CT4">
        <v>203296</v>
      </c>
      <c r="CU4">
        <v>198194</v>
      </c>
      <c r="CV4">
        <v>198115</v>
      </c>
      <c r="CW4">
        <v>194996</v>
      </c>
      <c r="CX4">
        <v>193129</v>
      </c>
    </row>
    <row r="5" spans="1:102" x14ac:dyDescent="0.25">
      <c r="A5" t="s">
        <v>2627</v>
      </c>
      <c r="B5">
        <v>325145</v>
      </c>
      <c r="C5">
        <v>325145</v>
      </c>
      <c r="D5">
        <v>327899</v>
      </c>
      <c r="E5">
        <v>328656</v>
      </c>
      <c r="F5">
        <v>332478</v>
      </c>
      <c r="G5">
        <v>324593</v>
      </c>
      <c r="H5">
        <v>324944</v>
      </c>
      <c r="I5">
        <v>321262</v>
      </c>
      <c r="J5">
        <v>316665</v>
      </c>
      <c r="K5">
        <v>312892</v>
      </c>
      <c r="L5">
        <v>314833</v>
      </c>
      <c r="M5">
        <v>308948</v>
      </c>
      <c r="N5">
        <v>307044</v>
      </c>
      <c r="O5">
        <v>307886</v>
      </c>
      <c r="P5">
        <v>306339</v>
      </c>
      <c r="Q5">
        <v>311503</v>
      </c>
      <c r="R5">
        <v>319075</v>
      </c>
      <c r="S5">
        <v>329633</v>
      </c>
      <c r="T5">
        <v>327279</v>
      </c>
      <c r="U5">
        <v>328541</v>
      </c>
      <c r="V5">
        <v>327556</v>
      </c>
      <c r="W5">
        <v>333016</v>
      </c>
      <c r="X5">
        <v>334998</v>
      </c>
      <c r="Y5">
        <v>334998</v>
      </c>
      <c r="Z5">
        <v>345770</v>
      </c>
      <c r="AA5">
        <v>351399</v>
      </c>
      <c r="AB5">
        <v>347167</v>
      </c>
      <c r="AC5">
        <v>340082</v>
      </c>
      <c r="AD5">
        <v>337768</v>
      </c>
      <c r="AE5">
        <v>332228</v>
      </c>
      <c r="AF5">
        <v>331525</v>
      </c>
      <c r="AG5">
        <v>333582</v>
      </c>
      <c r="AH5">
        <v>336258</v>
      </c>
      <c r="AI5">
        <v>324375</v>
      </c>
      <c r="AJ5">
        <v>322744</v>
      </c>
      <c r="AK5">
        <v>321071</v>
      </c>
      <c r="AL5">
        <v>324482</v>
      </c>
      <c r="AM5">
        <v>325199</v>
      </c>
      <c r="AN5">
        <v>324753</v>
      </c>
      <c r="AO5">
        <v>328666</v>
      </c>
      <c r="AP5">
        <v>323257</v>
      </c>
      <c r="AQ5">
        <v>325951</v>
      </c>
      <c r="AR5">
        <v>321014</v>
      </c>
      <c r="AS5">
        <v>321532</v>
      </c>
      <c r="AT5">
        <v>332497</v>
      </c>
      <c r="AU5">
        <v>324616</v>
      </c>
      <c r="AV5">
        <v>323425</v>
      </c>
      <c r="AW5">
        <v>319616</v>
      </c>
      <c r="AX5">
        <v>319616</v>
      </c>
      <c r="AY5">
        <v>326798</v>
      </c>
      <c r="AZ5">
        <v>327762</v>
      </c>
      <c r="BA5">
        <v>329303</v>
      </c>
      <c r="BB5">
        <v>328132</v>
      </c>
      <c r="BC5">
        <v>324769</v>
      </c>
      <c r="BD5">
        <v>327924</v>
      </c>
      <c r="BE5">
        <v>332544</v>
      </c>
      <c r="BF5">
        <v>335409</v>
      </c>
      <c r="BG5">
        <v>340685</v>
      </c>
      <c r="BH5">
        <v>333623</v>
      </c>
      <c r="BI5">
        <v>330109</v>
      </c>
      <c r="BJ5">
        <v>326977</v>
      </c>
      <c r="BK5">
        <v>325505</v>
      </c>
      <c r="BL5">
        <v>327640</v>
      </c>
      <c r="BM5">
        <v>332956</v>
      </c>
      <c r="BN5">
        <v>336487</v>
      </c>
      <c r="BO5">
        <v>335721</v>
      </c>
      <c r="BP5">
        <v>325655</v>
      </c>
      <c r="BQ5">
        <v>326598</v>
      </c>
      <c r="BR5">
        <v>324169</v>
      </c>
      <c r="BS5">
        <v>324608</v>
      </c>
      <c r="BT5">
        <v>323773</v>
      </c>
      <c r="BU5">
        <v>323773</v>
      </c>
      <c r="BV5">
        <v>323524</v>
      </c>
      <c r="BW5">
        <v>325154</v>
      </c>
      <c r="BX5">
        <v>321914</v>
      </c>
      <c r="BY5">
        <v>320143</v>
      </c>
      <c r="BZ5">
        <v>320373</v>
      </c>
      <c r="CA5">
        <v>321165</v>
      </c>
      <c r="CB5">
        <v>321430</v>
      </c>
      <c r="CC5">
        <v>323729</v>
      </c>
      <c r="CD5">
        <v>317124</v>
      </c>
      <c r="CE5">
        <v>238615</v>
      </c>
      <c r="CF5">
        <v>238023</v>
      </c>
      <c r="CG5">
        <v>246137</v>
      </c>
      <c r="CH5">
        <v>254920</v>
      </c>
      <c r="CI5">
        <v>248901</v>
      </c>
      <c r="CJ5">
        <v>238314</v>
      </c>
      <c r="CK5">
        <v>240083</v>
      </c>
      <c r="CL5">
        <v>247258</v>
      </c>
      <c r="CM5">
        <v>234876</v>
      </c>
      <c r="CN5">
        <v>234737</v>
      </c>
      <c r="CO5">
        <v>222289</v>
      </c>
      <c r="CP5">
        <v>223058</v>
      </c>
      <c r="CQ5">
        <v>221571</v>
      </c>
      <c r="CR5">
        <v>227403</v>
      </c>
      <c r="CS5">
        <v>226811</v>
      </c>
      <c r="CT5">
        <v>231746</v>
      </c>
      <c r="CU5">
        <v>229554</v>
      </c>
      <c r="CV5">
        <v>230212</v>
      </c>
      <c r="CW5">
        <v>236478</v>
      </c>
      <c r="CX5">
        <v>234462</v>
      </c>
    </row>
    <row r="6" spans="1:102" x14ac:dyDescent="0.25">
      <c r="A6" t="s">
        <v>2628</v>
      </c>
      <c r="B6">
        <v>247526</v>
      </c>
      <c r="C6">
        <v>247526</v>
      </c>
      <c r="D6">
        <v>248923</v>
      </c>
      <c r="E6">
        <v>251408</v>
      </c>
      <c r="F6">
        <v>253533</v>
      </c>
      <c r="G6">
        <v>247995</v>
      </c>
      <c r="H6">
        <v>248641</v>
      </c>
      <c r="I6">
        <v>244030</v>
      </c>
      <c r="J6">
        <v>242998</v>
      </c>
      <c r="K6">
        <v>240586</v>
      </c>
      <c r="L6">
        <v>233608</v>
      </c>
      <c r="M6">
        <v>225929</v>
      </c>
      <c r="N6">
        <v>226348</v>
      </c>
      <c r="O6">
        <v>225821</v>
      </c>
      <c r="P6">
        <v>227594</v>
      </c>
      <c r="Q6">
        <v>228617</v>
      </c>
      <c r="R6">
        <v>303159</v>
      </c>
      <c r="S6">
        <v>303632</v>
      </c>
      <c r="T6">
        <v>298693</v>
      </c>
      <c r="U6">
        <v>296512</v>
      </c>
      <c r="V6">
        <v>293229</v>
      </c>
      <c r="W6">
        <v>295907</v>
      </c>
      <c r="X6">
        <v>296606</v>
      </c>
      <c r="Y6">
        <v>296606</v>
      </c>
      <c r="Z6">
        <v>294932</v>
      </c>
      <c r="AA6">
        <v>295883</v>
      </c>
      <c r="AB6">
        <v>291034</v>
      </c>
      <c r="AC6">
        <v>296455</v>
      </c>
      <c r="AD6">
        <v>292237</v>
      </c>
      <c r="AE6">
        <v>289564</v>
      </c>
      <c r="AF6">
        <v>292244</v>
      </c>
      <c r="AG6">
        <v>285635</v>
      </c>
      <c r="AH6">
        <v>279670</v>
      </c>
      <c r="AI6">
        <v>277428</v>
      </c>
      <c r="AJ6">
        <v>271515</v>
      </c>
      <c r="AK6">
        <v>270977</v>
      </c>
      <c r="AL6">
        <v>287442</v>
      </c>
      <c r="AM6">
        <v>288147</v>
      </c>
      <c r="AN6">
        <v>288463</v>
      </c>
      <c r="AO6">
        <v>291139</v>
      </c>
      <c r="AP6">
        <v>286411</v>
      </c>
      <c r="AQ6">
        <v>286294</v>
      </c>
      <c r="AR6">
        <v>288773</v>
      </c>
      <c r="AS6">
        <v>289976</v>
      </c>
      <c r="AT6">
        <v>290793</v>
      </c>
      <c r="AU6">
        <v>291032</v>
      </c>
      <c r="AV6">
        <v>289859</v>
      </c>
      <c r="AW6">
        <v>292570</v>
      </c>
      <c r="AX6">
        <v>292570</v>
      </c>
      <c r="AY6">
        <v>293073</v>
      </c>
      <c r="AZ6">
        <v>290596</v>
      </c>
      <c r="BA6">
        <v>280107</v>
      </c>
      <c r="BB6">
        <v>277641</v>
      </c>
      <c r="BC6">
        <v>278222</v>
      </c>
      <c r="BD6">
        <v>279990</v>
      </c>
      <c r="BE6">
        <v>282700</v>
      </c>
      <c r="BF6">
        <v>278004</v>
      </c>
      <c r="BG6">
        <v>274720</v>
      </c>
      <c r="BH6">
        <v>278130</v>
      </c>
      <c r="BI6">
        <v>276833</v>
      </c>
      <c r="BJ6">
        <v>278740</v>
      </c>
      <c r="BK6">
        <v>276404</v>
      </c>
      <c r="BL6">
        <v>280099</v>
      </c>
      <c r="BM6">
        <v>284162</v>
      </c>
      <c r="BN6">
        <v>280694</v>
      </c>
      <c r="BO6">
        <v>280934</v>
      </c>
      <c r="BP6">
        <v>276678</v>
      </c>
      <c r="BQ6">
        <v>272202</v>
      </c>
      <c r="BR6">
        <v>270959</v>
      </c>
      <c r="BS6">
        <v>269078</v>
      </c>
      <c r="BT6">
        <v>265502</v>
      </c>
      <c r="BU6">
        <v>265502</v>
      </c>
      <c r="BV6">
        <v>262953</v>
      </c>
      <c r="BW6">
        <v>265350</v>
      </c>
      <c r="BX6">
        <v>264135</v>
      </c>
      <c r="BY6">
        <v>273123</v>
      </c>
      <c r="BZ6">
        <v>275850</v>
      </c>
      <c r="CA6">
        <v>278057</v>
      </c>
      <c r="CB6">
        <v>272663</v>
      </c>
      <c r="CC6">
        <v>269908</v>
      </c>
      <c r="CD6">
        <v>255444</v>
      </c>
      <c r="CE6">
        <v>313962</v>
      </c>
      <c r="CF6">
        <v>312285</v>
      </c>
      <c r="CG6">
        <v>315668</v>
      </c>
      <c r="CH6">
        <v>320224</v>
      </c>
      <c r="CI6">
        <v>312368</v>
      </c>
      <c r="CJ6">
        <v>316814</v>
      </c>
      <c r="CK6">
        <v>326234</v>
      </c>
      <c r="CL6">
        <v>337140</v>
      </c>
      <c r="CM6">
        <v>329141</v>
      </c>
      <c r="CN6">
        <v>327612</v>
      </c>
      <c r="CO6">
        <v>321369</v>
      </c>
      <c r="CP6">
        <v>349499</v>
      </c>
      <c r="CQ6">
        <v>355213</v>
      </c>
      <c r="CR6">
        <v>364128</v>
      </c>
      <c r="CS6">
        <v>363756</v>
      </c>
      <c r="CT6">
        <v>360710</v>
      </c>
      <c r="CU6">
        <v>356666</v>
      </c>
      <c r="CV6">
        <v>355846</v>
      </c>
      <c r="CW6">
        <v>373589</v>
      </c>
      <c r="CX6">
        <v>373581</v>
      </c>
    </row>
    <row r="7" spans="1:102" x14ac:dyDescent="0.25">
      <c r="A7" t="s">
        <v>2629</v>
      </c>
      <c r="B7">
        <v>148208</v>
      </c>
      <c r="C7">
        <v>148208</v>
      </c>
      <c r="D7">
        <v>147866</v>
      </c>
      <c r="E7">
        <v>149543</v>
      </c>
      <c r="F7">
        <v>151203</v>
      </c>
      <c r="G7">
        <v>148006</v>
      </c>
      <c r="H7">
        <v>148783</v>
      </c>
      <c r="I7">
        <v>147235</v>
      </c>
      <c r="J7">
        <v>147731</v>
      </c>
      <c r="K7">
        <v>145171</v>
      </c>
      <c r="L7">
        <v>144979</v>
      </c>
      <c r="M7">
        <v>148591</v>
      </c>
      <c r="N7">
        <v>150566</v>
      </c>
      <c r="O7">
        <v>152104</v>
      </c>
      <c r="P7">
        <v>151735</v>
      </c>
      <c r="Q7">
        <v>149431</v>
      </c>
      <c r="R7">
        <v>226396</v>
      </c>
      <c r="S7">
        <v>218438</v>
      </c>
      <c r="T7">
        <v>220551</v>
      </c>
      <c r="U7">
        <v>216605</v>
      </c>
      <c r="V7">
        <v>215505</v>
      </c>
      <c r="W7">
        <v>216667</v>
      </c>
      <c r="X7">
        <v>213951</v>
      </c>
      <c r="Y7">
        <v>213951</v>
      </c>
      <c r="Z7">
        <v>213526</v>
      </c>
      <c r="AA7">
        <v>216701</v>
      </c>
      <c r="AB7">
        <v>208504</v>
      </c>
      <c r="AC7">
        <v>205731</v>
      </c>
      <c r="AD7">
        <v>206712</v>
      </c>
      <c r="AE7">
        <v>204363</v>
      </c>
      <c r="AF7">
        <v>202414</v>
      </c>
      <c r="AG7">
        <v>201466</v>
      </c>
      <c r="AH7">
        <v>203614</v>
      </c>
      <c r="AI7">
        <v>203429</v>
      </c>
      <c r="AJ7">
        <v>200661</v>
      </c>
      <c r="AK7">
        <v>199170</v>
      </c>
      <c r="AL7">
        <v>202591</v>
      </c>
      <c r="AM7">
        <v>204452</v>
      </c>
      <c r="AN7">
        <v>205253</v>
      </c>
      <c r="AO7">
        <v>204731</v>
      </c>
      <c r="AP7">
        <v>205439</v>
      </c>
      <c r="AQ7">
        <v>206815</v>
      </c>
      <c r="AR7">
        <v>208711</v>
      </c>
      <c r="AS7">
        <v>209918</v>
      </c>
      <c r="AT7">
        <v>215777</v>
      </c>
      <c r="AU7">
        <v>210258</v>
      </c>
      <c r="AV7">
        <v>207714</v>
      </c>
      <c r="AW7">
        <v>209693</v>
      </c>
      <c r="AX7">
        <v>209693</v>
      </c>
      <c r="AY7">
        <v>209141</v>
      </c>
      <c r="AZ7">
        <v>206698</v>
      </c>
      <c r="BA7">
        <v>206646</v>
      </c>
      <c r="BB7">
        <v>208747</v>
      </c>
      <c r="BC7">
        <v>208455</v>
      </c>
      <c r="BD7">
        <v>210647</v>
      </c>
      <c r="BE7">
        <v>206761</v>
      </c>
      <c r="BF7">
        <v>211634</v>
      </c>
      <c r="BG7">
        <v>208316</v>
      </c>
      <c r="BH7">
        <v>207773</v>
      </c>
      <c r="BI7">
        <v>213280</v>
      </c>
      <c r="BJ7">
        <v>217731</v>
      </c>
      <c r="BK7">
        <v>212399</v>
      </c>
      <c r="BL7">
        <v>207541</v>
      </c>
      <c r="BM7">
        <v>204871</v>
      </c>
      <c r="BN7">
        <v>205492</v>
      </c>
      <c r="BO7">
        <v>203939</v>
      </c>
      <c r="BP7">
        <v>202090</v>
      </c>
      <c r="BQ7">
        <v>202469</v>
      </c>
      <c r="BR7">
        <v>203060</v>
      </c>
      <c r="BS7">
        <v>203001</v>
      </c>
      <c r="BT7">
        <v>201151</v>
      </c>
      <c r="BU7">
        <v>201151</v>
      </c>
      <c r="BV7">
        <v>200521</v>
      </c>
      <c r="BW7">
        <v>202018</v>
      </c>
      <c r="BX7">
        <v>201646</v>
      </c>
      <c r="BY7">
        <v>204872</v>
      </c>
      <c r="BZ7">
        <v>204704</v>
      </c>
      <c r="CA7">
        <v>204463</v>
      </c>
      <c r="CB7">
        <v>200878</v>
      </c>
      <c r="CC7">
        <v>198034</v>
      </c>
      <c r="CD7">
        <v>196689</v>
      </c>
      <c r="CE7">
        <v>255376</v>
      </c>
      <c r="CF7">
        <v>254254</v>
      </c>
      <c r="CG7">
        <v>254121</v>
      </c>
      <c r="CH7">
        <v>250877</v>
      </c>
      <c r="CI7">
        <v>232992</v>
      </c>
      <c r="CJ7">
        <v>237682</v>
      </c>
      <c r="CK7">
        <v>238908</v>
      </c>
      <c r="CL7">
        <v>246945</v>
      </c>
      <c r="CM7">
        <v>242345</v>
      </c>
      <c r="CN7">
        <v>242216</v>
      </c>
      <c r="CO7">
        <v>235734</v>
      </c>
      <c r="CP7">
        <v>227791</v>
      </c>
      <c r="CQ7">
        <v>226546</v>
      </c>
      <c r="CR7">
        <v>229234</v>
      </c>
      <c r="CS7">
        <v>223932</v>
      </c>
      <c r="CT7">
        <v>220391</v>
      </c>
      <c r="CU7">
        <v>215214</v>
      </c>
      <c r="CV7">
        <v>215951</v>
      </c>
      <c r="CW7">
        <v>219054</v>
      </c>
      <c r="CX7">
        <v>217899</v>
      </c>
    </row>
    <row r="8" spans="1:102" x14ac:dyDescent="0.25">
      <c r="A8" t="s">
        <v>2630</v>
      </c>
      <c r="B8">
        <v>154966</v>
      </c>
      <c r="C8">
        <v>154966</v>
      </c>
      <c r="D8">
        <v>155592</v>
      </c>
      <c r="E8">
        <v>158574</v>
      </c>
      <c r="F8">
        <v>161041</v>
      </c>
      <c r="G8">
        <v>165795</v>
      </c>
      <c r="H8">
        <v>167897</v>
      </c>
      <c r="I8">
        <v>165891</v>
      </c>
      <c r="J8">
        <v>169441</v>
      </c>
      <c r="K8">
        <v>169133</v>
      </c>
      <c r="L8">
        <v>168438</v>
      </c>
      <c r="M8">
        <v>165819</v>
      </c>
      <c r="N8">
        <v>163779</v>
      </c>
      <c r="O8">
        <v>165950</v>
      </c>
      <c r="P8">
        <v>168505</v>
      </c>
      <c r="Q8">
        <v>169312</v>
      </c>
      <c r="R8">
        <v>148097</v>
      </c>
      <c r="S8">
        <v>148398</v>
      </c>
      <c r="T8">
        <v>144050</v>
      </c>
      <c r="U8">
        <v>141925</v>
      </c>
      <c r="V8">
        <v>131899</v>
      </c>
      <c r="W8">
        <v>127044</v>
      </c>
      <c r="X8">
        <v>127283</v>
      </c>
      <c r="Y8">
        <v>127283</v>
      </c>
      <c r="Z8">
        <v>127760</v>
      </c>
      <c r="AA8">
        <v>123276</v>
      </c>
      <c r="AB8">
        <v>115641</v>
      </c>
      <c r="AC8">
        <v>115103</v>
      </c>
      <c r="AD8">
        <v>113355</v>
      </c>
      <c r="AE8">
        <v>108707</v>
      </c>
      <c r="AF8">
        <v>110318</v>
      </c>
      <c r="AG8">
        <v>112131</v>
      </c>
      <c r="AH8">
        <v>112573</v>
      </c>
      <c r="AI8">
        <v>107962</v>
      </c>
      <c r="AJ8">
        <v>108728</v>
      </c>
      <c r="AK8">
        <v>108813</v>
      </c>
      <c r="AL8">
        <v>108399</v>
      </c>
      <c r="AM8">
        <v>110013</v>
      </c>
      <c r="AN8">
        <v>110721</v>
      </c>
      <c r="AO8">
        <v>112794</v>
      </c>
      <c r="AP8">
        <v>112212</v>
      </c>
      <c r="AQ8">
        <v>110080</v>
      </c>
      <c r="AR8">
        <v>112144</v>
      </c>
      <c r="AS8">
        <v>110703</v>
      </c>
      <c r="AT8">
        <v>111616</v>
      </c>
      <c r="AU8">
        <v>111469</v>
      </c>
      <c r="AV8">
        <v>112365</v>
      </c>
      <c r="AW8">
        <v>114531</v>
      </c>
      <c r="AX8">
        <v>114531</v>
      </c>
      <c r="AY8">
        <v>117549</v>
      </c>
      <c r="AZ8">
        <v>119733</v>
      </c>
      <c r="BA8">
        <v>121680</v>
      </c>
      <c r="BB8">
        <v>124379</v>
      </c>
      <c r="BC8">
        <v>126247</v>
      </c>
      <c r="BD8">
        <v>127319</v>
      </c>
      <c r="BE8">
        <v>124410</v>
      </c>
      <c r="BF8">
        <v>125613</v>
      </c>
      <c r="BG8">
        <v>118457</v>
      </c>
      <c r="BH8">
        <v>117948</v>
      </c>
      <c r="BI8">
        <v>117709</v>
      </c>
      <c r="BJ8">
        <v>117197</v>
      </c>
      <c r="BK8">
        <v>117160</v>
      </c>
      <c r="BL8">
        <v>113621</v>
      </c>
      <c r="BM8">
        <v>113177</v>
      </c>
      <c r="BN8">
        <v>114850</v>
      </c>
      <c r="BO8">
        <v>115860</v>
      </c>
      <c r="BP8">
        <v>116814</v>
      </c>
      <c r="BQ8">
        <v>117481</v>
      </c>
      <c r="BR8">
        <v>118737</v>
      </c>
      <c r="BS8">
        <v>118737</v>
      </c>
      <c r="BT8">
        <v>117931</v>
      </c>
      <c r="BU8">
        <v>117931</v>
      </c>
      <c r="BV8">
        <v>117110</v>
      </c>
      <c r="BW8">
        <v>117040</v>
      </c>
      <c r="BX8">
        <v>116032</v>
      </c>
      <c r="BY8">
        <v>116732</v>
      </c>
      <c r="BZ8">
        <v>120167</v>
      </c>
      <c r="CA8">
        <v>120172</v>
      </c>
      <c r="CB8">
        <v>117604</v>
      </c>
      <c r="CC8">
        <v>118654</v>
      </c>
      <c r="CD8">
        <v>115040</v>
      </c>
      <c r="CE8">
        <v>191403</v>
      </c>
      <c r="CF8">
        <v>186769</v>
      </c>
      <c r="CG8">
        <v>187150</v>
      </c>
      <c r="CH8">
        <v>185099</v>
      </c>
      <c r="CI8">
        <v>179545</v>
      </c>
      <c r="CJ8">
        <v>178940</v>
      </c>
      <c r="CK8">
        <v>177184</v>
      </c>
      <c r="CL8">
        <v>176929</v>
      </c>
      <c r="CM8">
        <v>176889</v>
      </c>
      <c r="CN8">
        <v>175042</v>
      </c>
      <c r="CO8">
        <v>170002</v>
      </c>
      <c r="CP8">
        <v>170044</v>
      </c>
      <c r="CQ8">
        <v>167340</v>
      </c>
      <c r="CR8">
        <v>169069</v>
      </c>
      <c r="CS8">
        <v>171912</v>
      </c>
      <c r="CT8">
        <v>175782</v>
      </c>
      <c r="CU8">
        <v>172513</v>
      </c>
      <c r="CV8">
        <v>174223</v>
      </c>
      <c r="CW8">
        <v>174245</v>
      </c>
      <c r="CX8">
        <v>170491</v>
      </c>
    </row>
    <row r="9" spans="1:102" x14ac:dyDescent="0.25">
      <c r="A9" t="s">
        <v>2631</v>
      </c>
      <c r="B9">
        <v>93145</v>
      </c>
      <c r="C9">
        <v>93145</v>
      </c>
      <c r="D9">
        <v>92505</v>
      </c>
      <c r="E9">
        <v>92658</v>
      </c>
      <c r="F9">
        <v>95036</v>
      </c>
      <c r="G9">
        <v>96890</v>
      </c>
      <c r="H9">
        <v>96955</v>
      </c>
      <c r="I9">
        <v>95109</v>
      </c>
      <c r="J9">
        <v>95964</v>
      </c>
      <c r="K9">
        <v>96535</v>
      </c>
      <c r="L9">
        <v>97900</v>
      </c>
      <c r="M9">
        <v>95520</v>
      </c>
      <c r="N9">
        <v>95691</v>
      </c>
      <c r="O9">
        <v>97844</v>
      </c>
      <c r="P9">
        <v>96992</v>
      </c>
      <c r="Q9">
        <v>96321</v>
      </c>
      <c r="R9">
        <v>169251</v>
      </c>
      <c r="S9">
        <v>173167</v>
      </c>
      <c r="T9">
        <v>173054</v>
      </c>
      <c r="U9">
        <v>170461</v>
      </c>
      <c r="V9">
        <v>161209</v>
      </c>
      <c r="W9">
        <v>158382</v>
      </c>
      <c r="X9">
        <v>156068</v>
      </c>
      <c r="Y9">
        <v>156068</v>
      </c>
      <c r="Z9">
        <v>155309</v>
      </c>
      <c r="AA9">
        <v>150532</v>
      </c>
      <c r="AB9">
        <v>143043</v>
      </c>
      <c r="AC9">
        <v>143249</v>
      </c>
      <c r="AD9">
        <v>142581</v>
      </c>
      <c r="AE9">
        <v>141562</v>
      </c>
      <c r="AF9">
        <v>139686</v>
      </c>
      <c r="AG9">
        <v>139821</v>
      </c>
      <c r="AH9">
        <v>135074</v>
      </c>
      <c r="AI9">
        <v>133034</v>
      </c>
      <c r="AJ9">
        <v>130662</v>
      </c>
      <c r="AK9">
        <v>129850</v>
      </c>
      <c r="AL9">
        <v>130367</v>
      </c>
      <c r="AM9">
        <v>129360</v>
      </c>
      <c r="AN9">
        <v>131503</v>
      </c>
      <c r="AO9">
        <v>132716</v>
      </c>
      <c r="AP9">
        <v>132783</v>
      </c>
      <c r="AQ9">
        <v>130490</v>
      </c>
      <c r="AR9">
        <v>131649</v>
      </c>
      <c r="AS9">
        <v>140608</v>
      </c>
      <c r="AT9">
        <v>136646</v>
      </c>
      <c r="AU9">
        <v>139787</v>
      </c>
      <c r="AV9">
        <v>144626</v>
      </c>
      <c r="AW9">
        <v>147592</v>
      </c>
      <c r="AX9">
        <v>147592</v>
      </c>
      <c r="AY9">
        <v>148126</v>
      </c>
      <c r="AZ9">
        <v>147108</v>
      </c>
      <c r="BA9">
        <v>147045</v>
      </c>
      <c r="BB9">
        <v>151463</v>
      </c>
      <c r="BC9">
        <v>148459</v>
      </c>
      <c r="BD9">
        <v>146265</v>
      </c>
      <c r="BE9">
        <v>150393</v>
      </c>
      <c r="BF9">
        <v>143658</v>
      </c>
      <c r="BG9">
        <v>137425</v>
      </c>
      <c r="BH9">
        <v>136922</v>
      </c>
      <c r="BI9">
        <v>136350</v>
      </c>
      <c r="BJ9">
        <v>130620</v>
      </c>
      <c r="BK9">
        <v>130296</v>
      </c>
      <c r="BL9">
        <v>124077</v>
      </c>
      <c r="BM9">
        <v>120256</v>
      </c>
      <c r="BN9">
        <v>121851</v>
      </c>
      <c r="BO9">
        <v>120179</v>
      </c>
      <c r="BP9">
        <v>120501</v>
      </c>
      <c r="BQ9">
        <v>118913</v>
      </c>
      <c r="BR9">
        <v>119481</v>
      </c>
      <c r="BS9">
        <v>119431</v>
      </c>
      <c r="BT9">
        <v>121660</v>
      </c>
      <c r="BU9">
        <v>121660</v>
      </c>
      <c r="BV9">
        <v>121043</v>
      </c>
      <c r="BW9">
        <v>121352</v>
      </c>
      <c r="BX9">
        <v>120543</v>
      </c>
      <c r="BY9">
        <v>120355</v>
      </c>
      <c r="BZ9">
        <v>118120</v>
      </c>
      <c r="CA9">
        <v>120362</v>
      </c>
      <c r="CB9">
        <v>121052</v>
      </c>
      <c r="CC9">
        <v>120738</v>
      </c>
      <c r="CD9">
        <v>117188</v>
      </c>
      <c r="CE9">
        <v>109489</v>
      </c>
      <c r="CF9">
        <v>109220</v>
      </c>
      <c r="CG9">
        <v>108933</v>
      </c>
      <c r="CH9">
        <v>109909</v>
      </c>
      <c r="CI9">
        <v>108478</v>
      </c>
      <c r="CJ9">
        <v>106966</v>
      </c>
      <c r="CK9">
        <v>107066</v>
      </c>
      <c r="CL9">
        <v>108174</v>
      </c>
      <c r="CM9">
        <v>105465</v>
      </c>
      <c r="CN9">
        <v>103040</v>
      </c>
      <c r="CO9">
        <v>102774</v>
      </c>
      <c r="CP9">
        <v>102264</v>
      </c>
      <c r="CQ9">
        <v>102748</v>
      </c>
      <c r="CR9">
        <v>103591</v>
      </c>
      <c r="CS9">
        <v>101700</v>
      </c>
      <c r="CT9">
        <v>101660</v>
      </c>
      <c r="CU9">
        <v>99399</v>
      </c>
      <c r="CV9">
        <v>98620</v>
      </c>
      <c r="CW9">
        <v>97757</v>
      </c>
      <c r="CX9">
        <v>96731</v>
      </c>
    </row>
    <row r="10" spans="1:102" x14ac:dyDescent="0.25">
      <c r="A10" t="s">
        <v>2632</v>
      </c>
      <c r="B10">
        <v>71748</v>
      </c>
      <c r="C10">
        <v>71748</v>
      </c>
      <c r="D10">
        <v>70186</v>
      </c>
      <c r="E10">
        <v>70865</v>
      </c>
      <c r="F10">
        <v>72216</v>
      </c>
      <c r="G10">
        <v>70815</v>
      </c>
      <c r="H10">
        <v>70920</v>
      </c>
      <c r="I10">
        <v>71544</v>
      </c>
      <c r="J10">
        <v>71483</v>
      </c>
      <c r="K10">
        <v>70864</v>
      </c>
      <c r="L10">
        <v>70257</v>
      </c>
      <c r="M10">
        <v>68566</v>
      </c>
      <c r="N10">
        <v>68225</v>
      </c>
      <c r="O10">
        <v>66650</v>
      </c>
      <c r="P10">
        <v>67517</v>
      </c>
      <c r="Q10">
        <v>69083</v>
      </c>
      <c r="R10">
        <v>94847</v>
      </c>
      <c r="S10">
        <v>96589</v>
      </c>
      <c r="T10">
        <v>95276</v>
      </c>
      <c r="U10">
        <v>95595</v>
      </c>
      <c r="V10">
        <v>92660</v>
      </c>
      <c r="W10">
        <v>88645</v>
      </c>
      <c r="X10">
        <v>84852</v>
      </c>
      <c r="Y10">
        <v>84852</v>
      </c>
      <c r="Z10">
        <v>82598</v>
      </c>
      <c r="AA10">
        <v>81840</v>
      </c>
      <c r="AB10">
        <v>80305</v>
      </c>
      <c r="AC10">
        <v>79042</v>
      </c>
      <c r="AD10">
        <v>78477</v>
      </c>
      <c r="AE10">
        <v>78781</v>
      </c>
      <c r="AF10">
        <v>77896</v>
      </c>
      <c r="AG10">
        <v>76152</v>
      </c>
      <c r="AH10">
        <v>76600</v>
      </c>
      <c r="AI10">
        <v>77410</v>
      </c>
      <c r="AJ10">
        <v>77583</v>
      </c>
      <c r="AK10">
        <v>76246</v>
      </c>
      <c r="AL10">
        <v>76775</v>
      </c>
      <c r="AM10">
        <v>76692</v>
      </c>
      <c r="AN10">
        <v>76765</v>
      </c>
      <c r="AO10">
        <v>76189</v>
      </c>
      <c r="AP10">
        <v>74091</v>
      </c>
      <c r="AQ10">
        <v>73682</v>
      </c>
      <c r="AR10">
        <v>73943</v>
      </c>
      <c r="AS10">
        <v>73976</v>
      </c>
      <c r="AT10">
        <v>75319</v>
      </c>
      <c r="AU10">
        <v>75310</v>
      </c>
      <c r="AV10">
        <v>76051</v>
      </c>
      <c r="AW10">
        <v>76171</v>
      </c>
      <c r="AX10">
        <v>76171</v>
      </c>
      <c r="AY10">
        <v>76162</v>
      </c>
      <c r="AZ10">
        <v>76377</v>
      </c>
      <c r="BA10">
        <v>76592</v>
      </c>
      <c r="BB10">
        <v>76863</v>
      </c>
      <c r="BC10">
        <v>78360</v>
      </c>
      <c r="BD10">
        <v>76938</v>
      </c>
      <c r="BE10">
        <v>77148</v>
      </c>
      <c r="BF10">
        <v>76685</v>
      </c>
      <c r="BG10">
        <v>76205</v>
      </c>
      <c r="BH10">
        <v>75318</v>
      </c>
      <c r="BI10">
        <v>75458</v>
      </c>
      <c r="BJ10">
        <v>73505</v>
      </c>
      <c r="BK10">
        <v>73258</v>
      </c>
      <c r="BL10">
        <v>73048</v>
      </c>
      <c r="BM10">
        <v>71854</v>
      </c>
      <c r="BN10">
        <v>72686</v>
      </c>
      <c r="BO10">
        <v>73376</v>
      </c>
      <c r="BP10">
        <v>74299</v>
      </c>
      <c r="BQ10">
        <v>74430</v>
      </c>
      <c r="BR10">
        <v>74188</v>
      </c>
      <c r="BS10">
        <v>74283</v>
      </c>
      <c r="BT10">
        <v>74757</v>
      </c>
      <c r="BU10">
        <v>74757</v>
      </c>
      <c r="BV10">
        <v>74547</v>
      </c>
      <c r="BW10">
        <v>75203</v>
      </c>
      <c r="BX10">
        <v>74937</v>
      </c>
      <c r="BY10">
        <v>73351</v>
      </c>
      <c r="BZ10">
        <v>71429</v>
      </c>
      <c r="CA10">
        <v>69160</v>
      </c>
      <c r="CB10">
        <v>68761</v>
      </c>
      <c r="CC10">
        <v>68039</v>
      </c>
      <c r="CD10">
        <v>66160</v>
      </c>
      <c r="CE10">
        <v>118761</v>
      </c>
      <c r="CF10">
        <v>116918</v>
      </c>
      <c r="CG10">
        <v>116725</v>
      </c>
      <c r="CH10">
        <v>114017</v>
      </c>
      <c r="CI10">
        <v>110236</v>
      </c>
      <c r="CJ10">
        <v>109471</v>
      </c>
      <c r="CK10">
        <v>112416</v>
      </c>
      <c r="CL10">
        <v>114440</v>
      </c>
      <c r="CM10">
        <v>113128</v>
      </c>
      <c r="CN10">
        <v>112790</v>
      </c>
      <c r="CO10">
        <v>106078</v>
      </c>
      <c r="CP10">
        <v>106437</v>
      </c>
      <c r="CQ10">
        <v>107494</v>
      </c>
      <c r="CR10">
        <v>107906</v>
      </c>
      <c r="CS10">
        <v>108019</v>
      </c>
      <c r="CT10">
        <v>105796</v>
      </c>
      <c r="CU10">
        <v>105096</v>
      </c>
      <c r="CV10">
        <v>102425</v>
      </c>
      <c r="CW10">
        <v>105307</v>
      </c>
      <c r="CX10">
        <v>102140</v>
      </c>
    </row>
    <row r="11" spans="1:102" x14ac:dyDescent="0.25">
      <c r="A11" t="s">
        <v>2633</v>
      </c>
      <c r="B11">
        <v>40564</v>
      </c>
      <c r="C11">
        <v>40564</v>
      </c>
      <c r="D11">
        <v>41016</v>
      </c>
      <c r="E11">
        <v>40583</v>
      </c>
      <c r="F11">
        <v>41865</v>
      </c>
      <c r="G11">
        <v>39498</v>
      </c>
      <c r="H11">
        <v>39509</v>
      </c>
      <c r="I11">
        <v>39737</v>
      </c>
      <c r="J11">
        <v>39395</v>
      </c>
      <c r="K11">
        <v>40071</v>
      </c>
      <c r="L11">
        <v>40033</v>
      </c>
      <c r="M11">
        <v>40084</v>
      </c>
      <c r="N11">
        <v>39517</v>
      </c>
      <c r="O11">
        <v>39122</v>
      </c>
      <c r="P11">
        <v>39263</v>
      </c>
      <c r="Q11">
        <v>39557</v>
      </c>
      <c r="R11">
        <v>68429</v>
      </c>
      <c r="S11">
        <v>71547</v>
      </c>
      <c r="T11">
        <v>75376</v>
      </c>
      <c r="U11">
        <v>75771</v>
      </c>
      <c r="V11">
        <v>68829</v>
      </c>
      <c r="W11">
        <v>65305</v>
      </c>
      <c r="X11">
        <v>62158</v>
      </c>
      <c r="Y11">
        <v>62158</v>
      </c>
      <c r="Z11">
        <v>62378</v>
      </c>
      <c r="AA11">
        <v>60734</v>
      </c>
      <c r="AB11">
        <v>59618</v>
      </c>
      <c r="AC11">
        <v>58814</v>
      </c>
      <c r="AD11">
        <v>59648</v>
      </c>
      <c r="AE11">
        <v>59813</v>
      </c>
      <c r="AF11">
        <v>59240</v>
      </c>
      <c r="AG11">
        <v>57840</v>
      </c>
      <c r="AH11">
        <v>58721</v>
      </c>
      <c r="AI11">
        <v>58546</v>
      </c>
      <c r="AJ11">
        <v>59019</v>
      </c>
      <c r="AK11">
        <v>58991</v>
      </c>
      <c r="AL11">
        <v>58498</v>
      </c>
      <c r="AM11">
        <v>58053</v>
      </c>
      <c r="AN11">
        <v>56831</v>
      </c>
      <c r="AO11">
        <v>56199</v>
      </c>
      <c r="AP11">
        <v>55411</v>
      </c>
      <c r="AQ11">
        <v>55122</v>
      </c>
      <c r="AR11">
        <v>54828</v>
      </c>
      <c r="AS11">
        <v>53256</v>
      </c>
      <c r="AT11">
        <v>52709</v>
      </c>
      <c r="AU11">
        <v>51773</v>
      </c>
      <c r="AV11">
        <v>51662</v>
      </c>
      <c r="AW11">
        <v>51126</v>
      </c>
      <c r="AX11">
        <v>51126</v>
      </c>
      <c r="AY11">
        <v>51687</v>
      </c>
      <c r="AZ11">
        <v>52813</v>
      </c>
      <c r="BA11">
        <v>52851</v>
      </c>
      <c r="BB11">
        <v>51579</v>
      </c>
      <c r="BC11">
        <v>51948</v>
      </c>
      <c r="BD11">
        <v>50742</v>
      </c>
      <c r="BE11">
        <v>49536</v>
      </c>
      <c r="BF11">
        <v>49255</v>
      </c>
      <c r="BG11">
        <v>48823</v>
      </c>
      <c r="BH11">
        <v>49100</v>
      </c>
      <c r="BI11">
        <v>49753</v>
      </c>
      <c r="BJ11">
        <v>50203</v>
      </c>
      <c r="BK11">
        <v>50360</v>
      </c>
      <c r="BL11">
        <v>52035</v>
      </c>
      <c r="BM11">
        <v>50321</v>
      </c>
      <c r="BN11">
        <v>50045</v>
      </c>
      <c r="BO11">
        <v>49855</v>
      </c>
      <c r="BP11">
        <v>50500</v>
      </c>
      <c r="BQ11">
        <v>49962</v>
      </c>
      <c r="BR11">
        <v>50568</v>
      </c>
      <c r="BS11">
        <v>50596</v>
      </c>
      <c r="BT11">
        <v>48948</v>
      </c>
      <c r="BU11">
        <v>48948</v>
      </c>
      <c r="BV11">
        <v>48134</v>
      </c>
      <c r="BW11">
        <v>48117</v>
      </c>
      <c r="BX11">
        <v>48492</v>
      </c>
      <c r="BY11">
        <v>46207</v>
      </c>
      <c r="BZ11">
        <v>43253</v>
      </c>
      <c r="CA11">
        <v>42669</v>
      </c>
      <c r="CB11">
        <v>39623</v>
      </c>
      <c r="CC11">
        <v>39194</v>
      </c>
      <c r="CD11">
        <v>35253</v>
      </c>
      <c r="CE11">
        <v>64628</v>
      </c>
      <c r="CF11">
        <v>64675</v>
      </c>
      <c r="CG11">
        <v>64130</v>
      </c>
      <c r="CH11">
        <v>64006</v>
      </c>
      <c r="CI11">
        <v>63543</v>
      </c>
      <c r="CJ11">
        <v>63377</v>
      </c>
      <c r="CK11">
        <v>62005</v>
      </c>
      <c r="CL11">
        <v>62163</v>
      </c>
      <c r="CM11">
        <v>61678</v>
      </c>
      <c r="CN11">
        <v>60991</v>
      </c>
      <c r="CO11">
        <v>60662</v>
      </c>
      <c r="CP11">
        <v>59739</v>
      </c>
      <c r="CQ11">
        <v>59957</v>
      </c>
      <c r="CR11">
        <v>59969</v>
      </c>
      <c r="CS11">
        <v>57503</v>
      </c>
      <c r="CT11">
        <v>54550</v>
      </c>
      <c r="CU11">
        <v>51512</v>
      </c>
      <c r="CV11">
        <v>51958</v>
      </c>
      <c r="CW11">
        <v>50715</v>
      </c>
      <c r="CX11">
        <v>50396</v>
      </c>
    </row>
    <row r="12" spans="1:102" x14ac:dyDescent="0.25">
      <c r="A12" t="s">
        <v>2634</v>
      </c>
      <c r="B12">
        <v>15971</v>
      </c>
      <c r="C12">
        <v>15971</v>
      </c>
      <c r="D12">
        <v>16363</v>
      </c>
      <c r="E12">
        <v>16019</v>
      </c>
      <c r="F12">
        <v>16022</v>
      </c>
      <c r="G12">
        <v>17132</v>
      </c>
      <c r="H12">
        <v>17147</v>
      </c>
      <c r="I12">
        <v>17121</v>
      </c>
      <c r="J12">
        <v>17131</v>
      </c>
      <c r="K12">
        <v>17554</v>
      </c>
      <c r="L12">
        <v>17106</v>
      </c>
      <c r="M12">
        <v>17129</v>
      </c>
      <c r="N12">
        <v>17324</v>
      </c>
      <c r="O12">
        <v>17272</v>
      </c>
      <c r="P12">
        <v>17144</v>
      </c>
      <c r="Q12">
        <v>17633</v>
      </c>
      <c r="R12">
        <v>36728</v>
      </c>
      <c r="S12">
        <v>35995</v>
      </c>
      <c r="T12">
        <v>32298</v>
      </c>
      <c r="U12">
        <v>30401</v>
      </c>
      <c r="V12">
        <v>28485</v>
      </c>
      <c r="W12">
        <v>27549</v>
      </c>
      <c r="X12">
        <v>27208</v>
      </c>
      <c r="Y12">
        <v>27208</v>
      </c>
      <c r="Z12">
        <v>26434</v>
      </c>
      <c r="AA12">
        <v>27032</v>
      </c>
      <c r="AB12">
        <v>25655</v>
      </c>
      <c r="AC12">
        <v>25928</v>
      </c>
      <c r="AD12">
        <v>26122</v>
      </c>
      <c r="AE12">
        <v>25656</v>
      </c>
      <c r="AF12">
        <v>25350</v>
      </c>
      <c r="AG12">
        <v>25784</v>
      </c>
      <c r="AH12">
        <v>25505</v>
      </c>
      <c r="AI12">
        <v>25151</v>
      </c>
      <c r="AJ12">
        <v>24941</v>
      </c>
      <c r="AK12">
        <v>24605</v>
      </c>
      <c r="AL12">
        <v>24482</v>
      </c>
      <c r="AM12">
        <v>24371</v>
      </c>
      <c r="AN12">
        <v>24429</v>
      </c>
      <c r="AO12">
        <v>24221</v>
      </c>
      <c r="AP12">
        <v>24305</v>
      </c>
      <c r="AQ12">
        <v>23632</v>
      </c>
      <c r="AR12">
        <v>23266</v>
      </c>
      <c r="AS12">
        <v>23589</v>
      </c>
      <c r="AT12">
        <v>22648</v>
      </c>
      <c r="AU12">
        <v>21648</v>
      </c>
      <c r="AV12">
        <v>21494</v>
      </c>
      <c r="AW12">
        <v>21868</v>
      </c>
      <c r="AX12">
        <v>21868</v>
      </c>
      <c r="AY12">
        <v>21915</v>
      </c>
      <c r="AZ12">
        <v>21840</v>
      </c>
      <c r="BA12">
        <v>21435</v>
      </c>
      <c r="BB12">
        <v>21353</v>
      </c>
      <c r="BC12">
        <v>21290</v>
      </c>
      <c r="BD12">
        <v>19933</v>
      </c>
      <c r="BE12">
        <v>19637</v>
      </c>
      <c r="BF12">
        <v>19749</v>
      </c>
      <c r="BG12">
        <v>19656</v>
      </c>
      <c r="BH12">
        <v>19792</v>
      </c>
      <c r="BI12">
        <v>19723</v>
      </c>
      <c r="BJ12">
        <v>19801</v>
      </c>
      <c r="BK12">
        <v>20054</v>
      </c>
      <c r="BL12">
        <v>19853</v>
      </c>
      <c r="BM12">
        <v>19646</v>
      </c>
      <c r="BN12">
        <v>20038</v>
      </c>
      <c r="BO12">
        <v>19352</v>
      </c>
      <c r="BP12">
        <v>19536</v>
      </c>
      <c r="BQ12">
        <v>18954</v>
      </c>
      <c r="BR12">
        <v>18388</v>
      </c>
      <c r="BS12">
        <v>18378</v>
      </c>
      <c r="BT12">
        <v>18336</v>
      </c>
      <c r="BU12">
        <v>18336</v>
      </c>
      <c r="BV12">
        <v>18258</v>
      </c>
      <c r="BW12">
        <v>18258</v>
      </c>
      <c r="BX12">
        <v>17853</v>
      </c>
      <c r="BY12">
        <v>17153</v>
      </c>
      <c r="BZ12">
        <v>16262</v>
      </c>
      <c r="CA12">
        <v>16017</v>
      </c>
      <c r="CB12">
        <v>15957</v>
      </c>
      <c r="CC12">
        <v>15860</v>
      </c>
      <c r="CD12">
        <v>14946</v>
      </c>
      <c r="CE12">
        <v>30658</v>
      </c>
      <c r="CF12">
        <v>30383</v>
      </c>
      <c r="CG12">
        <v>30418</v>
      </c>
      <c r="CH12">
        <v>29616</v>
      </c>
      <c r="CI12">
        <v>29585</v>
      </c>
      <c r="CJ12">
        <v>30948</v>
      </c>
      <c r="CK12">
        <v>30724</v>
      </c>
      <c r="CL12">
        <v>30264</v>
      </c>
      <c r="CM12">
        <v>30002</v>
      </c>
      <c r="CN12">
        <v>29865</v>
      </c>
      <c r="CO12">
        <v>29504</v>
      </c>
      <c r="CP12">
        <v>29414</v>
      </c>
      <c r="CQ12">
        <v>29692</v>
      </c>
      <c r="CR12">
        <v>29583</v>
      </c>
      <c r="CS12">
        <v>30090</v>
      </c>
      <c r="CT12">
        <v>29557</v>
      </c>
      <c r="CU12">
        <v>29281</v>
      </c>
      <c r="CV12">
        <v>29266</v>
      </c>
      <c r="CW12">
        <v>28778</v>
      </c>
      <c r="CX12">
        <v>27612</v>
      </c>
    </row>
    <row r="13" spans="1:102" x14ac:dyDescent="0.25">
      <c r="A13" t="s">
        <v>2635</v>
      </c>
      <c r="B13">
        <v>7505</v>
      </c>
      <c r="C13">
        <v>7505</v>
      </c>
      <c r="D13">
        <v>7239</v>
      </c>
      <c r="E13">
        <v>7222</v>
      </c>
      <c r="F13">
        <v>6839</v>
      </c>
      <c r="G13">
        <v>6158</v>
      </c>
      <c r="H13">
        <v>6158</v>
      </c>
      <c r="I13">
        <v>6009</v>
      </c>
      <c r="J13">
        <v>5757</v>
      </c>
      <c r="K13">
        <v>6018</v>
      </c>
      <c r="L13">
        <v>5379</v>
      </c>
      <c r="M13">
        <v>5228</v>
      </c>
      <c r="N13">
        <v>5358</v>
      </c>
      <c r="O13">
        <v>5341</v>
      </c>
      <c r="P13">
        <v>5332</v>
      </c>
      <c r="Q13">
        <v>5249</v>
      </c>
      <c r="R13">
        <v>18445</v>
      </c>
      <c r="S13">
        <v>18783</v>
      </c>
      <c r="T13">
        <v>18390</v>
      </c>
      <c r="U13">
        <v>17973</v>
      </c>
      <c r="V13">
        <v>14361</v>
      </c>
      <c r="W13">
        <v>13845</v>
      </c>
      <c r="X13">
        <v>14024</v>
      </c>
      <c r="Y13">
        <v>14024</v>
      </c>
      <c r="Z13">
        <v>13645</v>
      </c>
      <c r="AA13">
        <v>11988</v>
      </c>
      <c r="AB13">
        <v>10639</v>
      </c>
      <c r="AC13">
        <v>10862</v>
      </c>
      <c r="AD13">
        <v>10846</v>
      </c>
      <c r="AE13">
        <v>11193</v>
      </c>
      <c r="AF13">
        <v>11442</v>
      </c>
      <c r="AG13">
        <v>11580</v>
      </c>
      <c r="AH13">
        <v>11611</v>
      </c>
      <c r="AI13">
        <v>11174</v>
      </c>
      <c r="AJ13">
        <v>10930</v>
      </c>
      <c r="AK13">
        <v>10857</v>
      </c>
      <c r="AL13">
        <v>10982</v>
      </c>
      <c r="AM13">
        <v>10186</v>
      </c>
      <c r="AN13">
        <v>10185</v>
      </c>
      <c r="AO13">
        <v>9857</v>
      </c>
      <c r="AP13">
        <v>9842</v>
      </c>
      <c r="AQ13">
        <v>9928</v>
      </c>
      <c r="AR13">
        <v>10293</v>
      </c>
      <c r="AS13">
        <v>10357</v>
      </c>
      <c r="AT13">
        <v>10232</v>
      </c>
      <c r="AU13">
        <v>10346</v>
      </c>
      <c r="AV13">
        <v>10477</v>
      </c>
      <c r="AW13">
        <v>10380</v>
      </c>
      <c r="AX13">
        <v>10380</v>
      </c>
      <c r="AY13">
        <v>10797</v>
      </c>
      <c r="AZ13">
        <v>10852</v>
      </c>
      <c r="BA13">
        <v>10973</v>
      </c>
      <c r="BB13">
        <v>10934</v>
      </c>
      <c r="BC13">
        <v>10893</v>
      </c>
      <c r="BD13">
        <v>10834</v>
      </c>
      <c r="BE13">
        <v>10117</v>
      </c>
      <c r="BF13">
        <v>9970</v>
      </c>
      <c r="BG13">
        <v>9854</v>
      </c>
      <c r="BH13">
        <v>9929</v>
      </c>
      <c r="BI13">
        <v>9969</v>
      </c>
      <c r="BJ13">
        <v>9973</v>
      </c>
      <c r="BK13">
        <v>9714</v>
      </c>
      <c r="BL13">
        <v>9663</v>
      </c>
      <c r="BM13">
        <v>9657</v>
      </c>
      <c r="BN13">
        <v>9567</v>
      </c>
      <c r="BO13">
        <v>9108</v>
      </c>
      <c r="BP13">
        <v>8837</v>
      </c>
      <c r="BQ13">
        <v>8842</v>
      </c>
      <c r="BR13">
        <v>7824</v>
      </c>
      <c r="BS13">
        <v>7809</v>
      </c>
      <c r="BT13">
        <v>7476</v>
      </c>
      <c r="BU13">
        <v>7476</v>
      </c>
      <c r="BV13">
        <v>7504</v>
      </c>
      <c r="BW13">
        <v>7337</v>
      </c>
      <c r="BX13">
        <v>6048</v>
      </c>
      <c r="BY13">
        <v>5520</v>
      </c>
      <c r="BZ13">
        <v>5474</v>
      </c>
      <c r="CA13">
        <v>5531</v>
      </c>
      <c r="CB13">
        <v>5311</v>
      </c>
      <c r="CC13">
        <v>5104</v>
      </c>
      <c r="CD13">
        <v>5202</v>
      </c>
      <c r="CE13">
        <v>14606</v>
      </c>
      <c r="CF13">
        <v>13698</v>
      </c>
      <c r="CG13">
        <v>13713</v>
      </c>
      <c r="CH13">
        <v>13412</v>
      </c>
      <c r="CI13">
        <v>13092</v>
      </c>
      <c r="CJ13">
        <v>12946</v>
      </c>
      <c r="CK13">
        <v>12838</v>
      </c>
      <c r="CL13">
        <v>12824</v>
      </c>
      <c r="CM13">
        <v>12468</v>
      </c>
      <c r="CN13">
        <v>12442</v>
      </c>
      <c r="CO13">
        <v>12257</v>
      </c>
      <c r="CP13">
        <v>12251</v>
      </c>
      <c r="CQ13">
        <v>11762</v>
      </c>
      <c r="CR13">
        <v>11755</v>
      </c>
      <c r="CS13">
        <v>12170</v>
      </c>
      <c r="CT13">
        <v>12152</v>
      </c>
      <c r="CU13">
        <v>12578</v>
      </c>
      <c r="CV13">
        <v>12578</v>
      </c>
      <c r="CW13">
        <v>11986</v>
      </c>
      <c r="CX13">
        <v>11694</v>
      </c>
    </row>
    <row r="14" spans="1:102" x14ac:dyDescent="0.25">
      <c r="A14" t="s">
        <v>2636</v>
      </c>
      <c r="B14">
        <v>812</v>
      </c>
      <c r="C14">
        <v>812</v>
      </c>
      <c r="D14">
        <v>922</v>
      </c>
      <c r="E14">
        <v>803</v>
      </c>
      <c r="F14">
        <v>814</v>
      </c>
      <c r="G14">
        <v>264</v>
      </c>
      <c r="H14">
        <v>264</v>
      </c>
      <c r="I14">
        <v>536</v>
      </c>
      <c r="J14">
        <v>439</v>
      </c>
      <c r="K14">
        <v>294</v>
      </c>
      <c r="L14">
        <v>225</v>
      </c>
      <c r="M14">
        <v>309</v>
      </c>
      <c r="N14">
        <v>309</v>
      </c>
      <c r="O14">
        <v>259</v>
      </c>
      <c r="P14">
        <v>259</v>
      </c>
      <c r="Q14">
        <v>5173</v>
      </c>
      <c r="R14">
        <v>5173</v>
      </c>
      <c r="S14">
        <v>5344</v>
      </c>
      <c r="T14">
        <v>4697</v>
      </c>
      <c r="U14">
        <v>4621</v>
      </c>
      <c r="V14">
        <v>3702</v>
      </c>
      <c r="W14">
        <v>3639</v>
      </c>
      <c r="X14">
        <v>3639</v>
      </c>
      <c r="Y14">
        <v>3639</v>
      </c>
      <c r="Z14">
        <v>3804</v>
      </c>
      <c r="AA14">
        <v>3122</v>
      </c>
      <c r="AB14">
        <v>3019</v>
      </c>
      <c r="AC14">
        <v>3271</v>
      </c>
      <c r="AD14">
        <v>3123</v>
      </c>
      <c r="AE14">
        <v>3292</v>
      </c>
      <c r="AF14">
        <v>3398</v>
      </c>
      <c r="AG14">
        <v>3373</v>
      </c>
      <c r="AH14">
        <v>3245</v>
      </c>
      <c r="AI14">
        <v>3296</v>
      </c>
      <c r="AJ14">
        <v>3129</v>
      </c>
      <c r="AK14">
        <v>3029</v>
      </c>
      <c r="AL14">
        <v>2978</v>
      </c>
      <c r="AM14">
        <v>2949</v>
      </c>
      <c r="AN14">
        <v>2952</v>
      </c>
      <c r="AO14">
        <v>2952</v>
      </c>
      <c r="AP14">
        <v>2958</v>
      </c>
      <c r="AQ14">
        <v>3054</v>
      </c>
      <c r="AR14">
        <v>2845</v>
      </c>
      <c r="AS14">
        <v>2763</v>
      </c>
      <c r="AT14">
        <v>2788</v>
      </c>
      <c r="AU14">
        <v>2887</v>
      </c>
      <c r="AV14">
        <v>2887</v>
      </c>
      <c r="AW14">
        <v>2868</v>
      </c>
      <c r="AX14">
        <v>2868</v>
      </c>
      <c r="AY14">
        <v>2660</v>
      </c>
      <c r="AZ14">
        <v>2628</v>
      </c>
      <c r="BA14">
        <v>2295</v>
      </c>
      <c r="BB14">
        <v>2300</v>
      </c>
      <c r="BC14">
        <v>2119</v>
      </c>
      <c r="BD14">
        <v>2119</v>
      </c>
      <c r="BE14">
        <v>1677</v>
      </c>
      <c r="BF14">
        <v>1666</v>
      </c>
      <c r="BG14">
        <v>1540</v>
      </c>
      <c r="BH14">
        <v>1413</v>
      </c>
      <c r="BI14">
        <v>1313</v>
      </c>
      <c r="BJ14">
        <v>1232</v>
      </c>
      <c r="BK14">
        <v>1110</v>
      </c>
      <c r="BL14">
        <v>1079</v>
      </c>
      <c r="BM14">
        <v>812</v>
      </c>
      <c r="BN14">
        <v>675</v>
      </c>
      <c r="BO14">
        <v>630</v>
      </c>
      <c r="BP14">
        <v>445</v>
      </c>
      <c r="BQ14">
        <v>399</v>
      </c>
      <c r="BR14">
        <v>408</v>
      </c>
      <c r="BS14">
        <v>408</v>
      </c>
      <c r="BT14">
        <v>379</v>
      </c>
      <c r="BU14">
        <v>379</v>
      </c>
      <c r="BV14">
        <v>298</v>
      </c>
      <c r="BW14">
        <v>292</v>
      </c>
      <c r="BX14">
        <v>171</v>
      </c>
      <c r="BY14">
        <v>163</v>
      </c>
      <c r="BZ14">
        <v>290</v>
      </c>
      <c r="CA14">
        <v>270</v>
      </c>
      <c r="CB14">
        <v>157</v>
      </c>
      <c r="CC14">
        <v>175</v>
      </c>
      <c r="CD14">
        <v>4860</v>
      </c>
      <c r="CE14">
        <v>4860</v>
      </c>
      <c r="CF14">
        <v>5037</v>
      </c>
      <c r="CG14">
        <v>4588</v>
      </c>
      <c r="CH14">
        <v>4833</v>
      </c>
      <c r="CI14">
        <v>4713</v>
      </c>
      <c r="CJ14">
        <v>4692</v>
      </c>
      <c r="CK14">
        <v>4604</v>
      </c>
      <c r="CL14">
        <v>4653</v>
      </c>
      <c r="CM14">
        <v>5399</v>
      </c>
      <c r="CN14">
        <v>5391</v>
      </c>
      <c r="CO14">
        <v>5350</v>
      </c>
      <c r="CP14">
        <v>5329</v>
      </c>
      <c r="CQ14">
        <v>5253</v>
      </c>
      <c r="CR14">
        <v>5252</v>
      </c>
      <c r="CS14">
        <v>4372</v>
      </c>
      <c r="CT14">
        <v>4538</v>
      </c>
      <c r="CU14">
        <v>4451</v>
      </c>
      <c r="CV14">
        <v>4357</v>
      </c>
      <c r="CW14">
        <v>4340</v>
      </c>
      <c r="CX14">
        <v>4117</v>
      </c>
    </row>
    <row r="15" spans="1:102" x14ac:dyDescent="0.25">
      <c r="A15" t="s">
        <v>2637</v>
      </c>
      <c r="B15" t="s">
        <v>2372</v>
      </c>
    </row>
    <row r="16" spans="1:102" x14ac:dyDescent="0.25">
      <c r="A16" t="s">
        <v>2638</v>
      </c>
      <c r="B16" t="s">
        <v>2372</v>
      </c>
    </row>
    <row r="26" spans="2:2" x14ac:dyDescent="0.25">
      <c r="B26" s="24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150A-3DCF-4B9A-A1B6-86064D71100C}">
  <dimension ref="A1:V257"/>
  <sheetViews>
    <sheetView workbookViewId="0">
      <selection activeCell="V6" sqref="V6:V257"/>
    </sheetView>
  </sheetViews>
  <sheetFormatPr defaultRowHeight="15" x14ac:dyDescent="0.25"/>
  <cols>
    <col min="1" max="1" width="14.85546875" bestFit="1" customWidth="1"/>
    <col min="2" max="9" width="11.140625" bestFit="1" customWidth="1"/>
    <col min="11" max="11" width="10.42578125" bestFit="1" customWidth="1"/>
    <col min="15" max="15" width="13.42578125" customWidth="1"/>
    <col min="17" max="17" width="13.85546875" customWidth="1"/>
    <col min="18" max="18" width="13.5703125" customWidth="1"/>
    <col min="19" max="19" width="15.7109375" customWidth="1"/>
    <col min="23" max="23" width="10.42578125" bestFit="1" customWidth="1"/>
  </cols>
  <sheetData>
    <row r="1" spans="1:22" x14ac:dyDescent="0.25">
      <c r="A1" t="s">
        <v>0</v>
      </c>
      <c r="C1" s="10" t="s">
        <v>2460</v>
      </c>
      <c r="D1" s="7" t="s">
        <v>2461</v>
      </c>
      <c r="E1" s="11" t="s">
        <v>2462</v>
      </c>
      <c r="F1" s="12"/>
      <c r="G1" s="10" t="s">
        <v>2539</v>
      </c>
      <c r="H1" s="7" t="s">
        <v>2461</v>
      </c>
      <c r="I1" s="11" t="s">
        <v>2462</v>
      </c>
      <c r="K1" s="10" t="s">
        <v>2539</v>
      </c>
      <c r="L1" s="7" t="s">
        <v>2461</v>
      </c>
      <c r="M1" s="11" t="s">
        <v>2462</v>
      </c>
      <c r="O1" s="10" t="s">
        <v>2539</v>
      </c>
      <c r="P1" s="7"/>
      <c r="Q1" s="7" t="s">
        <v>2461</v>
      </c>
      <c r="R1" s="7"/>
      <c r="S1" s="7" t="s">
        <v>3336</v>
      </c>
      <c r="V1" s="11"/>
    </row>
    <row r="2" spans="1:22" x14ac:dyDescent="0.25">
      <c r="A2" t="s">
        <v>2419</v>
      </c>
      <c r="C2" s="22">
        <f ca="1">TODAY()</f>
        <v>46302</v>
      </c>
      <c r="D2" t="str">
        <f ca="1">LOOKUP($C$2, $C$6:$C$63, $D$6:$D$63)</f>
        <v>U26</v>
      </c>
      <c r="E2" s="9">
        <f ca="1">MATCH(D2, $D$6:$D$63, 0)</f>
        <v>5</v>
      </c>
      <c r="F2" s="13"/>
      <c r="G2" s="22">
        <f ca="1">TODAY()</f>
        <v>46302</v>
      </c>
      <c r="H2" t="str">
        <f ca="1">LOOKUP($G$2, $G$6:$G$63, $H$6:$H$63)</f>
        <v>U26</v>
      </c>
      <c r="I2" s="9">
        <f ca="1">MATCH(H2, $H$6:$H$63, 0)</f>
        <v>5</v>
      </c>
      <c r="K2" s="22">
        <f ca="1">TODAY()</f>
        <v>46302</v>
      </c>
      <c r="L2" t="str">
        <f ca="1">LOOKUP($K$2, $K$6:$K$125, $L$6:$L$125)</f>
        <v>V26</v>
      </c>
      <c r="M2" s="9">
        <f ca="1">MATCH(L2, $L$6:$L$125, 0)</f>
        <v>22</v>
      </c>
      <c r="O2" s="22">
        <f ca="1">TODAY()</f>
        <v>46302</v>
      </c>
      <c r="Q2" t="str">
        <f ca="1">LOOKUP($O$2, $S$6:$S$257, $T$6:$T$257)</f>
        <v>V26</v>
      </c>
      <c r="S2">
        <f ca="1">MATCH(Q2, $T$6:$T$257, 0)</f>
        <v>70</v>
      </c>
      <c r="V2" s="9"/>
    </row>
    <row r="3" spans="1:22" x14ac:dyDescent="0.25">
      <c r="A3" t="s">
        <v>2420</v>
      </c>
      <c r="C3" s="8" t="s">
        <v>2463</v>
      </c>
      <c r="E3" s="9"/>
      <c r="G3" s="8"/>
      <c r="I3" s="9"/>
      <c r="K3" s="8"/>
      <c r="M3" s="9"/>
      <c r="O3" s="8"/>
      <c r="V3" s="9"/>
    </row>
    <row r="4" spans="1:22" x14ac:dyDescent="0.25">
      <c r="A4" t="s">
        <v>2421</v>
      </c>
      <c r="C4" s="21" t="s">
        <v>2464</v>
      </c>
      <c r="D4" t="s">
        <v>2465</v>
      </c>
      <c r="E4" s="9"/>
      <c r="F4" s="13"/>
      <c r="G4" s="8" t="s">
        <v>2541</v>
      </c>
      <c r="H4" t="s">
        <v>2540</v>
      </c>
      <c r="I4" s="9"/>
      <c r="K4" s="8" t="s">
        <v>2542</v>
      </c>
      <c r="M4" s="9"/>
      <c r="N4" s="6"/>
      <c r="O4" s="21" t="s">
        <v>3337</v>
      </c>
      <c r="R4" t="s">
        <v>3338</v>
      </c>
      <c r="V4" s="9"/>
    </row>
    <row r="5" spans="1:22" x14ac:dyDescent="0.25">
      <c r="A5" t="s">
        <v>2422</v>
      </c>
      <c r="C5" s="8" t="s">
        <v>2466</v>
      </c>
      <c r="D5" t="s">
        <v>2467</v>
      </c>
      <c r="E5" s="9" t="s">
        <v>2468</v>
      </c>
      <c r="F5" s="13"/>
      <c r="G5" s="8" t="s">
        <v>2466</v>
      </c>
      <c r="H5" t="s">
        <v>2467</v>
      </c>
      <c r="I5" s="9" t="s">
        <v>2468</v>
      </c>
      <c r="K5" s="8" t="s">
        <v>2466</v>
      </c>
      <c r="L5" t="s">
        <v>2467</v>
      </c>
      <c r="M5" s="9" t="s">
        <v>2468</v>
      </c>
      <c r="N5" s="15"/>
      <c r="O5" s="8" t="s">
        <v>3339</v>
      </c>
      <c r="P5" t="s">
        <v>3340</v>
      </c>
      <c r="Q5" t="s">
        <v>3341</v>
      </c>
      <c r="R5" t="s">
        <v>3342</v>
      </c>
      <c r="S5" t="s">
        <v>2466</v>
      </c>
      <c r="T5" t="s">
        <v>3343</v>
      </c>
      <c r="U5" t="s">
        <v>3344</v>
      </c>
      <c r="V5" t="s">
        <v>3344</v>
      </c>
    </row>
    <row r="6" spans="1:22" x14ac:dyDescent="0.25">
      <c r="A6" t="s">
        <v>2423</v>
      </c>
      <c r="C6" s="22">
        <f t="shared" ref="C6:C37" si="0">DATE(2000+RIGHT(D6,2),VLOOKUP(LEFT(D6,1),$G$71:$H$82,2,0),1)+ MOD(3-WEEKDAY(DATE(2000+RIGHT(D6,2),VLOOKUP(LEFT(D6,1),$G$71:$H$82,2,0),1),2),7)+12</f>
        <v>45915</v>
      </c>
      <c r="D6" t="s">
        <v>2469</v>
      </c>
      <c r="E6" s="9" t="str" cm="1">
        <f t="array" aca="1" ref="E6:E59" ca="1">_xlfn._xlws.FILTER( $D$6:$D$63, ROW( $D$6:$D$63) &gt;= $E$2+5, 0)</f>
        <v>U26</v>
      </c>
      <c r="F6" s="13"/>
      <c r="G6" s="22">
        <f t="shared" ref="G6:G37" si="1">DATE(2000+RIGHT(H6,2),VLOOKUP(LEFT(H6,1),$G$71:$H$82,2,0),1)+ MOD(3-WEEKDAY(DATE(2000+RIGHT(H6,2),VLOOKUP(LEFT(H6,1),$G$71:$H$82,2,0),1),2),7)+14</f>
        <v>45917</v>
      </c>
      <c r="H6" t="s">
        <v>2469</v>
      </c>
      <c r="I6" s="9" t="str" cm="1">
        <f t="array" aca="1" ref="I6:I59" ca="1">_xlfn._xlws.FILTER( $H$6:$H$63, ROW( $H$6:$H$63) &gt;= $I$2+5, 0)</f>
        <v>U26</v>
      </c>
      <c r="K6" s="22">
        <f>DATE(RIGHT(L6,2)+100, VLOOKUP(LEFT(L6,1), $K$130:$L$141, 2,0), 1)</f>
        <v>45658</v>
      </c>
      <c r="L6" t="s">
        <v>2543</v>
      </c>
      <c r="M6" s="9" t="str" cm="1">
        <f t="array" aca="1" ref="M6:M104" ca="1">_xlfn._xlws.FILTER( $L$6:$L$125, ROW( $L$6:$L$125) &gt;= $M$2+5, 0)</f>
        <v>V26</v>
      </c>
      <c r="N6" s="16"/>
      <c r="O6" s="8">
        <f>MOD(VLOOKUP(LEFT(T6,1),$K$130:$L$141,2,0),12)+1</f>
        <v>2</v>
      </c>
      <c r="P6" t="str">
        <f t="shared" ref="P6:P69" si="2">IF(O6&gt;1, RIGHT(T6,2),RIGHT(T7,2))</f>
        <v>21</v>
      </c>
      <c r="Q6" s="2">
        <f t="shared" ref="Q6:Q69" si="3">DATE(P6+100, O6, 1) + 14 + MOD(6 - WEEKDAY(DATE(P6+100, O6, 1)), 7)</f>
        <v>44246</v>
      </c>
      <c r="R6" s="2">
        <f t="shared" ref="R6:R69" si="4">Q6-30</f>
        <v>44216</v>
      </c>
      <c r="S6" t="e">
        <f t="shared" ref="S6:S69" si="5">R5+1</f>
        <v>#VALUE!</v>
      </c>
      <c r="T6" s="26" t="s">
        <v>3345</v>
      </c>
      <c r="U6" t="str" cm="1">
        <f t="array" aca="1" ref="U6:U188" ca="1">_xlfn._xlws.FILTER( $T$6:$T$257, ROW( $T$6:$T$257) &gt;= $S$2+5, 0)</f>
        <v>V26</v>
      </c>
      <c r="V6" s="27" t="str">
        <f ca="1">VLOOKUP(LEFT(U6,1),$K$130:$M$141,3,0)&amp; RIGHT(U6,2)</f>
        <v>Oct26</v>
      </c>
    </row>
    <row r="7" spans="1:22" x14ac:dyDescent="0.25">
      <c r="A7" t="s">
        <v>2424</v>
      </c>
      <c r="C7" s="22">
        <f t="shared" si="0"/>
        <v>46006</v>
      </c>
      <c r="D7" t="s">
        <v>2470</v>
      </c>
      <c r="E7" s="9" t="str">
        <f ca="1"/>
        <v>Z26</v>
      </c>
      <c r="F7" s="13"/>
      <c r="G7" s="22">
        <f t="shared" si="1"/>
        <v>46008</v>
      </c>
      <c r="H7" t="s">
        <v>2470</v>
      </c>
      <c r="I7" s="9" t="str">
        <f ca="1"/>
        <v>Z26</v>
      </c>
      <c r="K7" s="22">
        <f>DATE(RIGHT(L7,2)+100, VLOOKUP(LEFT(L7,1), $K$130:$L$141, 2,0), 1)</f>
        <v>45689</v>
      </c>
      <c r="L7" t="s">
        <v>2544</v>
      </c>
      <c r="M7" s="9" t="str">
        <f ca="1"/>
        <v>X26</v>
      </c>
      <c r="N7" s="16"/>
      <c r="O7" s="8">
        <f t="shared" ref="O7:O70" si="6">MOD(VLOOKUP(LEFT(T7,1),$K$130:$L$141,2,0),12)+1</f>
        <v>3</v>
      </c>
      <c r="P7" t="str">
        <f t="shared" si="2"/>
        <v>21</v>
      </c>
      <c r="Q7" s="2">
        <f t="shared" si="3"/>
        <v>44274</v>
      </c>
      <c r="R7" s="2">
        <f>Q7-30</f>
        <v>44244</v>
      </c>
      <c r="S7" s="2">
        <f>R6+1</f>
        <v>44217</v>
      </c>
      <c r="T7" s="26" t="s">
        <v>3346</v>
      </c>
      <c r="U7" t="str">
        <f ca="1"/>
        <v>X26</v>
      </c>
      <c r="V7" s="27" t="str">
        <f t="shared" ref="V7:V70" ca="1" si="7">VLOOKUP(LEFT(U7,1),$K$130:$M$141,3,0)&amp; RIGHT(U7,2)</f>
        <v>Nov26</v>
      </c>
    </row>
    <row r="8" spans="1:22" x14ac:dyDescent="0.25">
      <c r="A8" t="s">
        <v>2639</v>
      </c>
      <c r="C8" s="22">
        <f t="shared" si="0"/>
        <v>46097</v>
      </c>
      <c r="D8" t="s">
        <v>2471</v>
      </c>
      <c r="E8" s="9" t="str">
        <f ca="1"/>
        <v>H27</v>
      </c>
      <c r="F8" s="13"/>
      <c r="G8" s="22">
        <f t="shared" si="1"/>
        <v>46099</v>
      </c>
      <c r="H8" t="s">
        <v>2471</v>
      </c>
      <c r="I8" s="9" t="str">
        <f ca="1"/>
        <v>H27</v>
      </c>
      <c r="K8" s="22">
        <f>DATE(RIGHT(L8,2)+100, VLOOKUP(LEFT(L8,1), $K$130:$L$141, 2,0), 1)</f>
        <v>45717</v>
      </c>
      <c r="L8" t="s">
        <v>2545</v>
      </c>
      <c r="M8" s="9" t="str">
        <f ca="1"/>
        <v>Z26</v>
      </c>
      <c r="N8" s="16"/>
      <c r="O8" s="8">
        <f t="shared" si="6"/>
        <v>4</v>
      </c>
      <c r="P8" t="str">
        <f t="shared" si="2"/>
        <v>21</v>
      </c>
      <c r="Q8" s="2">
        <f t="shared" si="3"/>
        <v>44302</v>
      </c>
      <c r="R8" s="2">
        <f t="shared" si="4"/>
        <v>44272</v>
      </c>
      <c r="S8">
        <f t="shared" si="5"/>
        <v>44245</v>
      </c>
      <c r="T8" s="26" t="s">
        <v>3347</v>
      </c>
      <c r="U8" t="str">
        <f ca="1"/>
        <v>Z26</v>
      </c>
      <c r="V8" s="27" t="str">
        <f t="shared" ca="1" si="7"/>
        <v>Dec26</v>
      </c>
    </row>
    <row r="9" spans="1:22" x14ac:dyDescent="0.25">
      <c r="A9" t="s">
        <v>2640</v>
      </c>
      <c r="C9" s="22">
        <f t="shared" si="0"/>
        <v>46188</v>
      </c>
      <c r="D9" t="s">
        <v>2472</v>
      </c>
      <c r="E9" s="9" t="str">
        <f ca="1"/>
        <v>M27</v>
      </c>
      <c r="F9" s="13"/>
      <c r="G9" s="22">
        <f t="shared" si="1"/>
        <v>46190</v>
      </c>
      <c r="H9" t="s">
        <v>2472</v>
      </c>
      <c r="I9" s="9" t="str">
        <f ca="1"/>
        <v>M27</v>
      </c>
      <c r="K9" s="22">
        <f>DATE(RIGHT(L9,2)+100, VLOOKUP(LEFT(L9,1), $K$130:$L$141, 2,0), 1)</f>
        <v>45748</v>
      </c>
      <c r="L9" t="s">
        <v>2546</v>
      </c>
      <c r="M9" s="9" t="str">
        <f ca="1"/>
        <v>F27</v>
      </c>
      <c r="N9" s="16"/>
      <c r="O9" s="8">
        <f t="shared" si="6"/>
        <v>5</v>
      </c>
      <c r="P9" t="str">
        <f t="shared" si="2"/>
        <v>21</v>
      </c>
      <c r="Q9" s="2">
        <f t="shared" si="3"/>
        <v>44337</v>
      </c>
      <c r="R9" s="2">
        <f t="shared" si="4"/>
        <v>44307</v>
      </c>
      <c r="S9">
        <f t="shared" si="5"/>
        <v>44273</v>
      </c>
      <c r="T9" s="26" t="s">
        <v>3348</v>
      </c>
      <c r="U9" t="str">
        <f ca="1"/>
        <v>F27</v>
      </c>
      <c r="V9" s="27" t="str">
        <f t="shared" ca="1" si="7"/>
        <v>Jan27</v>
      </c>
    </row>
    <row r="10" spans="1:22" x14ac:dyDescent="0.25">
      <c r="A10" t="s">
        <v>2425</v>
      </c>
      <c r="C10" s="22">
        <f t="shared" si="0"/>
        <v>46279</v>
      </c>
      <c r="D10" t="s">
        <v>2473</v>
      </c>
      <c r="E10" s="9" t="str">
        <f ca="1"/>
        <v>U27</v>
      </c>
      <c r="F10" s="13"/>
      <c r="G10" s="22">
        <f t="shared" si="1"/>
        <v>46281</v>
      </c>
      <c r="H10" t="s">
        <v>2473</v>
      </c>
      <c r="I10" s="9" t="str">
        <f ca="1"/>
        <v>U27</v>
      </c>
      <c r="K10" s="22">
        <f>DATE(RIGHT(L10,2)+100, VLOOKUP(LEFT(L10,1), $K$130:$L$141, 2,0), 1)</f>
        <v>45778</v>
      </c>
      <c r="L10" t="s">
        <v>2547</v>
      </c>
      <c r="M10" s="9" t="str">
        <f ca="1"/>
        <v>G27</v>
      </c>
      <c r="N10" s="16"/>
      <c r="O10" s="8">
        <f t="shared" si="6"/>
        <v>6</v>
      </c>
      <c r="P10" t="str">
        <f t="shared" si="2"/>
        <v>21</v>
      </c>
      <c r="Q10" s="2">
        <f t="shared" si="3"/>
        <v>44365</v>
      </c>
      <c r="R10" s="2">
        <f t="shared" si="4"/>
        <v>44335</v>
      </c>
      <c r="S10">
        <f t="shared" si="5"/>
        <v>44308</v>
      </c>
      <c r="T10" s="26" t="s">
        <v>3349</v>
      </c>
      <c r="U10" t="str">
        <f ca="1"/>
        <v>G27</v>
      </c>
      <c r="V10" s="27" t="str">
        <f t="shared" ca="1" si="7"/>
        <v>Feb27</v>
      </c>
    </row>
    <row r="11" spans="1:22" x14ac:dyDescent="0.25">
      <c r="A11" t="s">
        <v>2426</v>
      </c>
      <c r="C11" s="22">
        <f t="shared" si="0"/>
        <v>46370</v>
      </c>
      <c r="D11" t="s">
        <v>2474</v>
      </c>
      <c r="E11" s="9" t="str">
        <f ca="1"/>
        <v>Z27</v>
      </c>
      <c r="F11" s="13"/>
      <c r="G11" s="22">
        <f t="shared" si="1"/>
        <v>46372</v>
      </c>
      <c r="H11" t="s">
        <v>2474</v>
      </c>
      <c r="I11" s="9" t="str">
        <f ca="1"/>
        <v>Z27</v>
      </c>
      <c r="K11" s="22">
        <f>DATE(RIGHT(L11,2)+100, VLOOKUP(LEFT(L11,1), $K$130:$L$141, 2,0), 1)</f>
        <v>45809</v>
      </c>
      <c r="L11" t="s">
        <v>2548</v>
      </c>
      <c r="M11" s="9" t="str">
        <f ca="1"/>
        <v>H27</v>
      </c>
      <c r="N11" s="16"/>
      <c r="O11" s="8">
        <f t="shared" si="6"/>
        <v>7</v>
      </c>
      <c r="P11" t="str">
        <f t="shared" si="2"/>
        <v>21</v>
      </c>
      <c r="Q11" s="2">
        <f t="shared" si="3"/>
        <v>44393</v>
      </c>
      <c r="R11" s="2">
        <f t="shared" si="4"/>
        <v>44363</v>
      </c>
      <c r="S11">
        <f t="shared" si="5"/>
        <v>44336</v>
      </c>
      <c r="T11" s="26" t="s">
        <v>3350</v>
      </c>
      <c r="U11" t="str">
        <f ca="1"/>
        <v>H27</v>
      </c>
      <c r="V11" s="27" t="str">
        <f t="shared" ca="1" si="7"/>
        <v>Mar27</v>
      </c>
    </row>
    <row r="12" spans="1:22" x14ac:dyDescent="0.25">
      <c r="A12" t="s">
        <v>2759</v>
      </c>
      <c r="C12" s="22">
        <f t="shared" si="0"/>
        <v>46461</v>
      </c>
      <c r="D12" t="s">
        <v>2475</v>
      </c>
      <c r="E12" s="9" t="str">
        <f ca="1"/>
        <v>H28</v>
      </c>
      <c r="F12" s="13"/>
      <c r="G12" s="22">
        <f t="shared" si="1"/>
        <v>46463</v>
      </c>
      <c r="H12" t="s">
        <v>2475</v>
      </c>
      <c r="I12" s="9" t="str">
        <f ca="1"/>
        <v>H28</v>
      </c>
      <c r="K12" s="22">
        <f>DATE(RIGHT(L12,2)+100, VLOOKUP(LEFT(L12,1), $K$130:$L$141, 2,0), 1)</f>
        <v>45839</v>
      </c>
      <c r="L12" t="s">
        <v>2549</v>
      </c>
      <c r="M12" s="9" t="str">
        <f ca="1"/>
        <v>J27</v>
      </c>
      <c r="N12" s="16"/>
      <c r="O12" s="8">
        <f t="shared" si="6"/>
        <v>8</v>
      </c>
      <c r="P12" t="str">
        <f t="shared" si="2"/>
        <v>21</v>
      </c>
      <c r="Q12" s="2">
        <f t="shared" si="3"/>
        <v>44428</v>
      </c>
      <c r="R12" s="2">
        <f t="shared" si="4"/>
        <v>44398</v>
      </c>
      <c r="S12">
        <f t="shared" si="5"/>
        <v>44364</v>
      </c>
      <c r="T12" s="26" t="s">
        <v>3351</v>
      </c>
      <c r="U12" t="str">
        <f ca="1"/>
        <v>J27</v>
      </c>
      <c r="V12" s="27" t="str">
        <f t="shared" ca="1" si="7"/>
        <v>Apr27</v>
      </c>
    </row>
    <row r="13" spans="1:22" x14ac:dyDescent="0.25">
      <c r="A13" t="s">
        <v>2427</v>
      </c>
      <c r="C13" s="22">
        <f t="shared" si="0"/>
        <v>46552</v>
      </c>
      <c r="D13" t="s">
        <v>2476</v>
      </c>
      <c r="E13" s="9" t="str">
        <f ca="1"/>
        <v>M28</v>
      </c>
      <c r="F13" s="13"/>
      <c r="G13" s="22">
        <f t="shared" si="1"/>
        <v>46554</v>
      </c>
      <c r="H13" t="s">
        <v>2476</v>
      </c>
      <c r="I13" s="9" t="str">
        <f ca="1"/>
        <v>M28</v>
      </c>
      <c r="K13" s="22">
        <f>DATE(RIGHT(L13,2)+100, VLOOKUP(LEFT(L13,1), $K$130:$L$141, 2,0), 1)</f>
        <v>45870</v>
      </c>
      <c r="L13" t="s">
        <v>2550</v>
      </c>
      <c r="M13" s="9" t="str">
        <f ca="1"/>
        <v>K27</v>
      </c>
      <c r="N13" s="16"/>
      <c r="O13" s="8">
        <f t="shared" si="6"/>
        <v>9</v>
      </c>
      <c r="P13" t="str">
        <f t="shared" si="2"/>
        <v>21</v>
      </c>
      <c r="Q13" s="2">
        <f t="shared" si="3"/>
        <v>44456</v>
      </c>
      <c r="R13" s="2">
        <f t="shared" si="4"/>
        <v>44426</v>
      </c>
      <c r="S13">
        <f t="shared" si="5"/>
        <v>44399</v>
      </c>
      <c r="T13" s="26" t="s">
        <v>3352</v>
      </c>
      <c r="U13" t="str">
        <f ca="1"/>
        <v>K27</v>
      </c>
      <c r="V13" s="27" t="str">
        <f t="shared" ca="1" si="7"/>
        <v>May27</v>
      </c>
    </row>
    <row r="14" spans="1:22" x14ac:dyDescent="0.25">
      <c r="A14" t="s">
        <v>2428</v>
      </c>
      <c r="C14" s="22">
        <f t="shared" si="0"/>
        <v>46643</v>
      </c>
      <c r="D14" t="s">
        <v>2477</v>
      </c>
      <c r="E14" s="9" t="str">
        <f ca="1"/>
        <v>U28</v>
      </c>
      <c r="F14" s="13"/>
      <c r="G14" s="22">
        <f t="shared" si="1"/>
        <v>46645</v>
      </c>
      <c r="H14" t="s">
        <v>2477</v>
      </c>
      <c r="I14" s="9" t="str">
        <f ca="1"/>
        <v>U28</v>
      </c>
      <c r="K14" s="22">
        <f>DATE(RIGHT(L14,2)+100, VLOOKUP(LEFT(L14,1), $K$130:$L$141, 2,0), 1)</f>
        <v>45901</v>
      </c>
      <c r="L14" t="s">
        <v>2469</v>
      </c>
      <c r="M14" s="9" t="str">
        <f ca="1"/>
        <v>M27</v>
      </c>
      <c r="N14" s="16"/>
      <c r="O14" s="8">
        <f t="shared" si="6"/>
        <v>10</v>
      </c>
      <c r="P14" t="str">
        <f t="shared" si="2"/>
        <v>21</v>
      </c>
      <c r="Q14" s="2">
        <f t="shared" si="3"/>
        <v>44484</v>
      </c>
      <c r="R14" s="2">
        <f t="shared" si="4"/>
        <v>44454</v>
      </c>
      <c r="S14">
        <f t="shared" si="5"/>
        <v>44427</v>
      </c>
      <c r="T14" s="26" t="s">
        <v>3353</v>
      </c>
      <c r="U14" t="str">
        <f ca="1"/>
        <v>M27</v>
      </c>
      <c r="V14" s="27" t="str">
        <f t="shared" ca="1" si="7"/>
        <v>Jun27</v>
      </c>
    </row>
    <row r="15" spans="1:22" x14ac:dyDescent="0.25">
      <c r="A15" t="s">
        <v>2429</v>
      </c>
      <c r="C15" s="22">
        <f t="shared" si="0"/>
        <v>46734</v>
      </c>
      <c r="D15" t="s">
        <v>2478</v>
      </c>
      <c r="E15" s="9" t="str">
        <f ca="1"/>
        <v>Z28</v>
      </c>
      <c r="F15" s="13"/>
      <c r="G15" s="22">
        <f t="shared" si="1"/>
        <v>46736</v>
      </c>
      <c r="H15" t="s">
        <v>2478</v>
      </c>
      <c r="I15" s="9" t="str">
        <f ca="1"/>
        <v>Z28</v>
      </c>
      <c r="K15" s="22">
        <f>DATE(RIGHT(L15,2)+100, VLOOKUP(LEFT(L15,1), $K$130:$L$141, 2,0), 1)</f>
        <v>45931</v>
      </c>
      <c r="L15" t="s">
        <v>2551</v>
      </c>
      <c r="M15" s="9" t="str">
        <f ca="1"/>
        <v>N27</v>
      </c>
      <c r="N15" s="16"/>
      <c r="O15" s="8">
        <f t="shared" si="6"/>
        <v>11</v>
      </c>
      <c r="P15" t="str">
        <f t="shared" si="2"/>
        <v>21</v>
      </c>
      <c r="Q15" s="2">
        <f t="shared" si="3"/>
        <v>44519</v>
      </c>
      <c r="R15" s="2">
        <f t="shared" si="4"/>
        <v>44489</v>
      </c>
      <c r="S15">
        <f t="shared" si="5"/>
        <v>44455</v>
      </c>
      <c r="T15" s="26" t="s">
        <v>3354</v>
      </c>
      <c r="U15" t="str">
        <f ca="1"/>
        <v>N27</v>
      </c>
      <c r="V15" s="27" t="str">
        <f t="shared" ca="1" si="7"/>
        <v>Jul27</v>
      </c>
    </row>
    <row r="16" spans="1:22" x14ac:dyDescent="0.25">
      <c r="A16" t="s">
        <v>2430</v>
      </c>
      <c r="C16" s="22">
        <f t="shared" si="0"/>
        <v>46825</v>
      </c>
      <c r="D16" t="s">
        <v>2479</v>
      </c>
      <c r="E16" s="9" t="str">
        <f ca="1"/>
        <v>H29</v>
      </c>
      <c r="F16" s="13"/>
      <c r="G16" s="22">
        <f t="shared" si="1"/>
        <v>46827</v>
      </c>
      <c r="H16" t="s">
        <v>2479</v>
      </c>
      <c r="I16" s="9" t="str">
        <f ca="1"/>
        <v>H29</v>
      </c>
      <c r="K16" s="22">
        <f>DATE(RIGHT(L16,2)+100, VLOOKUP(LEFT(L16,1), $K$130:$L$141, 2,0), 1)</f>
        <v>45962</v>
      </c>
      <c r="L16" t="s">
        <v>2552</v>
      </c>
      <c r="M16" s="9" t="str">
        <f ca="1"/>
        <v>Q27</v>
      </c>
      <c r="N16" s="16"/>
      <c r="O16" s="8">
        <f t="shared" si="6"/>
        <v>12</v>
      </c>
      <c r="P16" t="str">
        <f t="shared" si="2"/>
        <v>21</v>
      </c>
      <c r="Q16" s="2">
        <f t="shared" si="3"/>
        <v>44547</v>
      </c>
      <c r="R16" s="2">
        <f t="shared" si="4"/>
        <v>44517</v>
      </c>
      <c r="S16">
        <f t="shared" si="5"/>
        <v>44490</v>
      </c>
      <c r="T16" s="26" t="s">
        <v>3355</v>
      </c>
      <c r="U16" t="str">
        <f ca="1"/>
        <v>Q27</v>
      </c>
      <c r="V16" s="27" t="str">
        <f t="shared" ca="1" si="7"/>
        <v>Aug27</v>
      </c>
    </row>
    <row r="17" spans="1:22" x14ac:dyDescent="0.25">
      <c r="A17" t="s">
        <v>2431</v>
      </c>
      <c r="C17" s="22">
        <f t="shared" si="0"/>
        <v>46923</v>
      </c>
      <c r="D17" t="s">
        <v>2480</v>
      </c>
      <c r="E17" s="9" t="str">
        <f ca="1"/>
        <v>M29</v>
      </c>
      <c r="F17" s="13"/>
      <c r="G17" s="22">
        <f t="shared" si="1"/>
        <v>46925</v>
      </c>
      <c r="H17" t="s">
        <v>2480</v>
      </c>
      <c r="I17" s="9" t="str">
        <f ca="1"/>
        <v>M29</v>
      </c>
      <c r="K17" s="22">
        <f>DATE(RIGHT(L17,2)+100, VLOOKUP(LEFT(L17,1), $K$130:$L$141, 2,0), 1)</f>
        <v>45992</v>
      </c>
      <c r="L17" t="s">
        <v>2470</v>
      </c>
      <c r="M17" s="9" t="str">
        <f ca="1"/>
        <v>U27</v>
      </c>
      <c r="N17" s="16"/>
      <c r="O17" s="8">
        <f t="shared" si="6"/>
        <v>1</v>
      </c>
      <c r="P17" t="str">
        <f t="shared" si="2"/>
        <v>22</v>
      </c>
      <c r="Q17" s="2">
        <f t="shared" si="3"/>
        <v>44582</v>
      </c>
      <c r="R17" s="2">
        <f t="shared" si="4"/>
        <v>44552</v>
      </c>
      <c r="S17">
        <f t="shared" si="5"/>
        <v>44518</v>
      </c>
      <c r="T17" s="26" t="s">
        <v>3356</v>
      </c>
      <c r="U17" t="str">
        <f ca="1"/>
        <v>U27</v>
      </c>
      <c r="V17" s="27" t="str">
        <f t="shared" ca="1" si="7"/>
        <v>Sep27</v>
      </c>
    </row>
    <row r="18" spans="1:22" x14ac:dyDescent="0.25">
      <c r="A18" t="s">
        <v>2432</v>
      </c>
      <c r="C18" s="22">
        <f t="shared" si="0"/>
        <v>47014</v>
      </c>
      <c r="D18" t="s">
        <v>2481</v>
      </c>
      <c r="E18" s="9" t="str">
        <f ca="1"/>
        <v>U29</v>
      </c>
      <c r="F18" s="13"/>
      <c r="G18" s="22">
        <f t="shared" si="1"/>
        <v>47016</v>
      </c>
      <c r="H18" t="s">
        <v>2481</v>
      </c>
      <c r="I18" s="9" t="str">
        <f ca="1"/>
        <v>U29</v>
      </c>
      <c r="K18" s="22">
        <f>DATE(RIGHT(L18,2)+100, VLOOKUP(LEFT(L18,1), $K$130:$L$141, 2,0), 1)</f>
        <v>46023</v>
      </c>
      <c r="L18" t="s">
        <v>2553</v>
      </c>
      <c r="M18" s="9" t="str">
        <f ca="1"/>
        <v>V27</v>
      </c>
      <c r="N18" s="16"/>
      <c r="O18" s="8">
        <f t="shared" si="6"/>
        <v>2</v>
      </c>
      <c r="P18" t="str">
        <f t="shared" si="2"/>
        <v>22</v>
      </c>
      <c r="Q18" s="2">
        <f t="shared" si="3"/>
        <v>44610</v>
      </c>
      <c r="R18" s="2">
        <f t="shared" si="4"/>
        <v>44580</v>
      </c>
      <c r="S18">
        <f t="shared" si="5"/>
        <v>44553</v>
      </c>
      <c r="T18" s="26" t="s">
        <v>3357</v>
      </c>
      <c r="U18" t="str">
        <f ca="1"/>
        <v>V27</v>
      </c>
      <c r="V18" s="27" t="str">
        <f t="shared" ca="1" si="7"/>
        <v>Oct27</v>
      </c>
    </row>
    <row r="19" spans="1:22" x14ac:dyDescent="0.25">
      <c r="A19" t="s">
        <v>2433</v>
      </c>
      <c r="C19" s="22">
        <f t="shared" si="0"/>
        <v>47105</v>
      </c>
      <c r="D19" t="s">
        <v>2482</v>
      </c>
      <c r="E19" s="9" t="str">
        <f ca="1"/>
        <v>Z29</v>
      </c>
      <c r="F19" s="13"/>
      <c r="G19" s="22">
        <f t="shared" si="1"/>
        <v>47107</v>
      </c>
      <c r="H19" t="s">
        <v>2482</v>
      </c>
      <c r="I19" s="9" t="str">
        <f ca="1"/>
        <v>Z29</v>
      </c>
      <c r="K19" s="22">
        <f>DATE(RIGHT(L19,2)+100, VLOOKUP(LEFT(L19,1), $K$130:$L$141, 2,0), 1)</f>
        <v>46054</v>
      </c>
      <c r="L19" t="s">
        <v>2554</v>
      </c>
      <c r="M19" s="9" t="str">
        <f ca="1"/>
        <v>X27</v>
      </c>
      <c r="N19" s="16"/>
      <c r="O19" s="8">
        <f t="shared" si="6"/>
        <v>3</v>
      </c>
      <c r="P19" t="str">
        <f t="shared" si="2"/>
        <v>22</v>
      </c>
      <c r="Q19" s="2">
        <f t="shared" si="3"/>
        <v>44638</v>
      </c>
      <c r="R19" s="2">
        <f t="shared" si="4"/>
        <v>44608</v>
      </c>
      <c r="S19">
        <f t="shared" si="5"/>
        <v>44581</v>
      </c>
      <c r="T19" s="26" t="s">
        <v>3358</v>
      </c>
      <c r="U19" t="str">
        <f ca="1"/>
        <v>X27</v>
      </c>
      <c r="V19" s="27" t="str">
        <f t="shared" ca="1" si="7"/>
        <v>Nov27</v>
      </c>
    </row>
    <row r="20" spans="1:22" x14ac:dyDescent="0.25">
      <c r="A20" t="s">
        <v>2434</v>
      </c>
      <c r="C20" s="22">
        <f t="shared" si="0"/>
        <v>47196</v>
      </c>
      <c r="D20" t="s">
        <v>2483</v>
      </c>
      <c r="E20" s="9" t="str">
        <f ca="1"/>
        <v>H30</v>
      </c>
      <c r="F20" s="13"/>
      <c r="G20" s="22">
        <f t="shared" si="1"/>
        <v>47198</v>
      </c>
      <c r="H20" t="s">
        <v>2483</v>
      </c>
      <c r="I20" s="9" t="str">
        <f ca="1"/>
        <v>H30</v>
      </c>
      <c r="K20" s="22">
        <f>DATE(RIGHT(L20,2)+100, VLOOKUP(LEFT(L20,1), $K$130:$L$141, 2,0), 1)</f>
        <v>46082</v>
      </c>
      <c r="L20" t="s">
        <v>2471</v>
      </c>
      <c r="M20" s="9" t="str">
        <f ca="1"/>
        <v>Z27</v>
      </c>
      <c r="N20" s="16"/>
      <c r="O20" s="8">
        <f t="shared" si="6"/>
        <v>4</v>
      </c>
      <c r="P20" t="str">
        <f t="shared" si="2"/>
        <v>22</v>
      </c>
      <c r="Q20" s="2">
        <f t="shared" si="3"/>
        <v>44666</v>
      </c>
      <c r="R20" s="2">
        <f t="shared" si="4"/>
        <v>44636</v>
      </c>
      <c r="S20">
        <f t="shared" si="5"/>
        <v>44609</v>
      </c>
      <c r="T20" s="26" t="s">
        <v>3359</v>
      </c>
      <c r="U20" t="str">
        <f ca="1"/>
        <v>Z27</v>
      </c>
      <c r="V20" s="27" t="str">
        <f t="shared" ca="1" si="7"/>
        <v>Dec27</v>
      </c>
    </row>
    <row r="21" spans="1:22" x14ac:dyDescent="0.25">
      <c r="A21" t="s">
        <v>2435</v>
      </c>
      <c r="C21" s="22">
        <f t="shared" si="0"/>
        <v>47287</v>
      </c>
      <c r="D21" t="s">
        <v>2484</v>
      </c>
      <c r="E21" s="9" t="str">
        <f ca="1"/>
        <v>M30</v>
      </c>
      <c r="F21" s="13"/>
      <c r="G21" s="22">
        <f t="shared" si="1"/>
        <v>47289</v>
      </c>
      <c r="H21" t="s">
        <v>2484</v>
      </c>
      <c r="I21" s="9" t="str">
        <f ca="1"/>
        <v>M30</v>
      </c>
      <c r="K21" s="22">
        <f>DATE(RIGHT(L21,2)+100, VLOOKUP(LEFT(L21,1), $K$130:$L$141, 2,0), 1)</f>
        <v>46113</v>
      </c>
      <c r="L21" t="s">
        <v>2555</v>
      </c>
      <c r="M21" s="9" t="str">
        <f ca="1"/>
        <v>F28</v>
      </c>
      <c r="N21" s="16"/>
      <c r="O21" s="8">
        <f t="shared" si="6"/>
        <v>5</v>
      </c>
      <c r="P21" t="str">
        <f t="shared" si="2"/>
        <v>22</v>
      </c>
      <c r="Q21" s="2">
        <f t="shared" si="3"/>
        <v>44701</v>
      </c>
      <c r="R21" s="2">
        <f t="shared" si="4"/>
        <v>44671</v>
      </c>
      <c r="S21">
        <f t="shared" si="5"/>
        <v>44637</v>
      </c>
      <c r="T21" s="26" t="s">
        <v>3360</v>
      </c>
      <c r="U21" t="str">
        <f ca="1"/>
        <v>F28</v>
      </c>
      <c r="V21" s="27" t="str">
        <f t="shared" ca="1" si="7"/>
        <v>Jan28</v>
      </c>
    </row>
    <row r="22" spans="1:22" x14ac:dyDescent="0.25">
      <c r="A22" t="s">
        <v>2436</v>
      </c>
      <c r="C22" s="22">
        <f t="shared" si="0"/>
        <v>47378</v>
      </c>
      <c r="D22" t="s">
        <v>2485</v>
      </c>
      <c r="E22" s="9" t="str">
        <f ca="1"/>
        <v>U30</v>
      </c>
      <c r="F22" s="13"/>
      <c r="G22" s="22">
        <f t="shared" si="1"/>
        <v>47380</v>
      </c>
      <c r="H22" t="s">
        <v>2485</v>
      </c>
      <c r="I22" s="9" t="str">
        <f ca="1"/>
        <v>U30</v>
      </c>
      <c r="K22" s="22">
        <f>DATE(RIGHT(L22,2)+100, VLOOKUP(LEFT(L22,1), $K$130:$L$141, 2,0), 1)</f>
        <v>46143</v>
      </c>
      <c r="L22" t="s">
        <v>2556</v>
      </c>
      <c r="M22" s="9" t="str">
        <f ca="1"/>
        <v>G28</v>
      </c>
      <c r="N22" s="16"/>
      <c r="O22" s="8">
        <f t="shared" si="6"/>
        <v>6</v>
      </c>
      <c r="P22" t="str">
        <f t="shared" si="2"/>
        <v>22</v>
      </c>
      <c r="Q22" s="2">
        <f t="shared" si="3"/>
        <v>44729</v>
      </c>
      <c r="R22" s="2">
        <f t="shared" si="4"/>
        <v>44699</v>
      </c>
      <c r="S22">
        <f t="shared" si="5"/>
        <v>44672</v>
      </c>
      <c r="T22" s="26" t="s">
        <v>3361</v>
      </c>
      <c r="U22" t="str">
        <f ca="1"/>
        <v>G28</v>
      </c>
      <c r="V22" s="27" t="str">
        <f t="shared" ca="1" si="7"/>
        <v>Feb28</v>
      </c>
    </row>
    <row r="23" spans="1:22" x14ac:dyDescent="0.25">
      <c r="A23" t="s">
        <v>2437</v>
      </c>
      <c r="C23" s="22">
        <f t="shared" si="0"/>
        <v>47469</v>
      </c>
      <c r="D23" t="s">
        <v>2486</v>
      </c>
      <c r="E23" s="9" t="str">
        <f ca="1"/>
        <v>Z30</v>
      </c>
      <c r="F23" s="13"/>
      <c r="G23" s="22">
        <f t="shared" si="1"/>
        <v>47471</v>
      </c>
      <c r="H23" t="s">
        <v>2486</v>
      </c>
      <c r="I23" s="9" t="str">
        <f ca="1"/>
        <v>Z30</v>
      </c>
      <c r="K23" s="22">
        <f>DATE(RIGHT(L23,2)+100, VLOOKUP(LEFT(L23,1), $K$130:$L$141, 2,0), 1)</f>
        <v>46174</v>
      </c>
      <c r="L23" t="s">
        <v>2472</v>
      </c>
      <c r="M23" s="9" t="str">
        <f ca="1"/>
        <v>H28</v>
      </c>
      <c r="N23" s="16"/>
      <c r="O23" s="8">
        <f t="shared" si="6"/>
        <v>7</v>
      </c>
      <c r="P23" t="str">
        <f t="shared" si="2"/>
        <v>22</v>
      </c>
      <c r="Q23" s="2">
        <f t="shared" si="3"/>
        <v>44757</v>
      </c>
      <c r="R23" s="2">
        <f t="shared" si="4"/>
        <v>44727</v>
      </c>
      <c r="S23">
        <f t="shared" si="5"/>
        <v>44700</v>
      </c>
      <c r="T23" s="26" t="s">
        <v>3362</v>
      </c>
      <c r="U23" t="str">
        <f ca="1"/>
        <v>H28</v>
      </c>
      <c r="V23" s="27" t="str">
        <f t="shared" ca="1" si="7"/>
        <v>Mar28</v>
      </c>
    </row>
    <row r="24" spans="1:22" x14ac:dyDescent="0.25">
      <c r="A24" t="s">
        <v>2438</v>
      </c>
      <c r="C24" s="22">
        <f t="shared" si="0"/>
        <v>47560</v>
      </c>
      <c r="D24" t="s">
        <v>2487</v>
      </c>
      <c r="E24" s="9" t="str">
        <f ca="1"/>
        <v>H31</v>
      </c>
      <c r="F24" s="13"/>
      <c r="G24" s="22">
        <f t="shared" si="1"/>
        <v>47562</v>
      </c>
      <c r="H24" t="s">
        <v>2487</v>
      </c>
      <c r="I24" s="9" t="str">
        <f ca="1"/>
        <v>H31</v>
      </c>
      <c r="K24" s="22">
        <f>DATE(RIGHT(L24,2)+100, VLOOKUP(LEFT(L24,1), $K$130:$L$141, 2,0), 1)</f>
        <v>46204</v>
      </c>
      <c r="L24" t="s">
        <v>2557</v>
      </c>
      <c r="M24" s="9" t="str">
        <f ca="1"/>
        <v>J28</v>
      </c>
      <c r="N24" s="16"/>
      <c r="O24" s="8">
        <f t="shared" si="6"/>
        <v>8</v>
      </c>
      <c r="P24" t="str">
        <f t="shared" si="2"/>
        <v>22</v>
      </c>
      <c r="Q24" s="2">
        <f t="shared" si="3"/>
        <v>44792</v>
      </c>
      <c r="R24" s="2">
        <f t="shared" si="4"/>
        <v>44762</v>
      </c>
      <c r="S24">
        <f t="shared" si="5"/>
        <v>44728</v>
      </c>
      <c r="T24" s="26" t="s">
        <v>3363</v>
      </c>
      <c r="U24" t="str">
        <f ca="1"/>
        <v>J28</v>
      </c>
      <c r="V24" s="27" t="str">
        <f t="shared" ca="1" si="7"/>
        <v>Apr28</v>
      </c>
    </row>
    <row r="25" spans="1:22" x14ac:dyDescent="0.25">
      <c r="A25" t="s">
        <v>2439</v>
      </c>
      <c r="C25" s="22">
        <f t="shared" si="0"/>
        <v>47651</v>
      </c>
      <c r="D25" t="s">
        <v>2488</v>
      </c>
      <c r="E25" s="9" t="str">
        <f ca="1"/>
        <v>M31</v>
      </c>
      <c r="F25" s="13"/>
      <c r="G25" s="22">
        <f t="shared" si="1"/>
        <v>47653</v>
      </c>
      <c r="H25" t="s">
        <v>2488</v>
      </c>
      <c r="I25" s="9" t="str">
        <f ca="1"/>
        <v>M31</v>
      </c>
      <c r="K25" s="22">
        <f>DATE(RIGHT(L25,2)+100, VLOOKUP(LEFT(L25,1), $K$130:$L$141, 2,0), 1)</f>
        <v>46235</v>
      </c>
      <c r="L25" t="s">
        <v>2558</v>
      </c>
      <c r="M25" s="9" t="str">
        <f ca="1"/>
        <v>K28</v>
      </c>
      <c r="N25" s="16"/>
      <c r="O25" s="8">
        <f t="shared" si="6"/>
        <v>9</v>
      </c>
      <c r="P25" t="str">
        <f t="shared" si="2"/>
        <v>22</v>
      </c>
      <c r="Q25" s="2">
        <f t="shared" si="3"/>
        <v>44820</v>
      </c>
      <c r="R25" s="2">
        <f t="shared" si="4"/>
        <v>44790</v>
      </c>
      <c r="S25">
        <f t="shared" si="5"/>
        <v>44763</v>
      </c>
      <c r="T25" s="26" t="s">
        <v>3364</v>
      </c>
      <c r="U25" t="str">
        <f ca="1"/>
        <v>K28</v>
      </c>
      <c r="V25" s="27" t="str">
        <f t="shared" ca="1" si="7"/>
        <v>May28</v>
      </c>
    </row>
    <row r="26" spans="1:22" x14ac:dyDescent="0.25">
      <c r="A26" t="s">
        <v>2440</v>
      </c>
      <c r="C26" s="22">
        <f t="shared" si="0"/>
        <v>47742</v>
      </c>
      <c r="D26" t="s">
        <v>2489</v>
      </c>
      <c r="E26" s="9" t="str">
        <f ca="1"/>
        <v>U31</v>
      </c>
      <c r="F26" s="13"/>
      <c r="G26" s="22">
        <f t="shared" si="1"/>
        <v>47744</v>
      </c>
      <c r="H26" t="s">
        <v>2489</v>
      </c>
      <c r="I26" s="9" t="str">
        <f ca="1"/>
        <v>U31</v>
      </c>
      <c r="K26" s="22">
        <f>DATE(RIGHT(L26,2)+100, VLOOKUP(LEFT(L26,1), $K$130:$L$141, 2,0), 1)</f>
        <v>46266</v>
      </c>
      <c r="L26" t="s">
        <v>2473</v>
      </c>
      <c r="M26" s="9" t="str">
        <f ca="1"/>
        <v>M28</v>
      </c>
      <c r="N26" s="16"/>
      <c r="O26" s="8">
        <f t="shared" si="6"/>
        <v>10</v>
      </c>
      <c r="P26" t="str">
        <f t="shared" si="2"/>
        <v>22</v>
      </c>
      <c r="Q26" s="2">
        <f t="shared" si="3"/>
        <v>44855</v>
      </c>
      <c r="R26" s="2">
        <f t="shared" si="4"/>
        <v>44825</v>
      </c>
      <c r="S26">
        <f t="shared" si="5"/>
        <v>44791</v>
      </c>
      <c r="T26" s="26" t="s">
        <v>3365</v>
      </c>
      <c r="U26" t="str">
        <f ca="1"/>
        <v>M28</v>
      </c>
      <c r="V26" s="27" t="str">
        <f t="shared" ca="1" si="7"/>
        <v>Jun28</v>
      </c>
    </row>
    <row r="27" spans="1:22" x14ac:dyDescent="0.25">
      <c r="A27" t="s">
        <v>2441</v>
      </c>
      <c r="C27" s="22">
        <f t="shared" si="0"/>
        <v>47833</v>
      </c>
      <c r="D27" t="s">
        <v>2490</v>
      </c>
      <c r="E27" s="9" t="str">
        <f ca="1"/>
        <v>Z31</v>
      </c>
      <c r="F27" s="13"/>
      <c r="G27" s="22">
        <f t="shared" si="1"/>
        <v>47835</v>
      </c>
      <c r="H27" t="s">
        <v>2490</v>
      </c>
      <c r="I27" s="9" t="str">
        <f ca="1"/>
        <v>Z31</v>
      </c>
      <c r="K27" s="22">
        <f>DATE(RIGHT(L27,2)+100, VLOOKUP(LEFT(L27,1), $K$130:$L$141, 2,0), 1)</f>
        <v>46296</v>
      </c>
      <c r="L27" t="s">
        <v>2559</v>
      </c>
      <c r="M27" s="9" t="str">
        <f ca="1"/>
        <v>N28</v>
      </c>
      <c r="N27" s="16"/>
      <c r="O27" s="8">
        <f t="shared" si="6"/>
        <v>11</v>
      </c>
      <c r="P27" t="str">
        <f t="shared" si="2"/>
        <v>22</v>
      </c>
      <c r="Q27" s="2">
        <f t="shared" si="3"/>
        <v>44883</v>
      </c>
      <c r="R27" s="2">
        <f t="shared" si="4"/>
        <v>44853</v>
      </c>
      <c r="S27">
        <f t="shared" si="5"/>
        <v>44826</v>
      </c>
      <c r="T27" s="26" t="s">
        <v>3366</v>
      </c>
      <c r="U27" t="str">
        <f ca="1"/>
        <v>N28</v>
      </c>
      <c r="V27" s="27" t="str">
        <f t="shared" ca="1" si="7"/>
        <v>Jul28</v>
      </c>
    </row>
    <row r="28" spans="1:22" x14ac:dyDescent="0.25">
      <c r="A28" t="s">
        <v>2442</v>
      </c>
      <c r="C28" s="22">
        <f t="shared" si="0"/>
        <v>47924</v>
      </c>
      <c r="D28" t="s">
        <v>2491</v>
      </c>
      <c r="E28" s="9" t="str">
        <f ca="1"/>
        <v>H32</v>
      </c>
      <c r="F28" s="13"/>
      <c r="G28" s="22">
        <f t="shared" si="1"/>
        <v>47926</v>
      </c>
      <c r="H28" t="s">
        <v>2491</v>
      </c>
      <c r="I28" s="9" t="str">
        <f ca="1"/>
        <v>H32</v>
      </c>
      <c r="K28" s="22">
        <f>DATE(RIGHT(L28,2)+100, VLOOKUP(LEFT(L28,1), $K$130:$L$141, 2,0), 1)</f>
        <v>46327</v>
      </c>
      <c r="L28" t="s">
        <v>2560</v>
      </c>
      <c r="M28" s="9" t="str">
        <f ca="1"/>
        <v>Q28</v>
      </c>
      <c r="N28" s="16"/>
      <c r="O28" s="8">
        <f t="shared" si="6"/>
        <v>12</v>
      </c>
      <c r="P28" t="str">
        <f t="shared" si="2"/>
        <v>22</v>
      </c>
      <c r="Q28" s="2">
        <f t="shared" si="3"/>
        <v>44911</v>
      </c>
      <c r="R28" s="2">
        <f t="shared" si="4"/>
        <v>44881</v>
      </c>
      <c r="S28">
        <f t="shared" si="5"/>
        <v>44854</v>
      </c>
      <c r="T28" s="26" t="s">
        <v>3367</v>
      </c>
      <c r="U28" t="str">
        <f ca="1"/>
        <v>Q28</v>
      </c>
      <c r="V28" s="27" t="str">
        <f t="shared" ca="1" si="7"/>
        <v>Aug28</v>
      </c>
    </row>
    <row r="29" spans="1:22" x14ac:dyDescent="0.25">
      <c r="A29" t="s">
        <v>2443</v>
      </c>
      <c r="C29" s="22">
        <f t="shared" si="0"/>
        <v>48015</v>
      </c>
      <c r="D29" t="s">
        <v>2492</v>
      </c>
      <c r="E29" s="9" t="str">
        <f ca="1"/>
        <v>M32</v>
      </c>
      <c r="F29" s="13"/>
      <c r="G29" s="22">
        <f t="shared" si="1"/>
        <v>48017</v>
      </c>
      <c r="H29" t="s">
        <v>2492</v>
      </c>
      <c r="I29" s="9" t="str">
        <f ca="1"/>
        <v>M32</v>
      </c>
      <c r="K29" s="22">
        <f>DATE(RIGHT(L29,2)+100, VLOOKUP(LEFT(L29,1), $K$130:$L$141, 2,0), 1)</f>
        <v>46357</v>
      </c>
      <c r="L29" t="s">
        <v>2474</v>
      </c>
      <c r="M29" s="9" t="str">
        <f ca="1"/>
        <v>U28</v>
      </c>
      <c r="N29" s="16"/>
      <c r="O29" s="8">
        <f t="shared" si="6"/>
        <v>1</v>
      </c>
      <c r="P29" t="str">
        <f t="shared" si="2"/>
        <v>23</v>
      </c>
      <c r="Q29" s="2">
        <f t="shared" si="3"/>
        <v>44946</v>
      </c>
      <c r="R29" s="2">
        <f t="shared" si="4"/>
        <v>44916</v>
      </c>
      <c r="S29">
        <f t="shared" si="5"/>
        <v>44882</v>
      </c>
      <c r="T29" s="26" t="s">
        <v>3368</v>
      </c>
      <c r="U29" t="str">
        <f ca="1"/>
        <v>U28</v>
      </c>
      <c r="V29" s="27" t="str">
        <f t="shared" ca="1" si="7"/>
        <v>Sep28</v>
      </c>
    </row>
    <row r="30" spans="1:22" x14ac:dyDescent="0.25">
      <c r="A30" t="s">
        <v>2444</v>
      </c>
      <c r="C30" s="22">
        <f t="shared" si="0"/>
        <v>48106</v>
      </c>
      <c r="D30" t="s">
        <v>2493</v>
      </c>
      <c r="E30" s="9" t="str">
        <f ca="1"/>
        <v>U32</v>
      </c>
      <c r="F30" s="13"/>
      <c r="G30" s="22">
        <f t="shared" si="1"/>
        <v>48108</v>
      </c>
      <c r="H30" t="s">
        <v>2493</v>
      </c>
      <c r="I30" s="9" t="str">
        <f ca="1"/>
        <v>U32</v>
      </c>
      <c r="K30" s="22">
        <f>DATE(RIGHT(L30,2)+100, VLOOKUP(LEFT(L30,1), $K$130:$L$141, 2,0), 1)</f>
        <v>46388</v>
      </c>
      <c r="L30" t="s">
        <v>2561</v>
      </c>
      <c r="M30" s="9" t="str">
        <f ca="1"/>
        <v>V28</v>
      </c>
      <c r="N30" s="16"/>
      <c r="O30" s="8">
        <f t="shared" si="6"/>
        <v>2</v>
      </c>
      <c r="P30" t="str">
        <f t="shared" si="2"/>
        <v>23</v>
      </c>
      <c r="Q30" s="2">
        <f t="shared" si="3"/>
        <v>44974</v>
      </c>
      <c r="R30" s="2">
        <f t="shared" si="4"/>
        <v>44944</v>
      </c>
      <c r="S30">
        <f t="shared" si="5"/>
        <v>44917</v>
      </c>
      <c r="T30" s="26" t="s">
        <v>3369</v>
      </c>
      <c r="U30" t="str">
        <f ca="1"/>
        <v>V28</v>
      </c>
      <c r="V30" s="27" t="str">
        <f t="shared" ca="1" si="7"/>
        <v>Oct28</v>
      </c>
    </row>
    <row r="31" spans="1:22" x14ac:dyDescent="0.25">
      <c r="A31" t="s">
        <v>2445</v>
      </c>
      <c r="C31" s="22">
        <f t="shared" si="0"/>
        <v>48197</v>
      </c>
      <c r="D31" t="s">
        <v>2494</v>
      </c>
      <c r="E31" s="9" t="str">
        <f ca="1"/>
        <v>Z32</v>
      </c>
      <c r="F31" s="13"/>
      <c r="G31" s="22">
        <f t="shared" si="1"/>
        <v>48199</v>
      </c>
      <c r="H31" t="s">
        <v>2494</v>
      </c>
      <c r="I31" s="9" t="str">
        <f ca="1"/>
        <v>Z32</v>
      </c>
      <c r="K31" s="22">
        <f>DATE(RIGHT(L31,2)+100, VLOOKUP(LEFT(L31,1), $K$130:$L$141, 2,0), 1)</f>
        <v>46419</v>
      </c>
      <c r="L31" t="s">
        <v>2562</v>
      </c>
      <c r="M31" s="9" t="str">
        <f ca="1"/>
        <v>X28</v>
      </c>
      <c r="N31" s="16"/>
      <c r="O31" s="8">
        <f t="shared" si="6"/>
        <v>3</v>
      </c>
      <c r="P31" t="str">
        <f t="shared" si="2"/>
        <v>23</v>
      </c>
      <c r="Q31" s="2">
        <f t="shared" si="3"/>
        <v>45002</v>
      </c>
      <c r="R31" s="2">
        <f t="shared" si="4"/>
        <v>44972</v>
      </c>
      <c r="S31">
        <f t="shared" si="5"/>
        <v>44945</v>
      </c>
      <c r="T31" s="26" t="s">
        <v>3370</v>
      </c>
      <c r="U31" t="str">
        <f ca="1"/>
        <v>X28</v>
      </c>
      <c r="V31" s="27" t="str">
        <f t="shared" ca="1" si="7"/>
        <v>Nov28</v>
      </c>
    </row>
    <row r="32" spans="1:22" x14ac:dyDescent="0.25">
      <c r="A32" t="s">
        <v>2446</v>
      </c>
      <c r="C32" s="22">
        <f t="shared" si="0"/>
        <v>48288</v>
      </c>
      <c r="D32" t="s">
        <v>2495</v>
      </c>
      <c r="E32" s="9" t="str">
        <f ca="1"/>
        <v>H33</v>
      </c>
      <c r="F32" s="13"/>
      <c r="G32" s="22">
        <f t="shared" si="1"/>
        <v>48290</v>
      </c>
      <c r="H32" t="s">
        <v>2495</v>
      </c>
      <c r="I32" s="9" t="str">
        <f ca="1"/>
        <v>H33</v>
      </c>
      <c r="K32" s="22">
        <f>DATE(RIGHT(L32,2)+100, VLOOKUP(LEFT(L32,1), $K$130:$L$141, 2,0), 1)</f>
        <v>46447</v>
      </c>
      <c r="L32" t="s">
        <v>2475</v>
      </c>
      <c r="M32" s="9" t="str">
        <f ca="1"/>
        <v>Z28</v>
      </c>
      <c r="N32" s="16"/>
      <c r="O32" s="8">
        <f t="shared" si="6"/>
        <v>4</v>
      </c>
      <c r="P32" t="str">
        <f t="shared" si="2"/>
        <v>23</v>
      </c>
      <c r="Q32" s="2">
        <f t="shared" si="3"/>
        <v>45037</v>
      </c>
      <c r="R32" s="2">
        <f t="shared" si="4"/>
        <v>45007</v>
      </c>
      <c r="S32">
        <f t="shared" si="5"/>
        <v>44973</v>
      </c>
      <c r="T32" s="26" t="s">
        <v>3371</v>
      </c>
      <c r="U32" t="str">
        <f ca="1"/>
        <v>Z28</v>
      </c>
      <c r="V32" s="27" t="str">
        <f t="shared" ca="1" si="7"/>
        <v>Dec28</v>
      </c>
    </row>
    <row r="33" spans="1:22" x14ac:dyDescent="0.25">
      <c r="A33" t="s">
        <v>2447</v>
      </c>
      <c r="C33" s="22">
        <f t="shared" si="0"/>
        <v>48379</v>
      </c>
      <c r="D33" t="s">
        <v>2496</v>
      </c>
      <c r="E33" s="9" t="str">
        <f ca="1"/>
        <v>M33</v>
      </c>
      <c r="F33" s="13"/>
      <c r="G33" s="22">
        <f t="shared" si="1"/>
        <v>48381</v>
      </c>
      <c r="H33" t="s">
        <v>2496</v>
      </c>
      <c r="I33" s="9" t="str">
        <f ca="1"/>
        <v>M33</v>
      </c>
      <c r="K33" s="22">
        <f>DATE(RIGHT(L33,2)+100, VLOOKUP(LEFT(L33,1), $K$130:$L$141, 2,0), 1)</f>
        <v>46478</v>
      </c>
      <c r="L33" t="s">
        <v>2563</v>
      </c>
      <c r="M33" s="9" t="str">
        <f ca="1"/>
        <v>F29</v>
      </c>
      <c r="N33" s="16"/>
      <c r="O33" s="8">
        <f t="shared" si="6"/>
        <v>5</v>
      </c>
      <c r="P33" t="str">
        <f t="shared" si="2"/>
        <v>23</v>
      </c>
      <c r="Q33" s="2">
        <f t="shared" si="3"/>
        <v>45065</v>
      </c>
      <c r="R33" s="2">
        <f t="shared" si="4"/>
        <v>45035</v>
      </c>
      <c r="S33">
        <f t="shared" si="5"/>
        <v>45008</v>
      </c>
      <c r="T33" s="26" t="s">
        <v>3372</v>
      </c>
      <c r="U33" t="str">
        <f ca="1"/>
        <v>F29</v>
      </c>
      <c r="V33" s="27" t="str">
        <f t="shared" ca="1" si="7"/>
        <v>Jan29</v>
      </c>
    </row>
    <row r="34" spans="1:22" x14ac:dyDescent="0.25">
      <c r="A34" t="s">
        <v>2448</v>
      </c>
      <c r="C34" s="22">
        <f t="shared" si="0"/>
        <v>48470</v>
      </c>
      <c r="D34" t="s">
        <v>2497</v>
      </c>
      <c r="E34" s="9" t="str">
        <f ca="1"/>
        <v>U33</v>
      </c>
      <c r="F34" s="13"/>
      <c r="G34" s="22">
        <f t="shared" si="1"/>
        <v>48472</v>
      </c>
      <c r="H34" t="s">
        <v>2497</v>
      </c>
      <c r="I34" s="9" t="str">
        <f ca="1"/>
        <v>U33</v>
      </c>
      <c r="K34" s="22">
        <f>DATE(RIGHT(L34,2)+100, VLOOKUP(LEFT(L34,1), $K$130:$L$141, 2,0), 1)</f>
        <v>46508</v>
      </c>
      <c r="L34" t="s">
        <v>2564</v>
      </c>
      <c r="M34" s="9" t="str">
        <f ca="1"/>
        <v>G29</v>
      </c>
      <c r="N34" s="16"/>
      <c r="O34" s="8">
        <f t="shared" si="6"/>
        <v>6</v>
      </c>
      <c r="P34" t="str">
        <f t="shared" si="2"/>
        <v>23</v>
      </c>
      <c r="Q34" s="2">
        <f t="shared" si="3"/>
        <v>45093</v>
      </c>
      <c r="R34" s="2">
        <f t="shared" si="4"/>
        <v>45063</v>
      </c>
      <c r="S34">
        <f t="shared" si="5"/>
        <v>45036</v>
      </c>
      <c r="T34" s="26" t="s">
        <v>3373</v>
      </c>
      <c r="U34" t="str">
        <f ca="1"/>
        <v>G29</v>
      </c>
      <c r="V34" s="27" t="str">
        <f t="shared" ca="1" si="7"/>
        <v>Feb29</v>
      </c>
    </row>
    <row r="35" spans="1:22" x14ac:dyDescent="0.25">
      <c r="A35" t="s">
        <v>2449</v>
      </c>
      <c r="C35" s="22">
        <f t="shared" si="0"/>
        <v>48561</v>
      </c>
      <c r="D35" t="s">
        <v>2498</v>
      </c>
      <c r="E35" s="9" t="str">
        <f ca="1"/>
        <v>Z33</v>
      </c>
      <c r="F35" s="13"/>
      <c r="G35" s="22">
        <f t="shared" si="1"/>
        <v>48563</v>
      </c>
      <c r="H35" t="s">
        <v>2498</v>
      </c>
      <c r="I35" s="9" t="str">
        <f ca="1"/>
        <v>Z33</v>
      </c>
      <c r="K35" s="22">
        <f>DATE(RIGHT(L35,2)+100, VLOOKUP(LEFT(L35,1), $K$130:$L$141, 2,0), 1)</f>
        <v>46539</v>
      </c>
      <c r="L35" t="s">
        <v>2476</v>
      </c>
      <c r="M35" s="9" t="str">
        <f ca="1"/>
        <v>H29</v>
      </c>
      <c r="N35" s="16"/>
      <c r="O35" s="8">
        <f t="shared" si="6"/>
        <v>7</v>
      </c>
      <c r="P35" t="str">
        <f t="shared" si="2"/>
        <v>23</v>
      </c>
      <c r="Q35" s="2">
        <f t="shared" si="3"/>
        <v>45128</v>
      </c>
      <c r="R35" s="2">
        <f t="shared" si="4"/>
        <v>45098</v>
      </c>
      <c r="S35">
        <f t="shared" si="5"/>
        <v>45064</v>
      </c>
      <c r="T35" s="26" t="s">
        <v>3374</v>
      </c>
      <c r="U35" t="str">
        <f ca="1"/>
        <v>H29</v>
      </c>
      <c r="V35" s="27" t="str">
        <f t="shared" ca="1" si="7"/>
        <v>Mar29</v>
      </c>
    </row>
    <row r="36" spans="1:22" x14ac:dyDescent="0.25">
      <c r="A36" t="s">
        <v>2450</v>
      </c>
      <c r="C36" s="22">
        <f t="shared" si="0"/>
        <v>48652</v>
      </c>
      <c r="D36" t="s">
        <v>2499</v>
      </c>
      <c r="E36" s="9" t="str">
        <f ca="1"/>
        <v>H34</v>
      </c>
      <c r="F36" s="13"/>
      <c r="G36" s="22">
        <f t="shared" si="1"/>
        <v>48654</v>
      </c>
      <c r="H36" t="s">
        <v>2499</v>
      </c>
      <c r="I36" s="9" t="str">
        <f ca="1"/>
        <v>H34</v>
      </c>
      <c r="K36" s="22">
        <f>DATE(RIGHT(L36,2)+100, VLOOKUP(LEFT(L36,1), $K$130:$L$141, 2,0), 1)</f>
        <v>46569</v>
      </c>
      <c r="L36" t="s">
        <v>2565</v>
      </c>
      <c r="M36" s="9" t="str">
        <f ca="1"/>
        <v>J29</v>
      </c>
      <c r="N36" s="16"/>
      <c r="O36" s="8">
        <f t="shared" si="6"/>
        <v>8</v>
      </c>
      <c r="P36" t="str">
        <f t="shared" si="2"/>
        <v>23</v>
      </c>
      <c r="Q36" s="2">
        <f t="shared" si="3"/>
        <v>45156</v>
      </c>
      <c r="R36" s="2">
        <f t="shared" si="4"/>
        <v>45126</v>
      </c>
      <c r="S36">
        <f t="shared" si="5"/>
        <v>45099</v>
      </c>
      <c r="T36" s="26" t="s">
        <v>3375</v>
      </c>
      <c r="U36" t="str">
        <f ca="1"/>
        <v>J29</v>
      </c>
      <c r="V36" s="27" t="str">
        <f t="shared" ca="1" si="7"/>
        <v>Apr29</v>
      </c>
    </row>
    <row r="37" spans="1:22" x14ac:dyDescent="0.25">
      <c r="A37" t="s">
        <v>2451</v>
      </c>
      <c r="C37" s="22">
        <f t="shared" si="0"/>
        <v>48743</v>
      </c>
      <c r="D37" t="s">
        <v>2500</v>
      </c>
      <c r="E37" s="9" t="str">
        <f ca="1"/>
        <v>M34</v>
      </c>
      <c r="F37" s="13"/>
      <c r="G37" s="22">
        <f t="shared" si="1"/>
        <v>48745</v>
      </c>
      <c r="H37" t="s">
        <v>2500</v>
      </c>
      <c r="I37" s="9" t="str">
        <f ca="1"/>
        <v>M34</v>
      </c>
      <c r="K37" s="22">
        <f>DATE(RIGHT(L37,2)+100, VLOOKUP(LEFT(L37,1), $K$130:$L$141, 2,0), 1)</f>
        <v>46600</v>
      </c>
      <c r="L37" t="s">
        <v>2566</v>
      </c>
      <c r="M37" s="9" t="str">
        <f ca="1"/>
        <v>K29</v>
      </c>
      <c r="N37" s="16"/>
      <c r="O37" s="8">
        <f t="shared" si="6"/>
        <v>9</v>
      </c>
      <c r="P37" t="str">
        <f t="shared" si="2"/>
        <v>23</v>
      </c>
      <c r="Q37" s="2">
        <f t="shared" si="3"/>
        <v>45184</v>
      </c>
      <c r="R37" s="2">
        <f t="shared" si="4"/>
        <v>45154</v>
      </c>
      <c r="S37">
        <f t="shared" si="5"/>
        <v>45127</v>
      </c>
      <c r="T37" s="26" t="s">
        <v>3376</v>
      </c>
      <c r="U37" t="str">
        <f ca="1"/>
        <v>K29</v>
      </c>
      <c r="V37" s="27" t="str">
        <f t="shared" ca="1" si="7"/>
        <v>May29</v>
      </c>
    </row>
    <row r="38" spans="1:22" x14ac:dyDescent="0.25">
      <c r="A38" t="s">
        <v>2452</v>
      </c>
      <c r="C38" s="22">
        <f t="shared" ref="C38:C63" si="8">DATE(2000+RIGHT(D38,2),VLOOKUP(LEFT(D38,1),$G$71:$H$82,2,0),1)+ MOD(3-WEEKDAY(DATE(2000+RIGHT(D38,2),VLOOKUP(LEFT(D38,1),$G$71:$H$82,2,0),1),2),7)+12</f>
        <v>48841</v>
      </c>
      <c r="D38" t="s">
        <v>2501</v>
      </c>
      <c r="E38" s="9" t="str">
        <f ca="1"/>
        <v>U34</v>
      </c>
      <c r="F38" s="13"/>
      <c r="G38" s="22">
        <f t="shared" ref="G38:G63" si="9">DATE(2000+RIGHT(H38,2),VLOOKUP(LEFT(H38,1),$G$71:$H$82,2,0),1)+ MOD(3-WEEKDAY(DATE(2000+RIGHT(H38,2),VLOOKUP(LEFT(H38,1),$G$71:$H$82,2,0),1),2),7)+14</f>
        <v>48843</v>
      </c>
      <c r="H38" t="s">
        <v>2501</v>
      </c>
      <c r="I38" s="9" t="str">
        <f ca="1"/>
        <v>U34</v>
      </c>
      <c r="K38" s="22">
        <f>DATE(RIGHT(L38,2)+100, VLOOKUP(LEFT(L38,1), $K$130:$L$141, 2,0), 1)</f>
        <v>46631</v>
      </c>
      <c r="L38" t="s">
        <v>2477</v>
      </c>
      <c r="M38" s="9" t="str">
        <f ca="1"/>
        <v>M29</v>
      </c>
      <c r="N38" s="16"/>
      <c r="O38" s="8">
        <f t="shared" si="6"/>
        <v>10</v>
      </c>
      <c r="P38" t="str">
        <f t="shared" si="2"/>
        <v>23</v>
      </c>
      <c r="Q38" s="2">
        <f t="shared" si="3"/>
        <v>45219</v>
      </c>
      <c r="R38" s="2">
        <f t="shared" si="4"/>
        <v>45189</v>
      </c>
      <c r="S38">
        <f t="shared" si="5"/>
        <v>45155</v>
      </c>
      <c r="T38" s="26" t="s">
        <v>3377</v>
      </c>
      <c r="U38" t="str">
        <f ca="1"/>
        <v>M29</v>
      </c>
      <c r="V38" s="27" t="str">
        <f t="shared" ca="1" si="7"/>
        <v>Jun29</v>
      </c>
    </row>
    <row r="39" spans="1:22" x14ac:dyDescent="0.25">
      <c r="A39" t="s">
        <v>2453</v>
      </c>
      <c r="C39" s="22">
        <f t="shared" si="8"/>
        <v>48932</v>
      </c>
      <c r="D39" t="s">
        <v>2502</v>
      </c>
      <c r="E39" s="9" t="str">
        <f ca="1"/>
        <v>Z34</v>
      </c>
      <c r="F39" s="13"/>
      <c r="G39" s="22">
        <f t="shared" si="9"/>
        <v>48934</v>
      </c>
      <c r="H39" t="s">
        <v>2502</v>
      </c>
      <c r="I39" s="9" t="str">
        <f ca="1"/>
        <v>Z34</v>
      </c>
      <c r="K39" s="22">
        <f>DATE(RIGHT(L39,2)+100, VLOOKUP(LEFT(L39,1), $K$130:$L$141, 2,0), 1)</f>
        <v>46661</v>
      </c>
      <c r="L39" t="s">
        <v>2567</v>
      </c>
      <c r="M39" s="9" t="str">
        <f ca="1"/>
        <v>N29</v>
      </c>
      <c r="N39" s="16"/>
      <c r="O39" s="8">
        <f t="shared" si="6"/>
        <v>11</v>
      </c>
      <c r="P39" t="str">
        <f t="shared" si="2"/>
        <v>23</v>
      </c>
      <c r="Q39" s="2">
        <f t="shared" si="3"/>
        <v>45247</v>
      </c>
      <c r="R39" s="2">
        <f t="shared" si="4"/>
        <v>45217</v>
      </c>
      <c r="S39">
        <f t="shared" si="5"/>
        <v>45190</v>
      </c>
      <c r="T39" s="26" t="s">
        <v>3378</v>
      </c>
      <c r="U39" t="str">
        <f ca="1"/>
        <v>N29</v>
      </c>
      <c r="V39" s="27" t="str">
        <f t="shared" ca="1" si="7"/>
        <v>Jul29</v>
      </c>
    </row>
    <row r="40" spans="1:22" x14ac:dyDescent="0.25">
      <c r="A40" t="s">
        <v>2454</v>
      </c>
      <c r="C40" s="22">
        <f t="shared" si="8"/>
        <v>49016</v>
      </c>
      <c r="D40" t="s">
        <v>2503</v>
      </c>
      <c r="E40" s="9" t="str">
        <f ca="1"/>
        <v>H35</v>
      </c>
      <c r="F40" s="13"/>
      <c r="G40" s="22">
        <f t="shared" si="9"/>
        <v>49018</v>
      </c>
      <c r="H40" t="s">
        <v>2503</v>
      </c>
      <c r="I40" s="9" t="str">
        <f ca="1"/>
        <v>H35</v>
      </c>
      <c r="K40" s="22">
        <f>DATE(RIGHT(L40,2)+100, VLOOKUP(LEFT(L40,1), $K$130:$L$141, 2,0), 1)</f>
        <v>46692</v>
      </c>
      <c r="L40" t="s">
        <v>2568</v>
      </c>
      <c r="M40" s="9" t="str">
        <f ca="1"/>
        <v>Q29</v>
      </c>
      <c r="N40" s="16"/>
      <c r="O40" s="8">
        <f t="shared" si="6"/>
        <v>12</v>
      </c>
      <c r="P40" t="str">
        <f t="shared" si="2"/>
        <v>23</v>
      </c>
      <c r="Q40" s="2">
        <f t="shared" si="3"/>
        <v>45275</v>
      </c>
      <c r="R40" s="2">
        <f t="shared" si="4"/>
        <v>45245</v>
      </c>
      <c r="S40">
        <f t="shared" si="5"/>
        <v>45218</v>
      </c>
      <c r="T40" s="26" t="s">
        <v>3379</v>
      </c>
      <c r="U40" t="str">
        <f ca="1"/>
        <v>Q29</v>
      </c>
      <c r="V40" s="27" t="str">
        <f t="shared" ca="1" si="7"/>
        <v>Aug29</v>
      </c>
    </row>
    <row r="41" spans="1:22" x14ac:dyDescent="0.25">
      <c r="A41" t="s">
        <v>2455</v>
      </c>
      <c r="C41" s="22">
        <f t="shared" si="8"/>
        <v>49114</v>
      </c>
      <c r="D41" t="s">
        <v>2504</v>
      </c>
      <c r="E41" s="9" t="str">
        <f ca="1"/>
        <v>M35</v>
      </c>
      <c r="F41" s="13"/>
      <c r="G41" s="22">
        <f t="shared" si="9"/>
        <v>49116</v>
      </c>
      <c r="H41" t="s">
        <v>2504</v>
      </c>
      <c r="I41" s="9" t="str">
        <f ca="1"/>
        <v>M35</v>
      </c>
      <c r="K41" s="22">
        <f>DATE(RIGHT(L41,2)+100, VLOOKUP(LEFT(L41,1), $K$130:$L$141, 2,0), 1)</f>
        <v>46722</v>
      </c>
      <c r="L41" t="s">
        <v>2478</v>
      </c>
      <c r="M41" s="9" t="str">
        <f ca="1"/>
        <v>U29</v>
      </c>
      <c r="N41" s="16"/>
      <c r="O41" s="8">
        <f t="shared" si="6"/>
        <v>1</v>
      </c>
      <c r="P41" t="str">
        <f t="shared" si="2"/>
        <v>24</v>
      </c>
      <c r="Q41" s="2">
        <f t="shared" si="3"/>
        <v>45310</v>
      </c>
      <c r="R41" s="2">
        <f t="shared" si="4"/>
        <v>45280</v>
      </c>
      <c r="S41">
        <f t="shared" si="5"/>
        <v>45246</v>
      </c>
      <c r="T41" s="26" t="s">
        <v>3380</v>
      </c>
      <c r="U41" t="str">
        <f ca="1"/>
        <v>U29</v>
      </c>
      <c r="V41" s="27" t="str">
        <f t="shared" ca="1" si="7"/>
        <v>Sep29</v>
      </c>
    </row>
    <row r="42" spans="1:22" x14ac:dyDescent="0.25">
      <c r="A42" t="s">
        <v>2456</v>
      </c>
      <c r="C42" s="22">
        <f t="shared" si="8"/>
        <v>49205</v>
      </c>
      <c r="D42" t="s">
        <v>2505</v>
      </c>
      <c r="E42" s="9" t="str">
        <f ca="1"/>
        <v>U35</v>
      </c>
      <c r="F42" s="13"/>
      <c r="G42" s="22">
        <f t="shared" si="9"/>
        <v>49207</v>
      </c>
      <c r="H42" t="s">
        <v>2505</v>
      </c>
      <c r="I42" s="9" t="str">
        <f ca="1"/>
        <v>U35</v>
      </c>
      <c r="K42" s="22">
        <f>DATE(RIGHT(L42,2)+100, VLOOKUP(LEFT(L42,1), $K$130:$L$141, 2,0), 1)</f>
        <v>46753</v>
      </c>
      <c r="L42" t="s">
        <v>2569</v>
      </c>
      <c r="M42" s="9" t="str">
        <f ca="1"/>
        <v>V29</v>
      </c>
      <c r="N42" s="16"/>
      <c r="O42" s="8">
        <f t="shared" si="6"/>
        <v>2</v>
      </c>
      <c r="P42" t="str">
        <f t="shared" si="2"/>
        <v>24</v>
      </c>
      <c r="Q42" s="2">
        <f t="shared" si="3"/>
        <v>45338</v>
      </c>
      <c r="R42" s="2">
        <f t="shared" si="4"/>
        <v>45308</v>
      </c>
      <c r="S42">
        <f t="shared" si="5"/>
        <v>45281</v>
      </c>
      <c r="T42" s="26" t="s">
        <v>3381</v>
      </c>
      <c r="U42" t="str">
        <f ca="1"/>
        <v>V29</v>
      </c>
      <c r="V42" s="27" t="str">
        <f t="shared" ca="1" si="7"/>
        <v>Oct29</v>
      </c>
    </row>
    <row r="43" spans="1:22" x14ac:dyDescent="0.25">
      <c r="A43" t="s">
        <v>2457</v>
      </c>
      <c r="C43" s="22">
        <f t="shared" si="8"/>
        <v>49296</v>
      </c>
      <c r="D43" t="s">
        <v>2506</v>
      </c>
      <c r="E43" s="9" t="str">
        <f ca="1"/>
        <v>Z35</v>
      </c>
      <c r="F43" s="13"/>
      <c r="G43" s="22">
        <f t="shared" si="9"/>
        <v>49298</v>
      </c>
      <c r="H43" t="s">
        <v>2506</v>
      </c>
      <c r="I43" s="9" t="str">
        <f ca="1"/>
        <v>Z35</v>
      </c>
      <c r="K43" s="22">
        <f>DATE(RIGHT(L43,2)+100, VLOOKUP(LEFT(L43,1), $K$130:$L$141, 2,0), 1)</f>
        <v>46784</v>
      </c>
      <c r="L43" t="s">
        <v>2570</v>
      </c>
      <c r="M43" s="9" t="str">
        <f ca="1"/>
        <v>X29</v>
      </c>
      <c r="N43" s="16"/>
      <c r="O43" s="8">
        <f t="shared" si="6"/>
        <v>3</v>
      </c>
      <c r="P43" t="str">
        <f t="shared" si="2"/>
        <v>24</v>
      </c>
      <c r="Q43" s="2">
        <f t="shared" si="3"/>
        <v>45366</v>
      </c>
      <c r="R43" s="2">
        <f t="shared" si="4"/>
        <v>45336</v>
      </c>
      <c r="S43">
        <f t="shared" si="5"/>
        <v>45309</v>
      </c>
      <c r="T43" s="26" t="s">
        <v>3382</v>
      </c>
      <c r="U43" t="str">
        <f ca="1"/>
        <v>X29</v>
      </c>
      <c r="V43" s="27" t="str">
        <f t="shared" ca="1" si="7"/>
        <v>Nov29</v>
      </c>
    </row>
    <row r="44" spans="1:22" x14ac:dyDescent="0.25">
      <c r="A44" t="s">
        <v>2458</v>
      </c>
      <c r="C44" s="22">
        <f t="shared" si="8"/>
        <v>49387</v>
      </c>
      <c r="D44" t="s">
        <v>2507</v>
      </c>
      <c r="E44" s="9" t="str">
        <f ca="1"/>
        <v>H36</v>
      </c>
      <c r="F44" s="13"/>
      <c r="G44" s="22">
        <f t="shared" si="9"/>
        <v>49389</v>
      </c>
      <c r="H44" t="s">
        <v>2507</v>
      </c>
      <c r="I44" s="9" t="str">
        <f ca="1"/>
        <v>H36</v>
      </c>
      <c r="K44" s="22">
        <f>DATE(RIGHT(L44,2)+100, VLOOKUP(LEFT(L44,1), $K$130:$L$141, 2,0), 1)</f>
        <v>46813</v>
      </c>
      <c r="L44" t="s">
        <v>2479</v>
      </c>
      <c r="M44" s="9" t="str">
        <f ca="1"/>
        <v>Z29</v>
      </c>
      <c r="N44" s="16"/>
      <c r="O44" s="8">
        <f t="shared" si="6"/>
        <v>4</v>
      </c>
      <c r="P44" t="str">
        <f t="shared" si="2"/>
        <v>24</v>
      </c>
      <c r="Q44" s="2">
        <f t="shared" si="3"/>
        <v>45401</v>
      </c>
      <c r="R44" s="2">
        <f t="shared" si="4"/>
        <v>45371</v>
      </c>
      <c r="S44">
        <f t="shared" si="5"/>
        <v>45337</v>
      </c>
      <c r="T44" s="26" t="s">
        <v>3383</v>
      </c>
      <c r="U44" t="str">
        <f ca="1"/>
        <v>Z29</v>
      </c>
      <c r="V44" s="27" t="str">
        <f t="shared" ca="1" si="7"/>
        <v>Dec29</v>
      </c>
    </row>
    <row r="45" spans="1:22" x14ac:dyDescent="0.25">
      <c r="A45" t="s">
        <v>2459</v>
      </c>
      <c r="C45" s="22">
        <f t="shared" si="8"/>
        <v>49478</v>
      </c>
      <c r="D45" t="s">
        <v>2508</v>
      </c>
      <c r="E45" s="9" t="str">
        <f ca="1"/>
        <v>M36</v>
      </c>
      <c r="G45" s="22">
        <f t="shared" si="9"/>
        <v>49480</v>
      </c>
      <c r="H45" t="s">
        <v>2508</v>
      </c>
      <c r="I45" s="9" t="str">
        <f ca="1"/>
        <v>M36</v>
      </c>
      <c r="K45" s="22">
        <f>DATE(RIGHT(L45,2)+100, VLOOKUP(LEFT(L45,1), $K$130:$L$141, 2,0), 1)</f>
        <v>46844</v>
      </c>
      <c r="L45" t="s">
        <v>2571</v>
      </c>
      <c r="M45" s="9" t="str">
        <f ca="1"/>
        <v>F30</v>
      </c>
      <c r="N45" s="16"/>
      <c r="O45" s="8">
        <f t="shared" si="6"/>
        <v>5</v>
      </c>
      <c r="P45" t="str">
        <f t="shared" si="2"/>
        <v>24</v>
      </c>
      <c r="Q45" s="2">
        <f t="shared" si="3"/>
        <v>45429</v>
      </c>
      <c r="R45" s="2">
        <f t="shared" si="4"/>
        <v>45399</v>
      </c>
      <c r="S45">
        <f t="shared" si="5"/>
        <v>45372</v>
      </c>
      <c r="T45" s="26" t="s">
        <v>3384</v>
      </c>
      <c r="U45" t="str">
        <f ca="1"/>
        <v>F30</v>
      </c>
      <c r="V45" s="27" t="str">
        <f t="shared" ca="1" si="7"/>
        <v>Jan30</v>
      </c>
    </row>
    <row r="46" spans="1:22" x14ac:dyDescent="0.25">
      <c r="C46" s="22">
        <f t="shared" si="8"/>
        <v>49569</v>
      </c>
      <c r="D46" t="s">
        <v>2509</v>
      </c>
      <c r="E46" s="9" t="str">
        <f ca="1"/>
        <v>U36</v>
      </c>
      <c r="G46" s="22">
        <f t="shared" si="9"/>
        <v>49571</v>
      </c>
      <c r="H46" t="s">
        <v>2509</v>
      </c>
      <c r="I46" s="9" t="str">
        <f ca="1"/>
        <v>U36</v>
      </c>
      <c r="K46" s="22">
        <f>DATE(RIGHT(L46,2)+100, VLOOKUP(LEFT(L46,1), $K$130:$L$141, 2,0), 1)</f>
        <v>46874</v>
      </c>
      <c r="L46" t="s">
        <v>2572</v>
      </c>
      <c r="M46" s="9" t="str">
        <f ca="1"/>
        <v>G30</v>
      </c>
      <c r="N46" s="16"/>
      <c r="O46" s="8">
        <f t="shared" si="6"/>
        <v>6</v>
      </c>
      <c r="P46" t="str">
        <f t="shared" si="2"/>
        <v>24</v>
      </c>
      <c r="Q46" s="2">
        <f t="shared" si="3"/>
        <v>45464</v>
      </c>
      <c r="R46" s="2">
        <f t="shared" si="4"/>
        <v>45434</v>
      </c>
      <c r="S46">
        <f t="shared" si="5"/>
        <v>45400</v>
      </c>
      <c r="T46" s="26" t="s">
        <v>3385</v>
      </c>
      <c r="U46" t="str">
        <f ca="1"/>
        <v>G30</v>
      </c>
      <c r="V46" s="27" t="str">
        <f t="shared" ca="1" si="7"/>
        <v>Feb30</v>
      </c>
    </row>
    <row r="47" spans="1:22" x14ac:dyDescent="0.25">
      <c r="C47" s="22">
        <f t="shared" si="8"/>
        <v>49660</v>
      </c>
      <c r="D47" t="s">
        <v>2510</v>
      </c>
      <c r="E47" s="9" t="str">
        <f ca="1"/>
        <v>Z36</v>
      </c>
      <c r="G47" s="22">
        <f t="shared" si="9"/>
        <v>49662</v>
      </c>
      <c r="H47" t="s">
        <v>2510</v>
      </c>
      <c r="I47" s="9" t="str">
        <f ca="1"/>
        <v>Z36</v>
      </c>
      <c r="K47" s="22">
        <f>DATE(RIGHT(L47,2)+100, VLOOKUP(LEFT(L47,1), $K$130:$L$141, 2,0), 1)</f>
        <v>46905</v>
      </c>
      <c r="L47" t="s">
        <v>2480</v>
      </c>
      <c r="M47" s="9" t="str">
        <f ca="1"/>
        <v>H30</v>
      </c>
      <c r="N47" s="16"/>
      <c r="O47" s="8">
        <f t="shared" si="6"/>
        <v>7</v>
      </c>
      <c r="P47" t="str">
        <f t="shared" si="2"/>
        <v>24</v>
      </c>
      <c r="Q47" s="2">
        <f t="shared" si="3"/>
        <v>45492</v>
      </c>
      <c r="R47" s="2">
        <f t="shared" si="4"/>
        <v>45462</v>
      </c>
      <c r="S47">
        <f t="shared" si="5"/>
        <v>45435</v>
      </c>
      <c r="T47" s="26" t="s">
        <v>3386</v>
      </c>
      <c r="U47" t="str">
        <f ca="1"/>
        <v>H30</v>
      </c>
      <c r="V47" s="27" t="str">
        <f t="shared" ca="1" si="7"/>
        <v>Mar30</v>
      </c>
    </row>
    <row r="48" spans="1:22" x14ac:dyDescent="0.25">
      <c r="C48" s="22">
        <f t="shared" si="8"/>
        <v>49751</v>
      </c>
      <c r="D48" t="s">
        <v>2511</v>
      </c>
      <c r="E48" s="9" t="str">
        <f ca="1"/>
        <v>H37</v>
      </c>
      <c r="G48" s="22">
        <f t="shared" si="9"/>
        <v>49753</v>
      </c>
      <c r="H48" t="s">
        <v>2511</v>
      </c>
      <c r="I48" s="9" t="str">
        <f ca="1"/>
        <v>H37</v>
      </c>
      <c r="K48" s="22">
        <f>DATE(RIGHT(L48,2)+100, VLOOKUP(LEFT(L48,1), $K$130:$L$141, 2,0), 1)</f>
        <v>46935</v>
      </c>
      <c r="L48" t="s">
        <v>2573</v>
      </c>
      <c r="M48" s="9" t="str">
        <f ca="1"/>
        <v>J30</v>
      </c>
      <c r="O48" s="8">
        <f t="shared" si="6"/>
        <v>8</v>
      </c>
      <c r="P48" t="str">
        <f t="shared" si="2"/>
        <v>24</v>
      </c>
      <c r="Q48" s="2">
        <f t="shared" si="3"/>
        <v>45520</v>
      </c>
      <c r="R48" s="2">
        <f t="shared" si="4"/>
        <v>45490</v>
      </c>
      <c r="S48">
        <f t="shared" si="5"/>
        <v>45463</v>
      </c>
      <c r="T48" s="26" t="s">
        <v>3387</v>
      </c>
      <c r="U48" t="str">
        <f ca="1"/>
        <v>J30</v>
      </c>
      <c r="V48" s="27" t="str">
        <f t="shared" ca="1" si="7"/>
        <v>Apr30</v>
      </c>
    </row>
    <row r="49" spans="3:22" x14ac:dyDescent="0.25">
      <c r="C49" s="22">
        <f t="shared" si="8"/>
        <v>49842</v>
      </c>
      <c r="D49" t="s">
        <v>2512</v>
      </c>
      <c r="E49" s="9" t="str">
        <f ca="1"/>
        <v>M37</v>
      </c>
      <c r="G49" s="22">
        <f t="shared" si="9"/>
        <v>49844</v>
      </c>
      <c r="H49" t="s">
        <v>2512</v>
      </c>
      <c r="I49" s="9" t="str">
        <f ca="1"/>
        <v>M37</v>
      </c>
      <c r="K49" s="22">
        <f>DATE(RIGHT(L49,2)+100, VLOOKUP(LEFT(L49,1), $K$130:$L$141, 2,0), 1)</f>
        <v>46966</v>
      </c>
      <c r="L49" t="s">
        <v>2574</v>
      </c>
      <c r="M49" s="9" t="str">
        <f ca="1"/>
        <v>K30</v>
      </c>
      <c r="O49" s="8">
        <f t="shared" si="6"/>
        <v>9</v>
      </c>
      <c r="P49" t="str">
        <f t="shared" si="2"/>
        <v>24</v>
      </c>
      <c r="Q49" s="2">
        <f t="shared" si="3"/>
        <v>45555</v>
      </c>
      <c r="R49" s="2">
        <f t="shared" si="4"/>
        <v>45525</v>
      </c>
      <c r="S49">
        <f t="shared" si="5"/>
        <v>45491</v>
      </c>
      <c r="T49" s="26" t="s">
        <v>3388</v>
      </c>
      <c r="U49" t="str">
        <f ca="1"/>
        <v>K30</v>
      </c>
      <c r="V49" s="27" t="str">
        <f t="shared" ca="1" si="7"/>
        <v>May30</v>
      </c>
    </row>
    <row r="50" spans="3:22" x14ac:dyDescent="0.25">
      <c r="C50" s="22">
        <f t="shared" si="8"/>
        <v>49933</v>
      </c>
      <c r="D50" t="s">
        <v>2513</v>
      </c>
      <c r="E50" s="9" t="str">
        <f ca="1"/>
        <v>U37</v>
      </c>
      <c r="G50" s="22">
        <f t="shared" si="9"/>
        <v>49935</v>
      </c>
      <c r="H50" t="s">
        <v>2513</v>
      </c>
      <c r="I50" s="9" t="str">
        <f ca="1"/>
        <v>U37</v>
      </c>
      <c r="K50" s="22">
        <f>DATE(RIGHT(L50,2)+100, VLOOKUP(LEFT(L50,1), $K$130:$L$141, 2,0), 1)</f>
        <v>46997</v>
      </c>
      <c r="L50" t="s">
        <v>2481</v>
      </c>
      <c r="M50" s="9" t="str">
        <f ca="1"/>
        <v>M30</v>
      </c>
      <c r="O50" s="8">
        <f t="shared" si="6"/>
        <v>10</v>
      </c>
      <c r="P50" t="str">
        <f t="shared" si="2"/>
        <v>24</v>
      </c>
      <c r="Q50" s="2">
        <f t="shared" si="3"/>
        <v>45583</v>
      </c>
      <c r="R50" s="2">
        <f t="shared" si="4"/>
        <v>45553</v>
      </c>
      <c r="S50">
        <f t="shared" si="5"/>
        <v>45526</v>
      </c>
      <c r="T50" s="26" t="s">
        <v>3389</v>
      </c>
      <c r="U50" t="str">
        <f ca="1"/>
        <v>M30</v>
      </c>
      <c r="V50" s="27" t="str">
        <f t="shared" ca="1" si="7"/>
        <v>Jun30</v>
      </c>
    </row>
    <row r="51" spans="3:22" x14ac:dyDescent="0.25">
      <c r="C51" s="22">
        <f t="shared" si="8"/>
        <v>50024</v>
      </c>
      <c r="D51" t="s">
        <v>2514</v>
      </c>
      <c r="E51" s="9" t="str">
        <f ca="1"/>
        <v>Z37</v>
      </c>
      <c r="G51" s="22">
        <f t="shared" si="9"/>
        <v>50026</v>
      </c>
      <c r="H51" t="s">
        <v>2514</v>
      </c>
      <c r="I51" s="9" t="str">
        <f ca="1"/>
        <v>Z37</v>
      </c>
      <c r="K51" s="22">
        <f>DATE(RIGHT(L51,2)+100, VLOOKUP(LEFT(L51,1), $K$130:$L$141, 2,0), 1)</f>
        <v>47027</v>
      </c>
      <c r="L51" t="s">
        <v>2575</v>
      </c>
      <c r="M51" s="9" t="str">
        <f ca="1"/>
        <v>N30</v>
      </c>
      <c r="O51" s="8">
        <f t="shared" si="6"/>
        <v>11</v>
      </c>
      <c r="P51" t="str">
        <f t="shared" si="2"/>
        <v>24</v>
      </c>
      <c r="Q51" s="2">
        <f t="shared" si="3"/>
        <v>45611</v>
      </c>
      <c r="R51" s="2">
        <f t="shared" si="4"/>
        <v>45581</v>
      </c>
      <c r="S51">
        <f t="shared" si="5"/>
        <v>45554</v>
      </c>
      <c r="T51" s="26" t="s">
        <v>3390</v>
      </c>
      <c r="U51" t="str">
        <f ca="1"/>
        <v>N30</v>
      </c>
      <c r="V51" s="27" t="str">
        <f t="shared" ca="1" si="7"/>
        <v>Jul30</v>
      </c>
    </row>
    <row r="52" spans="3:22" x14ac:dyDescent="0.25">
      <c r="C52" s="22">
        <f t="shared" si="8"/>
        <v>50115</v>
      </c>
      <c r="D52" t="s">
        <v>2515</v>
      </c>
      <c r="E52" s="9" t="str">
        <f ca="1"/>
        <v>H39</v>
      </c>
      <c r="G52" s="22">
        <f t="shared" si="9"/>
        <v>50117</v>
      </c>
      <c r="H52" t="s">
        <v>2515</v>
      </c>
      <c r="I52" s="9" t="str">
        <f ca="1"/>
        <v>H39</v>
      </c>
      <c r="K52" s="22">
        <f>DATE(RIGHT(L52,2)+100, VLOOKUP(LEFT(L52,1), $K$130:$L$141, 2,0), 1)</f>
        <v>47058</v>
      </c>
      <c r="L52" t="s">
        <v>2576</v>
      </c>
      <c r="M52" s="9" t="str">
        <f ca="1"/>
        <v>Q30</v>
      </c>
      <c r="O52" s="8">
        <f t="shared" si="6"/>
        <v>12</v>
      </c>
      <c r="P52" t="str">
        <f t="shared" si="2"/>
        <v>24</v>
      </c>
      <c r="Q52" s="2">
        <f t="shared" si="3"/>
        <v>45646</v>
      </c>
      <c r="R52" s="2">
        <f t="shared" si="4"/>
        <v>45616</v>
      </c>
      <c r="S52">
        <f t="shared" si="5"/>
        <v>45582</v>
      </c>
      <c r="T52" s="26" t="s">
        <v>3391</v>
      </c>
      <c r="U52" t="str">
        <f ca="1"/>
        <v>Q30</v>
      </c>
      <c r="V52" s="27" t="str">
        <f t="shared" ca="1" si="7"/>
        <v>Aug30</v>
      </c>
    </row>
    <row r="53" spans="3:22" x14ac:dyDescent="0.25">
      <c r="C53" s="22">
        <f t="shared" si="8"/>
        <v>50206</v>
      </c>
      <c r="D53" t="s">
        <v>2517</v>
      </c>
      <c r="E53" s="9" t="str">
        <f ca="1"/>
        <v>M39</v>
      </c>
      <c r="G53" s="22">
        <f t="shared" si="9"/>
        <v>50208</v>
      </c>
      <c r="H53" t="s">
        <v>2517</v>
      </c>
      <c r="I53" s="9" t="str">
        <f ca="1"/>
        <v>M39</v>
      </c>
      <c r="K53" s="22">
        <f>DATE(RIGHT(L53,2)+100, VLOOKUP(LEFT(L53,1), $K$130:$L$141, 2,0), 1)</f>
        <v>47088</v>
      </c>
      <c r="L53" t="s">
        <v>2482</v>
      </c>
      <c r="M53" s="9" t="str">
        <f ca="1"/>
        <v>U30</v>
      </c>
      <c r="O53" s="8">
        <f t="shared" si="6"/>
        <v>1</v>
      </c>
      <c r="P53" t="str">
        <f t="shared" si="2"/>
        <v>25</v>
      </c>
      <c r="Q53" s="2">
        <f t="shared" si="3"/>
        <v>45674</v>
      </c>
      <c r="R53" s="2">
        <f t="shared" si="4"/>
        <v>45644</v>
      </c>
      <c r="S53">
        <f t="shared" si="5"/>
        <v>45617</v>
      </c>
      <c r="T53" s="26" t="s">
        <v>3392</v>
      </c>
      <c r="U53" t="str">
        <f ca="1"/>
        <v>U30</v>
      </c>
      <c r="V53" s="27" t="str">
        <f t="shared" ca="1" si="7"/>
        <v>Sep30</v>
      </c>
    </row>
    <row r="54" spans="3:22" x14ac:dyDescent="0.25">
      <c r="C54" s="22">
        <f t="shared" si="8"/>
        <v>50297</v>
      </c>
      <c r="D54" t="s">
        <v>2519</v>
      </c>
      <c r="E54" s="9" t="str">
        <f ca="1"/>
        <v>U39</v>
      </c>
      <c r="G54" s="22">
        <f t="shared" si="9"/>
        <v>50299</v>
      </c>
      <c r="H54" t="s">
        <v>2519</v>
      </c>
      <c r="I54" s="9" t="str">
        <f ca="1"/>
        <v>U39</v>
      </c>
      <c r="K54" s="22">
        <f>DATE(RIGHT(L54,2)+100, VLOOKUP(LEFT(L54,1), $K$130:$L$141, 2,0), 1)</f>
        <v>47119</v>
      </c>
      <c r="L54" t="s">
        <v>2577</v>
      </c>
      <c r="M54" s="9" t="str">
        <f ca="1"/>
        <v>V30</v>
      </c>
      <c r="O54" s="8">
        <f t="shared" si="6"/>
        <v>2</v>
      </c>
      <c r="P54" t="str">
        <f t="shared" si="2"/>
        <v>25</v>
      </c>
      <c r="Q54" s="2">
        <f t="shared" si="3"/>
        <v>45709</v>
      </c>
      <c r="R54" s="2">
        <f t="shared" si="4"/>
        <v>45679</v>
      </c>
      <c r="S54">
        <f t="shared" si="5"/>
        <v>45645</v>
      </c>
      <c r="T54" s="26" t="s">
        <v>2543</v>
      </c>
      <c r="U54" t="str">
        <f ca="1"/>
        <v>V30</v>
      </c>
      <c r="V54" s="27" t="str">
        <f t="shared" ca="1" si="7"/>
        <v>Oct30</v>
      </c>
    </row>
    <row r="55" spans="3:22" x14ac:dyDescent="0.25">
      <c r="C55" s="22">
        <f t="shared" si="8"/>
        <v>50388</v>
      </c>
      <c r="D55" t="s">
        <v>2521</v>
      </c>
      <c r="E55" s="9" t="str">
        <f ca="1"/>
        <v>Z39</v>
      </c>
      <c r="G55" s="22">
        <f t="shared" si="9"/>
        <v>50390</v>
      </c>
      <c r="H55" t="s">
        <v>2521</v>
      </c>
      <c r="I55" s="9" t="str">
        <f ca="1"/>
        <v>Z39</v>
      </c>
      <c r="K55" s="22">
        <f>DATE(RIGHT(L55,2)+100, VLOOKUP(LEFT(L55,1), $K$130:$L$141, 2,0), 1)</f>
        <v>47150</v>
      </c>
      <c r="L55" t="s">
        <v>2578</v>
      </c>
      <c r="M55" s="9" t="str">
        <f ca="1"/>
        <v>X30</v>
      </c>
      <c r="O55" s="8">
        <f t="shared" si="6"/>
        <v>3</v>
      </c>
      <c r="P55" t="str">
        <f t="shared" si="2"/>
        <v>25</v>
      </c>
      <c r="Q55" s="2">
        <f t="shared" si="3"/>
        <v>45737</v>
      </c>
      <c r="R55" s="2">
        <f t="shared" si="4"/>
        <v>45707</v>
      </c>
      <c r="S55">
        <f t="shared" si="5"/>
        <v>45680</v>
      </c>
      <c r="T55" s="26" t="s">
        <v>2544</v>
      </c>
      <c r="U55" t="str">
        <f ca="1"/>
        <v>X30</v>
      </c>
      <c r="V55" s="27" t="str">
        <f t="shared" ca="1" si="7"/>
        <v>Nov30</v>
      </c>
    </row>
    <row r="56" spans="3:22" x14ac:dyDescent="0.25">
      <c r="C56" s="22">
        <f t="shared" si="8"/>
        <v>50843</v>
      </c>
      <c r="D56" t="s">
        <v>2523</v>
      </c>
      <c r="E56" s="9" t="str">
        <f ca="1"/>
        <v>H40</v>
      </c>
      <c r="G56" s="22">
        <f t="shared" si="9"/>
        <v>50845</v>
      </c>
      <c r="H56" t="s">
        <v>2523</v>
      </c>
      <c r="I56" s="9" t="str">
        <f ca="1"/>
        <v>H40</v>
      </c>
      <c r="K56" s="22">
        <f>DATE(RIGHT(L56,2)+100, VLOOKUP(LEFT(L56,1), $K$130:$L$141, 2,0), 1)</f>
        <v>47178</v>
      </c>
      <c r="L56" t="s">
        <v>2483</v>
      </c>
      <c r="M56" s="9" t="str">
        <f ca="1"/>
        <v>Z30</v>
      </c>
      <c r="O56" s="8">
        <f t="shared" si="6"/>
        <v>4</v>
      </c>
      <c r="P56" t="str">
        <f t="shared" si="2"/>
        <v>25</v>
      </c>
      <c r="Q56" s="2">
        <f t="shared" si="3"/>
        <v>45765</v>
      </c>
      <c r="R56" s="2">
        <f t="shared" si="4"/>
        <v>45735</v>
      </c>
      <c r="S56">
        <f t="shared" si="5"/>
        <v>45708</v>
      </c>
      <c r="T56" s="26" t="s">
        <v>2545</v>
      </c>
      <c r="U56" t="str">
        <f ca="1"/>
        <v>Z30</v>
      </c>
      <c r="V56" s="27" t="str">
        <f t="shared" ca="1" si="7"/>
        <v>Dec30</v>
      </c>
    </row>
    <row r="57" spans="3:22" x14ac:dyDescent="0.25">
      <c r="C57" s="22">
        <f t="shared" si="8"/>
        <v>50934</v>
      </c>
      <c r="D57" t="s">
        <v>2525</v>
      </c>
      <c r="E57" s="9" t="str">
        <f ca="1"/>
        <v>M40</v>
      </c>
      <c r="G57" s="22">
        <f t="shared" si="9"/>
        <v>50936</v>
      </c>
      <c r="H57" t="s">
        <v>2525</v>
      </c>
      <c r="I57" s="9" t="str">
        <f ca="1"/>
        <v>M40</v>
      </c>
      <c r="K57" s="22">
        <f>DATE(RIGHT(L57,2)+100, VLOOKUP(LEFT(L57,1), $K$130:$L$141, 2,0), 1)</f>
        <v>47209</v>
      </c>
      <c r="L57" t="s">
        <v>2579</v>
      </c>
      <c r="M57" s="9" t="str">
        <f ca="1"/>
        <v>F31</v>
      </c>
      <c r="O57" s="8">
        <f t="shared" si="6"/>
        <v>5</v>
      </c>
      <c r="P57" t="str">
        <f t="shared" si="2"/>
        <v>25</v>
      </c>
      <c r="Q57" s="2">
        <f t="shared" si="3"/>
        <v>45793</v>
      </c>
      <c r="R57" s="2">
        <f t="shared" si="4"/>
        <v>45763</v>
      </c>
      <c r="S57">
        <f t="shared" si="5"/>
        <v>45736</v>
      </c>
      <c r="T57" s="26" t="s">
        <v>2546</v>
      </c>
      <c r="U57" t="str">
        <f ca="1"/>
        <v>F31</v>
      </c>
      <c r="V57" s="27" t="str">
        <f t="shared" ca="1" si="7"/>
        <v>Jan31</v>
      </c>
    </row>
    <row r="58" spans="3:22" x14ac:dyDescent="0.25">
      <c r="C58" s="22">
        <f t="shared" si="8"/>
        <v>51032</v>
      </c>
      <c r="D58" t="s">
        <v>2527</v>
      </c>
      <c r="E58" s="9" t="str">
        <f ca="1"/>
        <v>U40</v>
      </c>
      <c r="G58" s="22">
        <f t="shared" si="9"/>
        <v>51034</v>
      </c>
      <c r="H58" t="s">
        <v>2527</v>
      </c>
      <c r="I58" s="9" t="str">
        <f ca="1"/>
        <v>U40</v>
      </c>
      <c r="K58" s="22">
        <f>DATE(RIGHT(L58,2)+100, VLOOKUP(LEFT(L58,1), $K$130:$L$141, 2,0), 1)</f>
        <v>47239</v>
      </c>
      <c r="L58" t="s">
        <v>2580</v>
      </c>
      <c r="M58" s="9" t="str">
        <f ca="1"/>
        <v>G31</v>
      </c>
      <c r="O58" s="8">
        <f t="shared" si="6"/>
        <v>6</v>
      </c>
      <c r="P58" t="str">
        <f t="shared" si="2"/>
        <v>25</v>
      </c>
      <c r="Q58" s="2">
        <f t="shared" si="3"/>
        <v>45828</v>
      </c>
      <c r="R58" s="2">
        <f t="shared" si="4"/>
        <v>45798</v>
      </c>
      <c r="S58">
        <f t="shared" si="5"/>
        <v>45764</v>
      </c>
      <c r="T58" s="26" t="s">
        <v>2547</v>
      </c>
      <c r="U58" t="str">
        <f ca="1"/>
        <v>G31</v>
      </c>
      <c r="V58" s="27" t="str">
        <f t="shared" ca="1" si="7"/>
        <v>Feb31</v>
      </c>
    </row>
    <row r="59" spans="3:22" x14ac:dyDescent="0.25">
      <c r="C59" s="22">
        <f t="shared" si="8"/>
        <v>51123</v>
      </c>
      <c r="D59" t="s">
        <v>2529</v>
      </c>
      <c r="E59" s="9" t="str">
        <f ca="1"/>
        <v>Z40</v>
      </c>
      <c r="G59" s="22">
        <f t="shared" si="9"/>
        <v>51125</v>
      </c>
      <c r="H59" t="s">
        <v>2529</v>
      </c>
      <c r="I59" s="9" t="str">
        <f ca="1"/>
        <v>Z40</v>
      </c>
      <c r="K59" s="22">
        <f>DATE(RIGHT(L59,2)+100, VLOOKUP(LEFT(L59,1), $K$130:$L$141, 2,0), 1)</f>
        <v>47270</v>
      </c>
      <c r="L59" t="s">
        <v>2484</v>
      </c>
      <c r="M59" s="9" t="str">
        <f ca="1"/>
        <v>H31</v>
      </c>
      <c r="O59" s="8">
        <f t="shared" si="6"/>
        <v>7</v>
      </c>
      <c r="P59" t="str">
        <f t="shared" si="2"/>
        <v>25</v>
      </c>
      <c r="Q59" s="2">
        <f t="shared" si="3"/>
        <v>45856</v>
      </c>
      <c r="R59" s="2">
        <f t="shared" si="4"/>
        <v>45826</v>
      </c>
      <c r="S59">
        <f t="shared" si="5"/>
        <v>45799</v>
      </c>
      <c r="T59" s="26" t="s">
        <v>2548</v>
      </c>
      <c r="U59" t="str">
        <f ca="1"/>
        <v>H31</v>
      </c>
      <c r="V59" s="27" t="str">
        <f t="shared" ca="1" si="7"/>
        <v>Mar31</v>
      </c>
    </row>
    <row r="60" spans="3:22" x14ac:dyDescent="0.25">
      <c r="C60" s="22">
        <f t="shared" si="8"/>
        <v>51214</v>
      </c>
      <c r="D60" t="s">
        <v>2531</v>
      </c>
      <c r="E60" s="9"/>
      <c r="G60" s="22">
        <f t="shared" si="9"/>
        <v>51216</v>
      </c>
      <c r="H60" t="s">
        <v>2531</v>
      </c>
      <c r="I60" s="9"/>
      <c r="K60" s="22">
        <f>DATE(RIGHT(L60,2)+100, VLOOKUP(LEFT(L60,1), $K$130:$L$141, 2,0), 1)</f>
        <v>47300</v>
      </c>
      <c r="L60" t="s">
        <v>2581</v>
      </c>
      <c r="M60" s="9" t="str">
        <f ca="1"/>
        <v>J31</v>
      </c>
      <c r="O60" s="8">
        <f t="shared" si="6"/>
        <v>8</v>
      </c>
      <c r="P60" t="str">
        <f t="shared" si="2"/>
        <v>25</v>
      </c>
      <c r="Q60" s="2">
        <f t="shared" si="3"/>
        <v>45884</v>
      </c>
      <c r="R60" s="2">
        <f t="shared" si="4"/>
        <v>45854</v>
      </c>
      <c r="S60">
        <f t="shared" si="5"/>
        <v>45827</v>
      </c>
      <c r="T60" s="26" t="s">
        <v>2549</v>
      </c>
      <c r="U60" t="str">
        <f ca="1"/>
        <v>J31</v>
      </c>
      <c r="V60" s="27" t="str">
        <f t="shared" ca="1" si="7"/>
        <v>Apr31</v>
      </c>
    </row>
    <row r="61" spans="3:22" x14ac:dyDescent="0.25">
      <c r="C61" s="22">
        <f t="shared" si="8"/>
        <v>51305</v>
      </c>
      <c r="D61" t="s">
        <v>2533</v>
      </c>
      <c r="E61" s="9"/>
      <c r="G61" s="22">
        <f t="shared" si="9"/>
        <v>51307</v>
      </c>
      <c r="H61" t="s">
        <v>2533</v>
      </c>
      <c r="I61" s="9"/>
      <c r="K61" s="22">
        <f>DATE(RIGHT(L61,2)+100, VLOOKUP(LEFT(L61,1), $K$130:$L$141, 2,0), 1)</f>
        <v>47331</v>
      </c>
      <c r="L61" t="s">
        <v>2582</v>
      </c>
      <c r="M61" s="9" t="str">
        <f ca="1"/>
        <v>K31</v>
      </c>
      <c r="O61" s="8">
        <f t="shared" si="6"/>
        <v>9</v>
      </c>
      <c r="P61" t="str">
        <f t="shared" si="2"/>
        <v>25</v>
      </c>
      <c r="Q61" s="2">
        <f t="shared" si="3"/>
        <v>45919</v>
      </c>
      <c r="R61" s="2">
        <f t="shared" si="4"/>
        <v>45889</v>
      </c>
      <c r="S61">
        <f t="shared" si="5"/>
        <v>45855</v>
      </c>
      <c r="T61" s="26" t="s">
        <v>2550</v>
      </c>
      <c r="U61" t="str">
        <f ca="1"/>
        <v>K31</v>
      </c>
      <c r="V61" s="27" t="str">
        <f t="shared" ca="1" si="7"/>
        <v>May31</v>
      </c>
    </row>
    <row r="62" spans="3:22" x14ac:dyDescent="0.25">
      <c r="C62" s="22">
        <f t="shared" si="8"/>
        <v>51396</v>
      </c>
      <c r="D62" t="s">
        <v>2535</v>
      </c>
      <c r="E62" s="9"/>
      <c r="G62" s="22">
        <f t="shared" si="9"/>
        <v>51398</v>
      </c>
      <c r="H62" t="s">
        <v>2535</v>
      </c>
      <c r="I62" s="9"/>
      <c r="K62" s="22">
        <f>DATE(RIGHT(L62,2)+100, VLOOKUP(LEFT(L62,1), $K$130:$L$141, 2,0), 1)</f>
        <v>47362</v>
      </c>
      <c r="L62" t="s">
        <v>2485</v>
      </c>
      <c r="M62" s="9" t="str">
        <f ca="1"/>
        <v>M31</v>
      </c>
      <c r="O62" s="8">
        <f t="shared" si="6"/>
        <v>10</v>
      </c>
      <c r="P62" t="str">
        <f t="shared" si="2"/>
        <v>25</v>
      </c>
      <c r="Q62" s="2">
        <f t="shared" si="3"/>
        <v>45947</v>
      </c>
      <c r="R62" s="2">
        <f t="shared" si="4"/>
        <v>45917</v>
      </c>
      <c r="S62">
        <f t="shared" si="5"/>
        <v>45890</v>
      </c>
      <c r="T62" s="26" t="s">
        <v>2469</v>
      </c>
      <c r="U62" t="str">
        <f ca="1"/>
        <v>M31</v>
      </c>
      <c r="V62" s="27" t="str">
        <f t="shared" ca="1" si="7"/>
        <v>Jun31</v>
      </c>
    </row>
    <row r="63" spans="3:22" x14ac:dyDescent="0.25">
      <c r="C63" s="22">
        <f t="shared" si="8"/>
        <v>51487</v>
      </c>
      <c r="D63" s="3" t="s">
        <v>2537</v>
      </c>
      <c r="E63" s="14"/>
      <c r="G63" s="22">
        <f t="shared" si="9"/>
        <v>51489</v>
      </c>
      <c r="H63" s="3" t="s">
        <v>2537</v>
      </c>
      <c r="I63" s="14"/>
      <c r="K63" s="22">
        <f>DATE(RIGHT(L63,2)+100, VLOOKUP(LEFT(L63,1), $K$130:$L$141, 2,0), 1)</f>
        <v>47392</v>
      </c>
      <c r="L63" t="s">
        <v>2583</v>
      </c>
      <c r="M63" s="9" t="str">
        <f ca="1"/>
        <v>N31</v>
      </c>
      <c r="O63" s="8">
        <f t="shared" si="6"/>
        <v>11</v>
      </c>
      <c r="P63" t="str">
        <f t="shared" si="2"/>
        <v>25</v>
      </c>
      <c r="Q63" s="2">
        <f t="shared" si="3"/>
        <v>45982</v>
      </c>
      <c r="R63" s="2">
        <f t="shared" si="4"/>
        <v>45952</v>
      </c>
      <c r="S63">
        <f t="shared" si="5"/>
        <v>45918</v>
      </c>
      <c r="T63" s="26" t="s">
        <v>2551</v>
      </c>
      <c r="U63" t="str">
        <f ca="1"/>
        <v>N31</v>
      </c>
      <c r="V63" s="27" t="str">
        <f t="shared" ca="1" si="7"/>
        <v>Jul31</v>
      </c>
    </row>
    <row r="64" spans="3:22" x14ac:dyDescent="0.25">
      <c r="K64" s="22">
        <f>DATE(RIGHT(L64,2)+100, VLOOKUP(LEFT(L64,1), $K$130:$L$141, 2,0), 1)</f>
        <v>47423</v>
      </c>
      <c r="L64" t="s">
        <v>2584</v>
      </c>
      <c r="M64" s="9" t="str">
        <f ca="1"/>
        <v>Q31</v>
      </c>
      <c r="O64" s="8">
        <f t="shared" si="6"/>
        <v>12</v>
      </c>
      <c r="P64" t="str">
        <f t="shared" si="2"/>
        <v>25</v>
      </c>
      <c r="Q64" s="2">
        <f t="shared" si="3"/>
        <v>46010</v>
      </c>
      <c r="R64" s="2">
        <f t="shared" si="4"/>
        <v>45980</v>
      </c>
      <c r="S64">
        <f t="shared" si="5"/>
        <v>45953</v>
      </c>
      <c r="T64" s="26" t="s">
        <v>2552</v>
      </c>
      <c r="U64" t="str">
        <f ca="1"/>
        <v>Q31</v>
      </c>
      <c r="V64" s="27" t="str">
        <f t="shared" ca="1" si="7"/>
        <v>Aug31</v>
      </c>
    </row>
    <row r="65" spans="3:22" x14ac:dyDescent="0.25">
      <c r="K65" s="22">
        <f>DATE(RIGHT(L65,2)+100, VLOOKUP(LEFT(L65,1), $K$130:$L$141, 2,0), 1)</f>
        <v>47453</v>
      </c>
      <c r="L65" t="s">
        <v>2486</v>
      </c>
      <c r="M65" s="9" t="str">
        <f ca="1"/>
        <v>U31</v>
      </c>
      <c r="O65" s="8">
        <f t="shared" si="6"/>
        <v>1</v>
      </c>
      <c r="P65" t="str">
        <f t="shared" si="2"/>
        <v>26</v>
      </c>
      <c r="Q65" s="2">
        <f t="shared" si="3"/>
        <v>46038</v>
      </c>
      <c r="R65" s="2">
        <f t="shared" si="4"/>
        <v>46008</v>
      </c>
      <c r="S65">
        <f t="shared" si="5"/>
        <v>45981</v>
      </c>
      <c r="T65" s="26" t="s">
        <v>2470</v>
      </c>
      <c r="U65" t="str">
        <f ca="1"/>
        <v>U31</v>
      </c>
      <c r="V65" s="27" t="str">
        <f t="shared" ca="1" si="7"/>
        <v>Sep31</v>
      </c>
    </row>
    <row r="66" spans="3:22" x14ac:dyDescent="0.25">
      <c r="K66" s="22">
        <f>DATE(RIGHT(L66,2)+100, VLOOKUP(LEFT(L66,1), $K$130:$L$141, 2,0), 1)</f>
        <v>47484</v>
      </c>
      <c r="L66" t="s">
        <v>2585</v>
      </c>
      <c r="M66" s="9" t="str">
        <f ca="1"/>
        <v>V31</v>
      </c>
      <c r="O66" s="8">
        <f t="shared" si="6"/>
        <v>2</v>
      </c>
      <c r="P66" t="str">
        <f t="shared" si="2"/>
        <v>26</v>
      </c>
      <c r="Q66" s="2">
        <f t="shared" si="3"/>
        <v>46073</v>
      </c>
      <c r="R66" s="2">
        <f t="shared" si="4"/>
        <v>46043</v>
      </c>
      <c r="S66">
        <f t="shared" si="5"/>
        <v>46009</v>
      </c>
      <c r="T66" s="26" t="s">
        <v>2553</v>
      </c>
      <c r="U66" t="str">
        <f ca="1"/>
        <v>V31</v>
      </c>
      <c r="V66" s="27" t="str">
        <f t="shared" ca="1" si="7"/>
        <v>Oct31</v>
      </c>
    </row>
    <row r="67" spans="3:22" x14ac:dyDescent="0.25">
      <c r="K67" s="22">
        <f>DATE(RIGHT(L67,2)+100, VLOOKUP(LEFT(L67,1), $K$130:$L$141, 2,0), 1)</f>
        <v>47515</v>
      </c>
      <c r="L67" t="s">
        <v>2586</v>
      </c>
      <c r="M67" s="9" t="str">
        <f ca="1"/>
        <v>X31</v>
      </c>
      <c r="O67" s="8">
        <f t="shared" si="6"/>
        <v>3</v>
      </c>
      <c r="P67" t="str">
        <f t="shared" si="2"/>
        <v>26</v>
      </c>
      <c r="Q67" s="2">
        <f t="shared" si="3"/>
        <v>46101</v>
      </c>
      <c r="R67" s="2">
        <f t="shared" si="4"/>
        <v>46071</v>
      </c>
      <c r="S67">
        <f t="shared" si="5"/>
        <v>46044</v>
      </c>
      <c r="T67" s="26" t="s">
        <v>2554</v>
      </c>
      <c r="U67" t="str">
        <f ca="1"/>
        <v>X31</v>
      </c>
      <c r="V67" s="27" t="str">
        <f t="shared" ca="1" si="7"/>
        <v>Nov31</v>
      </c>
    </row>
    <row r="68" spans="3:22" x14ac:dyDescent="0.25">
      <c r="K68" s="22">
        <f>DATE(RIGHT(L68,2)+100, VLOOKUP(LEFT(L68,1), $K$130:$L$141, 2,0), 1)</f>
        <v>47543</v>
      </c>
      <c r="L68" t="s">
        <v>2487</v>
      </c>
      <c r="M68" s="9" t="str">
        <f ca="1"/>
        <v>Z31</v>
      </c>
      <c r="O68" s="8">
        <f t="shared" si="6"/>
        <v>4</v>
      </c>
      <c r="P68" t="str">
        <f t="shared" si="2"/>
        <v>26</v>
      </c>
      <c r="Q68" s="2">
        <f t="shared" si="3"/>
        <v>46129</v>
      </c>
      <c r="R68" s="2">
        <f t="shared" si="4"/>
        <v>46099</v>
      </c>
      <c r="S68">
        <f t="shared" si="5"/>
        <v>46072</v>
      </c>
      <c r="T68" s="26" t="s">
        <v>2471</v>
      </c>
      <c r="U68" t="str">
        <f ca="1"/>
        <v>Z31</v>
      </c>
      <c r="V68" s="27" t="str">
        <f t="shared" ca="1" si="7"/>
        <v>Dec31</v>
      </c>
    </row>
    <row r="69" spans="3:22" x14ac:dyDescent="0.25">
      <c r="K69" s="22">
        <f>DATE(RIGHT(L69,2)+100, VLOOKUP(LEFT(L69,1), $K$130:$L$141, 2,0), 1)</f>
        <v>47574</v>
      </c>
      <c r="L69" t="s">
        <v>2587</v>
      </c>
      <c r="M69" s="9" t="str">
        <f ca="1"/>
        <v>F32</v>
      </c>
      <c r="O69" s="8">
        <f t="shared" si="6"/>
        <v>5</v>
      </c>
      <c r="P69" t="str">
        <f t="shared" si="2"/>
        <v>26</v>
      </c>
      <c r="Q69" s="2">
        <f t="shared" si="3"/>
        <v>46157</v>
      </c>
      <c r="R69" s="2">
        <f t="shared" si="4"/>
        <v>46127</v>
      </c>
      <c r="S69">
        <f t="shared" si="5"/>
        <v>46100</v>
      </c>
      <c r="T69" s="26" t="s">
        <v>2555</v>
      </c>
      <c r="U69" t="str">
        <f ca="1"/>
        <v>F32</v>
      </c>
      <c r="V69" s="27" t="str">
        <f t="shared" ca="1" si="7"/>
        <v>Jan32</v>
      </c>
    </row>
    <row r="70" spans="3:22" x14ac:dyDescent="0.25">
      <c r="K70" s="22">
        <f>DATE(RIGHT(L70,2)+100, VLOOKUP(LEFT(L70,1), $K$130:$L$141, 2,0), 1)</f>
        <v>47604</v>
      </c>
      <c r="L70" t="s">
        <v>2588</v>
      </c>
      <c r="M70" s="9" t="str">
        <f ca="1"/>
        <v>G32</v>
      </c>
      <c r="O70" s="8">
        <f t="shared" si="6"/>
        <v>6</v>
      </c>
      <c r="P70" t="str">
        <f t="shared" ref="P70:P133" si="10">IF(O70&gt;1, RIGHT(T70,2),RIGHT(T71,2))</f>
        <v>26</v>
      </c>
      <c r="Q70" s="2">
        <f t="shared" ref="Q70:Q133" si="11">DATE(P70+100, O70, 1) + 14 + MOD(6 - WEEKDAY(DATE(P70+100, O70, 1)), 7)</f>
        <v>46192</v>
      </c>
      <c r="R70" s="2">
        <f t="shared" ref="R70:R133" si="12">Q70-30</f>
        <v>46162</v>
      </c>
      <c r="S70">
        <f t="shared" ref="S70:S133" si="13">R69+1</f>
        <v>46128</v>
      </c>
      <c r="T70" s="26" t="s">
        <v>2556</v>
      </c>
      <c r="U70" t="str">
        <f ca="1"/>
        <v>G32</v>
      </c>
      <c r="V70" s="27" t="str">
        <f t="shared" ca="1" si="7"/>
        <v>Feb32</v>
      </c>
    </row>
    <row r="71" spans="3:22" x14ac:dyDescent="0.25">
      <c r="C71" s="17" t="s">
        <v>2516</v>
      </c>
      <c r="D71" s="11">
        <v>1</v>
      </c>
      <c r="G71" s="17" t="s">
        <v>2516</v>
      </c>
      <c r="H71" s="11">
        <v>1</v>
      </c>
      <c r="K71" s="22">
        <f>DATE(RIGHT(L71,2)+100, VLOOKUP(LEFT(L71,1), $K$130:$L$141, 2,0), 1)</f>
        <v>47635</v>
      </c>
      <c r="L71" t="s">
        <v>2488</v>
      </c>
      <c r="M71" s="9" t="str">
        <f ca="1"/>
        <v>H32</v>
      </c>
      <c r="O71" s="8">
        <f t="shared" ref="O71:O134" si="14">MOD(VLOOKUP(LEFT(T71,1),$K$130:$L$141,2,0),12)+1</f>
        <v>7</v>
      </c>
      <c r="P71" t="str">
        <f t="shared" si="10"/>
        <v>26</v>
      </c>
      <c r="Q71" s="2">
        <f t="shared" si="11"/>
        <v>46220</v>
      </c>
      <c r="R71" s="2">
        <f t="shared" si="12"/>
        <v>46190</v>
      </c>
      <c r="S71">
        <f t="shared" si="13"/>
        <v>46163</v>
      </c>
      <c r="T71" s="26" t="s">
        <v>2472</v>
      </c>
      <c r="U71" t="str">
        <f ca="1"/>
        <v>H32</v>
      </c>
      <c r="V71" s="27" t="str">
        <f t="shared" ref="V71:V134" ca="1" si="15">VLOOKUP(LEFT(U71,1),$K$130:$M$141,3,0)&amp; RIGHT(U71,2)</f>
        <v>Mar32</v>
      </c>
    </row>
    <row r="72" spans="3:22" x14ac:dyDescent="0.25">
      <c r="C72" s="18" t="s">
        <v>2518</v>
      </c>
      <c r="D72" s="9">
        <v>2</v>
      </c>
      <c r="G72" s="18" t="s">
        <v>2518</v>
      </c>
      <c r="H72" s="9">
        <v>2</v>
      </c>
      <c r="K72" s="22">
        <f>DATE(RIGHT(L72,2)+100, VLOOKUP(LEFT(L72,1), $K$130:$L$141, 2,0), 1)</f>
        <v>47665</v>
      </c>
      <c r="L72" t="s">
        <v>2589</v>
      </c>
      <c r="M72" s="9" t="str">
        <f ca="1"/>
        <v>J32</v>
      </c>
      <c r="O72" s="8">
        <f t="shared" si="14"/>
        <v>8</v>
      </c>
      <c r="P72" t="str">
        <f t="shared" si="10"/>
        <v>26</v>
      </c>
      <c r="Q72" s="2">
        <f t="shared" si="11"/>
        <v>46255</v>
      </c>
      <c r="R72" s="2">
        <f t="shared" si="12"/>
        <v>46225</v>
      </c>
      <c r="S72">
        <f t="shared" si="13"/>
        <v>46191</v>
      </c>
      <c r="T72" s="26" t="s">
        <v>2557</v>
      </c>
      <c r="U72" t="str">
        <f ca="1"/>
        <v>J32</v>
      </c>
      <c r="V72" s="27" t="str">
        <f t="shared" ca="1" si="15"/>
        <v>Apr32</v>
      </c>
    </row>
    <row r="73" spans="3:22" x14ac:dyDescent="0.25">
      <c r="C73" s="18" t="s">
        <v>2520</v>
      </c>
      <c r="D73" s="9">
        <v>3</v>
      </c>
      <c r="G73" s="18" t="s">
        <v>2520</v>
      </c>
      <c r="H73" s="9">
        <v>3</v>
      </c>
      <c r="K73" s="22">
        <f>DATE(RIGHT(L73,2)+100, VLOOKUP(LEFT(L73,1), $K$130:$L$141, 2,0), 1)</f>
        <v>47696</v>
      </c>
      <c r="L73" t="s">
        <v>2590</v>
      </c>
      <c r="M73" s="9" t="str">
        <f ca="1"/>
        <v>K32</v>
      </c>
      <c r="O73" s="8">
        <f t="shared" si="14"/>
        <v>9</v>
      </c>
      <c r="P73" t="str">
        <f t="shared" si="10"/>
        <v>26</v>
      </c>
      <c r="Q73" s="2">
        <f t="shared" si="11"/>
        <v>46283</v>
      </c>
      <c r="R73" s="2">
        <f t="shared" si="12"/>
        <v>46253</v>
      </c>
      <c r="S73">
        <f t="shared" si="13"/>
        <v>46226</v>
      </c>
      <c r="T73" s="26" t="s">
        <v>2558</v>
      </c>
      <c r="U73" t="str">
        <f ca="1"/>
        <v>K32</v>
      </c>
      <c r="V73" s="27" t="str">
        <f t="shared" ca="1" si="15"/>
        <v>May32</v>
      </c>
    </row>
    <row r="74" spans="3:22" x14ac:dyDescent="0.25">
      <c r="C74" s="18" t="s">
        <v>2522</v>
      </c>
      <c r="D74" s="9">
        <v>4</v>
      </c>
      <c r="G74" s="18" t="s">
        <v>2522</v>
      </c>
      <c r="H74" s="9">
        <v>4</v>
      </c>
      <c r="K74" s="22">
        <f>DATE(RIGHT(L74,2)+100, VLOOKUP(LEFT(L74,1), $K$130:$L$141, 2,0), 1)</f>
        <v>47727</v>
      </c>
      <c r="L74" t="s">
        <v>2489</v>
      </c>
      <c r="M74" s="9" t="str">
        <f ca="1"/>
        <v>M32</v>
      </c>
      <c r="O74" s="8">
        <f t="shared" si="14"/>
        <v>10</v>
      </c>
      <c r="P74" t="str">
        <f t="shared" si="10"/>
        <v>26</v>
      </c>
      <c r="Q74" s="2">
        <f t="shared" si="11"/>
        <v>46311</v>
      </c>
      <c r="R74" s="2">
        <f t="shared" si="12"/>
        <v>46281</v>
      </c>
      <c r="S74">
        <f t="shared" si="13"/>
        <v>46254</v>
      </c>
      <c r="T74" s="26" t="s">
        <v>2473</v>
      </c>
      <c r="U74" t="str">
        <f ca="1"/>
        <v>M32</v>
      </c>
      <c r="V74" s="27" t="str">
        <f t="shared" ca="1" si="15"/>
        <v>Jun32</v>
      </c>
    </row>
    <row r="75" spans="3:22" x14ac:dyDescent="0.25">
      <c r="C75" s="18" t="s">
        <v>2524</v>
      </c>
      <c r="D75" s="9">
        <v>5</v>
      </c>
      <c r="G75" s="18" t="s">
        <v>2524</v>
      </c>
      <c r="H75" s="9">
        <v>5</v>
      </c>
      <c r="K75" s="22">
        <f>DATE(RIGHT(L75,2)+100, VLOOKUP(LEFT(L75,1), $K$130:$L$141, 2,0), 1)</f>
        <v>47757</v>
      </c>
      <c r="L75" t="s">
        <v>2591</v>
      </c>
      <c r="M75" s="9" t="str">
        <f ca="1"/>
        <v>N32</v>
      </c>
      <c r="O75" s="8">
        <f t="shared" si="14"/>
        <v>11</v>
      </c>
      <c r="P75" t="str">
        <f t="shared" si="10"/>
        <v>26</v>
      </c>
      <c r="Q75" s="2">
        <f t="shared" si="11"/>
        <v>46346</v>
      </c>
      <c r="R75" s="2">
        <f t="shared" si="12"/>
        <v>46316</v>
      </c>
      <c r="S75">
        <f t="shared" si="13"/>
        <v>46282</v>
      </c>
      <c r="T75" s="26" t="s">
        <v>2559</v>
      </c>
      <c r="U75" t="str">
        <f ca="1"/>
        <v>N32</v>
      </c>
      <c r="V75" s="27" t="str">
        <f t="shared" ca="1" si="15"/>
        <v>Jul32</v>
      </c>
    </row>
    <row r="76" spans="3:22" x14ac:dyDescent="0.25">
      <c r="C76" s="18" t="s">
        <v>2526</v>
      </c>
      <c r="D76" s="9">
        <v>6</v>
      </c>
      <c r="G76" s="18" t="s">
        <v>2526</v>
      </c>
      <c r="H76" s="9">
        <v>6</v>
      </c>
      <c r="K76" s="22">
        <f>DATE(RIGHT(L76,2)+100, VLOOKUP(LEFT(L76,1), $K$130:$L$141, 2,0), 1)</f>
        <v>47788</v>
      </c>
      <c r="L76" t="s">
        <v>2592</v>
      </c>
      <c r="M76" s="9" t="str">
        <f ca="1"/>
        <v>Q32</v>
      </c>
      <c r="O76" s="8">
        <f t="shared" si="14"/>
        <v>12</v>
      </c>
      <c r="P76" t="str">
        <f t="shared" si="10"/>
        <v>26</v>
      </c>
      <c r="Q76" s="2">
        <f t="shared" si="11"/>
        <v>46374</v>
      </c>
      <c r="R76" s="2">
        <f t="shared" si="12"/>
        <v>46344</v>
      </c>
      <c r="S76">
        <f t="shared" si="13"/>
        <v>46317</v>
      </c>
      <c r="T76" s="26" t="s">
        <v>2560</v>
      </c>
      <c r="U76" t="str">
        <f ca="1"/>
        <v>Q32</v>
      </c>
      <c r="V76" s="27" t="str">
        <f t="shared" ca="1" si="15"/>
        <v>Aug32</v>
      </c>
    </row>
    <row r="77" spans="3:22" x14ac:dyDescent="0.25">
      <c r="C77" s="18" t="s">
        <v>2528</v>
      </c>
      <c r="D77" s="9">
        <v>7</v>
      </c>
      <c r="G77" s="18" t="s">
        <v>2528</v>
      </c>
      <c r="H77" s="9">
        <v>7</v>
      </c>
      <c r="K77" s="22">
        <f>DATE(RIGHT(L77,2)+100, VLOOKUP(LEFT(L77,1), $K$130:$L$141, 2,0), 1)</f>
        <v>47818</v>
      </c>
      <c r="L77" t="s">
        <v>2490</v>
      </c>
      <c r="M77" s="9" t="str">
        <f ca="1"/>
        <v>U32</v>
      </c>
      <c r="O77" s="8">
        <f t="shared" si="14"/>
        <v>1</v>
      </c>
      <c r="P77" t="str">
        <f t="shared" si="10"/>
        <v>27</v>
      </c>
      <c r="Q77" s="2">
        <f t="shared" si="11"/>
        <v>46402</v>
      </c>
      <c r="R77" s="2">
        <f t="shared" si="12"/>
        <v>46372</v>
      </c>
      <c r="S77">
        <f t="shared" si="13"/>
        <v>46345</v>
      </c>
      <c r="T77" s="26" t="s">
        <v>2474</v>
      </c>
      <c r="U77" t="str">
        <f ca="1"/>
        <v>U32</v>
      </c>
      <c r="V77" s="27" t="str">
        <f t="shared" ca="1" si="15"/>
        <v>Sep32</v>
      </c>
    </row>
    <row r="78" spans="3:22" x14ac:dyDescent="0.25">
      <c r="C78" s="18" t="s">
        <v>2530</v>
      </c>
      <c r="D78" s="9">
        <v>8</v>
      </c>
      <c r="G78" s="18" t="s">
        <v>2530</v>
      </c>
      <c r="H78" s="9">
        <v>8</v>
      </c>
      <c r="K78" s="22">
        <f>DATE(RIGHT(L78,2)+100, VLOOKUP(LEFT(L78,1), $K$130:$L$141, 2,0), 1)</f>
        <v>47849</v>
      </c>
      <c r="L78" t="s">
        <v>2593</v>
      </c>
      <c r="M78" s="9" t="str">
        <f ca="1"/>
        <v>V32</v>
      </c>
      <c r="O78" s="8">
        <f t="shared" si="14"/>
        <v>2</v>
      </c>
      <c r="P78" t="str">
        <f t="shared" si="10"/>
        <v>27</v>
      </c>
      <c r="Q78" s="2">
        <f t="shared" si="11"/>
        <v>46437</v>
      </c>
      <c r="R78" s="2">
        <f t="shared" si="12"/>
        <v>46407</v>
      </c>
      <c r="S78">
        <f t="shared" si="13"/>
        <v>46373</v>
      </c>
      <c r="T78" s="26" t="s">
        <v>2561</v>
      </c>
      <c r="U78" t="str">
        <f ca="1"/>
        <v>V32</v>
      </c>
      <c r="V78" s="27" t="str">
        <f t="shared" ca="1" si="15"/>
        <v>Oct32</v>
      </c>
    </row>
    <row r="79" spans="3:22" x14ac:dyDescent="0.25">
      <c r="C79" s="18" t="s">
        <v>2532</v>
      </c>
      <c r="D79" s="9">
        <v>9</v>
      </c>
      <c r="G79" s="18" t="s">
        <v>2532</v>
      </c>
      <c r="H79" s="9">
        <v>9</v>
      </c>
      <c r="K79" s="22">
        <f>DATE(RIGHT(L79,2)+100, VLOOKUP(LEFT(L79,1), $K$130:$L$141, 2,0), 1)</f>
        <v>47880</v>
      </c>
      <c r="L79" t="s">
        <v>2594</v>
      </c>
      <c r="M79" s="9" t="str">
        <f ca="1"/>
        <v>X32</v>
      </c>
      <c r="O79" s="8">
        <f t="shared" si="14"/>
        <v>3</v>
      </c>
      <c r="P79" t="str">
        <f t="shared" si="10"/>
        <v>27</v>
      </c>
      <c r="Q79" s="2">
        <f t="shared" si="11"/>
        <v>46465</v>
      </c>
      <c r="R79" s="2">
        <f t="shared" si="12"/>
        <v>46435</v>
      </c>
      <c r="S79">
        <f t="shared" si="13"/>
        <v>46408</v>
      </c>
      <c r="T79" s="26" t="s">
        <v>2562</v>
      </c>
      <c r="U79" t="str">
        <f ca="1"/>
        <v>X32</v>
      </c>
      <c r="V79" s="27" t="str">
        <f t="shared" ca="1" si="15"/>
        <v>Nov32</v>
      </c>
    </row>
    <row r="80" spans="3:22" x14ac:dyDescent="0.25">
      <c r="C80" s="18" t="s">
        <v>2534</v>
      </c>
      <c r="D80" s="9">
        <v>10</v>
      </c>
      <c r="G80" s="18" t="s">
        <v>2534</v>
      </c>
      <c r="H80" s="9">
        <v>10</v>
      </c>
      <c r="K80" s="22">
        <f>DATE(RIGHT(L80,2)+100, VLOOKUP(LEFT(L80,1), $K$130:$L$141, 2,0), 1)</f>
        <v>47908</v>
      </c>
      <c r="L80" t="s">
        <v>2491</v>
      </c>
      <c r="M80" s="9" t="str">
        <f ca="1"/>
        <v>Z32</v>
      </c>
      <c r="O80" s="8">
        <f t="shared" si="14"/>
        <v>4</v>
      </c>
      <c r="P80" t="str">
        <f t="shared" si="10"/>
        <v>27</v>
      </c>
      <c r="Q80" s="2">
        <f t="shared" si="11"/>
        <v>46493</v>
      </c>
      <c r="R80" s="2">
        <f t="shared" si="12"/>
        <v>46463</v>
      </c>
      <c r="S80">
        <f t="shared" si="13"/>
        <v>46436</v>
      </c>
      <c r="T80" s="26" t="s">
        <v>2475</v>
      </c>
      <c r="U80" t="str">
        <f ca="1"/>
        <v>Z32</v>
      </c>
      <c r="V80" s="27" t="str">
        <f t="shared" ca="1" si="15"/>
        <v>Dec32</v>
      </c>
    </row>
    <row r="81" spans="3:22" x14ac:dyDescent="0.25">
      <c r="C81" s="18" t="s">
        <v>2536</v>
      </c>
      <c r="D81" s="9">
        <v>11</v>
      </c>
      <c r="G81" s="18" t="s">
        <v>2536</v>
      </c>
      <c r="H81" s="9">
        <v>11</v>
      </c>
      <c r="K81" s="22">
        <f>DATE(RIGHT(L81,2)+100, VLOOKUP(LEFT(L81,1), $K$130:$L$141, 2,0), 1)</f>
        <v>47939</v>
      </c>
      <c r="L81" t="s">
        <v>2595</v>
      </c>
      <c r="M81" s="9" t="str">
        <f ca="1"/>
        <v>F33</v>
      </c>
      <c r="O81" s="8">
        <f t="shared" si="14"/>
        <v>5</v>
      </c>
      <c r="P81" t="str">
        <f t="shared" si="10"/>
        <v>27</v>
      </c>
      <c r="Q81" s="2">
        <f t="shared" si="11"/>
        <v>46528</v>
      </c>
      <c r="R81" s="2">
        <f t="shared" si="12"/>
        <v>46498</v>
      </c>
      <c r="S81">
        <f t="shared" si="13"/>
        <v>46464</v>
      </c>
      <c r="T81" s="26" t="s">
        <v>2563</v>
      </c>
      <c r="U81" t="str">
        <f ca="1"/>
        <v>F33</v>
      </c>
      <c r="V81" s="27" t="str">
        <f t="shared" ca="1" si="15"/>
        <v>Jan33</v>
      </c>
    </row>
    <row r="82" spans="3:22" ht="15.75" thickBot="1" x14ac:dyDescent="0.3">
      <c r="C82" s="20" t="s">
        <v>2538</v>
      </c>
      <c r="D82" s="19">
        <v>12</v>
      </c>
      <c r="G82" s="20" t="s">
        <v>2538</v>
      </c>
      <c r="H82" s="19">
        <v>12</v>
      </c>
      <c r="K82" s="22">
        <f>DATE(RIGHT(L82,2)+100, VLOOKUP(LEFT(L82,1), $K$130:$L$141, 2,0), 1)</f>
        <v>47969</v>
      </c>
      <c r="L82" t="s">
        <v>2596</v>
      </c>
      <c r="M82" s="9" t="str">
        <f ca="1"/>
        <v>G33</v>
      </c>
      <c r="O82" s="8">
        <f t="shared" si="14"/>
        <v>6</v>
      </c>
      <c r="P82" t="str">
        <f t="shared" si="10"/>
        <v>27</v>
      </c>
      <c r="Q82" s="2">
        <f t="shared" si="11"/>
        <v>46556</v>
      </c>
      <c r="R82" s="2">
        <f t="shared" si="12"/>
        <v>46526</v>
      </c>
      <c r="S82">
        <f t="shared" si="13"/>
        <v>46499</v>
      </c>
      <c r="T82" s="26" t="s">
        <v>2564</v>
      </c>
      <c r="U82" t="str">
        <f ca="1"/>
        <v>G33</v>
      </c>
      <c r="V82" s="27" t="str">
        <f t="shared" ca="1" si="15"/>
        <v>Feb33</v>
      </c>
    </row>
    <row r="83" spans="3:22" x14ac:dyDescent="0.25">
      <c r="K83" s="22">
        <f>DATE(RIGHT(L83,2)+100, VLOOKUP(LEFT(L83,1), $K$130:$L$141, 2,0), 1)</f>
        <v>48000</v>
      </c>
      <c r="L83" t="s">
        <v>2492</v>
      </c>
      <c r="M83" s="9" t="str">
        <f ca="1"/>
        <v>H33</v>
      </c>
      <c r="O83" s="8">
        <f t="shared" si="14"/>
        <v>7</v>
      </c>
      <c r="P83" t="str">
        <f t="shared" si="10"/>
        <v>27</v>
      </c>
      <c r="Q83" s="2">
        <f t="shared" si="11"/>
        <v>46584</v>
      </c>
      <c r="R83" s="2">
        <f t="shared" si="12"/>
        <v>46554</v>
      </c>
      <c r="S83">
        <f t="shared" si="13"/>
        <v>46527</v>
      </c>
      <c r="T83" s="26" t="s">
        <v>2476</v>
      </c>
      <c r="U83" t="str">
        <f ca="1"/>
        <v>H33</v>
      </c>
      <c r="V83" s="27" t="str">
        <f t="shared" ca="1" si="15"/>
        <v>Mar33</v>
      </c>
    </row>
    <row r="84" spans="3:22" x14ac:dyDescent="0.25">
      <c r="K84" s="22">
        <f>DATE(RIGHT(L84,2)+100, VLOOKUP(LEFT(L84,1), $K$130:$L$141, 2,0), 1)</f>
        <v>48030</v>
      </c>
      <c r="L84" t="s">
        <v>2597</v>
      </c>
      <c r="M84" s="9" t="str">
        <f ca="1"/>
        <v>J33</v>
      </c>
      <c r="O84" s="8">
        <f t="shared" si="14"/>
        <v>8</v>
      </c>
      <c r="P84" t="str">
        <f t="shared" si="10"/>
        <v>27</v>
      </c>
      <c r="Q84" s="2">
        <f t="shared" si="11"/>
        <v>46619</v>
      </c>
      <c r="R84" s="2">
        <f t="shared" si="12"/>
        <v>46589</v>
      </c>
      <c r="S84">
        <f t="shared" si="13"/>
        <v>46555</v>
      </c>
      <c r="T84" s="26" t="s">
        <v>2565</v>
      </c>
      <c r="U84" t="str">
        <f ca="1"/>
        <v>J33</v>
      </c>
      <c r="V84" s="27" t="str">
        <f t="shared" ca="1" si="15"/>
        <v>Apr33</v>
      </c>
    </row>
    <row r="85" spans="3:22" x14ac:dyDescent="0.25">
      <c r="K85" s="22">
        <f>DATE(RIGHT(L85,2)+100, VLOOKUP(LEFT(L85,1), $K$130:$L$141, 2,0), 1)</f>
        <v>48061</v>
      </c>
      <c r="L85" t="s">
        <v>2598</v>
      </c>
      <c r="M85" s="9" t="str">
        <f ca="1"/>
        <v>K33</v>
      </c>
      <c r="O85" s="8">
        <f t="shared" si="14"/>
        <v>9</v>
      </c>
      <c r="P85" t="str">
        <f t="shared" si="10"/>
        <v>27</v>
      </c>
      <c r="Q85" s="2">
        <f t="shared" si="11"/>
        <v>46647</v>
      </c>
      <c r="R85" s="2">
        <f t="shared" si="12"/>
        <v>46617</v>
      </c>
      <c r="S85">
        <f t="shared" si="13"/>
        <v>46590</v>
      </c>
      <c r="T85" s="26" t="s">
        <v>2566</v>
      </c>
      <c r="U85" t="str">
        <f ca="1"/>
        <v>K33</v>
      </c>
      <c r="V85" s="27" t="str">
        <f t="shared" ca="1" si="15"/>
        <v>May33</v>
      </c>
    </row>
    <row r="86" spans="3:22" x14ac:dyDescent="0.25">
      <c r="K86" s="22">
        <f>DATE(RIGHT(L86,2)+100, VLOOKUP(LEFT(L86,1), $K$130:$L$141, 2,0), 1)</f>
        <v>48092</v>
      </c>
      <c r="L86" t="s">
        <v>2493</v>
      </c>
      <c r="M86" s="9" t="str">
        <f ca="1"/>
        <v>M33</v>
      </c>
      <c r="O86" s="8">
        <f t="shared" si="14"/>
        <v>10</v>
      </c>
      <c r="P86" t="str">
        <f t="shared" si="10"/>
        <v>27</v>
      </c>
      <c r="Q86" s="2">
        <f t="shared" si="11"/>
        <v>46675</v>
      </c>
      <c r="R86" s="2">
        <f t="shared" si="12"/>
        <v>46645</v>
      </c>
      <c r="S86">
        <f t="shared" si="13"/>
        <v>46618</v>
      </c>
      <c r="T86" s="26" t="s">
        <v>2477</v>
      </c>
      <c r="U86" t="str">
        <f ca="1"/>
        <v>M33</v>
      </c>
      <c r="V86" s="27" t="str">
        <f t="shared" ca="1" si="15"/>
        <v>Jun33</v>
      </c>
    </row>
    <row r="87" spans="3:22" x14ac:dyDescent="0.25">
      <c r="K87" s="22">
        <f>DATE(RIGHT(L87,2)+100, VLOOKUP(LEFT(L87,1), $K$130:$L$141, 2,0), 1)</f>
        <v>48122</v>
      </c>
      <c r="L87" t="s">
        <v>2599</v>
      </c>
      <c r="M87" s="9" t="str">
        <f ca="1"/>
        <v>N33</v>
      </c>
      <c r="O87" s="8">
        <f t="shared" si="14"/>
        <v>11</v>
      </c>
      <c r="P87" t="str">
        <f t="shared" si="10"/>
        <v>27</v>
      </c>
      <c r="Q87" s="2">
        <f t="shared" si="11"/>
        <v>46710</v>
      </c>
      <c r="R87" s="2">
        <f t="shared" si="12"/>
        <v>46680</v>
      </c>
      <c r="S87">
        <f t="shared" si="13"/>
        <v>46646</v>
      </c>
      <c r="T87" s="26" t="s">
        <v>2567</v>
      </c>
      <c r="U87" t="str">
        <f ca="1"/>
        <v>N33</v>
      </c>
      <c r="V87" s="27" t="str">
        <f t="shared" ca="1" si="15"/>
        <v>Jul33</v>
      </c>
    </row>
    <row r="88" spans="3:22" x14ac:dyDescent="0.25">
      <c r="K88" s="22">
        <f>DATE(RIGHT(L88,2)+100, VLOOKUP(LEFT(L88,1), $K$130:$L$141, 2,0), 1)</f>
        <v>48153</v>
      </c>
      <c r="L88" t="s">
        <v>2600</v>
      </c>
      <c r="M88" s="9" t="str">
        <f ca="1"/>
        <v>Q33</v>
      </c>
      <c r="O88" s="8">
        <f t="shared" si="14"/>
        <v>12</v>
      </c>
      <c r="P88" t="str">
        <f t="shared" si="10"/>
        <v>27</v>
      </c>
      <c r="Q88" s="2">
        <f t="shared" si="11"/>
        <v>46738</v>
      </c>
      <c r="R88" s="2">
        <f t="shared" si="12"/>
        <v>46708</v>
      </c>
      <c r="S88">
        <f t="shared" si="13"/>
        <v>46681</v>
      </c>
      <c r="T88" s="26" t="s">
        <v>2568</v>
      </c>
      <c r="U88" t="str">
        <f ca="1"/>
        <v>Q33</v>
      </c>
      <c r="V88" s="27" t="str">
        <f t="shared" ca="1" si="15"/>
        <v>Aug33</v>
      </c>
    </row>
    <row r="89" spans="3:22" x14ac:dyDescent="0.25">
      <c r="K89" s="22">
        <f>DATE(RIGHT(L89,2)+100, VLOOKUP(LEFT(L89,1), $K$130:$L$141, 2,0), 1)</f>
        <v>48183</v>
      </c>
      <c r="L89" t="s">
        <v>2494</v>
      </c>
      <c r="M89" s="9" t="str">
        <f ca="1"/>
        <v>U33</v>
      </c>
      <c r="O89" s="8">
        <f t="shared" si="14"/>
        <v>1</v>
      </c>
      <c r="P89" t="str">
        <f t="shared" si="10"/>
        <v>28</v>
      </c>
      <c r="Q89" s="2">
        <f t="shared" si="11"/>
        <v>46773</v>
      </c>
      <c r="R89" s="2">
        <f t="shared" si="12"/>
        <v>46743</v>
      </c>
      <c r="S89">
        <f t="shared" si="13"/>
        <v>46709</v>
      </c>
      <c r="T89" s="26" t="s">
        <v>2478</v>
      </c>
      <c r="U89" t="str">
        <f ca="1"/>
        <v>U33</v>
      </c>
      <c r="V89" s="27" t="str">
        <f t="shared" ca="1" si="15"/>
        <v>Sep33</v>
      </c>
    </row>
    <row r="90" spans="3:22" x14ac:dyDescent="0.25">
      <c r="K90" s="22">
        <f>DATE(RIGHT(L90,2)+100, VLOOKUP(LEFT(L90,1), $K$130:$L$141, 2,0), 1)</f>
        <v>48214</v>
      </c>
      <c r="L90" t="s">
        <v>2601</v>
      </c>
      <c r="M90" s="9" t="str">
        <f ca="1"/>
        <v>V33</v>
      </c>
      <c r="O90" s="8">
        <f t="shared" si="14"/>
        <v>2</v>
      </c>
      <c r="P90" t="str">
        <f t="shared" si="10"/>
        <v>28</v>
      </c>
      <c r="Q90" s="2">
        <f t="shared" si="11"/>
        <v>46801</v>
      </c>
      <c r="R90" s="2">
        <f t="shared" si="12"/>
        <v>46771</v>
      </c>
      <c r="S90">
        <f t="shared" si="13"/>
        <v>46744</v>
      </c>
      <c r="T90" s="26" t="s">
        <v>2569</v>
      </c>
      <c r="U90" t="str">
        <f ca="1"/>
        <v>V33</v>
      </c>
      <c r="V90" s="27" t="str">
        <f t="shared" ca="1" si="15"/>
        <v>Oct33</v>
      </c>
    </row>
    <row r="91" spans="3:22" x14ac:dyDescent="0.25">
      <c r="K91" s="22">
        <f>DATE(RIGHT(L91,2)+100, VLOOKUP(LEFT(L91,1), $K$130:$L$141, 2,0), 1)</f>
        <v>48245</v>
      </c>
      <c r="L91" t="s">
        <v>2602</v>
      </c>
      <c r="M91" s="9" t="str">
        <f ca="1"/>
        <v>X33</v>
      </c>
      <c r="O91" s="8">
        <f t="shared" si="14"/>
        <v>3</v>
      </c>
      <c r="P91" t="str">
        <f t="shared" si="10"/>
        <v>28</v>
      </c>
      <c r="Q91" s="2">
        <f t="shared" si="11"/>
        <v>46829</v>
      </c>
      <c r="R91" s="2">
        <f t="shared" si="12"/>
        <v>46799</v>
      </c>
      <c r="S91">
        <f t="shared" si="13"/>
        <v>46772</v>
      </c>
      <c r="T91" s="26" t="s">
        <v>2570</v>
      </c>
      <c r="U91" t="str">
        <f ca="1"/>
        <v>X33</v>
      </c>
      <c r="V91" s="27" t="str">
        <f t="shared" ca="1" si="15"/>
        <v>Nov33</v>
      </c>
    </row>
    <row r="92" spans="3:22" x14ac:dyDescent="0.25">
      <c r="K92" s="22">
        <f>DATE(RIGHT(L92,2)+100, VLOOKUP(LEFT(L92,1), $K$130:$L$141, 2,0), 1)</f>
        <v>48274</v>
      </c>
      <c r="L92" t="s">
        <v>2495</v>
      </c>
      <c r="M92" s="9" t="str">
        <f ca="1"/>
        <v>Z33</v>
      </c>
      <c r="O92" s="8">
        <f t="shared" si="14"/>
        <v>4</v>
      </c>
      <c r="P92" t="str">
        <f t="shared" si="10"/>
        <v>28</v>
      </c>
      <c r="Q92" s="2">
        <f t="shared" si="11"/>
        <v>46864</v>
      </c>
      <c r="R92" s="2">
        <f t="shared" si="12"/>
        <v>46834</v>
      </c>
      <c r="S92">
        <f t="shared" si="13"/>
        <v>46800</v>
      </c>
      <c r="T92" s="26" t="s">
        <v>2479</v>
      </c>
      <c r="U92" t="str">
        <f ca="1"/>
        <v>Z33</v>
      </c>
      <c r="V92" s="27" t="str">
        <f t="shared" ca="1" si="15"/>
        <v>Dec33</v>
      </c>
    </row>
    <row r="93" spans="3:22" x14ac:dyDescent="0.25">
      <c r="K93" s="22">
        <f>DATE(RIGHT(L93,2)+100, VLOOKUP(LEFT(L93,1), $K$130:$L$141, 2,0), 1)</f>
        <v>48305</v>
      </c>
      <c r="L93" t="s">
        <v>2603</v>
      </c>
      <c r="M93" s="9" t="str">
        <f ca="1"/>
        <v>F34</v>
      </c>
      <c r="O93" s="8">
        <f t="shared" si="14"/>
        <v>5</v>
      </c>
      <c r="P93" t="str">
        <f t="shared" si="10"/>
        <v>28</v>
      </c>
      <c r="Q93" s="2">
        <f t="shared" si="11"/>
        <v>46892</v>
      </c>
      <c r="R93" s="2">
        <f t="shared" si="12"/>
        <v>46862</v>
      </c>
      <c r="S93">
        <f t="shared" si="13"/>
        <v>46835</v>
      </c>
      <c r="T93" s="26" t="s">
        <v>2571</v>
      </c>
      <c r="U93" t="str">
        <f ca="1"/>
        <v>F34</v>
      </c>
      <c r="V93" s="27" t="str">
        <f t="shared" ca="1" si="15"/>
        <v>Jan34</v>
      </c>
    </row>
    <row r="94" spans="3:22" x14ac:dyDescent="0.25">
      <c r="K94" s="22">
        <f>DATE(RIGHT(L94,2)+100, VLOOKUP(LEFT(L94,1), $K$130:$L$141, 2,0), 1)</f>
        <v>48335</v>
      </c>
      <c r="L94" t="s">
        <v>2604</v>
      </c>
      <c r="M94" s="9" t="str">
        <f ca="1"/>
        <v>G34</v>
      </c>
      <c r="O94" s="8">
        <f t="shared" si="14"/>
        <v>6</v>
      </c>
      <c r="P94" t="str">
        <f t="shared" si="10"/>
        <v>28</v>
      </c>
      <c r="Q94" s="2">
        <f t="shared" si="11"/>
        <v>46920</v>
      </c>
      <c r="R94" s="2">
        <f t="shared" si="12"/>
        <v>46890</v>
      </c>
      <c r="S94">
        <f t="shared" si="13"/>
        <v>46863</v>
      </c>
      <c r="T94" s="26" t="s">
        <v>2572</v>
      </c>
      <c r="U94" t="str">
        <f ca="1"/>
        <v>G34</v>
      </c>
      <c r="V94" s="27" t="str">
        <f t="shared" ca="1" si="15"/>
        <v>Feb34</v>
      </c>
    </row>
    <row r="95" spans="3:22" x14ac:dyDescent="0.25">
      <c r="K95" s="22">
        <f>DATE(RIGHT(L95,2)+100, VLOOKUP(LEFT(L95,1), $K$130:$L$141, 2,0), 1)</f>
        <v>48366</v>
      </c>
      <c r="L95" t="s">
        <v>2496</v>
      </c>
      <c r="M95" s="9" t="str">
        <f ca="1"/>
        <v>H34</v>
      </c>
      <c r="O95" s="8">
        <f t="shared" si="14"/>
        <v>7</v>
      </c>
      <c r="P95" t="str">
        <f t="shared" si="10"/>
        <v>28</v>
      </c>
      <c r="Q95" s="2">
        <f t="shared" si="11"/>
        <v>46955</v>
      </c>
      <c r="R95" s="2">
        <f t="shared" si="12"/>
        <v>46925</v>
      </c>
      <c r="S95">
        <f t="shared" si="13"/>
        <v>46891</v>
      </c>
      <c r="T95" s="26" t="s">
        <v>2480</v>
      </c>
      <c r="U95" t="str">
        <f ca="1"/>
        <v>H34</v>
      </c>
      <c r="V95" s="27" t="str">
        <f t="shared" ca="1" si="15"/>
        <v>Mar34</v>
      </c>
    </row>
    <row r="96" spans="3:22" x14ac:dyDescent="0.25">
      <c r="K96" s="22">
        <f>DATE(RIGHT(L96,2)+100, VLOOKUP(LEFT(L96,1), $K$130:$L$141, 2,0), 1)</f>
        <v>48396</v>
      </c>
      <c r="L96" t="s">
        <v>2605</v>
      </c>
      <c r="M96" s="9" t="str">
        <f ca="1"/>
        <v>J34</v>
      </c>
      <c r="O96" s="8">
        <f t="shared" si="14"/>
        <v>8</v>
      </c>
      <c r="P96" t="str">
        <f t="shared" si="10"/>
        <v>28</v>
      </c>
      <c r="Q96" s="2">
        <f t="shared" si="11"/>
        <v>46983</v>
      </c>
      <c r="R96" s="2">
        <f t="shared" si="12"/>
        <v>46953</v>
      </c>
      <c r="S96">
        <f t="shared" si="13"/>
        <v>46926</v>
      </c>
      <c r="T96" s="26" t="s">
        <v>2573</v>
      </c>
      <c r="U96" t="str">
        <f ca="1"/>
        <v>J34</v>
      </c>
      <c r="V96" s="27" t="str">
        <f t="shared" ca="1" si="15"/>
        <v>Apr34</v>
      </c>
    </row>
    <row r="97" spans="11:22" x14ac:dyDescent="0.25">
      <c r="K97" s="22">
        <f>DATE(RIGHT(L97,2)+100, VLOOKUP(LEFT(L97,1), $K$130:$L$141, 2,0), 1)</f>
        <v>48427</v>
      </c>
      <c r="L97" t="s">
        <v>2606</v>
      </c>
      <c r="M97" s="9" t="str">
        <f ca="1"/>
        <v>K34</v>
      </c>
      <c r="O97" s="8">
        <f t="shared" si="14"/>
        <v>9</v>
      </c>
      <c r="P97" t="str">
        <f t="shared" si="10"/>
        <v>28</v>
      </c>
      <c r="Q97" s="2">
        <f t="shared" si="11"/>
        <v>47011</v>
      </c>
      <c r="R97" s="2">
        <f t="shared" si="12"/>
        <v>46981</v>
      </c>
      <c r="S97">
        <f t="shared" si="13"/>
        <v>46954</v>
      </c>
      <c r="T97" s="26" t="s">
        <v>2574</v>
      </c>
      <c r="U97" t="str">
        <f ca="1"/>
        <v>K34</v>
      </c>
      <c r="V97" s="27" t="str">
        <f t="shared" ca="1" si="15"/>
        <v>May34</v>
      </c>
    </row>
    <row r="98" spans="11:22" x14ac:dyDescent="0.25">
      <c r="K98" s="22">
        <f>DATE(RIGHT(L98,2)+100, VLOOKUP(LEFT(L98,1), $K$130:$L$141, 2,0), 1)</f>
        <v>48458</v>
      </c>
      <c r="L98" t="s">
        <v>2497</v>
      </c>
      <c r="M98" s="9" t="str">
        <f ca="1"/>
        <v>M34</v>
      </c>
      <c r="O98" s="8">
        <f t="shared" si="14"/>
        <v>10</v>
      </c>
      <c r="P98" t="str">
        <f t="shared" si="10"/>
        <v>28</v>
      </c>
      <c r="Q98" s="2">
        <f t="shared" si="11"/>
        <v>47046</v>
      </c>
      <c r="R98" s="2">
        <f t="shared" si="12"/>
        <v>47016</v>
      </c>
      <c r="S98">
        <f t="shared" si="13"/>
        <v>46982</v>
      </c>
      <c r="T98" s="26" t="s">
        <v>2481</v>
      </c>
      <c r="U98" t="str">
        <f ca="1"/>
        <v>M34</v>
      </c>
      <c r="V98" s="27" t="str">
        <f t="shared" ca="1" si="15"/>
        <v>Jun34</v>
      </c>
    </row>
    <row r="99" spans="11:22" x14ac:dyDescent="0.25">
      <c r="K99" s="22">
        <f>DATE(RIGHT(L99,2)+100, VLOOKUP(LEFT(L99,1), $K$130:$L$141, 2,0), 1)</f>
        <v>48488</v>
      </c>
      <c r="L99" t="s">
        <v>2607</v>
      </c>
      <c r="M99" s="9" t="str">
        <f ca="1"/>
        <v>N34</v>
      </c>
      <c r="O99" s="8">
        <f t="shared" si="14"/>
        <v>11</v>
      </c>
      <c r="P99" t="str">
        <f t="shared" si="10"/>
        <v>28</v>
      </c>
      <c r="Q99" s="2">
        <f t="shared" si="11"/>
        <v>47074</v>
      </c>
      <c r="R99" s="2">
        <f t="shared" si="12"/>
        <v>47044</v>
      </c>
      <c r="S99">
        <f t="shared" si="13"/>
        <v>47017</v>
      </c>
      <c r="T99" s="26" t="s">
        <v>2575</v>
      </c>
      <c r="U99" t="str">
        <f ca="1"/>
        <v>N34</v>
      </c>
      <c r="V99" s="27" t="str">
        <f t="shared" ca="1" si="15"/>
        <v>Jul34</v>
      </c>
    </row>
    <row r="100" spans="11:22" x14ac:dyDescent="0.25">
      <c r="K100" s="22">
        <f>DATE(RIGHT(L100,2)+100, VLOOKUP(LEFT(L100,1), $K$130:$L$141, 2,0), 1)</f>
        <v>48519</v>
      </c>
      <c r="L100" t="s">
        <v>2608</v>
      </c>
      <c r="M100" s="9" t="str">
        <f ca="1"/>
        <v>Q34</v>
      </c>
      <c r="O100" s="8">
        <f t="shared" si="14"/>
        <v>12</v>
      </c>
      <c r="P100" t="str">
        <f t="shared" si="10"/>
        <v>28</v>
      </c>
      <c r="Q100" s="2">
        <f t="shared" si="11"/>
        <v>47102</v>
      </c>
      <c r="R100" s="2">
        <f t="shared" si="12"/>
        <v>47072</v>
      </c>
      <c r="S100">
        <f t="shared" si="13"/>
        <v>47045</v>
      </c>
      <c r="T100" s="26" t="s">
        <v>2576</v>
      </c>
      <c r="U100" t="str">
        <f ca="1"/>
        <v>Q34</v>
      </c>
      <c r="V100" s="27" t="str">
        <f t="shared" ca="1" si="15"/>
        <v>Aug34</v>
      </c>
    </row>
    <row r="101" spans="11:22" x14ac:dyDescent="0.25">
      <c r="K101" s="22">
        <f>DATE(RIGHT(L101,2)+100, VLOOKUP(LEFT(L101,1), $K$130:$L$141, 2,0), 1)</f>
        <v>48549</v>
      </c>
      <c r="L101" t="s">
        <v>2498</v>
      </c>
      <c r="M101" s="9" t="str">
        <f ca="1"/>
        <v>U34</v>
      </c>
      <c r="O101" s="8">
        <f t="shared" si="14"/>
        <v>1</v>
      </c>
      <c r="P101" t="str">
        <f t="shared" si="10"/>
        <v>29</v>
      </c>
      <c r="Q101" s="2">
        <f t="shared" si="11"/>
        <v>47137</v>
      </c>
      <c r="R101" s="2">
        <f t="shared" si="12"/>
        <v>47107</v>
      </c>
      <c r="S101">
        <f t="shared" si="13"/>
        <v>47073</v>
      </c>
      <c r="T101" s="26" t="s">
        <v>2482</v>
      </c>
      <c r="U101" t="str">
        <f ca="1"/>
        <v>U34</v>
      </c>
      <c r="V101" s="27" t="str">
        <f t="shared" ca="1" si="15"/>
        <v>Sep34</v>
      </c>
    </row>
    <row r="102" spans="11:22" x14ac:dyDescent="0.25">
      <c r="K102" s="22">
        <f>DATE(RIGHT(L102,2)+100, VLOOKUP(LEFT(L102,1), $K$130:$L$141, 2,0), 1)</f>
        <v>48580</v>
      </c>
      <c r="L102" t="s">
        <v>2609</v>
      </c>
      <c r="M102" s="9" t="str">
        <f ca="1"/>
        <v>V34</v>
      </c>
      <c r="O102" s="8">
        <f t="shared" si="14"/>
        <v>2</v>
      </c>
      <c r="P102" t="str">
        <f t="shared" si="10"/>
        <v>29</v>
      </c>
      <c r="Q102" s="2">
        <f t="shared" si="11"/>
        <v>47165</v>
      </c>
      <c r="R102" s="2">
        <f t="shared" si="12"/>
        <v>47135</v>
      </c>
      <c r="S102">
        <f t="shared" si="13"/>
        <v>47108</v>
      </c>
      <c r="T102" s="26" t="s">
        <v>2577</v>
      </c>
      <c r="U102" t="str">
        <f ca="1"/>
        <v>V34</v>
      </c>
      <c r="V102" s="27" t="str">
        <f t="shared" ca="1" si="15"/>
        <v>Oct34</v>
      </c>
    </row>
    <row r="103" spans="11:22" x14ac:dyDescent="0.25">
      <c r="K103" s="22">
        <f>DATE(RIGHT(L103,2)+100, VLOOKUP(LEFT(L103,1), $K$130:$L$141, 2,0), 1)</f>
        <v>48611</v>
      </c>
      <c r="L103" t="s">
        <v>2610</v>
      </c>
      <c r="M103" s="9" t="str">
        <f ca="1"/>
        <v>X34</v>
      </c>
      <c r="O103" s="8">
        <f t="shared" si="14"/>
        <v>3</v>
      </c>
      <c r="P103" t="str">
        <f t="shared" si="10"/>
        <v>29</v>
      </c>
      <c r="Q103" s="2">
        <f t="shared" si="11"/>
        <v>47193</v>
      </c>
      <c r="R103" s="2">
        <f t="shared" si="12"/>
        <v>47163</v>
      </c>
      <c r="S103">
        <f t="shared" si="13"/>
        <v>47136</v>
      </c>
      <c r="T103" s="26" t="s">
        <v>2578</v>
      </c>
      <c r="U103" t="str">
        <f ca="1"/>
        <v>X34</v>
      </c>
      <c r="V103" s="27" t="str">
        <f t="shared" ca="1" si="15"/>
        <v>Nov34</v>
      </c>
    </row>
    <row r="104" spans="11:22" x14ac:dyDescent="0.25">
      <c r="K104" s="22">
        <f>DATE(RIGHT(L104,2)+100, VLOOKUP(LEFT(L104,1), $K$130:$L$141, 2,0), 1)</f>
        <v>48639</v>
      </c>
      <c r="L104" t="s">
        <v>2499</v>
      </c>
      <c r="M104" s="9" t="str">
        <f ca="1"/>
        <v>Z34</v>
      </c>
      <c r="O104" s="8">
        <f t="shared" si="14"/>
        <v>4</v>
      </c>
      <c r="P104" t="str">
        <f t="shared" si="10"/>
        <v>29</v>
      </c>
      <c r="Q104" s="2">
        <f t="shared" si="11"/>
        <v>47228</v>
      </c>
      <c r="R104" s="2">
        <f t="shared" si="12"/>
        <v>47198</v>
      </c>
      <c r="S104">
        <f t="shared" si="13"/>
        <v>47164</v>
      </c>
      <c r="T104" s="26" t="s">
        <v>2483</v>
      </c>
      <c r="U104" t="str">
        <f ca="1"/>
        <v>Z34</v>
      </c>
      <c r="V104" s="27" t="str">
        <f t="shared" ca="1" si="15"/>
        <v>Dec34</v>
      </c>
    </row>
    <row r="105" spans="11:22" x14ac:dyDescent="0.25">
      <c r="K105" s="22">
        <f>DATE(RIGHT(L105,2)+100, VLOOKUP(LEFT(L105,1), $K$130:$L$141, 2,0), 1)</f>
        <v>48670</v>
      </c>
      <c r="L105" t="s">
        <v>2611</v>
      </c>
      <c r="M105" s="9"/>
      <c r="O105" s="8">
        <f t="shared" si="14"/>
        <v>5</v>
      </c>
      <c r="P105" t="str">
        <f t="shared" si="10"/>
        <v>29</v>
      </c>
      <c r="Q105" s="2">
        <f t="shared" si="11"/>
        <v>47256</v>
      </c>
      <c r="R105" s="2">
        <f t="shared" si="12"/>
        <v>47226</v>
      </c>
      <c r="S105">
        <f t="shared" si="13"/>
        <v>47199</v>
      </c>
      <c r="T105" s="26" t="s">
        <v>2579</v>
      </c>
      <c r="U105" t="str">
        <f ca="1"/>
        <v>F35</v>
      </c>
      <c r="V105" s="27" t="str">
        <f t="shared" ca="1" si="15"/>
        <v>Jan35</v>
      </c>
    </row>
    <row r="106" spans="11:22" x14ac:dyDescent="0.25">
      <c r="K106" s="22">
        <f>DATE(RIGHT(L106,2)+100, VLOOKUP(LEFT(L106,1), $K$130:$L$141, 2,0), 1)</f>
        <v>48700</v>
      </c>
      <c r="L106" t="s">
        <v>2612</v>
      </c>
      <c r="M106" s="9"/>
      <c r="O106" s="8">
        <f t="shared" si="14"/>
        <v>6</v>
      </c>
      <c r="P106" t="str">
        <f t="shared" si="10"/>
        <v>29</v>
      </c>
      <c r="Q106" s="2">
        <f t="shared" si="11"/>
        <v>47284</v>
      </c>
      <c r="R106" s="2">
        <f t="shared" si="12"/>
        <v>47254</v>
      </c>
      <c r="S106">
        <f t="shared" si="13"/>
        <v>47227</v>
      </c>
      <c r="T106" s="26" t="s">
        <v>2580</v>
      </c>
      <c r="U106" t="str">
        <f ca="1"/>
        <v>G35</v>
      </c>
      <c r="V106" s="27" t="str">
        <f t="shared" ca="1" si="15"/>
        <v>Feb35</v>
      </c>
    </row>
    <row r="107" spans="11:22" x14ac:dyDescent="0.25">
      <c r="K107" s="22">
        <f>DATE(RIGHT(L107,2)+100, VLOOKUP(LEFT(L107,1), $K$130:$L$141, 2,0), 1)</f>
        <v>48731</v>
      </c>
      <c r="L107" t="s">
        <v>2500</v>
      </c>
      <c r="M107" s="9"/>
      <c r="O107" s="8">
        <f t="shared" si="14"/>
        <v>7</v>
      </c>
      <c r="P107" t="str">
        <f t="shared" si="10"/>
        <v>29</v>
      </c>
      <c r="Q107" s="2">
        <f t="shared" si="11"/>
        <v>47319</v>
      </c>
      <c r="R107" s="2">
        <f t="shared" si="12"/>
        <v>47289</v>
      </c>
      <c r="S107">
        <f t="shared" si="13"/>
        <v>47255</v>
      </c>
      <c r="T107" s="26" t="s">
        <v>2484</v>
      </c>
      <c r="U107" t="str">
        <f ca="1"/>
        <v>H35</v>
      </c>
      <c r="V107" s="27" t="str">
        <f t="shared" ca="1" si="15"/>
        <v>Mar35</v>
      </c>
    </row>
    <row r="108" spans="11:22" x14ac:dyDescent="0.25">
      <c r="K108" s="22">
        <f>DATE(RIGHT(L108,2)+100, VLOOKUP(LEFT(L108,1), $K$130:$L$141, 2,0), 1)</f>
        <v>48761</v>
      </c>
      <c r="L108" t="s">
        <v>2613</v>
      </c>
      <c r="M108" s="9"/>
      <c r="O108" s="8">
        <f t="shared" si="14"/>
        <v>8</v>
      </c>
      <c r="P108" t="str">
        <f t="shared" si="10"/>
        <v>29</v>
      </c>
      <c r="Q108" s="2">
        <f t="shared" si="11"/>
        <v>47347</v>
      </c>
      <c r="R108" s="2">
        <f t="shared" si="12"/>
        <v>47317</v>
      </c>
      <c r="S108">
        <f t="shared" si="13"/>
        <v>47290</v>
      </c>
      <c r="T108" s="26" t="s">
        <v>2581</v>
      </c>
      <c r="U108" t="str">
        <f ca="1"/>
        <v>J35</v>
      </c>
      <c r="V108" s="27" t="str">
        <f t="shared" ca="1" si="15"/>
        <v>Apr35</v>
      </c>
    </row>
    <row r="109" spans="11:22" x14ac:dyDescent="0.25">
      <c r="K109" s="22">
        <f>DATE(RIGHT(L109,2)+100, VLOOKUP(LEFT(L109,1), $K$130:$L$141, 2,0), 1)</f>
        <v>48792</v>
      </c>
      <c r="L109" t="s">
        <v>2614</v>
      </c>
      <c r="M109" s="9"/>
      <c r="O109" s="8">
        <f t="shared" si="14"/>
        <v>9</v>
      </c>
      <c r="P109" t="str">
        <f t="shared" si="10"/>
        <v>29</v>
      </c>
      <c r="Q109" s="2">
        <f t="shared" si="11"/>
        <v>47382</v>
      </c>
      <c r="R109" s="2">
        <f t="shared" si="12"/>
        <v>47352</v>
      </c>
      <c r="S109">
        <f t="shared" si="13"/>
        <v>47318</v>
      </c>
      <c r="T109" s="26" t="s">
        <v>2582</v>
      </c>
      <c r="U109" t="str">
        <f ca="1"/>
        <v>K35</v>
      </c>
      <c r="V109" s="27" t="str">
        <f t="shared" ca="1" si="15"/>
        <v>May35</v>
      </c>
    </row>
    <row r="110" spans="11:22" x14ac:dyDescent="0.25">
      <c r="K110" s="22">
        <f>DATE(RIGHT(L110,2)+100, VLOOKUP(LEFT(L110,1), $K$130:$L$141, 2,0), 1)</f>
        <v>48823</v>
      </c>
      <c r="L110" t="s">
        <v>2501</v>
      </c>
      <c r="M110" s="9"/>
      <c r="O110" s="8">
        <f t="shared" si="14"/>
        <v>10</v>
      </c>
      <c r="P110" t="str">
        <f t="shared" si="10"/>
        <v>29</v>
      </c>
      <c r="Q110" s="2">
        <f t="shared" si="11"/>
        <v>47410</v>
      </c>
      <c r="R110" s="2">
        <f t="shared" si="12"/>
        <v>47380</v>
      </c>
      <c r="S110">
        <f t="shared" si="13"/>
        <v>47353</v>
      </c>
      <c r="T110" s="26" t="s">
        <v>2485</v>
      </c>
      <c r="U110" t="str">
        <f ca="1"/>
        <v>M35</v>
      </c>
      <c r="V110" s="27" t="str">
        <f t="shared" ca="1" si="15"/>
        <v>Jun35</v>
      </c>
    </row>
    <row r="111" spans="11:22" x14ac:dyDescent="0.25">
      <c r="K111" s="22">
        <f>DATE(RIGHT(L111,2)+100, VLOOKUP(LEFT(L111,1), $K$130:$L$141, 2,0), 1)</f>
        <v>48853</v>
      </c>
      <c r="L111" t="s">
        <v>2615</v>
      </c>
      <c r="M111" s="9"/>
      <c r="O111" s="8">
        <f t="shared" si="14"/>
        <v>11</v>
      </c>
      <c r="P111" t="str">
        <f t="shared" si="10"/>
        <v>29</v>
      </c>
      <c r="Q111" s="2">
        <f t="shared" si="11"/>
        <v>47438</v>
      </c>
      <c r="R111" s="2">
        <f t="shared" si="12"/>
        <v>47408</v>
      </c>
      <c r="S111">
        <f t="shared" si="13"/>
        <v>47381</v>
      </c>
      <c r="T111" s="26" t="s">
        <v>2583</v>
      </c>
      <c r="U111" t="str">
        <f ca="1"/>
        <v>N35</v>
      </c>
      <c r="V111" s="27" t="str">
        <f t="shared" ca="1" si="15"/>
        <v>Jul35</v>
      </c>
    </row>
    <row r="112" spans="11:22" x14ac:dyDescent="0.25">
      <c r="K112" s="22">
        <f>DATE(RIGHT(L112,2)+100, VLOOKUP(LEFT(L112,1), $K$130:$L$141, 2,0), 1)</f>
        <v>48884</v>
      </c>
      <c r="L112" t="s">
        <v>2616</v>
      </c>
      <c r="M112" s="9"/>
      <c r="O112" s="8">
        <f t="shared" si="14"/>
        <v>12</v>
      </c>
      <c r="P112" t="str">
        <f t="shared" si="10"/>
        <v>29</v>
      </c>
      <c r="Q112" s="2">
        <f t="shared" si="11"/>
        <v>47473</v>
      </c>
      <c r="R112" s="2">
        <f t="shared" si="12"/>
        <v>47443</v>
      </c>
      <c r="S112">
        <f t="shared" si="13"/>
        <v>47409</v>
      </c>
      <c r="T112" s="26" t="s">
        <v>2584</v>
      </c>
      <c r="U112" t="str">
        <f ca="1"/>
        <v>Q35</v>
      </c>
      <c r="V112" s="27" t="str">
        <f t="shared" ca="1" si="15"/>
        <v>Aug35</v>
      </c>
    </row>
    <row r="113" spans="11:22" x14ac:dyDescent="0.25">
      <c r="K113" s="22">
        <f>DATE(RIGHT(L113,2)+100, VLOOKUP(LEFT(L113,1), $K$130:$L$141, 2,0), 1)</f>
        <v>48914</v>
      </c>
      <c r="L113" t="s">
        <v>2502</v>
      </c>
      <c r="M113" s="9"/>
      <c r="O113" s="8">
        <f t="shared" si="14"/>
        <v>1</v>
      </c>
      <c r="P113" t="str">
        <f t="shared" si="10"/>
        <v>30</v>
      </c>
      <c r="Q113" s="2">
        <f t="shared" si="11"/>
        <v>47501</v>
      </c>
      <c r="R113" s="2">
        <f t="shared" si="12"/>
        <v>47471</v>
      </c>
      <c r="S113">
        <f t="shared" si="13"/>
        <v>47444</v>
      </c>
      <c r="T113" s="26" t="s">
        <v>2486</v>
      </c>
      <c r="U113" t="str">
        <f ca="1"/>
        <v>U35</v>
      </c>
      <c r="V113" s="27" t="str">
        <f t="shared" ca="1" si="15"/>
        <v>Sep35</v>
      </c>
    </row>
    <row r="114" spans="11:22" x14ac:dyDescent="0.25">
      <c r="K114" s="22">
        <f>DATE(RIGHT(L114,2)+100, VLOOKUP(LEFT(L114,1), $K$130:$L$141, 2,0), 1)</f>
        <v>48945</v>
      </c>
      <c r="L114" t="s">
        <v>2617</v>
      </c>
      <c r="M114" s="9"/>
      <c r="O114" s="8">
        <f t="shared" si="14"/>
        <v>2</v>
      </c>
      <c r="P114" t="str">
        <f t="shared" si="10"/>
        <v>30</v>
      </c>
      <c r="Q114" s="2">
        <f t="shared" si="11"/>
        <v>47529</v>
      </c>
      <c r="R114" s="2">
        <f t="shared" si="12"/>
        <v>47499</v>
      </c>
      <c r="S114">
        <f t="shared" si="13"/>
        <v>47472</v>
      </c>
      <c r="T114" s="26" t="s">
        <v>2585</v>
      </c>
      <c r="U114" t="str">
        <f ca="1"/>
        <v>V35</v>
      </c>
      <c r="V114" s="27" t="str">
        <f t="shared" ca="1" si="15"/>
        <v>Oct35</v>
      </c>
    </row>
    <row r="115" spans="11:22" x14ac:dyDescent="0.25">
      <c r="K115" s="22">
        <f>DATE(RIGHT(L115,2)+100, VLOOKUP(LEFT(L115,1), $K$130:$L$141, 2,0), 1)</f>
        <v>48976</v>
      </c>
      <c r="L115" t="s">
        <v>2618</v>
      </c>
      <c r="M115" s="9"/>
      <c r="O115" s="8">
        <f t="shared" si="14"/>
        <v>3</v>
      </c>
      <c r="P115" t="str">
        <f t="shared" si="10"/>
        <v>30</v>
      </c>
      <c r="Q115" s="2">
        <f t="shared" si="11"/>
        <v>47557</v>
      </c>
      <c r="R115" s="2">
        <f t="shared" si="12"/>
        <v>47527</v>
      </c>
      <c r="S115">
        <f t="shared" si="13"/>
        <v>47500</v>
      </c>
      <c r="T115" s="26" t="s">
        <v>2586</v>
      </c>
      <c r="U115" t="str">
        <f ca="1"/>
        <v>X35</v>
      </c>
      <c r="V115" s="27" t="str">
        <f t="shared" ca="1" si="15"/>
        <v>Nov35</v>
      </c>
    </row>
    <row r="116" spans="11:22" x14ac:dyDescent="0.25">
      <c r="K116" s="22">
        <f>DATE(RIGHT(L116,2)+100, VLOOKUP(LEFT(L116,1), $K$130:$L$141, 2,0), 1)</f>
        <v>49004</v>
      </c>
      <c r="L116" t="s">
        <v>2503</v>
      </c>
      <c r="M116" s="9"/>
      <c r="O116" s="8">
        <f t="shared" si="14"/>
        <v>4</v>
      </c>
      <c r="P116" t="str">
        <f t="shared" si="10"/>
        <v>30</v>
      </c>
      <c r="Q116" s="2">
        <f t="shared" si="11"/>
        <v>47592</v>
      </c>
      <c r="R116" s="2">
        <f t="shared" si="12"/>
        <v>47562</v>
      </c>
      <c r="S116">
        <f t="shared" si="13"/>
        <v>47528</v>
      </c>
      <c r="T116" s="26" t="s">
        <v>2487</v>
      </c>
      <c r="U116" t="str">
        <f ca="1"/>
        <v>Z35</v>
      </c>
      <c r="V116" s="27" t="str">
        <f t="shared" ca="1" si="15"/>
        <v>Dec35</v>
      </c>
    </row>
    <row r="117" spans="11:22" x14ac:dyDescent="0.25">
      <c r="K117" s="22">
        <f>DATE(RIGHT(L117,2)+100, VLOOKUP(LEFT(L117,1), $K$130:$L$141, 2,0), 1)</f>
        <v>49035</v>
      </c>
      <c r="L117" t="s">
        <v>2619</v>
      </c>
      <c r="M117" s="9"/>
      <c r="O117" s="8">
        <f t="shared" si="14"/>
        <v>5</v>
      </c>
      <c r="P117" t="str">
        <f t="shared" si="10"/>
        <v>30</v>
      </c>
      <c r="Q117" s="2">
        <f t="shared" si="11"/>
        <v>47620</v>
      </c>
      <c r="R117" s="2">
        <f t="shared" si="12"/>
        <v>47590</v>
      </c>
      <c r="S117">
        <f t="shared" si="13"/>
        <v>47563</v>
      </c>
      <c r="T117" s="26" t="s">
        <v>2587</v>
      </c>
      <c r="U117" t="str">
        <f ca="1"/>
        <v>F36</v>
      </c>
      <c r="V117" s="27" t="str">
        <f t="shared" ca="1" si="15"/>
        <v>Jan36</v>
      </c>
    </row>
    <row r="118" spans="11:22" x14ac:dyDescent="0.25">
      <c r="K118" s="22">
        <f>DATE(RIGHT(L118,2)+100, VLOOKUP(LEFT(L118,1), $K$130:$L$141, 2,0), 1)</f>
        <v>49065</v>
      </c>
      <c r="L118" t="s">
        <v>2620</v>
      </c>
      <c r="M118" s="9"/>
      <c r="O118" s="8">
        <f t="shared" si="14"/>
        <v>6</v>
      </c>
      <c r="P118" t="str">
        <f t="shared" si="10"/>
        <v>30</v>
      </c>
      <c r="Q118" s="2">
        <f t="shared" si="11"/>
        <v>47655</v>
      </c>
      <c r="R118" s="2">
        <f t="shared" si="12"/>
        <v>47625</v>
      </c>
      <c r="S118">
        <f t="shared" si="13"/>
        <v>47591</v>
      </c>
      <c r="T118" s="26" t="s">
        <v>2588</v>
      </c>
      <c r="U118" t="str">
        <f ca="1"/>
        <v>G36</v>
      </c>
      <c r="V118" s="27" t="str">
        <f t="shared" ca="1" si="15"/>
        <v>Feb36</v>
      </c>
    </row>
    <row r="119" spans="11:22" x14ac:dyDescent="0.25">
      <c r="K119" s="22">
        <f>DATE(RIGHT(L119,2)+100, VLOOKUP(LEFT(L119,1), $K$130:$L$141, 2,0), 1)</f>
        <v>49096</v>
      </c>
      <c r="L119" t="s">
        <v>2504</v>
      </c>
      <c r="M119" s="9"/>
      <c r="O119" s="8">
        <f t="shared" si="14"/>
        <v>7</v>
      </c>
      <c r="P119" t="str">
        <f t="shared" si="10"/>
        <v>30</v>
      </c>
      <c r="Q119" s="2">
        <f t="shared" si="11"/>
        <v>47683</v>
      </c>
      <c r="R119" s="2">
        <f t="shared" si="12"/>
        <v>47653</v>
      </c>
      <c r="S119">
        <f t="shared" si="13"/>
        <v>47626</v>
      </c>
      <c r="T119" s="26" t="s">
        <v>2488</v>
      </c>
      <c r="U119" t="str">
        <f ca="1"/>
        <v>H36</v>
      </c>
      <c r="V119" s="27" t="str">
        <f t="shared" ca="1" si="15"/>
        <v>Mar36</v>
      </c>
    </row>
    <row r="120" spans="11:22" x14ac:dyDescent="0.25">
      <c r="K120" s="22">
        <f>DATE(RIGHT(L120,2)+100, VLOOKUP(LEFT(L120,1), $K$130:$L$141, 2,0), 1)</f>
        <v>49126</v>
      </c>
      <c r="L120" t="s">
        <v>2621</v>
      </c>
      <c r="M120" s="9"/>
      <c r="O120" s="8">
        <f t="shared" si="14"/>
        <v>8</v>
      </c>
      <c r="P120" t="str">
        <f t="shared" si="10"/>
        <v>30</v>
      </c>
      <c r="Q120" s="2">
        <f t="shared" si="11"/>
        <v>47711</v>
      </c>
      <c r="R120" s="2">
        <f t="shared" si="12"/>
        <v>47681</v>
      </c>
      <c r="S120">
        <f t="shared" si="13"/>
        <v>47654</v>
      </c>
      <c r="T120" s="26" t="s">
        <v>2589</v>
      </c>
      <c r="U120" t="str">
        <f ca="1"/>
        <v>J36</v>
      </c>
      <c r="V120" s="27" t="str">
        <f t="shared" ca="1" si="15"/>
        <v>Apr36</v>
      </c>
    </row>
    <row r="121" spans="11:22" x14ac:dyDescent="0.25">
      <c r="K121" s="22">
        <f>DATE(RIGHT(L121,2)+100, VLOOKUP(LEFT(L121,1), $K$130:$L$141, 2,0), 1)</f>
        <v>49157</v>
      </c>
      <c r="L121" t="s">
        <v>2622</v>
      </c>
      <c r="M121" s="9"/>
      <c r="O121" s="8">
        <f t="shared" si="14"/>
        <v>9</v>
      </c>
      <c r="P121" t="str">
        <f t="shared" si="10"/>
        <v>30</v>
      </c>
      <c r="Q121" s="2">
        <f t="shared" si="11"/>
        <v>47746</v>
      </c>
      <c r="R121" s="2">
        <f t="shared" si="12"/>
        <v>47716</v>
      </c>
      <c r="S121">
        <f t="shared" si="13"/>
        <v>47682</v>
      </c>
      <c r="T121" s="26" t="s">
        <v>2590</v>
      </c>
      <c r="U121" t="str">
        <f ca="1"/>
        <v>K36</v>
      </c>
      <c r="V121" s="27" t="str">
        <f t="shared" ca="1" si="15"/>
        <v>May36</v>
      </c>
    </row>
    <row r="122" spans="11:22" x14ac:dyDescent="0.25">
      <c r="K122" s="22">
        <f>DATE(RIGHT(L122,2)+100, VLOOKUP(LEFT(L122,1), $K$130:$L$141, 2,0), 1)</f>
        <v>49188</v>
      </c>
      <c r="L122" t="s">
        <v>2505</v>
      </c>
      <c r="M122" s="9"/>
      <c r="O122" s="8">
        <f t="shared" si="14"/>
        <v>10</v>
      </c>
      <c r="P122" t="str">
        <f t="shared" si="10"/>
        <v>30</v>
      </c>
      <c r="Q122" s="2">
        <f t="shared" si="11"/>
        <v>47774</v>
      </c>
      <c r="R122" s="2">
        <f t="shared" si="12"/>
        <v>47744</v>
      </c>
      <c r="S122">
        <f t="shared" si="13"/>
        <v>47717</v>
      </c>
      <c r="T122" s="26" t="s">
        <v>2489</v>
      </c>
      <c r="U122" t="str">
        <f ca="1"/>
        <v>M36</v>
      </c>
      <c r="V122" s="27" t="str">
        <f t="shared" ca="1" si="15"/>
        <v>Jun36</v>
      </c>
    </row>
    <row r="123" spans="11:22" x14ac:dyDescent="0.25">
      <c r="K123" s="22">
        <f>DATE(RIGHT(L123,2)+100, VLOOKUP(LEFT(L123,1), $K$130:$L$141, 2,0), 1)</f>
        <v>49218</v>
      </c>
      <c r="L123" t="s">
        <v>2623</v>
      </c>
      <c r="M123" s="9"/>
      <c r="O123" s="8">
        <f t="shared" si="14"/>
        <v>11</v>
      </c>
      <c r="P123" t="str">
        <f t="shared" si="10"/>
        <v>30</v>
      </c>
      <c r="Q123" s="2">
        <f t="shared" si="11"/>
        <v>47802</v>
      </c>
      <c r="R123" s="2">
        <f t="shared" si="12"/>
        <v>47772</v>
      </c>
      <c r="S123">
        <f t="shared" si="13"/>
        <v>47745</v>
      </c>
      <c r="T123" s="26" t="s">
        <v>2591</v>
      </c>
      <c r="U123" t="str">
        <f ca="1"/>
        <v>N36</v>
      </c>
      <c r="V123" s="27" t="str">
        <f t="shared" ca="1" si="15"/>
        <v>Jul36</v>
      </c>
    </row>
    <row r="124" spans="11:22" x14ac:dyDescent="0.25">
      <c r="K124" s="22">
        <f>DATE(RIGHT(L124,2)+100, VLOOKUP(LEFT(L124,1), $K$130:$L$141, 2,0), 1)</f>
        <v>49249</v>
      </c>
      <c r="L124" t="s">
        <v>2624</v>
      </c>
      <c r="M124" s="9"/>
      <c r="O124" s="8">
        <f t="shared" si="14"/>
        <v>12</v>
      </c>
      <c r="P124" t="str">
        <f t="shared" si="10"/>
        <v>30</v>
      </c>
      <c r="Q124" s="2">
        <f t="shared" si="11"/>
        <v>47837</v>
      </c>
      <c r="R124" s="2">
        <f t="shared" si="12"/>
        <v>47807</v>
      </c>
      <c r="S124">
        <f t="shared" si="13"/>
        <v>47773</v>
      </c>
      <c r="T124" s="26" t="s">
        <v>2592</v>
      </c>
      <c r="U124" t="str">
        <f ca="1"/>
        <v>Q36</v>
      </c>
      <c r="V124" s="27" t="str">
        <f t="shared" ca="1" si="15"/>
        <v>Aug36</v>
      </c>
    </row>
    <row r="125" spans="11:22" x14ac:dyDescent="0.25">
      <c r="K125" s="23">
        <f>DATE(RIGHT(L125,2)+100, VLOOKUP(LEFT(L125,1), $K$130:$L$141, 2,0), 1)</f>
        <v>49279</v>
      </c>
      <c r="L125" s="3" t="s">
        <v>2506</v>
      </c>
      <c r="M125" s="14"/>
      <c r="O125" s="8">
        <f t="shared" si="14"/>
        <v>1</v>
      </c>
      <c r="P125" t="str">
        <f t="shared" si="10"/>
        <v>31</v>
      </c>
      <c r="Q125" s="2">
        <f t="shared" si="11"/>
        <v>47865</v>
      </c>
      <c r="R125" s="2">
        <f t="shared" si="12"/>
        <v>47835</v>
      </c>
      <c r="S125">
        <f t="shared" si="13"/>
        <v>47808</v>
      </c>
      <c r="T125" s="26" t="s">
        <v>2490</v>
      </c>
      <c r="U125" t="str">
        <f ca="1"/>
        <v>U36</v>
      </c>
      <c r="V125" s="27" t="str">
        <f t="shared" ca="1" si="15"/>
        <v>Sep36</v>
      </c>
    </row>
    <row r="126" spans="11:22" x14ac:dyDescent="0.25">
      <c r="O126" s="8">
        <f t="shared" si="14"/>
        <v>2</v>
      </c>
      <c r="P126" t="str">
        <f t="shared" si="10"/>
        <v>31</v>
      </c>
      <c r="Q126" s="2">
        <f t="shared" si="11"/>
        <v>47900</v>
      </c>
      <c r="R126" s="2">
        <f t="shared" si="12"/>
        <v>47870</v>
      </c>
      <c r="S126">
        <f t="shared" si="13"/>
        <v>47836</v>
      </c>
      <c r="T126" s="28" t="s">
        <v>2593</v>
      </c>
      <c r="U126" s="3" t="str">
        <f ca="1"/>
        <v>V36</v>
      </c>
      <c r="V126" s="27" t="str">
        <f t="shared" ca="1" si="15"/>
        <v>Oct36</v>
      </c>
    </row>
    <row r="127" spans="11:22" x14ac:dyDescent="0.25">
      <c r="O127" s="8">
        <f t="shared" si="14"/>
        <v>3</v>
      </c>
      <c r="P127" t="str">
        <f t="shared" si="10"/>
        <v>31</v>
      </c>
      <c r="Q127" s="2">
        <f t="shared" si="11"/>
        <v>47928</v>
      </c>
      <c r="R127" s="2">
        <f t="shared" si="12"/>
        <v>47898</v>
      </c>
      <c r="S127">
        <f t="shared" si="13"/>
        <v>47871</v>
      </c>
      <c r="T127" s="26" t="s">
        <v>2594</v>
      </c>
      <c r="U127" t="str">
        <f ca="1"/>
        <v>X36</v>
      </c>
      <c r="V127" s="27" t="str">
        <f t="shared" ca="1" si="15"/>
        <v>Nov36</v>
      </c>
    </row>
    <row r="128" spans="11:22" x14ac:dyDescent="0.25">
      <c r="O128" s="8">
        <f t="shared" si="14"/>
        <v>4</v>
      </c>
      <c r="P128" t="str">
        <f t="shared" si="10"/>
        <v>31</v>
      </c>
      <c r="Q128" s="2">
        <f t="shared" si="11"/>
        <v>47956</v>
      </c>
      <c r="R128" s="2">
        <f t="shared" si="12"/>
        <v>47926</v>
      </c>
      <c r="S128">
        <f t="shared" si="13"/>
        <v>47899</v>
      </c>
      <c r="T128" s="26" t="s">
        <v>2491</v>
      </c>
      <c r="U128" t="str">
        <f ca="1"/>
        <v>Z36</v>
      </c>
      <c r="V128" s="27" t="str">
        <f t="shared" ca="1" si="15"/>
        <v>Dec36</v>
      </c>
    </row>
    <row r="129" spans="11:22" x14ac:dyDescent="0.25">
      <c r="O129" s="8">
        <f t="shared" si="14"/>
        <v>5</v>
      </c>
      <c r="P129" t="str">
        <f t="shared" si="10"/>
        <v>31</v>
      </c>
      <c r="Q129" s="2">
        <f t="shared" si="11"/>
        <v>47984</v>
      </c>
      <c r="R129" s="2">
        <f t="shared" si="12"/>
        <v>47954</v>
      </c>
      <c r="S129">
        <f t="shared" si="13"/>
        <v>47927</v>
      </c>
      <c r="T129" s="26" t="s">
        <v>2595</v>
      </c>
      <c r="U129" t="str">
        <f ca="1"/>
        <v>F37</v>
      </c>
      <c r="V129" s="27" t="str">
        <f t="shared" ca="1" si="15"/>
        <v>Jan37</v>
      </c>
    </row>
    <row r="130" spans="11:22" x14ac:dyDescent="0.25">
      <c r="K130" s="29" t="s">
        <v>2516</v>
      </c>
      <c r="L130" s="11">
        <v>1</v>
      </c>
      <c r="M130" s="11" t="s">
        <v>3457</v>
      </c>
      <c r="O130" s="8">
        <f t="shared" si="14"/>
        <v>6</v>
      </c>
      <c r="P130" t="str">
        <f t="shared" si="10"/>
        <v>31</v>
      </c>
      <c r="Q130" s="2">
        <f t="shared" si="11"/>
        <v>48019</v>
      </c>
      <c r="R130" s="2">
        <f t="shared" si="12"/>
        <v>47989</v>
      </c>
      <c r="S130">
        <f t="shared" si="13"/>
        <v>47955</v>
      </c>
      <c r="T130" s="26" t="s">
        <v>2596</v>
      </c>
      <c r="U130" t="str">
        <f ca="1"/>
        <v>G37</v>
      </c>
      <c r="V130" s="27" t="str">
        <f t="shared" ca="1" si="15"/>
        <v>Feb37</v>
      </c>
    </row>
    <row r="131" spans="11:22" x14ac:dyDescent="0.25">
      <c r="K131" s="30" t="s">
        <v>2518</v>
      </c>
      <c r="L131" s="9">
        <v>2</v>
      </c>
      <c r="M131" s="9" t="s">
        <v>3458</v>
      </c>
      <c r="O131" s="8">
        <f t="shared" si="14"/>
        <v>7</v>
      </c>
      <c r="P131" t="str">
        <f t="shared" si="10"/>
        <v>31</v>
      </c>
      <c r="Q131" s="2">
        <f t="shared" si="11"/>
        <v>48047</v>
      </c>
      <c r="R131" s="2">
        <f t="shared" si="12"/>
        <v>48017</v>
      </c>
      <c r="S131">
        <f t="shared" si="13"/>
        <v>47990</v>
      </c>
      <c r="T131" s="26" t="s">
        <v>2492</v>
      </c>
      <c r="U131" t="str">
        <f ca="1"/>
        <v>H37</v>
      </c>
      <c r="V131" s="27" t="str">
        <f t="shared" ca="1" si="15"/>
        <v>Mar37</v>
      </c>
    </row>
    <row r="132" spans="11:22" x14ac:dyDescent="0.25">
      <c r="K132" s="30" t="s">
        <v>2520</v>
      </c>
      <c r="L132" s="9">
        <v>3</v>
      </c>
      <c r="M132" s="9" t="s">
        <v>3459</v>
      </c>
      <c r="O132" s="8">
        <f t="shared" si="14"/>
        <v>8</v>
      </c>
      <c r="P132" t="str">
        <f t="shared" si="10"/>
        <v>31</v>
      </c>
      <c r="Q132" s="2">
        <f t="shared" si="11"/>
        <v>48075</v>
      </c>
      <c r="R132" s="2">
        <f t="shared" si="12"/>
        <v>48045</v>
      </c>
      <c r="S132">
        <f t="shared" si="13"/>
        <v>48018</v>
      </c>
      <c r="T132" s="26" t="s">
        <v>2597</v>
      </c>
      <c r="U132" t="str">
        <f ca="1"/>
        <v>J37</v>
      </c>
      <c r="V132" s="27" t="str">
        <f t="shared" ca="1" si="15"/>
        <v>Apr37</v>
      </c>
    </row>
    <row r="133" spans="11:22" x14ac:dyDescent="0.25">
      <c r="K133" s="30" t="s">
        <v>2522</v>
      </c>
      <c r="L133" s="9">
        <v>4</v>
      </c>
      <c r="M133" s="9" t="s">
        <v>3460</v>
      </c>
      <c r="O133" s="8">
        <f t="shared" si="14"/>
        <v>9</v>
      </c>
      <c r="P133" t="str">
        <f t="shared" si="10"/>
        <v>31</v>
      </c>
      <c r="Q133" s="2">
        <f t="shared" si="11"/>
        <v>48110</v>
      </c>
      <c r="R133" s="2">
        <f t="shared" si="12"/>
        <v>48080</v>
      </c>
      <c r="S133">
        <f t="shared" si="13"/>
        <v>48046</v>
      </c>
      <c r="T133" s="26" t="s">
        <v>2598</v>
      </c>
      <c r="U133" t="str">
        <f ca="1"/>
        <v>K37</v>
      </c>
      <c r="V133" s="27" t="str">
        <f t="shared" ca="1" si="15"/>
        <v>May37</v>
      </c>
    </row>
    <row r="134" spans="11:22" x14ac:dyDescent="0.25">
      <c r="K134" s="30" t="s">
        <v>2524</v>
      </c>
      <c r="L134" s="9">
        <v>5</v>
      </c>
      <c r="M134" s="9" t="s">
        <v>3461</v>
      </c>
      <c r="O134" s="8">
        <f t="shared" si="14"/>
        <v>10</v>
      </c>
      <c r="P134" t="str">
        <f t="shared" ref="P134:P197" si="16">IF(O134&gt;1, RIGHT(T134,2),RIGHT(T135,2))</f>
        <v>31</v>
      </c>
      <c r="Q134" s="2">
        <f t="shared" ref="Q134:Q197" si="17">DATE(P134+100, O134, 1) + 14 + MOD(6 - WEEKDAY(DATE(P134+100, O134, 1)), 7)</f>
        <v>48138</v>
      </c>
      <c r="R134" s="2">
        <f t="shared" ref="R134:R197" si="18">Q134-30</f>
        <v>48108</v>
      </c>
      <c r="S134">
        <f t="shared" ref="S134:S197" si="19">R133+1</f>
        <v>48081</v>
      </c>
      <c r="T134" s="26" t="s">
        <v>2493</v>
      </c>
      <c r="U134" t="str">
        <f ca="1"/>
        <v>M37</v>
      </c>
      <c r="V134" s="27" t="str">
        <f t="shared" ca="1" si="15"/>
        <v>Jun37</v>
      </c>
    </row>
    <row r="135" spans="11:22" x14ac:dyDescent="0.25">
      <c r="K135" s="30" t="s">
        <v>2526</v>
      </c>
      <c r="L135" s="9">
        <v>6</v>
      </c>
      <c r="M135" s="9" t="s">
        <v>3462</v>
      </c>
      <c r="O135" s="8">
        <f t="shared" ref="O135:O198" si="20">MOD(VLOOKUP(LEFT(T135,1),$K$130:$L$141,2,0),12)+1</f>
        <v>11</v>
      </c>
      <c r="P135" t="str">
        <f t="shared" si="16"/>
        <v>31</v>
      </c>
      <c r="Q135" s="2">
        <f t="shared" si="17"/>
        <v>48173</v>
      </c>
      <c r="R135" s="2">
        <f t="shared" si="18"/>
        <v>48143</v>
      </c>
      <c r="S135">
        <f t="shared" si="19"/>
        <v>48109</v>
      </c>
      <c r="T135" s="26" t="s">
        <v>2599</v>
      </c>
      <c r="U135" t="str">
        <f ca="1"/>
        <v>N37</v>
      </c>
      <c r="V135" s="27" t="str">
        <f t="shared" ref="V135:V198" ca="1" si="21">VLOOKUP(LEFT(U135,1),$K$130:$M$141,3,0)&amp; RIGHT(U135,2)</f>
        <v>Jul37</v>
      </c>
    </row>
    <row r="136" spans="11:22" x14ac:dyDescent="0.25">
      <c r="K136" s="30" t="s">
        <v>2528</v>
      </c>
      <c r="L136" s="9">
        <v>7</v>
      </c>
      <c r="M136" s="9" t="s">
        <v>3463</v>
      </c>
      <c r="O136" s="8">
        <f t="shared" si="20"/>
        <v>12</v>
      </c>
      <c r="P136" t="str">
        <f t="shared" si="16"/>
        <v>31</v>
      </c>
      <c r="Q136" s="2">
        <f t="shared" si="17"/>
        <v>48201</v>
      </c>
      <c r="R136" s="2">
        <f t="shared" si="18"/>
        <v>48171</v>
      </c>
      <c r="S136">
        <f t="shared" si="19"/>
        <v>48144</v>
      </c>
      <c r="T136" s="26" t="s">
        <v>2600</v>
      </c>
      <c r="U136" t="str">
        <f ca="1"/>
        <v>Q37</v>
      </c>
      <c r="V136" s="27" t="str">
        <f t="shared" ca="1" si="21"/>
        <v>Aug37</v>
      </c>
    </row>
    <row r="137" spans="11:22" x14ac:dyDescent="0.25">
      <c r="K137" s="30" t="s">
        <v>2530</v>
      </c>
      <c r="L137" s="9">
        <v>8</v>
      </c>
      <c r="M137" s="9" t="s">
        <v>3464</v>
      </c>
      <c r="O137" s="8">
        <f t="shared" si="20"/>
        <v>1</v>
      </c>
      <c r="P137" t="str">
        <f t="shared" si="16"/>
        <v>32</v>
      </c>
      <c r="Q137" s="2">
        <f t="shared" si="17"/>
        <v>48229</v>
      </c>
      <c r="R137" s="2">
        <f t="shared" si="18"/>
        <v>48199</v>
      </c>
      <c r="S137">
        <f t="shared" si="19"/>
        <v>48172</v>
      </c>
      <c r="T137" s="26" t="s">
        <v>2494</v>
      </c>
      <c r="U137" t="str">
        <f ca="1"/>
        <v>U37</v>
      </c>
      <c r="V137" s="27" t="str">
        <f t="shared" ca="1" si="21"/>
        <v>Sep37</v>
      </c>
    </row>
    <row r="138" spans="11:22" x14ac:dyDescent="0.25">
      <c r="K138" s="30" t="s">
        <v>2532</v>
      </c>
      <c r="L138" s="9">
        <v>9</v>
      </c>
      <c r="M138" s="9" t="s">
        <v>3465</v>
      </c>
      <c r="O138" s="8">
        <f t="shared" si="20"/>
        <v>2</v>
      </c>
      <c r="P138" t="str">
        <f t="shared" si="16"/>
        <v>32</v>
      </c>
      <c r="Q138" s="2">
        <f t="shared" si="17"/>
        <v>48264</v>
      </c>
      <c r="R138" s="2">
        <f t="shared" si="18"/>
        <v>48234</v>
      </c>
      <c r="S138">
        <f t="shared" si="19"/>
        <v>48200</v>
      </c>
      <c r="T138" s="26" t="s">
        <v>2601</v>
      </c>
      <c r="U138" t="str">
        <f ca="1"/>
        <v>V37</v>
      </c>
      <c r="V138" s="27" t="str">
        <f t="shared" ca="1" si="21"/>
        <v>Oct37</v>
      </c>
    </row>
    <row r="139" spans="11:22" x14ac:dyDescent="0.25">
      <c r="K139" s="30" t="s">
        <v>2534</v>
      </c>
      <c r="L139" s="9">
        <v>10</v>
      </c>
      <c r="M139" s="9" t="s">
        <v>3466</v>
      </c>
      <c r="O139" s="8">
        <f t="shared" si="20"/>
        <v>3</v>
      </c>
      <c r="P139" t="str">
        <f t="shared" si="16"/>
        <v>32</v>
      </c>
      <c r="Q139" s="2">
        <f t="shared" si="17"/>
        <v>48292</v>
      </c>
      <c r="R139" s="2">
        <f t="shared" si="18"/>
        <v>48262</v>
      </c>
      <c r="S139">
        <f t="shared" si="19"/>
        <v>48235</v>
      </c>
      <c r="T139" s="26" t="s">
        <v>2602</v>
      </c>
      <c r="U139" t="str">
        <f ca="1"/>
        <v>X37</v>
      </c>
      <c r="V139" s="27" t="str">
        <f t="shared" ca="1" si="21"/>
        <v>Nov37</v>
      </c>
    </row>
    <row r="140" spans="11:22" x14ac:dyDescent="0.25">
      <c r="K140" s="30" t="s">
        <v>2536</v>
      </c>
      <c r="L140" s="9">
        <v>11</v>
      </c>
      <c r="M140" s="9" t="s">
        <v>3467</v>
      </c>
      <c r="O140" s="8">
        <f t="shared" si="20"/>
        <v>4</v>
      </c>
      <c r="P140" t="str">
        <f t="shared" si="16"/>
        <v>32</v>
      </c>
      <c r="Q140" s="2">
        <f t="shared" si="17"/>
        <v>48320</v>
      </c>
      <c r="R140" s="2">
        <f t="shared" si="18"/>
        <v>48290</v>
      </c>
      <c r="S140">
        <f t="shared" si="19"/>
        <v>48263</v>
      </c>
      <c r="T140" s="26" t="s">
        <v>2495</v>
      </c>
      <c r="U140" t="str">
        <f ca="1"/>
        <v>Z37</v>
      </c>
      <c r="V140" s="27" t="str">
        <f t="shared" ca="1" si="21"/>
        <v>Dec37</v>
      </c>
    </row>
    <row r="141" spans="11:22" x14ac:dyDescent="0.25">
      <c r="K141" s="31" t="s">
        <v>2538</v>
      </c>
      <c r="L141" s="14">
        <v>12</v>
      </c>
      <c r="M141" s="14" t="s">
        <v>3468</v>
      </c>
      <c r="O141" s="8">
        <f t="shared" si="20"/>
        <v>5</v>
      </c>
      <c r="P141" t="str">
        <f t="shared" si="16"/>
        <v>32</v>
      </c>
      <c r="Q141" s="2">
        <f t="shared" si="17"/>
        <v>48355</v>
      </c>
      <c r="R141" s="2">
        <f t="shared" si="18"/>
        <v>48325</v>
      </c>
      <c r="S141">
        <f t="shared" si="19"/>
        <v>48291</v>
      </c>
      <c r="T141" s="26" t="s">
        <v>2603</v>
      </c>
      <c r="U141" t="str">
        <f ca="1"/>
        <v>F38</v>
      </c>
      <c r="V141" s="27" t="str">
        <f t="shared" ca="1" si="21"/>
        <v>Jan38</v>
      </c>
    </row>
    <row r="142" spans="11:22" x14ac:dyDescent="0.25">
      <c r="O142" s="8">
        <f t="shared" si="20"/>
        <v>6</v>
      </c>
      <c r="P142" t="str">
        <f t="shared" si="16"/>
        <v>32</v>
      </c>
      <c r="Q142" s="2">
        <f t="shared" si="17"/>
        <v>48383</v>
      </c>
      <c r="R142" s="2">
        <f t="shared" si="18"/>
        <v>48353</v>
      </c>
      <c r="S142">
        <f t="shared" si="19"/>
        <v>48326</v>
      </c>
      <c r="T142" s="26" t="s">
        <v>2604</v>
      </c>
      <c r="U142" t="str">
        <f ca="1"/>
        <v>G38</v>
      </c>
      <c r="V142" s="27" t="str">
        <f t="shared" ca="1" si="21"/>
        <v>Feb38</v>
      </c>
    </row>
    <row r="143" spans="11:22" x14ac:dyDescent="0.25">
      <c r="O143" s="8">
        <f t="shared" si="20"/>
        <v>7</v>
      </c>
      <c r="P143" t="str">
        <f t="shared" si="16"/>
        <v>32</v>
      </c>
      <c r="Q143" s="2">
        <f t="shared" si="17"/>
        <v>48411</v>
      </c>
      <c r="R143" s="2">
        <f t="shared" si="18"/>
        <v>48381</v>
      </c>
      <c r="S143">
        <f t="shared" si="19"/>
        <v>48354</v>
      </c>
      <c r="T143" s="26" t="s">
        <v>2496</v>
      </c>
      <c r="U143" t="str">
        <f ca="1"/>
        <v>H38</v>
      </c>
      <c r="V143" s="27" t="str">
        <f t="shared" ca="1" si="21"/>
        <v>Mar38</v>
      </c>
    </row>
    <row r="144" spans="11:22" x14ac:dyDescent="0.25">
      <c r="O144" s="8">
        <f t="shared" si="20"/>
        <v>8</v>
      </c>
      <c r="P144" t="str">
        <f t="shared" si="16"/>
        <v>32</v>
      </c>
      <c r="Q144" s="2">
        <f t="shared" si="17"/>
        <v>48446</v>
      </c>
      <c r="R144" s="2">
        <f t="shared" si="18"/>
        <v>48416</v>
      </c>
      <c r="S144">
        <f t="shared" si="19"/>
        <v>48382</v>
      </c>
      <c r="T144" s="26" t="s">
        <v>2605</v>
      </c>
      <c r="U144" t="str">
        <f ca="1"/>
        <v>J38</v>
      </c>
      <c r="V144" s="27" t="str">
        <f t="shared" ca="1" si="21"/>
        <v>Apr38</v>
      </c>
    </row>
    <row r="145" spans="15:22" x14ac:dyDescent="0.25">
      <c r="O145" s="8">
        <f t="shared" si="20"/>
        <v>9</v>
      </c>
      <c r="P145" t="str">
        <f t="shared" si="16"/>
        <v>32</v>
      </c>
      <c r="Q145" s="2">
        <f t="shared" si="17"/>
        <v>48474</v>
      </c>
      <c r="R145" s="2">
        <f t="shared" si="18"/>
        <v>48444</v>
      </c>
      <c r="S145">
        <f t="shared" si="19"/>
        <v>48417</v>
      </c>
      <c r="T145" s="26" t="s">
        <v>2606</v>
      </c>
      <c r="U145" t="str">
        <f ca="1"/>
        <v>K38</v>
      </c>
      <c r="V145" s="27" t="str">
        <f t="shared" ca="1" si="21"/>
        <v>May38</v>
      </c>
    </row>
    <row r="146" spans="15:22" x14ac:dyDescent="0.25">
      <c r="O146" s="8">
        <f t="shared" si="20"/>
        <v>10</v>
      </c>
      <c r="P146" t="str">
        <f t="shared" si="16"/>
        <v>32</v>
      </c>
      <c r="Q146" s="2">
        <f t="shared" si="17"/>
        <v>48502</v>
      </c>
      <c r="R146" s="2">
        <f t="shared" si="18"/>
        <v>48472</v>
      </c>
      <c r="S146">
        <f t="shared" si="19"/>
        <v>48445</v>
      </c>
      <c r="T146" s="26" t="s">
        <v>2497</v>
      </c>
      <c r="U146" t="str">
        <f ca="1"/>
        <v>M38</v>
      </c>
      <c r="V146" s="27" t="str">
        <f t="shared" ca="1" si="21"/>
        <v>Jun38</v>
      </c>
    </row>
    <row r="147" spans="15:22" x14ac:dyDescent="0.25">
      <c r="O147" s="8">
        <f t="shared" si="20"/>
        <v>11</v>
      </c>
      <c r="P147" t="str">
        <f t="shared" si="16"/>
        <v>32</v>
      </c>
      <c r="Q147" s="2">
        <f t="shared" si="17"/>
        <v>48537</v>
      </c>
      <c r="R147" s="2">
        <f t="shared" si="18"/>
        <v>48507</v>
      </c>
      <c r="S147">
        <f t="shared" si="19"/>
        <v>48473</v>
      </c>
      <c r="T147" s="26" t="s">
        <v>2607</v>
      </c>
      <c r="U147" t="str">
        <f ca="1"/>
        <v>N38</v>
      </c>
      <c r="V147" s="27" t="str">
        <f t="shared" ca="1" si="21"/>
        <v>Jul38</v>
      </c>
    </row>
    <row r="148" spans="15:22" x14ac:dyDescent="0.25">
      <c r="O148" s="8">
        <f t="shared" si="20"/>
        <v>12</v>
      </c>
      <c r="P148" t="str">
        <f t="shared" si="16"/>
        <v>32</v>
      </c>
      <c r="Q148" s="2">
        <f t="shared" si="17"/>
        <v>48565</v>
      </c>
      <c r="R148" s="2">
        <f t="shared" si="18"/>
        <v>48535</v>
      </c>
      <c r="S148">
        <f t="shared" si="19"/>
        <v>48508</v>
      </c>
      <c r="T148" s="26" t="s">
        <v>2608</v>
      </c>
      <c r="U148" t="str">
        <f ca="1"/>
        <v>Q38</v>
      </c>
      <c r="V148" s="27" t="str">
        <f t="shared" ca="1" si="21"/>
        <v>Aug38</v>
      </c>
    </row>
    <row r="149" spans="15:22" x14ac:dyDescent="0.25">
      <c r="O149" s="8">
        <f t="shared" si="20"/>
        <v>1</v>
      </c>
      <c r="P149" t="str">
        <f t="shared" si="16"/>
        <v>33</v>
      </c>
      <c r="Q149" s="2">
        <f t="shared" si="17"/>
        <v>48600</v>
      </c>
      <c r="R149" s="2">
        <f t="shared" si="18"/>
        <v>48570</v>
      </c>
      <c r="S149">
        <f t="shared" si="19"/>
        <v>48536</v>
      </c>
      <c r="T149" s="26" t="s">
        <v>2498</v>
      </c>
      <c r="U149" t="str">
        <f ca="1"/>
        <v>U38</v>
      </c>
      <c r="V149" s="27" t="str">
        <f t="shared" ca="1" si="21"/>
        <v>Sep38</v>
      </c>
    </row>
    <row r="150" spans="15:22" x14ac:dyDescent="0.25">
      <c r="O150" s="8">
        <f t="shared" si="20"/>
        <v>2</v>
      </c>
      <c r="P150" t="str">
        <f t="shared" si="16"/>
        <v>33</v>
      </c>
      <c r="Q150" s="2">
        <f t="shared" si="17"/>
        <v>48628</v>
      </c>
      <c r="R150" s="2">
        <f t="shared" si="18"/>
        <v>48598</v>
      </c>
      <c r="S150">
        <f t="shared" si="19"/>
        <v>48571</v>
      </c>
      <c r="T150" s="26" t="s">
        <v>2609</v>
      </c>
      <c r="U150" t="str">
        <f ca="1"/>
        <v>V38</v>
      </c>
      <c r="V150" s="27" t="str">
        <f t="shared" ca="1" si="21"/>
        <v>Oct38</v>
      </c>
    </row>
    <row r="151" spans="15:22" x14ac:dyDescent="0.25">
      <c r="O151" s="8">
        <f t="shared" si="20"/>
        <v>3</v>
      </c>
      <c r="P151" t="str">
        <f t="shared" si="16"/>
        <v>33</v>
      </c>
      <c r="Q151" s="2">
        <f t="shared" si="17"/>
        <v>48656</v>
      </c>
      <c r="R151" s="2">
        <f t="shared" si="18"/>
        <v>48626</v>
      </c>
      <c r="S151">
        <f t="shared" si="19"/>
        <v>48599</v>
      </c>
      <c r="T151" s="26" t="s">
        <v>2610</v>
      </c>
      <c r="U151" t="str">
        <f ca="1"/>
        <v>X38</v>
      </c>
      <c r="V151" s="27" t="str">
        <f t="shared" ca="1" si="21"/>
        <v>Nov38</v>
      </c>
    </row>
    <row r="152" spans="15:22" x14ac:dyDescent="0.25">
      <c r="O152" s="8">
        <f t="shared" si="20"/>
        <v>4</v>
      </c>
      <c r="P152" t="str">
        <f t="shared" si="16"/>
        <v>33</v>
      </c>
      <c r="Q152" s="2">
        <f t="shared" si="17"/>
        <v>48684</v>
      </c>
      <c r="R152" s="2">
        <f t="shared" si="18"/>
        <v>48654</v>
      </c>
      <c r="S152">
        <f t="shared" si="19"/>
        <v>48627</v>
      </c>
      <c r="T152" s="26" t="s">
        <v>2499</v>
      </c>
      <c r="U152" t="str">
        <f ca="1"/>
        <v>Z38</v>
      </c>
      <c r="V152" s="27" t="str">
        <f t="shared" ca="1" si="21"/>
        <v>Dec38</v>
      </c>
    </row>
    <row r="153" spans="15:22" x14ac:dyDescent="0.25">
      <c r="O153" s="8">
        <f t="shared" si="20"/>
        <v>5</v>
      </c>
      <c r="P153" t="str">
        <f t="shared" si="16"/>
        <v>33</v>
      </c>
      <c r="Q153" s="2">
        <f t="shared" si="17"/>
        <v>48719</v>
      </c>
      <c r="R153" s="2">
        <f t="shared" si="18"/>
        <v>48689</v>
      </c>
      <c r="S153">
        <f t="shared" si="19"/>
        <v>48655</v>
      </c>
      <c r="T153" s="26" t="s">
        <v>2611</v>
      </c>
      <c r="U153" t="str">
        <f ca="1"/>
        <v>F39</v>
      </c>
      <c r="V153" s="27" t="str">
        <f t="shared" ca="1" si="21"/>
        <v>Jan39</v>
      </c>
    </row>
    <row r="154" spans="15:22" x14ac:dyDescent="0.25">
      <c r="O154" s="8">
        <f t="shared" si="20"/>
        <v>6</v>
      </c>
      <c r="P154" t="str">
        <f t="shared" si="16"/>
        <v>33</v>
      </c>
      <c r="Q154" s="2">
        <f t="shared" si="17"/>
        <v>48747</v>
      </c>
      <c r="R154" s="2">
        <f t="shared" si="18"/>
        <v>48717</v>
      </c>
      <c r="S154">
        <f t="shared" si="19"/>
        <v>48690</v>
      </c>
      <c r="T154" s="26" t="s">
        <v>2612</v>
      </c>
      <c r="U154" t="str">
        <f ca="1"/>
        <v>G39</v>
      </c>
      <c r="V154" s="27" t="str">
        <f t="shared" ca="1" si="21"/>
        <v>Feb39</v>
      </c>
    </row>
    <row r="155" spans="15:22" x14ac:dyDescent="0.25">
      <c r="O155" s="8">
        <f t="shared" si="20"/>
        <v>7</v>
      </c>
      <c r="P155" t="str">
        <f t="shared" si="16"/>
        <v>33</v>
      </c>
      <c r="Q155" s="2">
        <f t="shared" si="17"/>
        <v>48775</v>
      </c>
      <c r="R155" s="2">
        <f t="shared" si="18"/>
        <v>48745</v>
      </c>
      <c r="S155">
        <f t="shared" si="19"/>
        <v>48718</v>
      </c>
      <c r="T155" s="26" t="s">
        <v>2500</v>
      </c>
      <c r="U155" t="str">
        <f ca="1"/>
        <v>H39</v>
      </c>
      <c r="V155" s="27" t="str">
        <f t="shared" ca="1" si="21"/>
        <v>Mar39</v>
      </c>
    </row>
    <row r="156" spans="15:22" x14ac:dyDescent="0.25">
      <c r="O156" s="8">
        <f t="shared" si="20"/>
        <v>8</v>
      </c>
      <c r="P156" t="str">
        <f t="shared" si="16"/>
        <v>33</v>
      </c>
      <c r="Q156" s="2">
        <f t="shared" si="17"/>
        <v>48810</v>
      </c>
      <c r="R156" s="2">
        <f t="shared" si="18"/>
        <v>48780</v>
      </c>
      <c r="S156">
        <f t="shared" si="19"/>
        <v>48746</v>
      </c>
      <c r="T156" s="26" t="s">
        <v>2613</v>
      </c>
      <c r="U156" t="str">
        <f ca="1"/>
        <v>J39</v>
      </c>
      <c r="V156" s="27" t="str">
        <f t="shared" ca="1" si="21"/>
        <v>Apr39</v>
      </c>
    </row>
    <row r="157" spans="15:22" x14ac:dyDescent="0.25">
      <c r="O157" s="8">
        <f t="shared" si="20"/>
        <v>9</v>
      </c>
      <c r="P157" t="str">
        <f t="shared" si="16"/>
        <v>33</v>
      </c>
      <c r="Q157" s="2">
        <f t="shared" si="17"/>
        <v>48838</v>
      </c>
      <c r="R157" s="2">
        <f t="shared" si="18"/>
        <v>48808</v>
      </c>
      <c r="S157">
        <f t="shared" si="19"/>
        <v>48781</v>
      </c>
      <c r="T157" s="26" t="s">
        <v>2614</v>
      </c>
      <c r="U157" t="str">
        <f ca="1"/>
        <v>K39</v>
      </c>
      <c r="V157" s="27" t="str">
        <f t="shared" ca="1" si="21"/>
        <v>May39</v>
      </c>
    </row>
    <row r="158" spans="15:22" x14ac:dyDescent="0.25">
      <c r="O158" s="8">
        <f t="shared" si="20"/>
        <v>10</v>
      </c>
      <c r="P158" t="str">
        <f t="shared" si="16"/>
        <v>33</v>
      </c>
      <c r="Q158" s="2">
        <f t="shared" si="17"/>
        <v>48873</v>
      </c>
      <c r="R158" s="2">
        <f t="shared" si="18"/>
        <v>48843</v>
      </c>
      <c r="S158">
        <f t="shared" si="19"/>
        <v>48809</v>
      </c>
      <c r="T158" s="26" t="s">
        <v>2501</v>
      </c>
      <c r="U158" t="str">
        <f ca="1"/>
        <v>M39</v>
      </c>
      <c r="V158" s="27" t="str">
        <f t="shared" ca="1" si="21"/>
        <v>Jun39</v>
      </c>
    </row>
    <row r="159" spans="15:22" x14ac:dyDescent="0.25">
      <c r="O159" s="8">
        <f t="shared" si="20"/>
        <v>11</v>
      </c>
      <c r="P159" t="str">
        <f t="shared" si="16"/>
        <v>33</v>
      </c>
      <c r="Q159" s="2">
        <f t="shared" si="17"/>
        <v>48901</v>
      </c>
      <c r="R159" s="2">
        <f t="shared" si="18"/>
        <v>48871</v>
      </c>
      <c r="S159">
        <f t="shared" si="19"/>
        <v>48844</v>
      </c>
      <c r="T159" s="26" t="s">
        <v>2615</v>
      </c>
      <c r="U159" t="str">
        <f ca="1"/>
        <v>N39</v>
      </c>
      <c r="V159" s="27" t="str">
        <f t="shared" ca="1" si="21"/>
        <v>Jul39</v>
      </c>
    </row>
    <row r="160" spans="15:22" x14ac:dyDescent="0.25">
      <c r="O160" s="8">
        <f t="shared" si="20"/>
        <v>12</v>
      </c>
      <c r="P160" t="str">
        <f t="shared" si="16"/>
        <v>33</v>
      </c>
      <c r="Q160" s="2">
        <f t="shared" si="17"/>
        <v>48929</v>
      </c>
      <c r="R160" s="2">
        <f t="shared" si="18"/>
        <v>48899</v>
      </c>
      <c r="S160">
        <f t="shared" si="19"/>
        <v>48872</v>
      </c>
      <c r="T160" s="26" t="s">
        <v>2616</v>
      </c>
      <c r="U160" t="str">
        <f ca="1"/>
        <v>Q39</v>
      </c>
      <c r="V160" s="27" t="str">
        <f t="shared" ca="1" si="21"/>
        <v>Aug39</v>
      </c>
    </row>
    <row r="161" spans="15:22" x14ac:dyDescent="0.25">
      <c r="O161" s="8">
        <f t="shared" si="20"/>
        <v>1</v>
      </c>
      <c r="P161" t="str">
        <f t="shared" si="16"/>
        <v>34</v>
      </c>
      <c r="Q161" s="2">
        <f t="shared" si="17"/>
        <v>48964</v>
      </c>
      <c r="R161" s="2">
        <f t="shared" si="18"/>
        <v>48934</v>
      </c>
      <c r="S161">
        <f t="shared" si="19"/>
        <v>48900</v>
      </c>
      <c r="T161" s="26" t="s">
        <v>2502</v>
      </c>
      <c r="U161" t="str">
        <f ca="1"/>
        <v>U39</v>
      </c>
      <c r="V161" s="27" t="str">
        <f t="shared" ca="1" si="21"/>
        <v>Sep39</v>
      </c>
    </row>
    <row r="162" spans="15:22" x14ac:dyDescent="0.25">
      <c r="O162" s="8">
        <f t="shared" si="20"/>
        <v>2</v>
      </c>
      <c r="P162" t="str">
        <f t="shared" si="16"/>
        <v>34</v>
      </c>
      <c r="Q162" s="2">
        <f t="shared" si="17"/>
        <v>48992</v>
      </c>
      <c r="R162" s="2">
        <f t="shared" si="18"/>
        <v>48962</v>
      </c>
      <c r="S162">
        <f t="shared" si="19"/>
        <v>48935</v>
      </c>
      <c r="T162" s="26" t="s">
        <v>2617</v>
      </c>
      <c r="U162" t="str">
        <f ca="1"/>
        <v>V39</v>
      </c>
      <c r="V162" s="27" t="str">
        <f t="shared" ca="1" si="21"/>
        <v>Oct39</v>
      </c>
    </row>
    <row r="163" spans="15:22" x14ac:dyDescent="0.25">
      <c r="O163" s="8">
        <f t="shared" si="20"/>
        <v>3</v>
      </c>
      <c r="P163" t="str">
        <f t="shared" si="16"/>
        <v>34</v>
      </c>
      <c r="Q163" s="2">
        <f t="shared" si="17"/>
        <v>49020</v>
      </c>
      <c r="R163" s="2">
        <f t="shared" si="18"/>
        <v>48990</v>
      </c>
      <c r="S163">
        <f t="shared" si="19"/>
        <v>48963</v>
      </c>
      <c r="T163" s="26" t="s">
        <v>2618</v>
      </c>
      <c r="U163" t="str">
        <f ca="1"/>
        <v>X39</v>
      </c>
      <c r="V163" s="27" t="str">
        <f t="shared" ca="1" si="21"/>
        <v>Nov39</v>
      </c>
    </row>
    <row r="164" spans="15:22" x14ac:dyDescent="0.25">
      <c r="O164" s="8">
        <f t="shared" si="20"/>
        <v>4</v>
      </c>
      <c r="P164" t="str">
        <f t="shared" si="16"/>
        <v>34</v>
      </c>
      <c r="Q164" s="2">
        <f t="shared" si="17"/>
        <v>49055</v>
      </c>
      <c r="R164" s="2">
        <f t="shared" si="18"/>
        <v>49025</v>
      </c>
      <c r="S164">
        <f t="shared" si="19"/>
        <v>48991</v>
      </c>
      <c r="T164" s="26" t="s">
        <v>2503</v>
      </c>
      <c r="U164" t="str">
        <f ca="1"/>
        <v>Z39</v>
      </c>
      <c r="V164" s="27" t="str">
        <f t="shared" ca="1" si="21"/>
        <v>Dec39</v>
      </c>
    </row>
    <row r="165" spans="15:22" x14ac:dyDescent="0.25">
      <c r="O165" s="8">
        <f t="shared" si="20"/>
        <v>5</v>
      </c>
      <c r="P165" t="str">
        <f t="shared" si="16"/>
        <v>34</v>
      </c>
      <c r="Q165" s="2">
        <f t="shared" si="17"/>
        <v>49083</v>
      </c>
      <c r="R165" s="2">
        <f t="shared" si="18"/>
        <v>49053</v>
      </c>
      <c r="S165">
        <f t="shared" si="19"/>
        <v>49026</v>
      </c>
      <c r="T165" s="26" t="s">
        <v>2619</v>
      </c>
      <c r="U165" t="str">
        <f ca="1"/>
        <v>F40</v>
      </c>
      <c r="V165" s="27" t="str">
        <f t="shared" ca="1" si="21"/>
        <v>Jan40</v>
      </c>
    </row>
    <row r="166" spans="15:22" x14ac:dyDescent="0.25">
      <c r="O166" s="8">
        <f t="shared" si="20"/>
        <v>6</v>
      </c>
      <c r="P166" t="str">
        <f t="shared" si="16"/>
        <v>34</v>
      </c>
      <c r="Q166" s="2">
        <f t="shared" si="17"/>
        <v>49111</v>
      </c>
      <c r="R166" s="2">
        <f t="shared" si="18"/>
        <v>49081</v>
      </c>
      <c r="S166">
        <f t="shared" si="19"/>
        <v>49054</v>
      </c>
      <c r="T166" s="26" t="s">
        <v>2620</v>
      </c>
      <c r="U166" t="str">
        <f ca="1"/>
        <v>G40</v>
      </c>
      <c r="V166" s="27" t="str">
        <f t="shared" ca="1" si="21"/>
        <v>Feb40</v>
      </c>
    </row>
    <row r="167" spans="15:22" x14ac:dyDescent="0.25">
      <c r="O167" s="8">
        <f t="shared" si="20"/>
        <v>7</v>
      </c>
      <c r="P167" t="str">
        <f t="shared" si="16"/>
        <v>34</v>
      </c>
      <c r="Q167" s="2">
        <f t="shared" si="17"/>
        <v>49146</v>
      </c>
      <c r="R167" s="2">
        <f t="shared" si="18"/>
        <v>49116</v>
      </c>
      <c r="S167">
        <f t="shared" si="19"/>
        <v>49082</v>
      </c>
      <c r="T167" s="26" t="s">
        <v>2504</v>
      </c>
      <c r="U167" t="str">
        <f ca="1"/>
        <v>H40</v>
      </c>
      <c r="V167" s="27" t="str">
        <f t="shared" ca="1" si="21"/>
        <v>Mar40</v>
      </c>
    </row>
    <row r="168" spans="15:22" x14ac:dyDescent="0.25">
      <c r="O168" s="8">
        <f t="shared" si="20"/>
        <v>8</v>
      </c>
      <c r="P168" t="str">
        <f t="shared" si="16"/>
        <v>34</v>
      </c>
      <c r="Q168" s="2">
        <f t="shared" si="17"/>
        <v>49174</v>
      </c>
      <c r="R168" s="2">
        <f t="shared" si="18"/>
        <v>49144</v>
      </c>
      <c r="S168">
        <f t="shared" si="19"/>
        <v>49117</v>
      </c>
      <c r="T168" s="26" t="s">
        <v>2621</v>
      </c>
      <c r="U168" t="str">
        <f ca="1"/>
        <v>J40</v>
      </c>
      <c r="V168" s="27" t="str">
        <f t="shared" ca="1" si="21"/>
        <v>Apr40</v>
      </c>
    </row>
    <row r="169" spans="15:22" x14ac:dyDescent="0.25">
      <c r="O169" s="8">
        <f t="shared" si="20"/>
        <v>9</v>
      </c>
      <c r="P169" t="str">
        <f t="shared" si="16"/>
        <v>34</v>
      </c>
      <c r="Q169" s="2">
        <f t="shared" si="17"/>
        <v>49202</v>
      </c>
      <c r="R169" s="2">
        <f t="shared" si="18"/>
        <v>49172</v>
      </c>
      <c r="S169">
        <f t="shared" si="19"/>
        <v>49145</v>
      </c>
      <c r="T169" s="26" t="s">
        <v>2622</v>
      </c>
      <c r="U169" t="str">
        <f ca="1"/>
        <v>K40</v>
      </c>
      <c r="V169" s="27" t="str">
        <f t="shared" ca="1" si="21"/>
        <v>May40</v>
      </c>
    </row>
    <row r="170" spans="15:22" x14ac:dyDescent="0.25">
      <c r="O170" s="8">
        <f t="shared" si="20"/>
        <v>10</v>
      </c>
      <c r="P170" t="str">
        <f t="shared" si="16"/>
        <v>34</v>
      </c>
      <c r="Q170" s="2">
        <f t="shared" si="17"/>
        <v>49237</v>
      </c>
      <c r="R170" s="2">
        <f t="shared" si="18"/>
        <v>49207</v>
      </c>
      <c r="S170">
        <f t="shared" si="19"/>
        <v>49173</v>
      </c>
      <c r="T170" s="26" t="s">
        <v>2505</v>
      </c>
      <c r="U170" t="str">
        <f ca="1"/>
        <v>M40</v>
      </c>
      <c r="V170" s="27" t="str">
        <f t="shared" ca="1" si="21"/>
        <v>Jun40</v>
      </c>
    </row>
    <row r="171" spans="15:22" x14ac:dyDescent="0.25">
      <c r="O171" s="8">
        <f t="shared" si="20"/>
        <v>11</v>
      </c>
      <c r="P171" t="str">
        <f t="shared" si="16"/>
        <v>34</v>
      </c>
      <c r="Q171" s="2">
        <f t="shared" si="17"/>
        <v>49265</v>
      </c>
      <c r="R171" s="2">
        <f t="shared" si="18"/>
        <v>49235</v>
      </c>
      <c r="S171">
        <f t="shared" si="19"/>
        <v>49208</v>
      </c>
      <c r="T171" s="26" t="s">
        <v>2623</v>
      </c>
      <c r="U171" t="str">
        <f ca="1"/>
        <v>N40</v>
      </c>
      <c r="V171" s="27" t="str">
        <f t="shared" ca="1" si="21"/>
        <v>Jul40</v>
      </c>
    </row>
    <row r="172" spans="15:22" x14ac:dyDescent="0.25">
      <c r="O172" s="8">
        <f t="shared" si="20"/>
        <v>12</v>
      </c>
      <c r="P172" t="str">
        <f t="shared" si="16"/>
        <v>34</v>
      </c>
      <c r="Q172" s="2">
        <f t="shared" si="17"/>
        <v>49293</v>
      </c>
      <c r="R172" s="2">
        <f t="shared" si="18"/>
        <v>49263</v>
      </c>
      <c r="S172">
        <f t="shared" si="19"/>
        <v>49236</v>
      </c>
      <c r="T172" s="26" t="s">
        <v>2624</v>
      </c>
      <c r="U172" t="str">
        <f ca="1"/>
        <v>Q40</v>
      </c>
      <c r="V172" s="27" t="str">
        <f t="shared" ca="1" si="21"/>
        <v>Aug40</v>
      </c>
    </row>
    <row r="173" spans="15:22" x14ac:dyDescent="0.25">
      <c r="O173" s="8">
        <f t="shared" si="20"/>
        <v>1</v>
      </c>
      <c r="P173" t="str">
        <f t="shared" si="16"/>
        <v>35</v>
      </c>
      <c r="Q173" s="2">
        <f t="shared" si="17"/>
        <v>49328</v>
      </c>
      <c r="R173" s="2">
        <f t="shared" si="18"/>
        <v>49298</v>
      </c>
      <c r="S173">
        <f t="shared" si="19"/>
        <v>49264</v>
      </c>
      <c r="T173" s="26" t="s">
        <v>2506</v>
      </c>
      <c r="U173" t="str">
        <f ca="1"/>
        <v>U40</v>
      </c>
      <c r="V173" s="27" t="str">
        <f t="shared" ca="1" si="21"/>
        <v>Sep40</v>
      </c>
    </row>
    <row r="174" spans="15:22" x14ac:dyDescent="0.25">
      <c r="O174" s="8">
        <f t="shared" si="20"/>
        <v>2</v>
      </c>
      <c r="P174" t="str">
        <f t="shared" si="16"/>
        <v>35</v>
      </c>
      <c r="Q174" s="2">
        <f t="shared" si="17"/>
        <v>49356</v>
      </c>
      <c r="R174" s="2">
        <f t="shared" si="18"/>
        <v>49326</v>
      </c>
      <c r="S174">
        <f t="shared" si="19"/>
        <v>49299</v>
      </c>
      <c r="T174" s="26" t="s">
        <v>3393</v>
      </c>
      <c r="U174" t="str">
        <f ca="1"/>
        <v>V40</v>
      </c>
      <c r="V174" s="27" t="str">
        <f t="shared" ca="1" si="21"/>
        <v>Oct40</v>
      </c>
    </row>
    <row r="175" spans="15:22" x14ac:dyDescent="0.25">
      <c r="O175" s="8">
        <f t="shared" si="20"/>
        <v>3</v>
      </c>
      <c r="P175" t="str">
        <f t="shared" si="16"/>
        <v>35</v>
      </c>
      <c r="Q175" s="2">
        <f t="shared" si="17"/>
        <v>49384</v>
      </c>
      <c r="R175" s="2">
        <f t="shared" si="18"/>
        <v>49354</v>
      </c>
      <c r="S175">
        <f t="shared" si="19"/>
        <v>49327</v>
      </c>
      <c r="T175" s="26" t="s">
        <v>3394</v>
      </c>
      <c r="U175" t="str">
        <f ca="1"/>
        <v>X40</v>
      </c>
      <c r="V175" s="27" t="str">
        <f t="shared" ca="1" si="21"/>
        <v>Nov40</v>
      </c>
    </row>
    <row r="176" spans="15:22" x14ac:dyDescent="0.25">
      <c r="O176" s="8">
        <f t="shared" si="20"/>
        <v>4</v>
      </c>
      <c r="P176" t="str">
        <f t="shared" si="16"/>
        <v>35</v>
      </c>
      <c r="Q176" s="2">
        <f t="shared" si="17"/>
        <v>49419</v>
      </c>
      <c r="R176" s="2">
        <f t="shared" si="18"/>
        <v>49389</v>
      </c>
      <c r="S176">
        <f t="shared" si="19"/>
        <v>49355</v>
      </c>
      <c r="T176" s="26" t="s">
        <v>2507</v>
      </c>
      <c r="U176" t="str">
        <f ca="1"/>
        <v>Z40</v>
      </c>
      <c r="V176" s="27" t="str">
        <f t="shared" ca="1" si="21"/>
        <v>Dec40</v>
      </c>
    </row>
    <row r="177" spans="15:22" x14ac:dyDescent="0.25">
      <c r="O177" s="8">
        <f t="shared" si="20"/>
        <v>5</v>
      </c>
      <c r="P177" t="str">
        <f t="shared" si="16"/>
        <v>35</v>
      </c>
      <c r="Q177" s="2">
        <f t="shared" si="17"/>
        <v>49447</v>
      </c>
      <c r="R177" s="2">
        <f t="shared" si="18"/>
        <v>49417</v>
      </c>
      <c r="S177">
        <f t="shared" si="19"/>
        <v>49390</v>
      </c>
      <c r="T177" s="26" t="s">
        <v>3395</v>
      </c>
      <c r="U177" t="str">
        <f ca="1"/>
        <v>F41</v>
      </c>
      <c r="V177" s="27" t="str">
        <f t="shared" ca="1" si="21"/>
        <v>Jan41</v>
      </c>
    </row>
    <row r="178" spans="15:22" x14ac:dyDescent="0.25">
      <c r="O178" s="8">
        <f t="shared" si="20"/>
        <v>6</v>
      </c>
      <c r="P178" t="str">
        <f t="shared" si="16"/>
        <v>35</v>
      </c>
      <c r="Q178" s="2">
        <f t="shared" si="17"/>
        <v>49475</v>
      </c>
      <c r="R178" s="2">
        <f t="shared" si="18"/>
        <v>49445</v>
      </c>
      <c r="S178">
        <f t="shared" si="19"/>
        <v>49418</v>
      </c>
      <c r="T178" s="26" t="s">
        <v>3396</v>
      </c>
      <c r="U178" t="str">
        <f ca="1"/>
        <v>G41</v>
      </c>
      <c r="V178" s="27" t="str">
        <f t="shared" ca="1" si="21"/>
        <v>Feb41</v>
      </c>
    </row>
    <row r="179" spans="15:22" x14ac:dyDescent="0.25">
      <c r="O179" s="8">
        <f t="shared" si="20"/>
        <v>7</v>
      </c>
      <c r="P179" t="str">
        <f t="shared" si="16"/>
        <v>35</v>
      </c>
      <c r="Q179" s="2">
        <f t="shared" si="17"/>
        <v>49510</v>
      </c>
      <c r="R179" s="2">
        <f t="shared" si="18"/>
        <v>49480</v>
      </c>
      <c r="S179">
        <f t="shared" si="19"/>
        <v>49446</v>
      </c>
      <c r="T179" s="26" t="s">
        <v>2508</v>
      </c>
      <c r="U179" t="str">
        <f ca="1"/>
        <v>H41</v>
      </c>
      <c r="V179" s="27" t="str">
        <f t="shared" ca="1" si="21"/>
        <v>Mar41</v>
      </c>
    </row>
    <row r="180" spans="15:22" x14ac:dyDescent="0.25">
      <c r="O180" s="8">
        <f t="shared" si="20"/>
        <v>8</v>
      </c>
      <c r="P180" t="str">
        <f t="shared" si="16"/>
        <v>35</v>
      </c>
      <c r="Q180" s="2">
        <f t="shared" si="17"/>
        <v>49538</v>
      </c>
      <c r="R180" s="2">
        <f t="shared" si="18"/>
        <v>49508</v>
      </c>
      <c r="S180">
        <f t="shared" si="19"/>
        <v>49481</v>
      </c>
      <c r="T180" s="26" t="s">
        <v>3397</v>
      </c>
      <c r="U180" t="str">
        <f ca="1"/>
        <v>J41</v>
      </c>
      <c r="V180" s="27" t="str">
        <f t="shared" ca="1" si="21"/>
        <v>Apr41</v>
      </c>
    </row>
    <row r="181" spans="15:22" x14ac:dyDescent="0.25">
      <c r="O181" s="8">
        <f t="shared" si="20"/>
        <v>9</v>
      </c>
      <c r="P181" t="str">
        <f t="shared" si="16"/>
        <v>35</v>
      </c>
      <c r="Q181" s="2">
        <f t="shared" si="17"/>
        <v>49573</v>
      </c>
      <c r="R181" s="2">
        <f t="shared" si="18"/>
        <v>49543</v>
      </c>
      <c r="S181">
        <f t="shared" si="19"/>
        <v>49509</v>
      </c>
      <c r="T181" s="26" t="s">
        <v>3398</v>
      </c>
      <c r="U181" t="str">
        <f ca="1"/>
        <v>K41</v>
      </c>
      <c r="V181" s="27" t="str">
        <f t="shared" ca="1" si="21"/>
        <v>May41</v>
      </c>
    </row>
    <row r="182" spans="15:22" x14ac:dyDescent="0.25">
      <c r="O182" s="8">
        <f t="shared" si="20"/>
        <v>10</v>
      </c>
      <c r="P182" t="str">
        <f t="shared" si="16"/>
        <v>35</v>
      </c>
      <c r="Q182" s="2">
        <f t="shared" si="17"/>
        <v>49601</v>
      </c>
      <c r="R182" s="2">
        <f t="shared" si="18"/>
        <v>49571</v>
      </c>
      <c r="S182">
        <f t="shared" si="19"/>
        <v>49544</v>
      </c>
      <c r="T182" s="26" t="s">
        <v>2509</v>
      </c>
      <c r="U182" t="str">
        <f ca="1"/>
        <v>M41</v>
      </c>
      <c r="V182" s="27" t="str">
        <f t="shared" ca="1" si="21"/>
        <v>Jun41</v>
      </c>
    </row>
    <row r="183" spans="15:22" x14ac:dyDescent="0.25">
      <c r="O183" s="8">
        <f t="shared" si="20"/>
        <v>11</v>
      </c>
      <c r="P183" t="str">
        <f t="shared" si="16"/>
        <v>35</v>
      </c>
      <c r="Q183" s="2">
        <f t="shared" si="17"/>
        <v>49629</v>
      </c>
      <c r="R183" s="2">
        <f t="shared" si="18"/>
        <v>49599</v>
      </c>
      <c r="S183">
        <f t="shared" si="19"/>
        <v>49572</v>
      </c>
      <c r="T183" s="26" t="s">
        <v>3399</v>
      </c>
      <c r="U183" t="str">
        <f ca="1"/>
        <v>N41</v>
      </c>
      <c r="V183" s="27" t="str">
        <f t="shared" ca="1" si="21"/>
        <v>Jul41</v>
      </c>
    </row>
    <row r="184" spans="15:22" x14ac:dyDescent="0.25">
      <c r="O184" s="8">
        <f t="shared" si="20"/>
        <v>12</v>
      </c>
      <c r="P184" t="str">
        <f t="shared" si="16"/>
        <v>35</v>
      </c>
      <c r="Q184" s="2">
        <f t="shared" si="17"/>
        <v>49664</v>
      </c>
      <c r="R184" s="2">
        <f t="shared" si="18"/>
        <v>49634</v>
      </c>
      <c r="S184">
        <f t="shared" si="19"/>
        <v>49600</v>
      </c>
      <c r="T184" s="26" t="s">
        <v>3400</v>
      </c>
      <c r="U184" t="str">
        <f ca="1"/>
        <v>Q41</v>
      </c>
      <c r="V184" s="27" t="str">
        <f t="shared" ca="1" si="21"/>
        <v>Aug41</v>
      </c>
    </row>
    <row r="185" spans="15:22" x14ac:dyDescent="0.25">
      <c r="O185" s="8">
        <f t="shared" si="20"/>
        <v>1</v>
      </c>
      <c r="P185" t="str">
        <f t="shared" si="16"/>
        <v>36</v>
      </c>
      <c r="Q185" s="2">
        <f t="shared" si="17"/>
        <v>49692</v>
      </c>
      <c r="R185" s="2">
        <f t="shared" si="18"/>
        <v>49662</v>
      </c>
      <c r="S185">
        <f t="shared" si="19"/>
        <v>49635</v>
      </c>
      <c r="T185" s="26" t="s">
        <v>2510</v>
      </c>
      <c r="U185" t="str">
        <f ca="1"/>
        <v>U41</v>
      </c>
      <c r="V185" s="27" t="str">
        <f t="shared" ca="1" si="21"/>
        <v>Sep41</v>
      </c>
    </row>
    <row r="186" spans="15:22" x14ac:dyDescent="0.25">
      <c r="O186" s="8">
        <f t="shared" si="20"/>
        <v>2</v>
      </c>
      <c r="P186" t="str">
        <f t="shared" si="16"/>
        <v>36</v>
      </c>
      <c r="Q186" s="2">
        <f t="shared" si="17"/>
        <v>49720</v>
      </c>
      <c r="R186" s="2">
        <f t="shared" si="18"/>
        <v>49690</v>
      </c>
      <c r="S186">
        <f t="shared" si="19"/>
        <v>49663</v>
      </c>
      <c r="T186" s="26" t="s">
        <v>3401</v>
      </c>
      <c r="U186" t="str">
        <f ca="1"/>
        <v>V41</v>
      </c>
      <c r="V186" s="27" t="str">
        <f t="shared" ca="1" si="21"/>
        <v>Oct41</v>
      </c>
    </row>
    <row r="187" spans="15:22" x14ac:dyDescent="0.25">
      <c r="O187" s="8">
        <f t="shared" si="20"/>
        <v>3</v>
      </c>
      <c r="P187" t="str">
        <f t="shared" si="16"/>
        <v>36</v>
      </c>
      <c r="Q187" s="2">
        <f t="shared" si="17"/>
        <v>49755</v>
      </c>
      <c r="R187" s="2">
        <f t="shared" si="18"/>
        <v>49725</v>
      </c>
      <c r="S187">
        <f t="shared" si="19"/>
        <v>49691</v>
      </c>
      <c r="T187" s="26" t="s">
        <v>3402</v>
      </c>
      <c r="U187" t="str">
        <f ca="1"/>
        <v>X41</v>
      </c>
      <c r="V187" s="27" t="str">
        <f t="shared" ca="1" si="21"/>
        <v>Nov41</v>
      </c>
    </row>
    <row r="188" spans="15:22" x14ac:dyDescent="0.25">
      <c r="O188" s="8">
        <f t="shared" si="20"/>
        <v>4</v>
      </c>
      <c r="P188" t="str">
        <f t="shared" si="16"/>
        <v>36</v>
      </c>
      <c r="Q188" s="2">
        <f t="shared" si="17"/>
        <v>49783</v>
      </c>
      <c r="R188" s="2">
        <f t="shared" si="18"/>
        <v>49753</v>
      </c>
      <c r="S188">
        <f t="shared" si="19"/>
        <v>49726</v>
      </c>
      <c r="T188" s="26" t="s">
        <v>2511</v>
      </c>
      <c r="U188" t="str">
        <f ca="1"/>
        <v>Z41</v>
      </c>
      <c r="V188" s="27" t="str">
        <f t="shared" ca="1" si="21"/>
        <v>Dec41</v>
      </c>
    </row>
    <row r="189" spans="15:22" x14ac:dyDescent="0.25">
      <c r="O189" s="8">
        <f t="shared" si="20"/>
        <v>5</v>
      </c>
      <c r="P189" t="str">
        <f t="shared" si="16"/>
        <v>36</v>
      </c>
      <c r="Q189" s="2">
        <f t="shared" si="17"/>
        <v>49811</v>
      </c>
      <c r="R189" s="2">
        <f t="shared" si="18"/>
        <v>49781</v>
      </c>
      <c r="S189">
        <f t="shared" si="19"/>
        <v>49754</v>
      </c>
      <c r="T189" s="26" t="s">
        <v>3403</v>
      </c>
      <c r="V189" s="27" t="e">
        <f t="shared" si="21"/>
        <v>#N/A</v>
      </c>
    </row>
    <row r="190" spans="15:22" x14ac:dyDescent="0.25">
      <c r="O190" s="8">
        <f t="shared" si="20"/>
        <v>6</v>
      </c>
      <c r="P190" t="str">
        <f t="shared" si="16"/>
        <v>36</v>
      </c>
      <c r="Q190" s="2">
        <f t="shared" si="17"/>
        <v>49846</v>
      </c>
      <c r="R190" s="2">
        <f t="shared" si="18"/>
        <v>49816</v>
      </c>
      <c r="S190">
        <f t="shared" si="19"/>
        <v>49782</v>
      </c>
      <c r="T190" s="26" t="s">
        <v>3404</v>
      </c>
      <c r="V190" s="27" t="e">
        <f t="shared" si="21"/>
        <v>#N/A</v>
      </c>
    </row>
    <row r="191" spans="15:22" x14ac:dyDescent="0.25">
      <c r="O191" s="8">
        <f t="shared" si="20"/>
        <v>7</v>
      </c>
      <c r="P191" t="str">
        <f t="shared" si="16"/>
        <v>36</v>
      </c>
      <c r="Q191" s="2">
        <f t="shared" si="17"/>
        <v>49874</v>
      </c>
      <c r="R191" s="2">
        <f t="shared" si="18"/>
        <v>49844</v>
      </c>
      <c r="S191">
        <f t="shared" si="19"/>
        <v>49817</v>
      </c>
      <c r="T191" s="26" t="s">
        <v>2512</v>
      </c>
      <c r="V191" s="27" t="e">
        <f t="shared" si="21"/>
        <v>#N/A</v>
      </c>
    </row>
    <row r="192" spans="15:22" x14ac:dyDescent="0.25">
      <c r="O192" s="8">
        <f t="shared" si="20"/>
        <v>8</v>
      </c>
      <c r="P192" t="str">
        <f t="shared" si="16"/>
        <v>36</v>
      </c>
      <c r="Q192" s="2">
        <f t="shared" si="17"/>
        <v>49902</v>
      </c>
      <c r="R192" s="2">
        <f t="shared" si="18"/>
        <v>49872</v>
      </c>
      <c r="S192">
        <f t="shared" si="19"/>
        <v>49845</v>
      </c>
      <c r="T192" s="26" t="s">
        <v>3405</v>
      </c>
      <c r="V192" s="27" t="e">
        <f t="shared" si="21"/>
        <v>#N/A</v>
      </c>
    </row>
    <row r="193" spans="15:22" x14ac:dyDescent="0.25">
      <c r="O193" s="8">
        <f t="shared" si="20"/>
        <v>9</v>
      </c>
      <c r="P193" t="str">
        <f t="shared" si="16"/>
        <v>36</v>
      </c>
      <c r="Q193" s="2">
        <f t="shared" si="17"/>
        <v>49937</v>
      </c>
      <c r="R193" s="2">
        <f t="shared" si="18"/>
        <v>49907</v>
      </c>
      <c r="S193">
        <f t="shared" si="19"/>
        <v>49873</v>
      </c>
      <c r="T193" s="26" t="s">
        <v>3406</v>
      </c>
      <c r="V193" s="27" t="e">
        <f t="shared" si="21"/>
        <v>#N/A</v>
      </c>
    </row>
    <row r="194" spans="15:22" x14ac:dyDescent="0.25">
      <c r="O194" s="8">
        <f t="shared" si="20"/>
        <v>10</v>
      </c>
      <c r="P194" t="str">
        <f t="shared" si="16"/>
        <v>36</v>
      </c>
      <c r="Q194" s="2">
        <f t="shared" si="17"/>
        <v>49965</v>
      </c>
      <c r="R194" s="2">
        <f t="shared" si="18"/>
        <v>49935</v>
      </c>
      <c r="S194">
        <f t="shared" si="19"/>
        <v>49908</v>
      </c>
      <c r="T194" s="26" t="s">
        <v>2513</v>
      </c>
      <c r="V194" s="27" t="e">
        <f t="shared" si="21"/>
        <v>#N/A</v>
      </c>
    </row>
    <row r="195" spans="15:22" x14ac:dyDescent="0.25">
      <c r="O195" s="8">
        <f t="shared" si="20"/>
        <v>11</v>
      </c>
      <c r="P195" t="str">
        <f t="shared" si="16"/>
        <v>36</v>
      </c>
      <c r="Q195" s="2">
        <f t="shared" si="17"/>
        <v>50000</v>
      </c>
      <c r="R195" s="2">
        <f t="shared" si="18"/>
        <v>49970</v>
      </c>
      <c r="S195">
        <f t="shared" si="19"/>
        <v>49936</v>
      </c>
      <c r="T195" s="26" t="s">
        <v>3407</v>
      </c>
      <c r="V195" s="27" t="e">
        <f t="shared" si="21"/>
        <v>#N/A</v>
      </c>
    </row>
    <row r="196" spans="15:22" x14ac:dyDescent="0.25">
      <c r="O196" s="8">
        <f t="shared" si="20"/>
        <v>12</v>
      </c>
      <c r="P196" t="str">
        <f t="shared" si="16"/>
        <v>36</v>
      </c>
      <c r="Q196" s="2">
        <f t="shared" si="17"/>
        <v>50028</v>
      </c>
      <c r="R196" s="2">
        <f t="shared" si="18"/>
        <v>49998</v>
      </c>
      <c r="S196">
        <f t="shared" si="19"/>
        <v>49971</v>
      </c>
      <c r="T196" s="26" t="s">
        <v>3408</v>
      </c>
      <c r="V196" s="27" t="e">
        <f t="shared" si="21"/>
        <v>#N/A</v>
      </c>
    </row>
    <row r="197" spans="15:22" x14ac:dyDescent="0.25">
      <c r="O197" s="8">
        <f t="shared" si="20"/>
        <v>1</v>
      </c>
      <c r="P197" t="str">
        <f t="shared" si="16"/>
        <v>37</v>
      </c>
      <c r="Q197" s="2">
        <f t="shared" si="17"/>
        <v>50056</v>
      </c>
      <c r="R197" s="2">
        <f t="shared" si="18"/>
        <v>50026</v>
      </c>
      <c r="S197">
        <f t="shared" si="19"/>
        <v>49999</v>
      </c>
      <c r="T197" s="26" t="s">
        <v>2514</v>
      </c>
      <c r="V197" s="27" t="e">
        <f t="shared" si="21"/>
        <v>#N/A</v>
      </c>
    </row>
    <row r="198" spans="15:22" x14ac:dyDescent="0.25">
      <c r="O198" s="8">
        <f t="shared" si="20"/>
        <v>2</v>
      </c>
      <c r="P198" t="str">
        <f t="shared" ref="P198:P257" si="22">IF(O198&gt;1, RIGHT(T198,2),RIGHT(T199,2))</f>
        <v>37</v>
      </c>
      <c r="Q198" s="2">
        <f t="shared" ref="Q198:Q257" si="23">DATE(P198+100, O198, 1) + 14 + MOD(6 - WEEKDAY(DATE(P198+100, O198, 1)), 7)</f>
        <v>50091</v>
      </c>
      <c r="R198" s="2">
        <f t="shared" ref="R198:R257" si="24">Q198-30</f>
        <v>50061</v>
      </c>
      <c r="S198">
        <f t="shared" ref="S198:S257" si="25">R197+1</f>
        <v>50027</v>
      </c>
      <c r="T198" s="26" t="s">
        <v>3409</v>
      </c>
      <c r="V198" s="27" t="e">
        <f t="shared" si="21"/>
        <v>#N/A</v>
      </c>
    </row>
    <row r="199" spans="15:22" x14ac:dyDescent="0.25">
      <c r="O199" s="8">
        <f t="shared" ref="O199:O257" si="26">MOD(VLOOKUP(LEFT(T199,1),$K$130:$L$141,2,0),12)+1</f>
        <v>3</v>
      </c>
      <c r="P199" t="str">
        <f t="shared" si="22"/>
        <v>37</v>
      </c>
      <c r="Q199" s="2">
        <f t="shared" si="23"/>
        <v>50119</v>
      </c>
      <c r="R199" s="2">
        <f t="shared" si="24"/>
        <v>50089</v>
      </c>
      <c r="S199">
        <f t="shared" si="25"/>
        <v>50062</v>
      </c>
      <c r="T199" s="26" t="s">
        <v>3410</v>
      </c>
      <c r="V199" s="27" t="e">
        <f t="shared" ref="V199:V257" si="27">VLOOKUP(LEFT(U199,1),$K$130:$M$141,3,0)&amp; RIGHT(U199,2)</f>
        <v>#N/A</v>
      </c>
    </row>
    <row r="200" spans="15:22" x14ac:dyDescent="0.25">
      <c r="O200" s="8">
        <f t="shared" si="26"/>
        <v>4</v>
      </c>
      <c r="P200" t="str">
        <f t="shared" si="22"/>
        <v>37</v>
      </c>
      <c r="Q200" s="2">
        <f t="shared" si="23"/>
        <v>50147</v>
      </c>
      <c r="R200" s="2">
        <f t="shared" si="24"/>
        <v>50117</v>
      </c>
      <c r="S200">
        <f t="shared" si="25"/>
        <v>50090</v>
      </c>
      <c r="T200" s="26" t="s">
        <v>2515</v>
      </c>
      <c r="V200" s="27" t="e">
        <f t="shared" si="27"/>
        <v>#N/A</v>
      </c>
    </row>
    <row r="201" spans="15:22" x14ac:dyDescent="0.25">
      <c r="O201" s="8">
        <f t="shared" si="26"/>
        <v>5</v>
      </c>
      <c r="P201" t="str">
        <f t="shared" si="22"/>
        <v>37</v>
      </c>
      <c r="Q201" s="2">
        <f t="shared" si="23"/>
        <v>50175</v>
      </c>
      <c r="R201" s="2">
        <f t="shared" si="24"/>
        <v>50145</v>
      </c>
      <c r="S201">
        <f t="shared" si="25"/>
        <v>50118</v>
      </c>
      <c r="T201" s="26" t="s">
        <v>3411</v>
      </c>
      <c r="V201" s="27" t="e">
        <f t="shared" si="27"/>
        <v>#N/A</v>
      </c>
    </row>
    <row r="202" spans="15:22" x14ac:dyDescent="0.25">
      <c r="O202" s="8">
        <f t="shared" si="26"/>
        <v>6</v>
      </c>
      <c r="P202" t="str">
        <f t="shared" si="22"/>
        <v>37</v>
      </c>
      <c r="Q202" s="2">
        <f t="shared" si="23"/>
        <v>50210</v>
      </c>
      <c r="R202" s="2">
        <f t="shared" si="24"/>
        <v>50180</v>
      </c>
      <c r="S202">
        <f t="shared" si="25"/>
        <v>50146</v>
      </c>
      <c r="T202" s="26" t="s">
        <v>3412</v>
      </c>
      <c r="V202" s="27" t="e">
        <f t="shared" si="27"/>
        <v>#N/A</v>
      </c>
    </row>
    <row r="203" spans="15:22" x14ac:dyDescent="0.25">
      <c r="O203" s="8">
        <f t="shared" si="26"/>
        <v>7</v>
      </c>
      <c r="P203" t="str">
        <f t="shared" si="22"/>
        <v>37</v>
      </c>
      <c r="Q203" s="2">
        <f t="shared" si="23"/>
        <v>50238</v>
      </c>
      <c r="R203" s="2">
        <f t="shared" si="24"/>
        <v>50208</v>
      </c>
      <c r="S203">
        <f t="shared" si="25"/>
        <v>50181</v>
      </c>
      <c r="T203" s="26" t="s">
        <v>2517</v>
      </c>
      <c r="V203" s="27" t="e">
        <f t="shared" si="27"/>
        <v>#N/A</v>
      </c>
    </row>
    <row r="204" spans="15:22" x14ac:dyDescent="0.25">
      <c r="O204" s="8">
        <f t="shared" si="26"/>
        <v>8</v>
      </c>
      <c r="P204" t="str">
        <f t="shared" si="22"/>
        <v>37</v>
      </c>
      <c r="Q204" s="2">
        <f t="shared" si="23"/>
        <v>50273</v>
      </c>
      <c r="R204" s="2">
        <f t="shared" si="24"/>
        <v>50243</v>
      </c>
      <c r="S204">
        <f t="shared" si="25"/>
        <v>50209</v>
      </c>
      <c r="T204" s="26" t="s">
        <v>3413</v>
      </c>
      <c r="V204" s="27" t="e">
        <f t="shared" si="27"/>
        <v>#N/A</v>
      </c>
    </row>
    <row r="205" spans="15:22" x14ac:dyDescent="0.25">
      <c r="O205" s="8">
        <f t="shared" si="26"/>
        <v>9</v>
      </c>
      <c r="P205" t="str">
        <f t="shared" si="22"/>
        <v>37</v>
      </c>
      <c r="Q205" s="2">
        <f t="shared" si="23"/>
        <v>50301</v>
      </c>
      <c r="R205" s="2">
        <f t="shared" si="24"/>
        <v>50271</v>
      </c>
      <c r="S205">
        <f t="shared" si="25"/>
        <v>50244</v>
      </c>
      <c r="T205" s="26" t="s">
        <v>3414</v>
      </c>
      <c r="V205" s="27" t="e">
        <f t="shared" si="27"/>
        <v>#N/A</v>
      </c>
    </row>
    <row r="206" spans="15:22" x14ac:dyDescent="0.25">
      <c r="O206" s="8">
        <f t="shared" si="26"/>
        <v>10</v>
      </c>
      <c r="P206" t="str">
        <f t="shared" si="22"/>
        <v>37</v>
      </c>
      <c r="Q206" s="2">
        <f t="shared" si="23"/>
        <v>50329</v>
      </c>
      <c r="R206" s="2">
        <f t="shared" si="24"/>
        <v>50299</v>
      </c>
      <c r="S206">
        <f t="shared" si="25"/>
        <v>50272</v>
      </c>
      <c r="T206" s="26" t="s">
        <v>2519</v>
      </c>
      <c r="V206" s="27" t="e">
        <f t="shared" si="27"/>
        <v>#N/A</v>
      </c>
    </row>
    <row r="207" spans="15:22" x14ac:dyDescent="0.25">
      <c r="O207" s="8">
        <f t="shared" si="26"/>
        <v>11</v>
      </c>
      <c r="P207" t="str">
        <f t="shared" si="22"/>
        <v>37</v>
      </c>
      <c r="Q207" s="2">
        <f t="shared" si="23"/>
        <v>50364</v>
      </c>
      <c r="R207" s="2">
        <f t="shared" si="24"/>
        <v>50334</v>
      </c>
      <c r="S207">
        <f t="shared" si="25"/>
        <v>50300</v>
      </c>
      <c r="T207" s="26" t="s">
        <v>3415</v>
      </c>
      <c r="V207" s="27" t="e">
        <f t="shared" si="27"/>
        <v>#N/A</v>
      </c>
    </row>
    <row r="208" spans="15:22" x14ac:dyDescent="0.25">
      <c r="O208" s="8">
        <f t="shared" si="26"/>
        <v>12</v>
      </c>
      <c r="P208" t="str">
        <f t="shared" si="22"/>
        <v>37</v>
      </c>
      <c r="Q208" s="2">
        <f t="shared" si="23"/>
        <v>50392</v>
      </c>
      <c r="R208" s="2">
        <f t="shared" si="24"/>
        <v>50362</v>
      </c>
      <c r="S208">
        <f t="shared" si="25"/>
        <v>50335</v>
      </c>
      <c r="T208" s="26" t="s">
        <v>3416</v>
      </c>
      <c r="V208" s="27" t="e">
        <f t="shared" si="27"/>
        <v>#N/A</v>
      </c>
    </row>
    <row r="209" spans="15:22" x14ac:dyDescent="0.25">
      <c r="O209" s="8">
        <f t="shared" si="26"/>
        <v>1</v>
      </c>
      <c r="P209" t="str">
        <f t="shared" si="22"/>
        <v>38</v>
      </c>
      <c r="Q209" s="2">
        <f t="shared" si="23"/>
        <v>50420</v>
      </c>
      <c r="R209" s="2">
        <f t="shared" si="24"/>
        <v>50390</v>
      </c>
      <c r="S209">
        <f t="shared" si="25"/>
        <v>50363</v>
      </c>
      <c r="T209" s="26" t="s">
        <v>2521</v>
      </c>
      <c r="V209" s="27" t="e">
        <f t="shared" si="27"/>
        <v>#N/A</v>
      </c>
    </row>
    <row r="210" spans="15:22" x14ac:dyDescent="0.25">
      <c r="O210" s="8">
        <f t="shared" si="26"/>
        <v>2</v>
      </c>
      <c r="P210" t="str">
        <f t="shared" si="22"/>
        <v>38</v>
      </c>
      <c r="Q210" s="2">
        <f t="shared" si="23"/>
        <v>50455</v>
      </c>
      <c r="R210" s="2">
        <f t="shared" si="24"/>
        <v>50425</v>
      </c>
      <c r="S210">
        <f t="shared" si="25"/>
        <v>50391</v>
      </c>
      <c r="T210" s="26" t="s">
        <v>3417</v>
      </c>
      <c r="V210" s="27" t="e">
        <f t="shared" si="27"/>
        <v>#N/A</v>
      </c>
    </row>
    <row r="211" spans="15:22" x14ac:dyDescent="0.25">
      <c r="O211" s="8">
        <f t="shared" si="26"/>
        <v>3</v>
      </c>
      <c r="P211" t="str">
        <f t="shared" si="22"/>
        <v>38</v>
      </c>
      <c r="Q211" s="2">
        <f t="shared" si="23"/>
        <v>50483</v>
      </c>
      <c r="R211" s="2">
        <f t="shared" si="24"/>
        <v>50453</v>
      </c>
      <c r="S211">
        <f t="shared" si="25"/>
        <v>50426</v>
      </c>
      <c r="T211" s="26" t="s">
        <v>3418</v>
      </c>
      <c r="V211" s="27" t="e">
        <f t="shared" si="27"/>
        <v>#N/A</v>
      </c>
    </row>
    <row r="212" spans="15:22" x14ac:dyDescent="0.25">
      <c r="O212" s="8">
        <f t="shared" si="26"/>
        <v>4</v>
      </c>
      <c r="P212" t="str">
        <f t="shared" si="22"/>
        <v>38</v>
      </c>
      <c r="Q212" s="2">
        <f t="shared" si="23"/>
        <v>50511</v>
      </c>
      <c r="R212" s="2">
        <f t="shared" si="24"/>
        <v>50481</v>
      </c>
      <c r="S212">
        <f t="shared" si="25"/>
        <v>50454</v>
      </c>
      <c r="T212" s="26" t="s">
        <v>3419</v>
      </c>
      <c r="V212" s="27" t="e">
        <f t="shared" si="27"/>
        <v>#N/A</v>
      </c>
    </row>
    <row r="213" spans="15:22" x14ac:dyDescent="0.25">
      <c r="O213" s="8">
        <f t="shared" si="26"/>
        <v>5</v>
      </c>
      <c r="P213" t="str">
        <f t="shared" si="22"/>
        <v>38</v>
      </c>
      <c r="Q213" s="2">
        <f t="shared" si="23"/>
        <v>50546</v>
      </c>
      <c r="R213" s="2">
        <f t="shared" si="24"/>
        <v>50516</v>
      </c>
      <c r="S213">
        <f t="shared" si="25"/>
        <v>50482</v>
      </c>
      <c r="T213" s="26" t="s">
        <v>3420</v>
      </c>
      <c r="V213" s="27" t="e">
        <f t="shared" si="27"/>
        <v>#N/A</v>
      </c>
    </row>
    <row r="214" spans="15:22" x14ac:dyDescent="0.25">
      <c r="O214" s="8">
        <f t="shared" si="26"/>
        <v>6</v>
      </c>
      <c r="P214" t="str">
        <f t="shared" si="22"/>
        <v>38</v>
      </c>
      <c r="Q214" s="2">
        <f t="shared" si="23"/>
        <v>50574</v>
      </c>
      <c r="R214" s="2">
        <f t="shared" si="24"/>
        <v>50544</v>
      </c>
      <c r="S214">
        <f t="shared" si="25"/>
        <v>50517</v>
      </c>
      <c r="T214" s="26" t="s">
        <v>3421</v>
      </c>
      <c r="V214" s="27" t="e">
        <f t="shared" si="27"/>
        <v>#N/A</v>
      </c>
    </row>
    <row r="215" spans="15:22" x14ac:dyDescent="0.25">
      <c r="O215" s="8">
        <f t="shared" si="26"/>
        <v>7</v>
      </c>
      <c r="P215" t="str">
        <f t="shared" si="22"/>
        <v>38</v>
      </c>
      <c r="Q215" s="2">
        <f t="shared" si="23"/>
        <v>50602</v>
      </c>
      <c r="R215" s="2">
        <f t="shared" si="24"/>
        <v>50572</v>
      </c>
      <c r="S215">
        <f t="shared" si="25"/>
        <v>50545</v>
      </c>
      <c r="T215" s="26" t="s">
        <v>3422</v>
      </c>
      <c r="V215" s="27" t="e">
        <f t="shared" si="27"/>
        <v>#N/A</v>
      </c>
    </row>
    <row r="216" spans="15:22" x14ac:dyDescent="0.25">
      <c r="O216" s="8">
        <f t="shared" si="26"/>
        <v>8</v>
      </c>
      <c r="P216" t="str">
        <f t="shared" si="22"/>
        <v>38</v>
      </c>
      <c r="Q216" s="2">
        <f t="shared" si="23"/>
        <v>50637</v>
      </c>
      <c r="R216" s="2">
        <f t="shared" si="24"/>
        <v>50607</v>
      </c>
      <c r="S216">
        <f t="shared" si="25"/>
        <v>50573</v>
      </c>
      <c r="T216" s="26" t="s">
        <v>3423</v>
      </c>
      <c r="V216" s="27" t="e">
        <f t="shared" si="27"/>
        <v>#N/A</v>
      </c>
    </row>
    <row r="217" spans="15:22" x14ac:dyDescent="0.25">
      <c r="O217" s="8">
        <f t="shared" si="26"/>
        <v>9</v>
      </c>
      <c r="P217" t="str">
        <f t="shared" si="22"/>
        <v>38</v>
      </c>
      <c r="Q217" s="2">
        <f t="shared" si="23"/>
        <v>50665</v>
      </c>
      <c r="R217" s="2">
        <f t="shared" si="24"/>
        <v>50635</v>
      </c>
      <c r="S217">
        <f t="shared" si="25"/>
        <v>50608</v>
      </c>
      <c r="T217" s="26" t="s">
        <v>3424</v>
      </c>
      <c r="V217" s="27" t="e">
        <f t="shared" si="27"/>
        <v>#N/A</v>
      </c>
    </row>
    <row r="218" spans="15:22" x14ac:dyDescent="0.25">
      <c r="O218" s="8">
        <f t="shared" si="26"/>
        <v>10</v>
      </c>
      <c r="P218" t="str">
        <f t="shared" si="22"/>
        <v>38</v>
      </c>
      <c r="Q218" s="2">
        <f t="shared" si="23"/>
        <v>50693</v>
      </c>
      <c r="R218" s="2">
        <f t="shared" si="24"/>
        <v>50663</v>
      </c>
      <c r="S218">
        <f t="shared" si="25"/>
        <v>50636</v>
      </c>
      <c r="T218" s="26" t="s">
        <v>3425</v>
      </c>
      <c r="V218" s="27" t="e">
        <f t="shared" si="27"/>
        <v>#N/A</v>
      </c>
    </row>
    <row r="219" spans="15:22" x14ac:dyDescent="0.25">
      <c r="O219" s="8">
        <f t="shared" si="26"/>
        <v>11</v>
      </c>
      <c r="P219" t="str">
        <f t="shared" si="22"/>
        <v>38</v>
      </c>
      <c r="Q219" s="2">
        <f t="shared" si="23"/>
        <v>50728</v>
      </c>
      <c r="R219" s="2">
        <f t="shared" si="24"/>
        <v>50698</v>
      </c>
      <c r="S219">
        <f t="shared" si="25"/>
        <v>50664</v>
      </c>
      <c r="T219" s="26" t="s">
        <v>3426</v>
      </c>
      <c r="V219" s="27" t="e">
        <f t="shared" si="27"/>
        <v>#N/A</v>
      </c>
    </row>
    <row r="220" spans="15:22" x14ac:dyDescent="0.25">
      <c r="O220" s="8">
        <f t="shared" si="26"/>
        <v>12</v>
      </c>
      <c r="P220" t="str">
        <f t="shared" si="22"/>
        <v>38</v>
      </c>
      <c r="Q220" s="2">
        <f t="shared" si="23"/>
        <v>50756</v>
      </c>
      <c r="R220" s="2">
        <f t="shared" si="24"/>
        <v>50726</v>
      </c>
      <c r="S220">
        <f t="shared" si="25"/>
        <v>50699</v>
      </c>
      <c r="T220" s="26" t="s">
        <v>3427</v>
      </c>
      <c r="V220" s="27" t="e">
        <f t="shared" si="27"/>
        <v>#N/A</v>
      </c>
    </row>
    <row r="221" spans="15:22" x14ac:dyDescent="0.25">
      <c r="O221" s="8">
        <f t="shared" si="26"/>
        <v>1</v>
      </c>
      <c r="P221" t="str">
        <f t="shared" si="22"/>
        <v>39</v>
      </c>
      <c r="Q221" s="2">
        <f t="shared" si="23"/>
        <v>50791</v>
      </c>
      <c r="R221" s="2">
        <f t="shared" si="24"/>
        <v>50761</v>
      </c>
      <c r="S221">
        <f t="shared" si="25"/>
        <v>50727</v>
      </c>
      <c r="T221" s="26" t="s">
        <v>3428</v>
      </c>
      <c r="V221" s="27" t="e">
        <f t="shared" si="27"/>
        <v>#N/A</v>
      </c>
    </row>
    <row r="222" spans="15:22" x14ac:dyDescent="0.25">
      <c r="O222" s="8">
        <f t="shared" si="26"/>
        <v>2</v>
      </c>
      <c r="P222" t="str">
        <f t="shared" si="22"/>
        <v>39</v>
      </c>
      <c r="Q222" s="2">
        <f t="shared" si="23"/>
        <v>50819</v>
      </c>
      <c r="R222" s="2">
        <f t="shared" si="24"/>
        <v>50789</v>
      </c>
      <c r="S222">
        <f t="shared" si="25"/>
        <v>50762</v>
      </c>
      <c r="T222" s="26" t="s">
        <v>3429</v>
      </c>
      <c r="V222" s="27" t="e">
        <f t="shared" si="27"/>
        <v>#N/A</v>
      </c>
    </row>
    <row r="223" spans="15:22" x14ac:dyDescent="0.25">
      <c r="O223" s="8">
        <f t="shared" si="26"/>
        <v>3</v>
      </c>
      <c r="P223" t="str">
        <f t="shared" si="22"/>
        <v>39</v>
      </c>
      <c r="Q223" s="2">
        <f t="shared" si="23"/>
        <v>50847</v>
      </c>
      <c r="R223" s="2">
        <f t="shared" si="24"/>
        <v>50817</v>
      </c>
      <c r="S223">
        <f t="shared" si="25"/>
        <v>50790</v>
      </c>
      <c r="T223" s="26" t="s">
        <v>3430</v>
      </c>
      <c r="V223" s="27" t="e">
        <f t="shared" si="27"/>
        <v>#N/A</v>
      </c>
    </row>
    <row r="224" spans="15:22" x14ac:dyDescent="0.25">
      <c r="O224" s="8">
        <f t="shared" si="26"/>
        <v>4</v>
      </c>
      <c r="P224" t="str">
        <f t="shared" si="22"/>
        <v>39</v>
      </c>
      <c r="Q224" s="2">
        <f t="shared" si="23"/>
        <v>50875</v>
      </c>
      <c r="R224" s="2">
        <f t="shared" si="24"/>
        <v>50845</v>
      </c>
      <c r="S224">
        <f t="shared" si="25"/>
        <v>50818</v>
      </c>
      <c r="T224" s="26" t="s">
        <v>2523</v>
      </c>
      <c r="V224" s="27" t="e">
        <f t="shared" si="27"/>
        <v>#N/A</v>
      </c>
    </row>
    <row r="225" spans="15:22" x14ac:dyDescent="0.25">
      <c r="O225" s="8">
        <f t="shared" si="26"/>
        <v>5</v>
      </c>
      <c r="P225" t="str">
        <f t="shared" si="22"/>
        <v>39</v>
      </c>
      <c r="Q225" s="2">
        <f t="shared" si="23"/>
        <v>50910</v>
      </c>
      <c r="R225" s="2">
        <f t="shared" si="24"/>
        <v>50880</v>
      </c>
      <c r="S225">
        <f t="shared" si="25"/>
        <v>50846</v>
      </c>
      <c r="T225" s="26" t="s">
        <v>3431</v>
      </c>
      <c r="V225" s="27" t="e">
        <f t="shared" si="27"/>
        <v>#N/A</v>
      </c>
    </row>
    <row r="226" spans="15:22" x14ac:dyDescent="0.25">
      <c r="O226" s="8">
        <f t="shared" si="26"/>
        <v>6</v>
      </c>
      <c r="P226" t="str">
        <f t="shared" si="22"/>
        <v>39</v>
      </c>
      <c r="Q226" s="2">
        <f t="shared" si="23"/>
        <v>50938</v>
      </c>
      <c r="R226" s="2">
        <f t="shared" si="24"/>
        <v>50908</v>
      </c>
      <c r="S226">
        <f t="shared" si="25"/>
        <v>50881</v>
      </c>
      <c r="T226" s="26" t="s">
        <v>3432</v>
      </c>
      <c r="V226" s="27" t="e">
        <f t="shared" si="27"/>
        <v>#N/A</v>
      </c>
    </row>
    <row r="227" spans="15:22" x14ac:dyDescent="0.25">
      <c r="O227" s="8">
        <f t="shared" si="26"/>
        <v>7</v>
      </c>
      <c r="P227" t="str">
        <f t="shared" si="22"/>
        <v>39</v>
      </c>
      <c r="Q227" s="2">
        <f t="shared" si="23"/>
        <v>50966</v>
      </c>
      <c r="R227" s="2">
        <f t="shared" si="24"/>
        <v>50936</v>
      </c>
      <c r="S227">
        <f t="shared" si="25"/>
        <v>50909</v>
      </c>
      <c r="T227" s="26" t="s">
        <v>2525</v>
      </c>
      <c r="V227" s="27" t="e">
        <f t="shared" si="27"/>
        <v>#N/A</v>
      </c>
    </row>
    <row r="228" spans="15:22" x14ac:dyDescent="0.25">
      <c r="O228" s="8">
        <f t="shared" si="26"/>
        <v>8</v>
      </c>
      <c r="P228" t="str">
        <f t="shared" si="22"/>
        <v>39</v>
      </c>
      <c r="Q228" s="2">
        <f t="shared" si="23"/>
        <v>51001</v>
      </c>
      <c r="R228" s="2">
        <f t="shared" si="24"/>
        <v>50971</v>
      </c>
      <c r="S228">
        <f t="shared" si="25"/>
        <v>50937</v>
      </c>
      <c r="T228" s="26" t="s">
        <v>3433</v>
      </c>
      <c r="V228" s="27" t="e">
        <f t="shared" si="27"/>
        <v>#N/A</v>
      </c>
    </row>
    <row r="229" spans="15:22" x14ac:dyDescent="0.25">
      <c r="O229" s="8">
        <f t="shared" si="26"/>
        <v>9</v>
      </c>
      <c r="P229" t="str">
        <f t="shared" si="22"/>
        <v>39</v>
      </c>
      <c r="Q229" s="2">
        <f t="shared" si="23"/>
        <v>51029</v>
      </c>
      <c r="R229" s="2">
        <f t="shared" si="24"/>
        <v>50999</v>
      </c>
      <c r="S229">
        <f t="shared" si="25"/>
        <v>50972</v>
      </c>
      <c r="T229" s="26" t="s">
        <v>3434</v>
      </c>
      <c r="V229" s="27" t="e">
        <f t="shared" si="27"/>
        <v>#N/A</v>
      </c>
    </row>
    <row r="230" spans="15:22" x14ac:dyDescent="0.25">
      <c r="O230" s="8">
        <f t="shared" si="26"/>
        <v>10</v>
      </c>
      <c r="P230" t="str">
        <f t="shared" si="22"/>
        <v>39</v>
      </c>
      <c r="Q230" s="2">
        <f t="shared" si="23"/>
        <v>51064</v>
      </c>
      <c r="R230" s="2">
        <f t="shared" si="24"/>
        <v>51034</v>
      </c>
      <c r="S230">
        <f t="shared" si="25"/>
        <v>51000</v>
      </c>
      <c r="T230" s="26" t="s">
        <v>2527</v>
      </c>
      <c r="V230" s="27" t="e">
        <f t="shared" si="27"/>
        <v>#N/A</v>
      </c>
    </row>
    <row r="231" spans="15:22" x14ac:dyDescent="0.25">
      <c r="O231" s="8">
        <f t="shared" si="26"/>
        <v>11</v>
      </c>
      <c r="P231" t="str">
        <f t="shared" si="22"/>
        <v>39</v>
      </c>
      <c r="Q231" s="2">
        <f t="shared" si="23"/>
        <v>51092</v>
      </c>
      <c r="R231" s="2">
        <f t="shared" si="24"/>
        <v>51062</v>
      </c>
      <c r="S231">
        <f t="shared" si="25"/>
        <v>51035</v>
      </c>
      <c r="T231" s="26" t="s">
        <v>3435</v>
      </c>
      <c r="V231" s="27" t="e">
        <f t="shared" si="27"/>
        <v>#N/A</v>
      </c>
    </row>
    <row r="232" spans="15:22" x14ac:dyDescent="0.25">
      <c r="O232" s="8">
        <f t="shared" si="26"/>
        <v>12</v>
      </c>
      <c r="P232" t="str">
        <f t="shared" si="22"/>
        <v>39</v>
      </c>
      <c r="Q232" s="2">
        <f t="shared" si="23"/>
        <v>51120</v>
      </c>
      <c r="R232" s="2">
        <f t="shared" si="24"/>
        <v>51090</v>
      </c>
      <c r="S232">
        <f t="shared" si="25"/>
        <v>51063</v>
      </c>
      <c r="T232" s="26" t="s">
        <v>3436</v>
      </c>
      <c r="V232" s="27" t="e">
        <f t="shared" si="27"/>
        <v>#N/A</v>
      </c>
    </row>
    <row r="233" spans="15:22" x14ac:dyDescent="0.25">
      <c r="O233" s="8">
        <f t="shared" si="26"/>
        <v>1</v>
      </c>
      <c r="P233" t="str">
        <f t="shared" si="22"/>
        <v>40</v>
      </c>
      <c r="Q233" s="2">
        <f t="shared" si="23"/>
        <v>51155</v>
      </c>
      <c r="R233" s="2">
        <f t="shared" si="24"/>
        <v>51125</v>
      </c>
      <c r="S233">
        <f t="shared" si="25"/>
        <v>51091</v>
      </c>
      <c r="T233" s="26" t="s">
        <v>2529</v>
      </c>
      <c r="V233" s="27" t="e">
        <f t="shared" si="27"/>
        <v>#N/A</v>
      </c>
    </row>
    <row r="234" spans="15:22" x14ac:dyDescent="0.25">
      <c r="O234" s="8">
        <f t="shared" si="26"/>
        <v>2</v>
      </c>
      <c r="P234" t="str">
        <f t="shared" si="22"/>
        <v>40</v>
      </c>
      <c r="Q234" s="2">
        <f t="shared" si="23"/>
        <v>51183</v>
      </c>
      <c r="R234" s="2">
        <f t="shared" si="24"/>
        <v>51153</v>
      </c>
      <c r="S234">
        <f t="shared" si="25"/>
        <v>51126</v>
      </c>
      <c r="T234" s="26" t="s">
        <v>3437</v>
      </c>
      <c r="V234" s="27" t="e">
        <f t="shared" si="27"/>
        <v>#N/A</v>
      </c>
    </row>
    <row r="235" spans="15:22" x14ac:dyDescent="0.25">
      <c r="O235" s="8">
        <f t="shared" si="26"/>
        <v>3</v>
      </c>
      <c r="P235" t="str">
        <f t="shared" si="22"/>
        <v>40</v>
      </c>
      <c r="Q235" s="2">
        <f t="shared" si="23"/>
        <v>51211</v>
      </c>
      <c r="R235" s="2">
        <f t="shared" si="24"/>
        <v>51181</v>
      </c>
      <c r="S235">
        <f t="shared" si="25"/>
        <v>51154</v>
      </c>
      <c r="T235" s="26" t="s">
        <v>3438</v>
      </c>
      <c r="V235" s="27" t="e">
        <f t="shared" si="27"/>
        <v>#N/A</v>
      </c>
    </row>
    <row r="236" spans="15:22" x14ac:dyDescent="0.25">
      <c r="O236" s="8">
        <f t="shared" si="26"/>
        <v>4</v>
      </c>
      <c r="P236" t="str">
        <f t="shared" si="22"/>
        <v>40</v>
      </c>
      <c r="Q236" s="2">
        <f t="shared" si="23"/>
        <v>51246</v>
      </c>
      <c r="R236" s="2">
        <f t="shared" si="24"/>
        <v>51216</v>
      </c>
      <c r="S236">
        <f t="shared" si="25"/>
        <v>51182</v>
      </c>
      <c r="T236" s="26" t="s">
        <v>2531</v>
      </c>
      <c r="V236" s="27" t="e">
        <f t="shared" si="27"/>
        <v>#N/A</v>
      </c>
    </row>
    <row r="237" spans="15:22" x14ac:dyDescent="0.25">
      <c r="O237" s="8">
        <f t="shared" si="26"/>
        <v>5</v>
      </c>
      <c r="P237" t="str">
        <f t="shared" si="22"/>
        <v>40</v>
      </c>
      <c r="Q237" s="2">
        <f t="shared" si="23"/>
        <v>51274</v>
      </c>
      <c r="R237" s="2">
        <f t="shared" si="24"/>
        <v>51244</v>
      </c>
      <c r="S237">
        <f t="shared" si="25"/>
        <v>51217</v>
      </c>
      <c r="T237" s="26" t="s">
        <v>3439</v>
      </c>
      <c r="V237" s="27" t="e">
        <f t="shared" si="27"/>
        <v>#N/A</v>
      </c>
    </row>
    <row r="238" spans="15:22" x14ac:dyDescent="0.25">
      <c r="O238" s="8">
        <f t="shared" si="26"/>
        <v>6</v>
      </c>
      <c r="P238" t="str">
        <f t="shared" si="22"/>
        <v>40</v>
      </c>
      <c r="Q238" s="2">
        <f t="shared" si="23"/>
        <v>51302</v>
      </c>
      <c r="R238" s="2">
        <f t="shared" si="24"/>
        <v>51272</v>
      </c>
      <c r="S238">
        <f t="shared" si="25"/>
        <v>51245</v>
      </c>
      <c r="T238" s="26" t="s">
        <v>3440</v>
      </c>
      <c r="V238" s="27" t="e">
        <f t="shared" si="27"/>
        <v>#N/A</v>
      </c>
    </row>
    <row r="239" spans="15:22" x14ac:dyDescent="0.25">
      <c r="O239" s="8">
        <f t="shared" si="26"/>
        <v>7</v>
      </c>
      <c r="P239" t="str">
        <f t="shared" si="22"/>
        <v>40</v>
      </c>
      <c r="Q239" s="2">
        <f t="shared" si="23"/>
        <v>51337</v>
      </c>
      <c r="R239" s="2">
        <f t="shared" si="24"/>
        <v>51307</v>
      </c>
      <c r="S239">
        <f t="shared" si="25"/>
        <v>51273</v>
      </c>
      <c r="T239" s="26" t="s">
        <v>2533</v>
      </c>
      <c r="V239" s="27" t="e">
        <f t="shared" si="27"/>
        <v>#N/A</v>
      </c>
    </row>
    <row r="240" spans="15:22" x14ac:dyDescent="0.25">
      <c r="O240" s="8">
        <f t="shared" si="26"/>
        <v>8</v>
      </c>
      <c r="P240" t="str">
        <f t="shared" si="22"/>
        <v>40</v>
      </c>
      <c r="Q240" s="2">
        <f t="shared" si="23"/>
        <v>51365</v>
      </c>
      <c r="R240" s="2">
        <f t="shared" si="24"/>
        <v>51335</v>
      </c>
      <c r="S240">
        <f t="shared" si="25"/>
        <v>51308</v>
      </c>
      <c r="T240" s="26" t="s">
        <v>3441</v>
      </c>
      <c r="V240" s="27" t="e">
        <f t="shared" si="27"/>
        <v>#N/A</v>
      </c>
    </row>
    <row r="241" spans="15:22" x14ac:dyDescent="0.25">
      <c r="O241" s="8">
        <f t="shared" si="26"/>
        <v>9</v>
      </c>
      <c r="P241" t="str">
        <f t="shared" si="22"/>
        <v>40</v>
      </c>
      <c r="Q241" s="2">
        <f t="shared" si="23"/>
        <v>51400</v>
      </c>
      <c r="R241" s="2">
        <f t="shared" si="24"/>
        <v>51370</v>
      </c>
      <c r="S241">
        <f t="shared" si="25"/>
        <v>51336</v>
      </c>
      <c r="T241" s="26" t="s">
        <v>3442</v>
      </c>
      <c r="V241" s="27" t="e">
        <f t="shared" si="27"/>
        <v>#N/A</v>
      </c>
    </row>
    <row r="242" spans="15:22" x14ac:dyDescent="0.25">
      <c r="O242" s="8">
        <f t="shared" si="26"/>
        <v>10</v>
      </c>
      <c r="P242" t="str">
        <f t="shared" si="22"/>
        <v>40</v>
      </c>
      <c r="Q242" s="2">
        <f t="shared" si="23"/>
        <v>51428</v>
      </c>
      <c r="R242" s="2">
        <f t="shared" si="24"/>
        <v>51398</v>
      </c>
      <c r="S242">
        <f t="shared" si="25"/>
        <v>51371</v>
      </c>
      <c r="T242" s="26" t="s">
        <v>2535</v>
      </c>
      <c r="V242" s="27" t="e">
        <f t="shared" si="27"/>
        <v>#N/A</v>
      </c>
    </row>
    <row r="243" spans="15:22" x14ac:dyDescent="0.25">
      <c r="O243" s="8">
        <f t="shared" si="26"/>
        <v>11</v>
      </c>
      <c r="P243" t="str">
        <f t="shared" si="22"/>
        <v>40</v>
      </c>
      <c r="Q243" s="2">
        <f t="shared" si="23"/>
        <v>51456</v>
      </c>
      <c r="R243" s="2">
        <f t="shared" si="24"/>
        <v>51426</v>
      </c>
      <c r="S243">
        <f t="shared" si="25"/>
        <v>51399</v>
      </c>
      <c r="T243" s="26" t="s">
        <v>3443</v>
      </c>
      <c r="V243" s="27" t="e">
        <f t="shared" si="27"/>
        <v>#N/A</v>
      </c>
    </row>
    <row r="244" spans="15:22" x14ac:dyDescent="0.25">
      <c r="O244" s="8">
        <f t="shared" si="26"/>
        <v>12</v>
      </c>
      <c r="P244" t="str">
        <f t="shared" si="22"/>
        <v>40</v>
      </c>
      <c r="Q244" s="2">
        <f t="shared" si="23"/>
        <v>51491</v>
      </c>
      <c r="R244" s="2">
        <f t="shared" si="24"/>
        <v>51461</v>
      </c>
      <c r="S244">
        <f t="shared" si="25"/>
        <v>51427</v>
      </c>
      <c r="T244" s="26" t="s">
        <v>3444</v>
      </c>
      <c r="V244" s="27" t="e">
        <f t="shared" si="27"/>
        <v>#N/A</v>
      </c>
    </row>
    <row r="245" spans="15:22" x14ac:dyDescent="0.25">
      <c r="O245" s="8">
        <f t="shared" si="26"/>
        <v>1</v>
      </c>
      <c r="P245" t="str">
        <f t="shared" si="22"/>
        <v>41</v>
      </c>
      <c r="Q245" s="2">
        <f t="shared" si="23"/>
        <v>51519</v>
      </c>
      <c r="R245" s="2">
        <f t="shared" si="24"/>
        <v>51489</v>
      </c>
      <c r="S245">
        <f t="shared" si="25"/>
        <v>51462</v>
      </c>
      <c r="T245" s="26" t="s">
        <v>2537</v>
      </c>
      <c r="V245" s="27" t="e">
        <f t="shared" si="27"/>
        <v>#N/A</v>
      </c>
    </row>
    <row r="246" spans="15:22" x14ac:dyDescent="0.25">
      <c r="O246" s="8">
        <f t="shared" si="26"/>
        <v>2</v>
      </c>
      <c r="P246" t="str">
        <f t="shared" si="22"/>
        <v>41</v>
      </c>
      <c r="Q246" s="2">
        <f t="shared" si="23"/>
        <v>51547</v>
      </c>
      <c r="R246" s="2">
        <f t="shared" si="24"/>
        <v>51517</v>
      </c>
      <c r="S246">
        <f t="shared" si="25"/>
        <v>51490</v>
      </c>
      <c r="T246" s="26" t="s">
        <v>3445</v>
      </c>
      <c r="V246" s="27" t="e">
        <f t="shared" si="27"/>
        <v>#N/A</v>
      </c>
    </row>
    <row r="247" spans="15:22" x14ac:dyDescent="0.25">
      <c r="O247" s="8">
        <f t="shared" si="26"/>
        <v>3</v>
      </c>
      <c r="P247" t="str">
        <f t="shared" si="22"/>
        <v>41</v>
      </c>
      <c r="Q247" s="2">
        <f t="shared" si="23"/>
        <v>51575</v>
      </c>
      <c r="R247" s="2">
        <f t="shared" si="24"/>
        <v>51545</v>
      </c>
      <c r="S247">
        <f t="shared" si="25"/>
        <v>51518</v>
      </c>
      <c r="T247" s="26" t="s">
        <v>3446</v>
      </c>
      <c r="V247" s="27" t="e">
        <f t="shared" si="27"/>
        <v>#N/A</v>
      </c>
    </row>
    <row r="248" spans="15:22" x14ac:dyDescent="0.25">
      <c r="O248" s="8">
        <f t="shared" si="26"/>
        <v>4</v>
      </c>
      <c r="P248" t="str">
        <f t="shared" si="22"/>
        <v>41</v>
      </c>
      <c r="Q248" s="2">
        <f t="shared" si="23"/>
        <v>51610</v>
      </c>
      <c r="R248" s="2">
        <f t="shared" si="24"/>
        <v>51580</v>
      </c>
      <c r="S248">
        <f t="shared" si="25"/>
        <v>51546</v>
      </c>
      <c r="T248" s="26" t="s">
        <v>3447</v>
      </c>
      <c r="V248" s="27" t="e">
        <f t="shared" si="27"/>
        <v>#N/A</v>
      </c>
    </row>
    <row r="249" spans="15:22" x14ac:dyDescent="0.25">
      <c r="O249" s="8">
        <f t="shared" si="26"/>
        <v>5</v>
      </c>
      <c r="P249" t="str">
        <f t="shared" si="22"/>
        <v>41</v>
      </c>
      <c r="Q249" s="2">
        <f t="shared" si="23"/>
        <v>51638</v>
      </c>
      <c r="R249" s="2">
        <f t="shared" si="24"/>
        <v>51608</v>
      </c>
      <c r="S249">
        <f t="shared" si="25"/>
        <v>51581</v>
      </c>
      <c r="T249" s="26" t="s">
        <v>3448</v>
      </c>
      <c r="V249" s="27" t="e">
        <f t="shared" si="27"/>
        <v>#N/A</v>
      </c>
    </row>
    <row r="250" spans="15:22" x14ac:dyDescent="0.25">
      <c r="O250" s="8">
        <f t="shared" si="26"/>
        <v>6</v>
      </c>
      <c r="P250" t="str">
        <f t="shared" si="22"/>
        <v>41</v>
      </c>
      <c r="Q250" s="2">
        <f t="shared" si="23"/>
        <v>51673</v>
      </c>
      <c r="R250" s="2">
        <f t="shared" si="24"/>
        <v>51643</v>
      </c>
      <c r="S250">
        <f t="shared" si="25"/>
        <v>51609</v>
      </c>
      <c r="T250" s="26" t="s">
        <v>3449</v>
      </c>
      <c r="V250" s="27" t="e">
        <f t="shared" si="27"/>
        <v>#N/A</v>
      </c>
    </row>
    <row r="251" spans="15:22" x14ac:dyDescent="0.25">
      <c r="O251" s="8">
        <f t="shared" si="26"/>
        <v>7</v>
      </c>
      <c r="P251" t="str">
        <f t="shared" si="22"/>
        <v>41</v>
      </c>
      <c r="Q251" s="2">
        <f t="shared" si="23"/>
        <v>51701</v>
      </c>
      <c r="R251" s="2">
        <f t="shared" si="24"/>
        <v>51671</v>
      </c>
      <c r="S251">
        <f t="shared" si="25"/>
        <v>51644</v>
      </c>
      <c r="T251" s="26" t="s">
        <v>3450</v>
      </c>
      <c r="V251" s="27" t="e">
        <f t="shared" si="27"/>
        <v>#N/A</v>
      </c>
    </row>
    <row r="252" spans="15:22" x14ac:dyDescent="0.25">
      <c r="O252" s="8">
        <f t="shared" si="26"/>
        <v>8</v>
      </c>
      <c r="P252" t="str">
        <f t="shared" si="22"/>
        <v>41</v>
      </c>
      <c r="Q252" s="2">
        <f t="shared" si="23"/>
        <v>51729</v>
      </c>
      <c r="R252" s="2">
        <f t="shared" si="24"/>
        <v>51699</v>
      </c>
      <c r="S252">
        <f t="shared" si="25"/>
        <v>51672</v>
      </c>
      <c r="T252" s="26" t="s">
        <v>3451</v>
      </c>
      <c r="V252" s="27" t="e">
        <f t="shared" si="27"/>
        <v>#N/A</v>
      </c>
    </row>
    <row r="253" spans="15:22" x14ac:dyDescent="0.25">
      <c r="O253" s="8">
        <f t="shared" si="26"/>
        <v>9</v>
      </c>
      <c r="P253" t="str">
        <f t="shared" si="22"/>
        <v>41</v>
      </c>
      <c r="Q253" s="2">
        <f t="shared" si="23"/>
        <v>51764</v>
      </c>
      <c r="R253" s="2">
        <f t="shared" si="24"/>
        <v>51734</v>
      </c>
      <c r="S253">
        <f t="shared" si="25"/>
        <v>51700</v>
      </c>
      <c r="T253" s="26" t="s">
        <v>3452</v>
      </c>
      <c r="V253" s="27" t="e">
        <f t="shared" si="27"/>
        <v>#N/A</v>
      </c>
    </row>
    <row r="254" spans="15:22" x14ac:dyDescent="0.25">
      <c r="O254" s="8">
        <f t="shared" si="26"/>
        <v>10</v>
      </c>
      <c r="P254" t="str">
        <f t="shared" si="22"/>
        <v>41</v>
      </c>
      <c r="Q254" s="2">
        <f t="shared" si="23"/>
        <v>51792</v>
      </c>
      <c r="R254" s="2">
        <f t="shared" si="24"/>
        <v>51762</v>
      </c>
      <c r="S254">
        <f t="shared" si="25"/>
        <v>51735</v>
      </c>
      <c r="T254" s="26" t="s">
        <v>3453</v>
      </c>
      <c r="V254" s="27" t="e">
        <f t="shared" si="27"/>
        <v>#N/A</v>
      </c>
    </row>
    <row r="255" spans="15:22" x14ac:dyDescent="0.25">
      <c r="O255" s="8">
        <f t="shared" si="26"/>
        <v>11</v>
      </c>
      <c r="P255" t="str">
        <f t="shared" si="22"/>
        <v>41</v>
      </c>
      <c r="Q255" s="2">
        <f t="shared" si="23"/>
        <v>51820</v>
      </c>
      <c r="R255" s="2">
        <f t="shared" si="24"/>
        <v>51790</v>
      </c>
      <c r="S255">
        <f t="shared" si="25"/>
        <v>51763</v>
      </c>
      <c r="T255" s="26" t="s">
        <v>3454</v>
      </c>
      <c r="V255" s="27" t="e">
        <f t="shared" si="27"/>
        <v>#N/A</v>
      </c>
    </row>
    <row r="256" spans="15:22" x14ac:dyDescent="0.25">
      <c r="O256" s="8">
        <f t="shared" si="26"/>
        <v>12</v>
      </c>
      <c r="P256" t="str">
        <f t="shared" si="22"/>
        <v>41</v>
      </c>
      <c r="Q256" s="2">
        <f t="shared" si="23"/>
        <v>51855</v>
      </c>
      <c r="R256" s="2">
        <f t="shared" si="24"/>
        <v>51825</v>
      </c>
      <c r="S256">
        <f t="shared" si="25"/>
        <v>51791</v>
      </c>
      <c r="T256" s="26" t="s">
        <v>3455</v>
      </c>
      <c r="V256" s="27" t="e">
        <f t="shared" si="27"/>
        <v>#N/A</v>
      </c>
    </row>
    <row r="257" spans="15:22" x14ac:dyDescent="0.25">
      <c r="O257" s="8">
        <f t="shared" si="26"/>
        <v>1</v>
      </c>
      <c r="P257" t="str">
        <f t="shared" si="22"/>
        <v/>
      </c>
      <c r="Q257" s="2" t="e">
        <f t="shared" si="23"/>
        <v>#VALUE!</v>
      </c>
      <c r="R257" s="2" t="e">
        <f t="shared" si="24"/>
        <v>#VALUE!</v>
      </c>
      <c r="S257">
        <f t="shared" si="25"/>
        <v>51826</v>
      </c>
      <c r="T257" s="26" t="s">
        <v>3456</v>
      </c>
      <c r="V257" s="27" t="e">
        <f t="shared" si="27"/>
        <v>#N/A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B3E2-538D-4F15-9F9D-5E7788AB0F49}">
  <dimension ref="A1:BN37"/>
  <sheetViews>
    <sheetView workbookViewId="0">
      <selection sqref="A1:BN37"/>
    </sheetView>
  </sheetViews>
  <sheetFormatPr defaultRowHeight="15" x14ac:dyDescent="0.25"/>
  <cols>
    <col min="1" max="1" width="13.5703125" bestFit="1" customWidth="1"/>
    <col min="2" max="9" width="11.140625" bestFit="1" customWidth="1"/>
    <col min="10" max="66" width="12.140625" bestFit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121</v>
      </c>
      <c r="B2">
        <v>46300</v>
      </c>
      <c r="C2">
        <v>46297</v>
      </c>
      <c r="D2">
        <v>46296</v>
      </c>
      <c r="E2">
        <v>46295</v>
      </c>
      <c r="F2">
        <v>46294</v>
      </c>
      <c r="G2">
        <v>46293</v>
      </c>
      <c r="H2">
        <v>46290</v>
      </c>
      <c r="I2">
        <v>46289</v>
      </c>
      <c r="J2">
        <v>46288</v>
      </c>
      <c r="K2">
        <v>46287</v>
      </c>
      <c r="L2">
        <v>46286</v>
      </c>
      <c r="M2">
        <v>46283</v>
      </c>
      <c r="N2">
        <v>46282</v>
      </c>
      <c r="O2">
        <v>46281</v>
      </c>
      <c r="P2">
        <v>46280</v>
      </c>
      <c r="Q2">
        <v>46279</v>
      </c>
      <c r="R2">
        <v>46276</v>
      </c>
      <c r="S2">
        <v>46275</v>
      </c>
      <c r="T2">
        <v>46274</v>
      </c>
      <c r="U2">
        <v>46273</v>
      </c>
      <c r="V2">
        <v>46272</v>
      </c>
      <c r="W2">
        <v>46269</v>
      </c>
      <c r="X2">
        <v>46268</v>
      </c>
      <c r="Y2">
        <v>46267</v>
      </c>
      <c r="Z2">
        <v>46266</v>
      </c>
      <c r="AA2">
        <v>46265</v>
      </c>
      <c r="AB2">
        <v>46262</v>
      </c>
      <c r="AC2">
        <v>46261</v>
      </c>
      <c r="AD2">
        <v>46260</v>
      </c>
      <c r="AE2">
        <v>46259</v>
      </c>
      <c r="AF2">
        <v>46258</v>
      </c>
      <c r="AG2">
        <v>46255</v>
      </c>
      <c r="AH2">
        <v>46254</v>
      </c>
      <c r="AI2">
        <v>46253</v>
      </c>
      <c r="AJ2">
        <v>46252</v>
      </c>
      <c r="AK2">
        <v>46251</v>
      </c>
      <c r="AL2">
        <v>46248</v>
      </c>
      <c r="AM2">
        <v>46247</v>
      </c>
      <c r="AN2">
        <v>46246</v>
      </c>
      <c r="AO2">
        <v>46245</v>
      </c>
      <c r="AP2">
        <v>46244</v>
      </c>
      <c r="AQ2">
        <v>46241</v>
      </c>
      <c r="AR2">
        <v>46240</v>
      </c>
      <c r="AS2">
        <v>46239</v>
      </c>
      <c r="AT2">
        <v>46238</v>
      </c>
      <c r="AU2">
        <v>46237</v>
      </c>
      <c r="AV2">
        <v>46234</v>
      </c>
      <c r="AW2">
        <v>46233</v>
      </c>
      <c r="AX2">
        <v>46232</v>
      </c>
      <c r="AY2">
        <v>46231</v>
      </c>
      <c r="AZ2">
        <v>46230</v>
      </c>
      <c r="BA2">
        <v>46227</v>
      </c>
      <c r="BB2">
        <v>46226</v>
      </c>
      <c r="BC2">
        <v>46225</v>
      </c>
      <c r="BD2">
        <v>46224</v>
      </c>
      <c r="BE2">
        <v>46223</v>
      </c>
      <c r="BF2">
        <v>46220</v>
      </c>
      <c r="BG2">
        <v>46219</v>
      </c>
      <c r="BH2">
        <v>46218</v>
      </c>
      <c r="BI2">
        <v>46217</v>
      </c>
      <c r="BJ2">
        <v>46216</v>
      </c>
      <c r="BK2">
        <v>46213</v>
      </c>
      <c r="BL2">
        <v>46212</v>
      </c>
      <c r="BM2">
        <v>46211</v>
      </c>
      <c r="BN2">
        <v>46210</v>
      </c>
    </row>
    <row r="3" spans="1:66" x14ac:dyDescent="0.25">
      <c r="A3" t="s">
        <v>122</v>
      </c>
      <c r="B3">
        <v>96.052499999999995</v>
      </c>
      <c r="C3">
        <v>96.052499999999995</v>
      </c>
      <c r="D3">
        <v>96.047499999999999</v>
      </c>
      <c r="E3">
        <v>96.032499999999999</v>
      </c>
      <c r="F3">
        <v>96.015000000000001</v>
      </c>
      <c r="G3">
        <v>95.99</v>
      </c>
      <c r="H3">
        <v>95.997500000000002</v>
      </c>
      <c r="I3">
        <v>95.984999999999999</v>
      </c>
      <c r="J3">
        <v>95.984999999999999</v>
      </c>
      <c r="K3">
        <v>96</v>
      </c>
      <c r="L3">
        <v>95.997500000000002</v>
      </c>
      <c r="M3">
        <v>95.997500000000002</v>
      </c>
      <c r="N3">
        <v>95.997500000000002</v>
      </c>
      <c r="O3">
        <v>96.004999999999995</v>
      </c>
      <c r="P3">
        <v>96.352500000000006</v>
      </c>
      <c r="Q3">
        <v>96.352500000000006</v>
      </c>
      <c r="R3">
        <v>96.352500000000006</v>
      </c>
      <c r="S3">
        <v>96.352500000000006</v>
      </c>
      <c r="T3">
        <v>96.35</v>
      </c>
      <c r="U3">
        <v>96.35</v>
      </c>
      <c r="V3">
        <v>96.352500000000006</v>
      </c>
      <c r="W3">
        <v>96.352500000000006</v>
      </c>
      <c r="X3">
        <v>96.355000000000004</v>
      </c>
      <c r="Y3">
        <v>96.355000000000004</v>
      </c>
      <c r="Z3">
        <v>96.352500000000006</v>
      </c>
      <c r="AA3">
        <v>96.355000000000004</v>
      </c>
      <c r="AB3">
        <v>96.352500000000006</v>
      </c>
      <c r="AC3">
        <v>96.352500000000006</v>
      </c>
      <c r="AD3">
        <v>96.352500000000006</v>
      </c>
      <c r="AE3">
        <v>96.355000000000004</v>
      </c>
      <c r="AF3">
        <v>96.352500000000006</v>
      </c>
      <c r="AG3">
        <v>96.352500000000006</v>
      </c>
      <c r="AH3">
        <v>96.355000000000004</v>
      </c>
      <c r="AI3">
        <v>96.357500000000002</v>
      </c>
      <c r="AJ3">
        <v>96.357500000000002</v>
      </c>
      <c r="AK3">
        <v>96.355000000000004</v>
      </c>
      <c r="AL3">
        <v>96.355000000000004</v>
      </c>
      <c r="AM3">
        <v>96.355000000000004</v>
      </c>
      <c r="AN3">
        <v>96.355000000000004</v>
      </c>
      <c r="AO3">
        <v>96.355000000000004</v>
      </c>
      <c r="AP3">
        <v>96.355000000000004</v>
      </c>
      <c r="AQ3">
        <v>96.357500000000002</v>
      </c>
      <c r="AR3">
        <v>96.352500000000006</v>
      </c>
      <c r="AS3">
        <v>96.355000000000004</v>
      </c>
      <c r="AT3">
        <v>96.352500000000006</v>
      </c>
      <c r="AU3">
        <v>96.352500000000006</v>
      </c>
      <c r="AV3">
        <v>96.35</v>
      </c>
      <c r="AW3">
        <v>96.347499999999997</v>
      </c>
      <c r="AX3">
        <v>96.344999999999999</v>
      </c>
      <c r="AY3">
        <v>96.307500000000005</v>
      </c>
      <c r="AZ3">
        <v>96.295000000000002</v>
      </c>
      <c r="BA3">
        <v>96.3</v>
      </c>
      <c r="BB3">
        <v>96.3</v>
      </c>
      <c r="BC3">
        <v>96.307500000000005</v>
      </c>
      <c r="BD3">
        <v>96.317499999999995</v>
      </c>
      <c r="BE3">
        <v>96.332499999999996</v>
      </c>
      <c r="BF3">
        <v>96.332499999999996</v>
      </c>
      <c r="BG3">
        <v>96.334999999999994</v>
      </c>
      <c r="BH3">
        <v>96.33</v>
      </c>
      <c r="BI3">
        <v>96.32</v>
      </c>
      <c r="BJ3">
        <v>96.29</v>
      </c>
      <c r="BK3">
        <v>96.307500000000005</v>
      </c>
      <c r="BL3">
        <v>96.322500000000005</v>
      </c>
      <c r="BM3">
        <v>96.31</v>
      </c>
      <c r="BN3">
        <v>96.305000000000007</v>
      </c>
    </row>
    <row r="4" spans="1:66" x14ac:dyDescent="0.25">
      <c r="A4" t="s">
        <v>123</v>
      </c>
      <c r="B4">
        <v>95.77</v>
      </c>
      <c r="C4">
        <v>95.77</v>
      </c>
      <c r="D4">
        <v>95.78</v>
      </c>
      <c r="E4">
        <v>95.7</v>
      </c>
      <c r="F4">
        <v>95.665000000000006</v>
      </c>
      <c r="G4">
        <v>95.614999999999995</v>
      </c>
      <c r="H4">
        <v>95.65</v>
      </c>
      <c r="I4">
        <v>95.63</v>
      </c>
      <c r="J4">
        <v>95.635000000000005</v>
      </c>
      <c r="K4">
        <v>95.68</v>
      </c>
      <c r="L4">
        <v>95.674999999999997</v>
      </c>
      <c r="M4">
        <v>95.674999999999997</v>
      </c>
      <c r="N4">
        <v>95.69</v>
      </c>
      <c r="O4">
        <v>95.7</v>
      </c>
      <c r="P4">
        <v>96.02</v>
      </c>
      <c r="Q4">
        <v>96.025000000000006</v>
      </c>
      <c r="R4">
        <v>96.032499999999999</v>
      </c>
      <c r="S4">
        <v>96.092500000000001</v>
      </c>
      <c r="T4">
        <v>96.13</v>
      </c>
      <c r="U4">
        <v>96.135000000000005</v>
      </c>
      <c r="V4">
        <v>96.14</v>
      </c>
      <c r="W4">
        <v>96.14</v>
      </c>
      <c r="X4">
        <v>96.165000000000006</v>
      </c>
      <c r="Y4">
        <v>96.125</v>
      </c>
      <c r="Z4">
        <v>96.114999999999995</v>
      </c>
      <c r="AA4">
        <v>96.125</v>
      </c>
      <c r="AB4">
        <v>96.14</v>
      </c>
      <c r="AC4">
        <v>96.204999999999998</v>
      </c>
      <c r="AD4">
        <v>96.202500000000001</v>
      </c>
      <c r="AE4">
        <v>96.194999999999993</v>
      </c>
      <c r="AF4">
        <v>96.1875</v>
      </c>
      <c r="AG4">
        <v>96.2</v>
      </c>
      <c r="AH4">
        <v>96.212500000000006</v>
      </c>
      <c r="AI4">
        <v>96.217500000000001</v>
      </c>
      <c r="AJ4">
        <v>96.212500000000006</v>
      </c>
      <c r="AK4">
        <v>96.207499999999996</v>
      </c>
      <c r="AL4">
        <v>96.215000000000003</v>
      </c>
      <c r="AM4">
        <v>96.215000000000003</v>
      </c>
      <c r="AN4">
        <v>96.19</v>
      </c>
      <c r="AO4">
        <v>96.165000000000006</v>
      </c>
      <c r="AP4">
        <v>96.155000000000001</v>
      </c>
      <c r="AQ4">
        <v>96.185000000000002</v>
      </c>
      <c r="AR4">
        <v>96.14</v>
      </c>
      <c r="AS4">
        <v>96.155000000000001</v>
      </c>
      <c r="AT4">
        <v>96.144999999999996</v>
      </c>
      <c r="AU4">
        <v>96.12</v>
      </c>
      <c r="AV4">
        <v>96.114999999999995</v>
      </c>
      <c r="AW4">
        <v>96.13</v>
      </c>
      <c r="AX4">
        <v>96.14</v>
      </c>
      <c r="AY4">
        <v>96.04</v>
      </c>
      <c r="AZ4">
        <v>96.01</v>
      </c>
      <c r="BA4">
        <v>96.02</v>
      </c>
      <c r="BB4">
        <v>96.01</v>
      </c>
      <c r="BC4">
        <v>96.04</v>
      </c>
      <c r="BD4">
        <v>96.08</v>
      </c>
      <c r="BE4">
        <v>96.11</v>
      </c>
      <c r="BF4">
        <v>96.13</v>
      </c>
      <c r="BG4">
        <v>96.16</v>
      </c>
      <c r="BH4">
        <v>96.174999999999997</v>
      </c>
      <c r="BI4">
        <v>96.135000000000005</v>
      </c>
      <c r="BJ4">
        <v>96.04</v>
      </c>
      <c r="BK4">
        <v>96.084999999999994</v>
      </c>
      <c r="BL4">
        <v>96.125</v>
      </c>
      <c r="BM4">
        <v>96.09</v>
      </c>
      <c r="BN4">
        <v>96.11</v>
      </c>
    </row>
    <row r="5" spans="1:66" x14ac:dyDescent="0.25">
      <c r="A5" t="s">
        <v>124</v>
      </c>
      <c r="B5">
        <v>95.484999999999999</v>
      </c>
      <c r="C5">
        <v>95.484999999999999</v>
      </c>
      <c r="D5">
        <v>95.525000000000006</v>
      </c>
      <c r="E5">
        <v>95.39</v>
      </c>
      <c r="F5">
        <v>95.36</v>
      </c>
      <c r="G5">
        <v>95.314999999999998</v>
      </c>
      <c r="H5">
        <v>95.37</v>
      </c>
      <c r="I5">
        <v>95.34</v>
      </c>
      <c r="J5">
        <v>95.344999999999999</v>
      </c>
      <c r="K5">
        <v>95.42</v>
      </c>
      <c r="L5">
        <v>95.42</v>
      </c>
      <c r="M5">
        <v>95.415000000000006</v>
      </c>
      <c r="N5">
        <v>95.45</v>
      </c>
      <c r="O5">
        <v>95.435000000000002</v>
      </c>
      <c r="P5">
        <v>95.745000000000005</v>
      </c>
      <c r="Q5">
        <v>95.754999999999995</v>
      </c>
      <c r="R5">
        <v>95.76</v>
      </c>
      <c r="S5">
        <v>95.83</v>
      </c>
      <c r="T5">
        <v>95.92</v>
      </c>
      <c r="U5">
        <v>95.935000000000002</v>
      </c>
      <c r="V5">
        <v>95.94</v>
      </c>
      <c r="W5">
        <v>95.94</v>
      </c>
      <c r="X5">
        <v>95.965000000000003</v>
      </c>
      <c r="Y5">
        <v>95.905000000000001</v>
      </c>
      <c r="Z5">
        <v>95.89</v>
      </c>
      <c r="AA5">
        <v>95.915000000000006</v>
      </c>
      <c r="AB5">
        <v>95.91</v>
      </c>
      <c r="AC5">
        <v>96.03</v>
      </c>
      <c r="AD5">
        <v>96.034999999999997</v>
      </c>
      <c r="AE5">
        <v>96.04</v>
      </c>
      <c r="AF5">
        <v>96.025000000000006</v>
      </c>
      <c r="AG5">
        <v>96.045000000000002</v>
      </c>
      <c r="AH5">
        <v>96.07</v>
      </c>
      <c r="AI5">
        <v>96.07</v>
      </c>
      <c r="AJ5">
        <v>96.064999999999998</v>
      </c>
      <c r="AK5">
        <v>96.06</v>
      </c>
      <c r="AL5">
        <v>96.064999999999998</v>
      </c>
      <c r="AM5">
        <v>96.075000000000003</v>
      </c>
      <c r="AN5">
        <v>96.03</v>
      </c>
      <c r="AO5">
        <v>96</v>
      </c>
      <c r="AP5">
        <v>95.984999999999999</v>
      </c>
      <c r="AQ5">
        <v>96.015000000000001</v>
      </c>
      <c r="AR5">
        <v>95.96</v>
      </c>
      <c r="AS5">
        <v>96</v>
      </c>
      <c r="AT5">
        <v>95.984999999999999</v>
      </c>
      <c r="AU5">
        <v>95.94</v>
      </c>
      <c r="AV5">
        <v>95.92</v>
      </c>
      <c r="AW5">
        <v>95.97</v>
      </c>
      <c r="AX5">
        <v>95.97</v>
      </c>
      <c r="AY5">
        <v>95.894999999999996</v>
      </c>
      <c r="AZ5">
        <v>95.855000000000004</v>
      </c>
      <c r="BA5">
        <v>95.855000000000004</v>
      </c>
      <c r="BB5">
        <v>95.834999999999994</v>
      </c>
      <c r="BC5">
        <v>95.87</v>
      </c>
      <c r="BD5">
        <v>95.915000000000006</v>
      </c>
      <c r="BE5">
        <v>95.96</v>
      </c>
      <c r="BF5">
        <v>95.99</v>
      </c>
      <c r="BG5">
        <v>96.025000000000006</v>
      </c>
      <c r="BH5">
        <v>96.055000000000007</v>
      </c>
      <c r="BI5">
        <v>95.99</v>
      </c>
      <c r="BJ5">
        <v>95.875</v>
      </c>
      <c r="BK5">
        <v>95.935000000000002</v>
      </c>
      <c r="BL5">
        <v>95.98</v>
      </c>
      <c r="BM5">
        <v>95.94</v>
      </c>
      <c r="BN5">
        <v>95.97</v>
      </c>
    </row>
    <row r="6" spans="1:66" x14ac:dyDescent="0.25">
      <c r="A6" t="s">
        <v>125</v>
      </c>
      <c r="B6">
        <v>95.29</v>
      </c>
      <c r="C6">
        <v>95.29</v>
      </c>
      <c r="D6">
        <v>95.34</v>
      </c>
      <c r="E6">
        <v>95.194999999999993</v>
      </c>
      <c r="F6">
        <v>95.18</v>
      </c>
      <c r="G6">
        <v>95.144999999999996</v>
      </c>
      <c r="H6">
        <v>95.21</v>
      </c>
      <c r="I6">
        <v>95.174999999999997</v>
      </c>
      <c r="J6">
        <v>95.174999999999997</v>
      </c>
      <c r="K6">
        <v>95.284999999999997</v>
      </c>
      <c r="L6">
        <v>95.284999999999997</v>
      </c>
      <c r="M6">
        <v>95.284999999999997</v>
      </c>
      <c r="N6">
        <v>95.34</v>
      </c>
      <c r="O6">
        <v>95.295000000000002</v>
      </c>
      <c r="P6">
        <v>95.525000000000006</v>
      </c>
      <c r="Q6">
        <v>95.545000000000002</v>
      </c>
      <c r="R6">
        <v>95.53</v>
      </c>
      <c r="S6">
        <v>95.63</v>
      </c>
      <c r="T6">
        <v>95.765000000000001</v>
      </c>
      <c r="U6">
        <v>95.79</v>
      </c>
      <c r="V6">
        <v>95.8</v>
      </c>
      <c r="W6">
        <v>95.8</v>
      </c>
      <c r="X6">
        <v>95.825000000000003</v>
      </c>
      <c r="Y6">
        <v>95.765000000000001</v>
      </c>
      <c r="Z6">
        <v>95.75</v>
      </c>
      <c r="AA6">
        <v>95.784999999999997</v>
      </c>
      <c r="AB6">
        <v>95.775000000000006</v>
      </c>
      <c r="AC6">
        <v>95.924999999999997</v>
      </c>
      <c r="AD6">
        <v>95.935000000000002</v>
      </c>
      <c r="AE6">
        <v>95.954999999999998</v>
      </c>
      <c r="AF6">
        <v>95.92</v>
      </c>
      <c r="AG6">
        <v>95.94</v>
      </c>
      <c r="AH6">
        <v>95.984999999999999</v>
      </c>
      <c r="AI6">
        <v>95.98</v>
      </c>
      <c r="AJ6">
        <v>95.98</v>
      </c>
      <c r="AK6">
        <v>95.974999999999994</v>
      </c>
      <c r="AL6">
        <v>95.98</v>
      </c>
      <c r="AM6">
        <v>96.004999999999995</v>
      </c>
      <c r="AN6">
        <v>95.94</v>
      </c>
      <c r="AO6">
        <v>95.915000000000006</v>
      </c>
      <c r="AP6">
        <v>95.894999999999996</v>
      </c>
      <c r="AQ6">
        <v>95.924999999999997</v>
      </c>
      <c r="AR6">
        <v>95.87</v>
      </c>
      <c r="AS6">
        <v>95.93</v>
      </c>
      <c r="AT6">
        <v>95.91</v>
      </c>
      <c r="AU6">
        <v>95.844999999999999</v>
      </c>
      <c r="AV6">
        <v>95.805000000000007</v>
      </c>
      <c r="AW6">
        <v>95.88</v>
      </c>
      <c r="AX6">
        <v>95.87</v>
      </c>
      <c r="AY6">
        <v>95.825000000000003</v>
      </c>
      <c r="AZ6">
        <v>95.775000000000006</v>
      </c>
      <c r="BA6">
        <v>95.76</v>
      </c>
      <c r="BB6">
        <v>95.73</v>
      </c>
      <c r="BC6">
        <v>95.78</v>
      </c>
      <c r="BD6">
        <v>95.83</v>
      </c>
      <c r="BE6">
        <v>95.885000000000005</v>
      </c>
      <c r="BF6">
        <v>95.924999999999997</v>
      </c>
      <c r="BG6">
        <v>95.95</v>
      </c>
      <c r="BH6">
        <v>95.984999999999999</v>
      </c>
      <c r="BI6">
        <v>95.91</v>
      </c>
      <c r="BJ6">
        <v>95.805000000000007</v>
      </c>
      <c r="BK6">
        <v>95.87</v>
      </c>
      <c r="BL6">
        <v>95.915000000000006</v>
      </c>
      <c r="BM6">
        <v>95.875</v>
      </c>
      <c r="BN6">
        <v>95.91</v>
      </c>
    </row>
    <row r="7" spans="1:66" x14ac:dyDescent="0.25">
      <c r="A7" t="s">
        <v>126</v>
      </c>
      <c r="B7">
        <v>95.21</v>
      </c>
      <c r="C7">
        <v>95.21</v>
      </c>
      <c r="D7">
        <v>95.26</v>
      </c>
      <c r="E7">
        <v>95.12</v>
      </c>
      <c r="F7">
        <v>95.12</v>
      </c>
      <c r="G7">
        <v>95.09</v>
      </c>
      <c r="H7">
        <v>95.165000000000006</v>
      </c>
      <c r="I7">
        <v>95.125</v>
      </c>
      <c r="J7">
        <v>95.11</v>
      </c>
      <c r="K7">
        <v>95.254999999999995</v>
      </c>
      <c r="L7">
        <v>95.254999999999995</v>
      </c>
      <c r="M7">
        <v>95.26</v>
      </c>
      <c r="N7">
        <v>95.325000000000003</v>
      </c>
      <c r="O7">
        <v>95.27</v>
      </c>
      <c r="P7">
        <v>95.394999999999996</v>
      </c>
      <c r="Q7">
        <v>95.42</v>
      </c>
      <c r="R7">
        <v>95.4</v>
      </c>
      <c r="S7">
        <v>95.515000000000001</v>
      </c>
      <c r="T7">
        <v>95.67</v>
      </c>
      <c r="U7">
        <v>95.704999999999998</v>
      </c>
      <c r="V7">
        <v>95.715000000000003</v>
      </c>
      <c r="W7">
        <v>95.715000000000003</v>
      </c>
      <c r="X7">
        <v>95.75</v>
      </c>
      <c r="Y7">
        <v>95.69</v>
      </c>
      <c r="Z7">
        <v>95.674999999999997</v>
      </c>
      <c r="AA7">
        <v>95.724999999999994</v>
      </c>
      <c r="AB7">
        <v>95.72</v>
      </c>
      <c r="AC7">
        <v>95.875</v>
      </c>
      <c r="AD7">
        <v>95.89</v>
      </c>
      <c r="AE7">
        <v>95.915000000000006</v>
      </c>
      <c r="AF7">
        <v>95.87</v>
      </c>
      <c r="AG7">
        <v>95.885000000000005</v>
      </c>
      <c r="AH7">
        <v>95.94</v>
      </c>
      <c r="AI7">
        <v>95.935000000000002</v>
      </c>
      <c r="AJ7">
        <v>95.944999999999993</v>
      </c>
      <c r="AK7">
        <v>95.935000000000002</v>
      </c>
      <c r="AL7">
        <v>95.944999999999993</v>
      </c>
      <c r="AM7">
        <v>95.974999999999994</v>
      </c>
      <c r="AN7">
        <v>95.9</v>
      </c>
      <c r="AO7">
        <v>95.88</v>
      </c>
      <c r="AP7">
        <v>95.855000000000004</v>
      </c>
      <c r="AQ7">
        <v>95.894999999999996</v>
      </c>
      <c r="AR7">
        <v>95.84</v>
      </c>
      <c r="AS7">
        <v>95.915000000000006</v>
      </c>
      <c r="AT7">
        <v>95.894999999999996</v>
      </c>
      <c r="AU7">
        <v>95.82</v>
      </c>
      <c r="AV7">
        <v>95.775000000000006</v>
      </c>
      <c r="AW7">
        <v>95.855000000000004</v>
      </c>
      <c r="AX7">
        <v>95.844999999999999</v>
      </c>
      <c r="AY7">
        <v>95.82</v>
      </c>
      <c r="AZ7">
        <v>95.765000000000001</v>
      </c>
      <c r="BA7">
        <v>95.75</v>
      </c>
      <c r="BB7">
        <v>95.71</v>
      </c>
      <c r="BC7">
        <v>95.775000000000006</v>
      </c>
      <c r="BD7">
        <v>95.825000000000003</v>
      </c>
      <c r="BE7">
        <v>95.88</v>
      </c>
      <c r="BF7">
        <v>95.924999999999997</v>
      </c>
      <c r="BG7">
        <v>95.94</v>
      </c>
      <c r="BH7">
        <v>95.974999999999994</v>
      </c>
      <c r="BI7">
        <v>95.9</v>
      </c>
      <c r="BJ7">
        <v>95.814999999999998</v>
      </c>
      <c r="BK7">
        <v>95.88</v>
      </c>
      <c r="BL7">
        <v>95.93</v>
      </c>
      <c r="BM7">
        <v>95.89</v>
      </c>
      <c r="BN7">
        <v>95.93</v>
      </c>
    </row>
    <row r="8" spans="1:66" x14ac:dyDescent="0.25">
      <c r="A8" t="s">
        <v>127</v>
      </c>
      <c r="B8">
        <v>95.194999999999993</v>
      </c>
      <c r="C8">
        <v>95.194999999999993</v>
      </c>
      <c r="D8">
        <v>95.245000000000005</v>
      </c>
      <c r="E8">
        <v>95.114999999999995</v>
      </c>
      <c r="F8">
        <v>95.13</v>
      </c>
      <c r="G8">
        <v>95.1</v>
      </c>
      <c r="H8">
        <v>95.174999999999997</v>
      </c>
      <c r="I8">
        <v>95.135000000000005</v>
      </c>
      <c r="J8">
        <v>95.114999999999995</v>
      </c>
      <c r="K8">
        <v>95.284999999999997</v>
      </c>
      <c r="L8">
        <v>95.284999999999997</v>
      </c>
      <c r="M8">
        <v>95.29</v>
      </c>
      <c r="N8">
        <v>95.36</v>
      </c>
      <c r="O8">
        <v>95.31</v>
      </c>
      <c r="P8">
        <v>95.355000000000004</v>
      </c>
      <c r="Q8">
        <v>95.38</v>
      </c>
      <c r="R8">
        <v>95.37</v>
      </c>
      <c r="S8">
        <v>95.484999999999999</v>
      </c>
      <c r="T8">
        <v>95.635000000000005</v>
      </c>
      <c r="U8">
        <v>95.674999999999997</v>
      </c>
      <c r="V8">
        <v>95.69</v>
      </c>
      <c r="W8">
        <v>95.69</v>
      </c>
      <c r="X8">
        <v>95.734999999999999</v>
      </c>
      <c r="Y8">
        <v>95.68</v>
      </c>
      <c r="Z8">
        <v>95.665000000000006</v>
      </c>
      <c r="AA8">
        <v>95.724999999999994</v>
      </c>
      <c r="AB8">
        <v>95.73</v>
      </c>
      <c r="AC8">
        <v>95.875</v>
      </c>
      <c r="AD8">
        <v>95.89</v>
      </c>
      <c r="AE8">
        <v>95.92</v>
      </c>
      <c r="AF8">
        <v>95.87</v>
      </c>
      <c r="AG8">
        <v>95.875</v>
      </c>
      <c r="AH8">
        <v>95.93</v>
      </c>
      <c r="AI8">
        <v>95.935000000000002</v>
      </c>
      <c r="AJ8">
        <v>95.95</v>
      </c>
      <c r="AK8">
        <v>95.94</v>
      </c>
      <c r="AL8">
        <v>95.944999999999993</v>
      </c>
      <c r="AM8">
        <v>95.98</v>
      </c>
      <c r="AN8">
        <v>95.91</v>
      </c>
      <c r="AO8">
        <v>95.894999999999996</v>
      </c>
      <c r="AP8">
        <v>95.87</v>
      </c>
      <c r="AQ8">
        <v>95.915000000000006</v>
      </c>
      <c r="AR8">
        <v>95.864999999999995</v>
      </c>
      <c r="AS8">
        <v>95.95</v>
      </c>
      <c r="AT8">
        <v>95.93</v>
      </c>
      <c r="AU8">
        <v>95.855000000000004</v>
      </c>
      <c r="AV8">
        <v>95.805000000000007</v>
      </c>
      <c r="AW8">
        <v>95.885000000000005</v>
      </c>
      <c r="AX8">
        <v>95.88</v>
      </c>
      <c r="AY8">
        <v>95.864999999999995</v>
      </c>
      <c r="AZ8">
        <v>95.814999999999998</v>
      </c>
      <c r="BA8">
        <v>95.8</v>
      </c>
      <c r="BB8">
        <v>95.75</v>
      </c>
      <c r="BC8">
        <v>95.825000000000003</v>
      </c>
      <c r="BD8">
        <v>95.87</v>
      </c>
      <c r="BE8">
        <v>95.924999999999997</v>
      </c>
      <c r="BF8">
        <v>95.97</v>
      </c>
      <c r="BG8">
        <v>95.974999999999994</v>
      </c>
      <c r="BH8">
        <v>96.004999999999995</v>
      </c>
      <c r="BI8">
        <v>95.93</v>
      </c>
      <c r="BJ8">
        <v>95.87</v>
      </c>
      <c r="BK8">
        <v>95.93</v>
      </c>
      <c r="BL8">
        <v>95.98</v>
      </c>
      <c r="BM8">
        <v>95.94</v>
      </c>
      <c r="BN8">
        <v>95.984999999999999</v>
      </c>
    </row>
    <row r="9" spans="1:66" x14ac:dyDescent="0.25">
      <c r="A9" t="s">
        <v>128</v>
      </c>
      <c r="B9">
        <v>95.19</v>
      </c>
      <c r="C9">
        <v>95.19</v>
      </c>
      <c r="D9">
        <v>95.24</v>
      </c>
      <c r="E9">
        <v>95.12</v>
      </c>
      <c r="F9">
        <v>95.144999999999996</v>
      </c>
      <c r="G9">
        <v>95.12</v>
      </c>
      <c r="H9">
        <v>95.19</v>
      </c>
      <c r="I9">
        <v>95.16</v>
      </c>
      <c r="J9">
        <v>95.135000000000005</v>
      </c>
      <c r="K9">
        <v>95.325000000000003</v>
      </c>
      <c r="L9">
        <v>95.325000000000003</v>
      </c>
      <c r="M9">
        <v>95.33</v>
      </c>
      <c r="N9">
        <v>95.405000000000001</v>
      </c>
      <c r="O9">
        <v>95.36</v>
      </c>
      <c r="P9">
        <v>95.37</v>
      </c>
      <c r="Q9">
        <v>95.405000000000001</v>
      </c>
      <c r="R9">
        <v>95.394999999999996</v>
      </c>
      <c r="S9">
        <v>95.504999999999995</v>
      </c>
      <c r="T9">
        <v>95.644999999999996</v>
      </c>
      <c r="U9">
        <v>95.685000000000002</v>
      </c>
      <c r="V9">
        <v>95.71</v>
      </c>
      <c r="W9">
        <v>95.71</v>
      </c>
      <c r="X9">
        <v>95.76</v>
      </c>
      <c r="Y9">
        <v>95.715000000000003</v>
      </c>
      <c r="Z9">
        <v>95.7</v>
      </c>
      <c r="AA9">
        <v>95.765000000000001</v>
      </c>
      <c r="AB9">
        <v>95.775000000000006</v>
      </c>
      <c r="AC9">
        <v>95.905000000000001</v>
      </c>
      <c r="AD9">
        <v>95.92</v>
      </c>
      <c r="AE9">
        <v>95.95</v>
      </c>
      <c r="AF9">
        <v>95.9</v>
      </c>
      <c r="AG9">
        <v>95.894999999999996</v>
      </c>
      <c r="AH9">
        <v>95.944999999999993</v>
      </c>
      <c r="AI9">
        <v>95.96</v>
      </c>
      <c r="AJ9">
        <v>95.97</v>
      </c>
      <c r="AK9">
        <v>95.965000000000003</v>
      </c>
      <c r="AL9">
        <v>95.97</v>
      </c>
      <c r="AM9">
        <v>96.01</v>
      </c>
      <c r="AN9">
        <v>95.944999999999993</v>
      </c>
      <c r="AO9">
        <v>95.935000000000002</v>
      </c>
      <c r="AP9">
        <v>95.91</v>
      </c>
      <c r="AQ9">
        <v>95.954999999999998</v>
      </c>
      <c r="AR9">
        <v>95.915000000000006</v>
      </c>
      <c r="AS9">
        <v>96</v>
      </c>
      <c r="AT9">
        <v>95.984999999999999</v>
      </c>
      <c r="AU9">
        <v>95.91</v>
      </c>
      <c r="AV9">
        <v>95.855000000000004</v>
      </c>
      <c r="AW9">
        <v>95.935000000000002</v>
      </c>
      <c r="AX9">
        <v>95.94</v>
      </c>
      <c r="AY9">
        <v>95.935000000000002</v>
      </c>
      <c r="AZ9">
        <v>95.885000000000005</v>
      </c>
      <c r="BA9">
        <v>95.87</v>
      </c>
      <c r="BB9">
        <v>95.825000000000003</v>
      </c>
      <c r="BC9">
        <v>95.89</v>
      </c>
      <c r="BD9">
        <v>95.93</v>
      </c>
      <c r="BE9">
        <v>95.98</v>
      </c>
      <c r="BF9">
        <v>96.03</v>
      </c>
      <c r="BG9">
        <v>96.03</v>
      </c>
      <c r="BH9">
        <v>96.055000000000007</v>
      </c>
      <c r="BI9">
        <v>95.98</v>
      </c>
      <c r="BJ9">
        <v>95.94</v>
      </c>
      <c r="BK9">
        <v>95.99</v>
      </c>
      <c r="BL9">
        <v>96.045000000000002</v>
      </c>
      <c r="BM9">
        <v>96.004999999999995</v>
      </c>
      <c r="BN9">
        <v>96.05</v>
      </c>
    </row>
    <row r="10" spans="1:66" x14ac:dyDescent="0.25">
      <c r="A10" t="s">
        <v>129</v>
      </c>
      <c r="B10">
        <v>95.185000000000002</v>
      </c>
      <c r="C10">
        <v>95.185000000000002</v>
      </c>
      <c r="D10">
        <v>95.245000000000005</v>
      </c>
      <c r="E10">
        <v>95.13</v>
      </c>
      <c r="F10">
        <v>95.16</v>
      </c>
      <c r="G10">
        <v>95.14</v>
      </c>
      <c r="H10">
        <v>95.21</v>
      </c>
      <c r="I10">
        <v>95.185000000000002</v>
      </c>
      <c r="J10">
        <v>95.165000000000006</v>
      </c>
      <c r="K10">
        <v>95.36</v>
      </c>
      <c r="L10">
        <v>95.364999999999995</v>
      </c>
      <c r="M10">
        <v>95.364999999999995</v>
      </c>
      <c r="N10">
        <v>95.44</v>
      </c>
      <c r="O10">
        <v>95.394999999999996</v>
      </c>
      <c r="P10">
        <v>95.4</v>
      </c>
      <c r="Q10">
        <v>95.435000000000002</v>
      </c>
      <c r="R10">
        <v>95.424999999999997</v>
      </c>
      <c r="S10">
        <v>95.53</v>
      </c>
      <c r="T10">
        <v>95.66</v>
      </c>
      <c r="U10">
        <v>95.704999999999998</v>
      </c>
      <c r="V10">
        <v>95.73</v>
      </c>
      <c r="W10">
        <v>95.73</v>
      </c>
      <c r="X10">
        <v>95.784999999999997</v>
      </c>
      <c r="Y10">
        <v>95.745000000000005</v>
      </c>
      <c r="Z10">
        <v>95.73</v>
      </c>
      <c r="AA10">
        <v>95.8</v>
      </c>
      <c r="AB10">
        <v>95.81</v>
      </c>
      <c r="AC10">
        <v>95.924999999999997</v>
      </c>
      <c r="AD10">
        <v>95.94</v>
      </c>
      <c r="AE10">
        <v>95.974999999999994</v>
      </c>
      <c r="AF10">
        <v>95.92</v>
      </c>
      <c r="AG10">
        <v>95.91</v>
      </c>
      <c r="AH10">
        <v>95.954999999999998</v>
      </c>
      <c r="AI10">
        <v>95.974999999999994</v>
      </c>
      <c r="AJ10">
        <v>95.984999999999999</v>
      </c>
      <c r="AK10">
        <v>95.98</v>
      </c>
      <c r="AL10">
        <v>95.984999999999999</v>
      </c>
      <c r="AM10">
        <v>96.03</v>
      </c>
      <c r="AN10">
        <v>95.97</v>
      </c>
      <c r="AO10">
        <v>95.96</v>
      </c>
      <c r="AP10">
        <v>95.94</v>
      </c>
      <c r="AQ10">
        <v>95.98</v>
      </c>
      <c r="AR10">
        <v>95.944999999999993</v>
      </c>
      <c r="AS10">
        <v>96.03</v>
      </c>
      <c r="AT10">
        <v>96.02</v>
      </c>
      <c r="AU10">
        <v>95.944999999999993</v>
      </c>
      <c r="AV10">
        <v>95.885000000000005</v>
      </c>
      <c r="AW10">
        <v>95.965000000000003</v>
      </c>
      <c r="AX10">
        <v>95.98</v>
      </c>
      <c r="AY10">
        <v>95.974999999999994</v>
      </c>
      <c r="AZ10">
        <v>95.93</v>
      </c>
      <c r="BA10">
        <v>95.91</v>
      </c>
      <c r="BB10">
        <v>95.87</v>
      </c>
      <c r="BC10">
        <v>95.93</v>
      </c>
      <c r="BD10">
        <v>95.965000000000003</v>
      </c>
      <c r="BE10">
        <v>96.015000000000001</v>
      </c>
      <c r="BF10">
        <v>96.064999999999998</v>
      </c>
      <c r="BG10">
        <v>96.06</v>
      </c>
      <c r="BH10">
        <v>96.084999999999994</v>
      </c>
      <c r="BI10">
        <v>96.01</v>
      </c>
      <c r="BJ10">
        <v>95.984999999999999</v>
      </c>
      <c r="BK10">
        <v>96.03</v>
      </c>
      <c r="BL10">
        <v>96.084999999999994</v>
      </c>
      <c r="BM10">
        <v>96.045000000000002</v>
      </c>
      <c r="BN10">
        <v>96.1</v>
      </c>
    </row>
    <row r="11" spans="1:66" x14ac:dyDescent="0.25">
      <c r="A11" t="s">
        <v>130</v>
      </c>
      <c r="B11">
        <v>95.185000000000002</v>
      </c>
      <c r="C11">
        <v>95.185000000000002</v>
      </c>
      <c r="D11">
        <v>95.25</v>
      </c>
      <c r="E11">
        <v>95.14</v>
      </c>
      <c r="F11">
        <v>95.17</v>
      </c>
      <c r="G11">
        <v>95.16</v>
      </c>
      <c r="H11">
        <v>95.23</v>
      </c>
      <c r="I11">
        <v>95.215000000000003</v>
      </c>
      <c r="J11">
        <v>95.2</v>
      </c>
      <c r="K11">
        <v>95.394999999999996</v>
      </c>
      <c r="L11">
        <v>95.4</v>
      </c>
      <c r="M11">
        <v>95.394999999999996</v>
      </c>
      <c r="N11">
        <v>95.465000000000003</v>
      </c>
      <c r="O11">
        <v>95.42</v>
      </c>
      <c r="P11">
        <v>95.42</v>
      </c>
      <c r="Q11">
        <v>95.46</v>
      </c>
      <c r="R11">
        <v>95.454999999999998</v>
      </c>
      <c r="S11">
        <v>95.55</v>
      </c>
      <c r="T11">
        <v>95.67</v>
      </c>
      <c r="U11">
        <v>95.72</v>
      </c>
      <c r="V11">
        <v>95.745000000000005</v>
      </c>
      <c r="W11">
        <v>95.745000000000005</v>
      </c>
      <c r="X11">
        <v>95.8</v>
      </c>
      <c r="Y11">
        <v>95.76</v>
      </c>
      <c r="Z11">
        <v>95.75</v>
      </c>
      <c r="AA11">
        <v>95.814999999999998</v>
      </c>
      <c r="AB11">
        <v>95.825000000000003</v>
      </c>
      <c r="AC11">
        <v>95.93</v>
      </c>
      <c r="AD11">
        <v>95.95</v>
      </c>
      <c r="AE11">
        <v>95.984999999999999</v>
      </c>
      <c r="AF11">
        <v>95.93</v>
      </c>
      <c r="AG11">
        <v>95.915000000000006</v>
      </c>
      <c r="AH11">
        <v>95.954999999999998</v>
      </c>
      <c r="AI11">
        <v>95.98</v>
      </c>
      <c r="AJ11">
        <v>95.984999999999999</v>
      </c>
      <c r="AK11">
        <v>95.98</v>
      </c>
      <c r="AL11">
        <v>95.984999999999999</v>
      </c>
      <c r="AM11">
        <v>96.03</v>
      </c>
      <c r="AN11">
        <v>95.974999999999994</v>
      </c>
      <c r="AO11">
        <v>95.97</v>
      </c>
      <c r="AP11">
        <v>95.95</v>
      </c>
      <c r="AQ11">
        <v>95.99</v>
      </c>
      <c r="AR11">
        <v>95.954999999999998</v>
      </c>
      <c r="AS11">
        <v>96.034999999999997</v>
      </c>
      <c r="AT11">
        <v>96.03</v>
      </c>
      <c r="AU11">
        <v>95.954999999999998</v>
      </c>
      <c r="AV11">
        <v>95.894999999999996</v>
      </c>
      <c r="AW11">
        <v>95.974999999999994</v>
      </c>
      <c r="AX11">
        <v>96</v>
      </c>
      <c r="AY11">
        <v>95.995000000000005</v>
      </c>
      <c r="AZ11">
        <v>95.954999999999998</v>
      </c>
      <c r="BA11">
        <v>95.93</v>
      </c>
      <c r="BB11">
        <v>95.89</v>
      </c>
      <c r="BC11">
        <v>95.944999999999993</v>
      </c>
      <c r="BD11">
        <v>95.98</v>
      </c>
      <c r="BE11">
        <v>96.03</v>
      </c>
      <c r="BF11">
        <v>96.08</v>
      </c>
      <c r="BG11">
        <v>96.07</v>
      </c>
      <c r="BH11">
        <v>96.094999999999999</v>
      </c>
      <c r="BI11">
        <v>96.025000000000006</v>
      </c>
      <c r="BJ11">
        <v>96.004999999999995</v>
      </c>
      <c r="BK11">
        <v>96.05</v>
      </c>
      <c r="BL11">
        <v>96.105000000000004</v>
      </c>
      <c r="BM11">
        <v>96.06</v>
      </c>
      <c r="BN11">
        <v>96.125</v>
      </c>
    </row>
    <row r="12" spans="1:66" x14ac:dyDescent="0.25">
      <c r="A12" t="s">
        <v>131</v>
      </c>
      <c r="B12">
        <v>95.194999999999993</v>
      </c>
      <c r="C12">
        <v>95.194999999999993</v>
      </c>
      <c r="D12">
        <v>95.265000000000001</v>
      </c>
      <c r="E12">
        <v>95.155000000000001</v>
      </c>
      <c r="F12">
        <v>95.19</v>
      </c>
      <c r="G12">
        <v>95.185000000000002</v>
      </c>
      <c r="H12">
        <v>95.254999999999995</v>
      </c>
      <c r="I12">
        <v>95.245000000000005</v>
      </c>
      <c r="J12">
        <v>95.234999999999999</v>
      </c>
      <c r="K12">
        <v>95.43</v>
      </c>
      <c r="L12">
        <v>95.435000000000002</v>
      </c>
      <c r="M12">
        <v>95.424999999999997</v>
      </c>
      <c r="N12">
        <v>95.49</v>
      </c>
      <c r="O12">
        <v>95.44</v>
      </c>
      <c r="P12">
        <v>95.435000000000002</v>
      </c>
      <c r="Q12">
        <v>95.474999999999994</v>
      </c>
      <c r="R12">
        <v>95.474999999999994</v>
      </c>
      <c r="S12">
        <v>95.56</v>
      </c>
      <c r="T12">
        <v>95.674999999999997</v>
      </c>
      <c r="U12">
        <v>95.724999999999994</v>
      </c>
      <c r="V12">
        <v>95.754999999999995</v>
      </c>
      <c r="W12">
        <v>95.754999999999995</v>
      </c>
      <c r="X12">
        <v>95.805000000000007</v>
      </c>
      <c r="Y12">
        <v>95.77</v>
      </c>
      <c r="Z12">
        <v>95.76</v>
      </c>
      <c r="AA12">
        <v>95.814999999999998</v>
      </c>
      <c r="AB12">
        <v>95.834999999999994</v>
      </c>
      <c r="AC12">
        <v>95.93</v>
      </c>
      <c r="AD12">
        <v>95.944999999999993</v>
      </c>
      <c r="AE12">
        <v>95.984999999999999</v>
      </c>
      <c r="AF12">
        <v>95.924999999999997</v>
      </c>
      <c r="AG12">
        <v>95.905000000000001</v>
      </c>
      <c r="AH12">
        <v>95.944999999999993</v>
      </c>
      <c r="AI12">
        <v>95.974999999999994</v>
      </c>
      <c r="AJ12">
        <v>95.97</v>
      </c>
      <c r="AK12">
        <v>95.965000000000003</v>
      </c>
      <c r="AL12">
        <v>95.97</v>
      </c>
      <c r="AM12">
        <v>96.02</v>
      </c>
      <c r="AN12">
        <v>95.965000000000003</v>
      </c>
      <c r="AO12">
        <v>95.96</v>
      </c>
      <c r="AP12">
        <v>95.94</v>
      </c>
      <c r="AQ12">
        <v>95.984999999999999</v>
      </c>
      <c r="AR12">
        <v>95.954999999999998</v>
      </c>
      <c r="AS12">
        <v>96.03</v>
      </c>
      <c r="AT12">
        <v>96.025000000000006</v>
      </c>
      <c r="AU12">
        <v>95.95</v>
      </c>
      <c r="AV12">
        <v>95.89</v>
      </c>
      <c r="AW12">
        <v>95.974999999999994</v>
      </c>
      <c r="AX12">
        <v>96.004999999999995</v>
      </c>
      <c r="AY12">
        <v>96.004999999999995</v>
      </c>
      <c r="AZ12">
        <v>95.965000000000003</v>
      </c>
      <c r="BA12">
        <v>95.94</v>
      </c>
      <c r="BB12">
        <v>95.9</v>
      </c>
      <c r="BC12">
        <v>95.95</v>
      </c>
      <c r="BD12">
        <v>95.984999999999999</v>
      </c>
      <c r="BE12">
        <v>96.03</v>
      </c>
      <c r="BF12">
        <v>96.084999999999994</v>
      </c>
      <c r="BG12">
        <v>96.07</v>
      </c>
      <c r="BH12">
        <v>96.094999999999999</v>
      </c>
      <c r="BI12">
        <v>96.03</v>
      </c>
      <c r="BJ12">
        <v>96.015000000000001</v>
      </c>
      <c r="BK12">
        <v>96.06</v>
      </c>
      <c r="BL12">
        <v>96.11</v>
      </c>
      <c r="BM12">
        <v>96.064999999999998</v>
      </c>
      <c r="BN12">
        <v>96.135000000000005</v>
      </c>
    </row>
    <row r="13" spans="1:66" x14ac:dyDescent="0.25">
      <c r="A13" t="s">
        <v>132</v>
      </c>
      <c r="B13">
        <v>95.21</v>
      </c>
      <c r="C13">
        <v>95.21</v>
      </c>
      <c r="D13">
        <v>95.28</v>
      </c>
      <c r="E13">
        <v>95.17</v>
      </c>
      <c r="F13">
        <v>95.204999999999998</v>
      </c>
      <c r="G13">
        <v>95.21</v>
      </c>
      <c r="H13">
        <v>95.275000000000006</v>
      </c>
      <c r="I13">
        <v>95.27</v>
      </c>
      <c r="J13">
        <v>95.265000000000001</v>
      </c>
      <c r="K13">
        <v>95.454999999999998</v>
      </c>
      <c r="L13">
        <v>95.465000000000003</v>
      </c>
      <c r="M13">
        <v>95.444999999999993</v>
      </c>
      <c r="N13">
        <v>95.51</v>
      </c>
      <c r="O13">
        <v>95.454999999999998</v>
      </c>
      <c r="P13">
        <v>95.45</v>
      </c>
      <c r="Q13">
        <v>95.49</v>
      </c>
      <c r="R13">
        <v>95.495000000000005</v>
      </c>
      <c r="S13">
        <v>95.57</v>
      </c>
      <c r="T13">
        <v>95.68</v>
      </c>
      <c r="U13">
        <v>95.724999999999994</v>
      </c>
      <c r="V13">
        <v>95.754999999999995</v>
      </c>
      <c r="W13">
        <v>95.754999999999995</v>
      </c>
      <c r="X13">
        <v>95.8</v>
      </c>
      <c r="Y13">
        <v>95.77</v>
      </c>
      <c r="Z13">
        <v>95.765000000000001</v>
      </c>
      <c r="AA13">
        <v>95.814999999999998</v>
      </c>
      <c r="AB13">
        <v>95.84</v>
      </c>
      <c r="AC13">
        <v>95.924999999999997</v>
      </c>
      <c r="AD13">
        <v>95.94</v>
      </c>
      <c r="AE13">
        <v>95.974999999999994</v>
      </c>
      <c r="AF13">
        <v>95.915000000000006</v>
      </c>
      <c r="AG13">
        <v>95.89</v>
      </c>
      <c r="AH13">
        <v>95.93</v>
      </c>
      <c r="AI13">
        <v>95.965000000000003</v>
      </c>
      <c r="AJ13">
        <v>95.954999999999998</v>
      </c>
      <c r="AK13">
        <v>95.944999999999993</v>
      </c>
      <c r="AL13">
        <v>95.954999999999998</v>
      </c>
      <c r="AM13">
        <v>96.004999999999995</v>
      </c>
      <c r="AN13">
        <v>95.95</v>
      </c>
      <c r="AO13">
        <v>95.95</v>
      </c>
      <c r="AP13">
        <v>95.93</v>
      </c>
      <c r="AQ13">
        <v>95.974999999999994</v>
      </c>
      <c r="AR13">
        <v>95.95</v>
      </c>
      <c r="AS13">
        <v>96.025000000000006</v>
      </c>
      <c r="AT13">
        <v>96.02</v>
      </c>
      <c r="AU13">
        <v>95.944999999999993</v>
      </c>
      <c r="AV13">
        <v>95.885000000000005</v>
      </c>
      <c r="AW13">
        <v>95.974999999999994</v>
      </c>
      <c r="AX13">
        <v>96.004999999999995</v>
      </c>
      <c r="AY13">
        <v>96.01</v>
      </c>
      <c r="AZ13">
        <v>95.97</v>
      </c>
      <c r="BA13">
        <v>95.944999999999993</v>
      </c>
      <c r="BB13">
        <v>95.905000000000001</v>
      </c>
      <c r="BC13">
        <v>95.954999999999998</v>
      </c>
      <c r="BD13">
        <v>95.984999999999999</v>
      </c>
      <c r="BE13">
        <v>96.03</v>
      </c>
      <c r="BF13">
        <v>96.09</v>
      </c>
      <c r="BG13">
        <v>96.07</v>
      </c>
      <c r="BH13">
        <v>96.094999999999999</v>
      </c>
      <c r="BI13">
        <v>96.034999999999997</v>
      </c>
      <c r="BJ13">
        <v>96.02</v>
      </c>
      <c r="BK13">
        <v>96.064999999999998</v>
      </c>
      <c r="BL13">
        <v>96.11</v>
      </c>
      <c r="BM13">
        <v>96.064999999999998</v>
      </c>
      <c r="BN13">
        <v>96.135000000000005</v>
      </c>
    </row>
    <row r="14" spans="1:66" x14ac:dyDescent="0.25">
      <c r="A14" t="s">
        <v>133</v>
      </c>
      <c r="B14">
        <v>95.22</v>
      </c>
      <c r="C14">
        <v>95.22</v>
      </c>
      <c r="D14">
        <v>95.29</v>
      </c>
      <c r="E14">
        <v>95.18</v>
      </c>
      <c r="F14">
        <v>95.22</v>
      </c>
      <c r="G14">
        <v>95.23</v>
      </c>
      <c r="H14">
        <v>95.295000000000002</v>
      </c>
      <c r="I14">
        <v>95.29</v>
      </c>
      <c r="J14">
        <v>95.295000000000002</v>
      </c>
      <c r="K14">
        <v>95.48</v>
      </c>
      <c r="L14">
        <v>95.49</v>
      </c>
      <c r="M14">
        <v>95.465000000000003</v>
      </c>
      <c r="N14">
        <v>95.525000000000006</v>
      </c>
      <c r="O14">
        <v>95.465000000000003</v>
      </c>
      <c r="P14">
        <v>95.46</v>
      </c>
      <c r="Q14">
        <v>95.495000000000005</v>
      </c>
      <c r="R14">
        <v>95.51</v>
      </c>
      <c r="S14">
        <v>95.57</v>
      </c>
      <c r="T14">
        <v>95.68</v>
      </c>
      <c r="U14">
        <v>95.72</v>
      </c>
      <c r="V14">
        <v>95.75</v>
      </c>
      <c r="W14">
        <v>95.75</v>
      </c>
      <c r="X14">
        <v>95.795000000000002</v>
      </c>
      <c r="Y14">
        <v>95.765000000000001</v>
      </c>
      <c r="Z14">
        <v>95.76</v>
      </c>
      <c r="AA14">
        <v>95.81</v>
      </c>
      <c r="AB14">
        <v>95.84</v>
      </c>
      <c r="AC14">
        <v>95.915000000000006</v>
      </c>
      <c r="AD14">
        <v>95.93</v>
      </c>
      <c r="AE14">
        <v>95.965000000000003</v>
      </c>
      <c r="AF14">
        <v>95.9</v>
      </c>
      <c r="AG14">
        <v>95.875</v>
      </c>
      <c r="AH14">
        <v>95.91</v>
      </c>
      <c r="AI14">
        <v>95.95</v>
      </c>
      <c r="AJ14">
        <v>95.94</v>
      </c>
      <c r="AK14">
        <v>95.924999999999997</v>
      </c>
      <c r="AL14">
        <v>95.935000000000002</v>
      </c>
      <c r="AM14">
        <v>95.99</v>
      </c>
      <c r="AN14">
        <v>95.935000000000002</v>
      </c>
      <c r="AO14">
        <v>95.94</v>
      </c>
      <c r="AP14">
        <v>95.92</v>
      </c>
      <c r="AQ14">
        <v>95.965000000000003</v>
      </c>
      <c r="AR14">
        <v>95.944999999999993</v>
      </c>
      <c r="AS14">
        <v>96.015000000000001</v>
      </c>
      <c r="AT14">
        <v>96.01</v>
      </c>
      <c r="AU14">
        <v>95.94</v>
      </c>
      <c r="AV14">
        <v>95.875</v>
      </c>
      <c r="AW14">
        <v>95.97</v>
      </c>
      <c r="AX14">
        <v>96.004999999999995</v>
      </c>
      <c r="AY14">
        <v>96.01</v>
      </c>
      <c r="AZ14">
        <v>95.974999999999994</v>
      </c>
      <c r="BA14">
        <v>95.944999999999993</v>
      </c>
      <c r="BB14">
        <v>95.91</v>
      </c>
      <c r="BC14">
        <v>95.954999999999998</v>
      </c>
      <c r="BD14">
        <v>95.984999999999999</v>
      </c>
      <c r="BE14">
        <v>96.03</v>
      </c>
      <c r="BF14">
        <v>96.09</v>
      </c>
      <c r="BG14">
        <v>96.064999999999998</v>
      </c>
      <c r="BH14">
        <v>96.094999999999999</v>
      </c>
      <c r="BI14">
        <v>96.034999999999997</v>
      </c>
      <c r="BJ14">
        <v>96.02</v>
      </c>
      <c r="BK14">
        <v>96.064999999999998</v>
      </c>
      <c r="BL14">
        <v>96.11</v>
      </c>
      <c r="BM14">
        <v>96.064999999999998</v>
      </c>
      <c r="BN14">
        <v>96.13</v>
      </c>
    </row>
    <row r="15" spans="1:66" x14ac:dyDescent="0.25">
      <c r="A15" t="s">
        <v>134</v>
      </c>
      <c r="B15">
        <v>95.224999999999994</v>
      </c>
      <c r="C15">
        <v>95.224999999999994</v>
      </c>
      <c r="D15">
        <v>95.29</v>
      </c>
      <c r="E15">
        <v>95.185000000000002</v>
      </c>
      <c r="F15">
        <v>95.23</v>
      </c>
      <c r="G15">
        <v>95.24</v>
      </c>
      <c r="H15">
        <v>95.305000000000007</v>
      </c>
      <c r="I15">
        <v>95.305000000000007</v>
      </c>
      <c r="J15">
        <v>95.32</v>
      </c>
      <c r="K15">
        <v>95.495000000000005</v>
      </c>
      <c r="L15">
        <v>95.504999999999995</v>
      </c>
      <c r="M15">
        <v>95.48</v>
      </c>
      <c r="N15">
        <v>95.53</v>
      </c>
      <c r="O15">
        <v>95.47</v>
      </c>
      <c r="P15">
        <v>95.465000000000003</v>
      </c>
      <c r="Q15">
        <v>95.504999999999995</v>
      </c>
      <c r="R15">
        <v>95.52</v>
      </c>
      <c r="S15">
        <v>95.575000000000003</v>
      </c>
      <c r="T15">
        <v>95.674999999999997</v>
      </c>
      <c r="U15">
        <v>95.72</v>
      </c>
      <c r="V15">
        <v>95.745000000000005</v>
      </c>
      <c r="W15">
        <v>95.745000000000005</v>
      </c>
      <c r="X15">
        <v>95.784999999999997</v>
      </c>
      <c r="Y15">
        <v>95.76</v>
      </c>
      <c r="Z15">
        <v>95.754999999999995</v>
      </c>
      <c r="AA15">
        <v>95.805000000000007</v>
      </c>
      <c r="AB15">
        <v>95.834999999999994</v>
      </c>
      <c r="AC15">
        <v>95.905000000000001</v>
      </c>
      <c r="AD15">
        <v>95.92</v>
      </c>
      <c r="AE15">
        <v>95.954999999999998</v>
      </c>
      <c r="AF15">
        <v>95.89</v>
      </c>
      <c r="AG15">
        <v>95.86</v>
      </c>
      <c r="AH15">
        <v>95.894999999999996</v>
      </c>
      <c r="AI15">
        <v>95.94</v>
      </c>
      <c r="AJ15">
        <v>95.924999999999997</v>
      </c>
      <c r="AK15">
        <v>95.91</v>
      </c>
      <c r="AL15">
        <v>95.92</v>
      </c>
      <c r="AM15">
        <v>95.98</v>
      </c>
      <c r="AN15">
        <v>95.924999999999997</v>
      </c>
      <c r="AO15">
        <v>95.93</v>
      </c>
      <c r="AP15">
        <v>95.91</v>
      </c>
      <c r="AQ15">
        <v>95.954999999999998</v>
      </c>
      <c r="AR15">
        <v>95.935000000000002</v>
      </c>
      <c r="AS15">
        <v>96.004999999999995</v>
      </c>
      <c r="AT15">
        <v>96</v>
      </c>
      <c r="AU15">
        <v>95.93</v>
      </c>
      <c r="AV15">
        <v>95.864999999999995</v>
      </c>
      <c r="AW15">
        <v>95.965000000000003</v>
      </c>
      <c r="AX15">
        <v>96.004999999999995</v>
      </c>
      <c r="AY15">
        <v>96.01</v>
      </c>
      <c r="AZ15">
        <v>95.974999999999994</v>
      </c>
      <c r="BA15">
        <v>95.944999999999993</v>
      </c>
      <c r="BB15">
        <v>95.91</v>
      </c>
      <c r="BC15">
        <v>95.95</v>
      </c>
      <c r="BD15">
        <v>95.984999999999999</v>
      </c>
      <c r="BE15">
        <v>96.03</v>
      </c>
      <c r="BF15">
        <v>96.084999999999994</v>
      </c>
      <c r="BG15">
        <v>96.06</v>
      </c>
      <c r="BH15">
        <v>96.09</v>
      </c>
      <c r="BI15">
        <v>96.034999999999997</v>
      </c>
      <c r="BJ15">
        <v>96.02</v>
      </c>
      <c r="BK15">
        <v>96.064999999999998</v>
      </c>
      <c r="BL15">
        <v>96.105000000000004</v>
      </c>
      <c r="BM15">
        <v>96.064999999999998</v>
      </c>
      <c r="BN15">
        <v>96.13</v>
      </c>
    </row>
    <row r="16" spans="1:66" x14ac:dyDescent="0.25">
      <c r="A16" t="s">
        <v>135</v>
      </c>
      <c r="B16">
        <v>95.224999999999994</v>
      </c>
      <c r="C16">
        <v>95.224999999999994</v>
      </c>
      <c r="D16">
        <v>95.29</v>
      </c>
      <c r="E16">
        <v>95.19</v>
      </c>
      <c r="F16">
        <v>95.234999999999999</v>
      </c>
      <c r="G16">
        <v>95.25</v>
      </c>
      <c r="H16">
        <v>95.314999999999998</v>
      </c>
      <c r="I16">
        <v>95.314999999999998</v>
      </c>
      <c r="J16">
        <v>95.344999999999999</v>
      </c>
      <c r="K16">
        <v>95.51</v>
      </c>
      <c r="L16">
        <v>95.52</v>
      </c>
      <c r="M16">
        <v>95.49</v>
      </c>
      <c r="N16">
        <v>95.54</v>
      </c>
      <c r="O16">
        <v>95.474999999999994</v>
      </c>
      <c r="P16">
        <v>95.47</v>
      </c>
      <c r="Q16">
        <v>95.51</v>
      </c>
      <c r="R16">
        <v>95.525000000000006</v>
      </c>
      <c r="S16">
        <v>95.575000000000003</v>
      </c>
      <c r="T16">
        <v>95.67</v>
      </c>
      <c r="U16">
        <v>95.715000000000003</v>
      </c>
      <c r="V16">
        <v>95.74</v>
      </c>
      <c r="W16">
        <v>95.74</v>
      </c>
      <c r="X16">
        <v>95.775000000000006</v>
      </c>
      <c r="Y16">
        <v>95.754999999999995</v>
      </c>
      <c r="Z16">
        <v>95.75</v>
      </c>
      <c r="AA16">
        <v>95.795000000000002</v>
      </c>
      <c r="AB16">
        <v>95.83</v>
      </c>
      <c r="AC16">
        <v>95.89</v>
      </c>
      <c r="AD16">
        <v>95.905000000000001</v>
      </c>
      <c r="AE16">
        <v>95.94</v>
      </c>
      <c r="AF16">
        <v>95.875</v>
      </c>
      <c r="AG16">
        <v>95.844999999999999</v>
      </c>
      <c r="AH16">
        <v>95.88</v>
      </c>
      <c r="AI16">
        <v>95.93</v>
      </c>
      <c r="AJ16">
        <v>95.905000000000001</v>
      </c>
      <c r="AK16">
        <v>95.894999999999996</v>
      </c>
      <c r="AL16">
        <v>95.905000000000001</v>
      </c>
      <c r="AM16">
        <v>95.965000000000003</v>
      </c>
      <c r="AN16">
        <v>95.915000000000006</v>
      </c>
      <c r="AO16">
        <v>95.915000000000006</v>
      </c>
      <c r="AP16">
        <v>95.9</v>
      </c>
      <c r="AQ16">
        <v>95.944999999999993</v>
      </c>
      <c r="AR16">
        <v>95.924999999999997</v>
      </c>
      <c r="AS16">
        <v>95.99</v>
      </c>
      <c r="AT16">
        <v>95.99</v>
      </c>
      <c r="AU16">
        <v>95.92</v>
      </c>
      <c r="AV16">
        <v>95.855000000000004</v>
      </c>
      <c r="AW16">
        <v>95.954999999999998</v>
      </c>
      <c r="AX16">
        <v>95.995000000000005</v>
      </c>
      <c r="AY16">
        <v>96.004999999999995</v>
      </c>
      <c r="AZ16">
        <v>95.97</v>
      </c>
      <c r="BA16">
        <v>95.94</v>
      </c>
      <c r="BB16">
        <v>95.905000000000001</v>
      </c>
      <c r="BC16">
        <v>95.944999999999993</v>
      </c>
      <c r="BD16">
        <v>95.98</v>
      </c>
      <c r="BE16">
        <v>96.02</v>
      </c>
      <c r="BF16">
        <v>96.08</v>
      </c>
      <c r="BG16">
        <v>96.055000000000007</v>
      </c>
      <c r="BH16">
        <v>96.08</v>
      </c>
      <c r="BI16">
        <v>96.025000000000006</v>
      </c>
      <c r="BJ16">
        <v>96.015000000000001</v>
      </c>
      <c r="BK16">
        <v>96.055000000000007</v>
      </c>
      <c r="BL16">
        <v>96.094999999999999</v>
      </c>
      <c r="BM16">
        <v>96.055000000000007</v>
      </c>
      <c r="BN16">
        <v>96.12</v>
      </c>
    </row>
    <row r="17" spans="1:66" x14ac:dyDescent="0.25">
      <c r="A17" t="s">
        <v>136</v>
      </c>
      <c r="B17">
        <v>95.22</v>
      </c>
      <c r="C17">
        <v>95.22</v>
      </c>
      <c r="D17">
        <v>95.284999999999997</v>
      </c>
      <c r="E17">
        <v>95.185000000000002</v>
      </c>
      <c r="F17">
        <v>95.23</v>
      </c>
      <c r="G17">
        <v>95.25</v>
      </c>
      <c r="H17">
        <v>95.314999999999998</v>
      </c>
      <c r="I17">
        <v>95.32</v>
      </c>
      <c r="J17">
        <v>95.355000000000004</v>
      </c>
      <c r="K17">
        <v>95.52</v>
      </c>
      <c r="L17">
        <v>95.525000000000006</v>
      </c>
      <c r="M17">
        <v>95.49</v>
      </c>
      <c r="N17">
        <v>95.54</v>
      </c>
      <c r="O17">
        <v>95.474999999999994</v>
      </c>
      <c r="P17">
        <v>95.474999999999994</v>
      </c>
      <c r="Q17">
        <v>95.515000000000001</v>
      </c>
      <c r="R17">
        <v>95.525000000000006</v>
      </c>
      <c r="S17">
        <v>95.57</v>
      </c>
      <c r="T17">
        <v>95.665000000000006</v>
      </c>
      <c r="U17">
        <v>95.704999999999998</v>
      </c>
      <c r="V17">
        <v>95.73</v>
      </c>
      <c r="W17">
        <v>95.73</v>
      </c>
      <c r="X17">
        <v>95.76</v>
      </c>
      <c r="Y17">
        <v>95.74</v>
      </c>
      <c r="Z17">
        <v>95.74</v>
      </c>
      <c r="AA17">
        <v>95.78</v>
      </c>
      <c r="AB17">
        <v>95.82</v>
      </c>
      <c r="AC17">
        <v>95.875</v>
      </c>
      <c r="AD17">
        <v>95.89</v>
      </c>
      <c r="AE17">
        <v>95.92</v>
      </c>
      <c r="AF17">
        <v>95.855000000000004</v>
      </c>
      <c r="AG17">
        <v>95.825000000000003</v>
      </c>
      <c r="AH17">
        <v>95.864999999999995</v>
      </c>
      <c r="AI17">
        <v>95.915000000000006</v>
      </c>
      <c r="AJ17">
        <v>95.885000000000005</v>
      </c>
      <c r="AK17">
        <v>95.875</v>
      </c>
      <c r="AL17">
        <v>95.89</v>
      </c>
      <c r="AM17">
        <v>95.95</v>
      </c>
      <c r="AN17">
        <v>95.9</v>
      </c>
      <c r="AO17">
        <v>95.9</v>
      </c>
      <c r="AP17">
        <v>95.885000000000005</v>
      </c>
      <c r="AQ17">
        <v>95.93</v>
      </c>
      <c r="AR17">
        <v>95.915000000000006</v>
      </c>
      <c r="AS17">
        <v>95.974999999999994</v>
      </c>
      <c r="AT17">
        <v>95.97</v>
      </c>
      <c r="AU17">
        <v>95.905000000000001</v>
      </c>
      <c r="AV17">
        <v>95.84</v>
      </c>
      <c r="AW17">
        <v>95.94</v>
      </c>
      <c r="AX17">
        <v>95.98</v>
      </c>
      <c r="AY17">
        <v>95.995000000000005</v>
      </c>
      <c r="AZ17">
        <v>95.96</v>
      </c>
      <c r="BA17">
        <v>95.93</v>
      </c>
      <c r="BB17">
        <v>95.894999999999996</v>
      </c>
      <c r="BC17">
        <v>95.935000000000002</v>
      </c>
      <c r="BD17">
        <v>95.965000000000003</v>
      </c>
      <c r="BE17">
        <v>96.004999999999995</v>
      </c>
      <c r="BF17">
        <v>96.07</v>
      </c>
      <c r="BG17">
        <v>96.04</v>
      </c>
      <c r="BH17">
        <v>96.064999999999998</v>
      </c>
      <c r="BI17">
        <v>96.015000000000001</v>
      </c>
      <c r="BJ17">
        <v>96</v>
      </c>
      <c r="BK17">
        <v>96.045000000000002</v>
      </c>
      <c r="BL17">
        <v>96.08</v>
      </c>
      <c r="BM17">
        <v>96.04</v>
      </c>
      <c r="BN17">
        <v>96.1</v>
      </c>
    </row>
    <row r="18" spans="1:66" x14ac:dyDescent="0.25">
      <c r="A18" t="s">
        <v>137</v>
      </c>
      <c r="B18">
        <v>95.215000000000003</v>
      </c>
      <c r="C18">
        <v>95.215000000000003</v>
      </c>
      <c r="D18">
        <v>95.275000000000006</v>
      </c>
      <c r="E18">
        <v>95.174999999999997</v>
      </c>
      <c r="F18">
        <v>95.224999999999994</v>
      </c>
      <c r="G18">
        <v>95.245000000000005</v>
      </c>
      <c r="H18">
        <v>95.31</v>
      </c>
      <c r="I18">
        <v>95.32</v>
      </c>
      <c r="J18">
        <v>95.36</v>
      </c>
      <c r="K18">
        <v>95.525000000000006</v>
      </c>
      <c r="L18">
        <v>95.53</v>
      </c>
      <c r="M18">
        <v>95.49</v>
      </c>
      <c r="N18">
        <v>95.54</v>
      </c>
      <c r="O18">
        <v>95.47</v>
      </c>
      <c r="P18">
        <v>95.474999999999994</v>
      </c>
      <c r="Q18">
        <v>95.515000000000001</v>
      </c>
      <c r="R18">
        <v>95.525000000000006</v>
      </c>
      <c r="S18">
        <v>95.56</v>
      </c>
      <c r="T18">
        <v>95.655000000000001</v>
      </c>
      <c r="U18">
        <v>95.69</v>
      </c>
      <c r="V18">
        <v>95.715000000000003</v>
      </c>
      <c r="W18">
        <v>95.715000000000003</v>
      </c>
      <c r="X18">
        <v>95.745000000000005</v>
      </c>
      <c r="Y18">
        <v>95.724999999999994</v>
      </c>
      <c r="Z18">
        <v>95.724999999999994</v>
      </c>
      <c r="AA18">
        <v>95.765000000000001</v>
      </c>
      <c r="AB18">
        <v>95.81</v>
      </c>
      <c r="AC18">
        <v>95.86</v>
      </c>
      <c r="AD18">
        <v>95.87</v>
      </c>
      <c r="AE18">
        <v>95.9</v>
      </c>
      <c r="AF18">
        <v>95.834999999999994</v>
      </c>
      <c r="AG18">
        <v>95.805000000000007</v>
      </c>
      <c r="AH18">
        <v>95.844999999999999</v>
      </c>
      <c r="AI18">
        <v>95.894999999999996</v>
      </c>
      <c r="AJ18">
        <v>95.864999999999995</v>
      </c>
      <c r="AK18">
        <v>95.85</v>
      </c>
      <c r="AL18">
        <v>95.87</v>
      </c>
      <c r="AM18">
        <v>95.93</v>
      </c>
      <c r="AN18">
        <v>95.88</v>
      </c>
      <c r="AO18">
        <v>95.88</v>
      </c>
      <c r="AP18">
        <v>95.864999999999995</v>
      </c>
      <c r="AQ18">
        <v>95.91</v>
      </c>
      <c r="AR18">
        <v>95.894999999999996</v>
      </c>
      <c r="AS18">
        <v>95.954999999999998</v>
      </c>
      <c r="AT18">
        <v>95.95</v>
      </c>
      <c r="AU18">
        <v>95.885000000000005</v>
      </c>
      <c r="AV18">
        <v>95.82</v>
      </c>
      <c r="AW18">
        <v>95.92</v>
      </c>
      <c r="AX18">
        <v>95.965000000000003</v>
      </c>
      <c r="AY18">
        <v>95.98</v>
      </c>
      <c r="AZ18">
        <v>95.95</v>
      </c>
      <c r="BA18">
        <v>95.915000000000006</v>
      </c>
      <c r="BB18">
        <v>95.885000000000005</v>
      </c>
      <c r="BC18">
        <v>95.92</v>
      </c>
      <c r="BD18">
        <v>95.95</v>
      </c>
      <c r="BE18">
        <v>95.99</v>
      </c>
      <c r="BF18">
        <v>96.055000000000007</v>
      </c>
      <c r="BG18">
        <v>96.02</v>
      </c>
      <c r="BH18">
        <v>96.045000000000002</v>
      </c>
      <c r="BI18">
        <v>96</v>
      </c>
      <c r="BJ18">
        <v>95.984999999999999</v>
      </c>
      <c r="BK18">
        <v>96.03</v>
      </c>
      <c r="BL18">
        <v>96.06</v>
      </c>
      <c r="BM18">
        <v>96.02</v>
      </c>
      <c r="BN18">
        <v>96.08</v>
      </c>
    </row>
    <row r="19" spans="1:66" x14ac:dyDescent="0.25">
      <c r="A19" t="s">
        <v>138</v>
      </c>
      <c r="B19">
        <v>95.2</v>
      </c>
      <c r="C19">
        <v>95.2</v>
      </c>
      <c r="D19">
        <v>95.26</v>
      </c>
      <c r="E19">
        <v>95.16</v>
      </c>
      <c r="F19">
        <v>95.215000000000003</v>
      </c>
      <c r="G19">
        <v>95.234999999999999</v>
      </c>
      <c r="H19">
        <v>95.295000000000002</v>
      </c>
      <c r="I19">
        <v>95.314999999999998</v>
      </c>
      <c r="J19">
        <v>95.36</v>
      </c>
      <c r="K19">
        <v>95.52</v>
      </c>
      <c r="L19">
        <v>95.525000000000006</v>
      </c>
      <c r="M19">
        <v>95.484999999999999</v>
      </c>
      <c r="N19">
        <v>95.53</v>
      </c>
      <c r="O19">
        <v>95.46</v>
      </c>
      <c r="P19">
        <v>95.47</v>
      </c>
      <c r="Q19">
        <v>95.51</v>
      </c>
      <c r="R19">
        <v>95.515000000000001</v>
      </c>
      <c r="S19">
        <v>95.55</v>
      </c>
      <c r="T19">
        <v>95.64</v>
      </c>
      <c r="U19">
        <v>95.674999999999997</v>
      </c>
      <c r="V19">
        <v>95.7</v>
      </c>
      <c r="W19">
        <v>95.7</v>
      </c>
      <c r="X19">
        <v>95.724999999999994</v>
      </c>
      <c r="Y19">
        <v>95.704999999999998</v>
      </c>
      <c r="Z19">
        <v>95.704999999999998</v>
      </c>
      <c r="AA19">
        <v>95.75</v>
      </c>
      <c r="AB19">
        <v>95.795000000000002</v>
      </c>
      <c r="AC19">
        <v>95.84</v>
      </c>
      <c r="AD19">
        <v>95.85</v>
      </c>
      <c r="AE19">
        <v>95.88</v>
      </c>
      <c r="AF19">
        <v>95.814999999999998</v>
      </c>
      <c r="AG19">
        <v>95.78</v>
      </c>
      <c r="AH19">
        <v>95.82</v>
      </c>
      <c r="AI19">
        <v>95.875</v>
      </c>
      <c r="AJ19">
        <v>95.84</v>
      </c>
      <c r="AK19">
        <v>95.825000000000003</v>
      </c>
      <c r="AL19">
        <v>95.844999999999999</v>
      </c>
      <c r="AM19">
        <v>95.905000000000001</v>
      </c>
      <c r="AN19">
        <v>95.855000000000004</v>
      </c>
      <c r="AO19">
        <v>95.86</v>
      </c>
      <c r="AP19">
        <v>95.84</v>
      </c>
      <c r="AQ19">
        <v>95.885000000000005</v>
      </c>
      <c r="AR19">
        <v>95.875</v>
      </c>
      <c r="AS19">
        <v>95.93</v>
      </c>
      <c r="AT19">
        <v>95.924999999999997</v>
      </c>
      <c r="AU19">
        <v>95.86</v>
      </c>
      <c r="AV19">
        <v>95.795000000000002</v>
      </c>
      <c r="AW19">
        <v>95.9</v>
      </c>
      <c r="AX19">
        <v>95.944999999999993</v>
      </c>
      <c r="AY19">
        <v>95.96</v>
      </c>
      <c r="AZ19">
        <v>95.93</v>
      </c>
      <c r="BA19">
        <v>95.9</v>
      </c>
      <c r="BB19">
        <v>95.87</v>
      </c>
      <c r="BC19">
        <v>95.9</v>
      </c>
      <c r="BD19">
        <v>95.93</v>
      </c>
      <c r="BE19">
        <v>95.97</v>
      </c>
      <c r="BF19">
        <v>96.034999999999997</v>
      </c>
      <c r="BG19">
        <v>96</v>
      </c>
      <c r="BH19">
        <v>96.025000000000006</v>
      </c>
      <c r="BI19">
        <v>95.98</v>
      </c>
      <c r="BJ19">
        <v>95.965000000000003</v>
      </c>
      <c r="BK19">
        <v>96.01</v>
      </c>
      <c r="BL19">
        <v>96.04</v>
      </c>
      <c r="BM19">
        <v>96</v>
      </c>
      <c r="BN19">
        <v>96.055000000000007</v>
      </c>
    </row>
    <row r="20" spans="1:66" x14ac:dyDescent="0.25">
      <c r="A20" t="s">
        <v>139</v>
      </c>
      <c r="B20">
        <v>95.18</v>
      </c>
      <c r="C20">
        <v>95.18</v>
      </c>
      <c r="D20">
        <v>95.234999999999999</v>
      </c>
      <c r="E20">
        <v>95.14</v>
      </c>
      <c r="F20">
        <v>95.19</v>
      </c>
      <c r="G20">
        <v>95.215000000000003</v>
      </c>
      <c r="H20">
        <v>95.275000000000006</v>
      </c>
      <c r="I20">
        <v>95.3</v>
      </c>
      <c r="J20">
        <v>95.355000000000004</v>
      </c>
      <c r="K20">
        <v>95.504999999999995</v>
      </c>
      <c r="L20">
        <v>95.51</v>
      </c>
      <c r="M20">
        <v>95.47</v>
      </c>
      <c r="N20">
        <v>95.515000000000001</v>
      </c>
      <c r="O20">
        <v>95.444999999999993</v>
      </c>
      <c r="P20">
        <v>95.46</v>
      </c>
      <c r="Q20">
        <v>95.5</v>
      </c>
      <c r="R20">
        <v>95.504999999999995</v>
      </c>
      <c r="S20">
        <v>95.534999999999997</v>
      </c>
      <c r="T20">
        <v>95.625</v>
      </c>
      <c r="U20">
        <v>95.66</v>
      </c>
      <c r="V20">
        <v>95.68</v>
      </c>
      <c r="W20">
        <v>95.68</v>
      </c>
      <c r="X20">
        <v>95.7</v>
      </c>
      <c r="Y20">
        <v>95.685000000000002</v>
      </c>
      <c r="Z20">
        <v>95.685000000000002</v>
      </c>
      <c r="AA20">
        <v>95.724999999999994</v>
      </c>
      <c r="AB20">
        <v>95.775000000000006</v>
      </c>
      <c r="AC20">
        <v>95.814999999999998</v>
      </c>
      <c r="AD20">
        <v>95.825000000000003</v>
      </c>
      <c r="AE20">
        <v>95.855000000000004</v>
      </c>
      <c r="AF20">
        <v>95.79</v>
      </c>
      <c r="AG20">
        <v>95.754999999999995</v>
      </c>
      <c r="AH20">
        <v>95.79</v>
      </c>
      <c r="AI20">
        <v>95.85</v>
      </c>
      <c r="AJ20">
        <v>95.81</v>
      </c>
      <c r="AK20">
        <v>95.795000000000002</v>
      </c>
      <c r="AL20">
        <v>95.814999999999998</v>
      </c>
      <c r="AM20">
        <v>95.88</v>
      </c>
      <c r="AN20">
        <v>95.83</v>
      </c>
      <c r="AO20">
        <v>95.834999999999994</v>
      </c>
      <c r="AP20">
        <v>95.814999999999998</v>
      </c>
      <c r="AQ20">
        <v>95.855000000000004</v>
      </c>
      <c r="AR20">
        <v>95.844999999999999</v>
      </c>
      <c r="AS20">
        <v>95.9</v>
      </c>
      <c r="AT20">
        <v>95.894999999999996</v>
      </c>
      <c r="AU20">
        <v>95.83</v>
      </c>
      <c r="AV20">
        <v>95.765000000000001</v>
      </c>
      <c r="AW20">
        <v>95.87</v>
      </c>
      <c r="AX20">
        <v>95.915000000000006</v>
      </c>
      <c r="AY20">
        <v>95.935000000000002</v>
      </c>
      <c r="AZ20">
        <v>95.905000000000001</v>
      </c>
      <c r="BA20">
        <v>95.875</v>
      </c>
      <c r="BB20">
        <v>95.844999999999999</v>
      </c>
      <c r="BC20">
        <v>95.875</v>
      </c>
      <c r="BD20">
        <v>95.905000000000001</v>
      </c>
      <c r="BE20">
        <v>95.94</v>
      </c>
      <c r="BF20">
        <v>96.004999999999995</v>
      </c>
      <c r="BG20">
        <v>95.97</v>
      </c>
      <c r="BH20">
        <v>95.995000000000005</v>
      </c>
      <c r="BI20">
        <v>95.95</v>
      </c>
      <c r="BJ20">
        <v>95.935000000000002</v>
      </c>
      <c r="BK20">
        <v>95.98</v>
      </c>
      <c r="BL20">
        <v>96.01</v>
      </c>
      <c r="BM20">
        <v>95.97</v>
      </c>
      <c r="BN20">
        <v>96.025000000000006</v>
      </c>
    </row>
    <row r="21" spans="1:66" x14ac:dyDescent="0.25">
      <c r="A21" t="s">
        <v>140</v>
      </c>
      <c r="B21">
        <v>95.15</v>
      </c>
      <c r="C21">
        <v>95.15</v>
      </c>
      <c r="D21">
        <v>95.204999999999998</v>
      </c>
      <c r="E21">
        <v>95.114999999999995</v>
      </c>
      <c r="F21">
        <v>95.165000000000006</v>
      </c>
      <c r="G21">
        <v>95.194999999999993</v>
      </c>
      <c r="H21">
        <v>95.254999999999995</v>
      </c>
      <c r="I21">
        <v>95.28</v>
      </c>
      <c r="J21">
        <v>95.34</v>
      </c>
      <c r="K21">
        <v>95.49</v>
      </c>
      <c r="L21">
        <v>95.495000000000005</v>
      </c>
      <c r="M21">
        <v>95.45</v>
      </c>
      <c r="N21">
        <v>95.495000000000005</v>
      </c>
      <c r="O21">
        <v>95.424999999999997</v>
      </c>
      <c r="P21">
        <v>95.444999999999993</v>
      </c>
      <c r="Q21">
        <v>95.484999999999999</v>
      </c>
      <c r="R21">
        <v>95.484999999999999</v>
      </c>
      <c r="S21">
        <v>95.51</v>
      </c>
      <c r="T21">
        <v>95.605000000000004</v>
      </c>
      <c r="U21">
        <v>95.635000000000005</v>
      </c>
      <c r="V21">
        <v>95.655000000000001</v>
      </c>
      <c r="W21">
        <v>95.655000000000001</v>
      </c>
      <c r="X21">
        <v>95.67</v>
      </c>
      <c r="Y21">
        <v>95.655000000000001</v>
      </c>
      <c r="Z21">
        <v>95.66</v>
      </c>
      <c r="AA21">
        <v>95.694999999999993</v>
      </c>
      <c r="AB21">
        <v>95.75</v>
      </c>
      <c r="AC21">
        <v>95.784999999999997</v>
      </c>
      <c r="AD21">
        <v>95.795000000000002</v>
      </c>
      <c r="AE21">
        <v>95.82</v>
      </c>
      <c r="AF21">
        <v>95.754999999999995</v>
      </c>
      <c r="AG21">
        <v>95.72</v>
      </c>
      <c r="AH21">
        <v>95.76</v>
      </c>
      <c r="AI21">
        <v>95.82</v>
      </c>
      <c r="AJ21">
        <v>95.775000000000006</v>
      </c>
      <c r="AK21">
        <v>95.76</v>
      </c>
      <c r="AL21">
        <v>95.784999999999997</v>
      </c>
      <c r="AM21">
        <v>95.85</v>
      </c>
      <c r="AN21">
        <v>95.8</v>
      </c>
      <c r="AO21">
        <v>95.8</v>
      </c>
      <c r="AP21">
        <v>95.784999999999997</v>
      </c>
      <c r="AQ21">
        <v>95.825000000000003</v>
      </c>
      <c r="AR21">
        <v>95.814999999999998</v>
      </c>
      <c r="AS21">
        <v>95.864999999999995</v>
      </c>
      <c r="AT21">
        <v>95.86</v>
      </c>
      <c r="AU21">
        <v>95.8</v>
      </c>
      <c r="AV21">
        <v>95.73</v>
      </c>
      <c r="AW21">
        <v>95.834999999999994</v>
      </c>
      <c r="AX21">
        <v>95.88</v>
      </c>
      <c r="AY21">
        <v>95.905000000000001</v>
      </c>
      <c r="AZ21">
        <v>95.88</v>
      </c>
      <c r="BA21">
        <v>95.844999999999999</v>
      </c>
      <c r="BB21">
        <v>95.814999999999998</v>
      </c>
      <c r="BC21">
        <v>95.844999999999999</v>
      </c>
      <c r="BD21">
        <v>95.875</v>
      </c>
      <c r="BE21">
        <v>95.905000000000001</v>
      </c>
      <c r="BF21">
        <v>95.974999999999994</v>
      </c>
      <c r="BG21">
        <v>95.935000000000002</v>
      </c>
      <c r="BH21">
        <v>95.96</v>
      </c>
      <c r="BI21">
        <v>95.92</v>
      </c>
      <c r="BJ21">
        <v>95.905000000000001</v>
      </c>
      <c r="BK21">
        <v>95.95</v>
      </c>
      <c r="BL21">
        <v>95.974999999999994</v>
      </c>
      <c r="BM21">
        <v>95.935000000000002</v>
      </c>
      <c r="BN21">
        <v>95.99</v>
      </c>
    </row>
    <row r="22" spans="1:66" x14ac:dyDescent="0.25">
      <c r="A22" t="s">
        <v>141</v>
      </c>
      <c r="B22">
        <v>95.12</v>
      </c>
      <c r="C22">
        <v>95.12</v>
      </c>
      <c r="D22">
        <v>95.174999999999997</v>
      </c>
      <c r="E22">
        <v>95.084999999999994</v>
      </c>
      <c r="F22">
        <v>95.135000000000005</v>
      </c>
      <c r="G22">
        <v>95.165000000000006</v>
      </c>
      <c r="H22">
        <v>95.224999999999994</v>
      </c>
      <c r="I22">
        <v>95.26</v>
      </c>
      <c r="J22">
        <v>95.32</v>
      </c>
      <c r="K22">
        <v>95.47</v>
      </c>
      <c r="L22">
        <v>95.474999999999994</v>
      </c>
      <c r="M22">
        <v>95.43</v>
      </c>
      <c r="N22">
        <v>95.474999999999994</v>
      </c>
      <c r="O22">
        <v>95.405000000000001</v>
      </c>
      <c r="P22">
        <v>95.424999999999997</v>
      </c>
      <c r="Q22">
        <v>95.47</v>
      </c>
      <c r="R22">
        <v>95.465000000000003</v>
      </c>
      <c r="S22">
        <v>95.484999999999999</v>
      </c>
      <c r="T22">
        <v>95.58</v>
      </c>
      <c r="U22">
        <v>95.61</v>
      </c>
      <c r="V22">
        <v>95.63</v>
      </c>
      <c r="W22">
        <v>95.63</v>
      </c>
      <c r="X22">
        <v>95.64</v>
      </c>
      <c r="Y22">
        <v>95.625</v>
      </c>
      <c r="Z22">
        <v>95.63</v>
      </c>
      <c r="AA22">
        <v>95.665000000000006</v>
      </c>
      <c r="AB22">
        <v>95.72</v>
      </c>
      <c r="AC22">
        <v>95.754999999999995</v>
      </c>
      <c r="AD22">
        <v>95.76</v>
      </c>
      <c r="AE22">
        <v>95.784999999999997</v>
      </c>
      <c r="AF22">
        <v>95.72</v>
      </c>
      <c r="AG22">
        <v>95.685000000000002</v>
      </c>
      <c r="AH22">
        <v>95.724999999999994</v>
      </c>
      <c r="AI22">
        <v>95.784999999999997</v>
      </c>
      <c r="AJ22">
        <v>95.734999999999999</v>
      </c>
      <c r="AK22">
        <v>95.72</v>
      </c>
      <c r="AL22">
        <v>95.75</v>
      </c>
      <c r="AM22">
        <v>95.814999999999998</v>
      </c>
      <c r="AN22">
        <v>95.765000000000001</v>
      </c>
      <c r="AO22">
        <v>95.765000000000001</v>
      </c>
      <c r="AP22">
        <v>95.75</v>
      </c>
      <c r="AQ22">
        <v>95.79</v>
      </c>
      <c r="AR22">
        <v>95.78</v>
      </c>
      <c r="AS22">
        <v>95.83</v>
      </c>
      <c r="AT22">
        <v>95.825000000000003</v>
      </c>
      <c r="AU22">
        <v>95.765000000000001</v>
      </c>
      <c r="AV22">
        <v>95.694999999999993</v>
      </c>
      <c r="AW22">
        <v>95.8</v>
      </c>
      <c r="AX22">
        <v>95.844999999999999</v>
      </c>
      <c r="AY22">
        <v>95.875</v>
      </c>
      <c r="AZ22">
        <v>95.844999999999999</v>
      </c>
      <c r="BA22">
        <v>95.81</v>
      </c>
      <c r="BB22">
        <v>95.784999999999997</v>
      </c>
      <c r="BC22">
        <v>95.814999999999998</v>
      </c>
      <c r="BD22">
        <v>95.84</v>
      </c>
      <c r="BE22">
        <v>95.87</v>
      </c>
      <c r="BF22">
        <v>95.94</v>
      </c>
      <c r="BG22">
        <v>95.9</v>
      </c>
      <c r="BH22">
        <v>95.92</v>
      </c>
      <c r="BI22">
        <v>95.885000000000005</v>
      </c>
      <c r="BJ22">
        <v>95.87</v>
      </c>
      <c r="BK22">
        <v>95.915000000000006</v>
      </c>
      <c r="BL22">
        <v>95.935000000000002</v>
      </c>
      <c r="BM22">
        <v>95.9</v>
      </c>
      <c r="BN22">
        <v>95.95</v>
      </c>
    </row>
    <row r="23" spans="1:66" x14ac:dyDescent="0.25">
      <c r="A23" t="s">
        <v>142</v>
      </c>
      <c r="B23">
        <v>95.09</v>
      </c>
      <c r="C23">
        <v>95.09</v>
      </c>
      <c r="D23">
        <v>95.144999999999996</v>
      </c>
      <c r="E23">
        <v>95.055000000000007</v>
      </c>
      <c r="F23">
        <v>95.105000000000004</v>
      </c>
      <c r="G23">
        <v>95.135000000000005</v>
      </c>
      <c r="H23">
        <v>95.194999999999993</v>
      </c>
      <c r="I23">
        <v>95.234999999999999</v>
      </c>
      <c r="J23">
        <v>95.3</v>
      </c>
      <c r="K23">
        <v>95.45</v>
      </c>
      <c r="L23">
        <v>95.454999999999998</v>
      </c>
      <c r="M23">
        <v>95.41</v>
      </c>
      <c r="N23">
        <v>95.454999999999998</v>
      </c>
      <c r="O23">
        <v>95.385000000000005</v>
      </c>
      <c r="P23">
        <v>95.405000000000001</v>
      </c>
      <c r="Q23">
        <v>95.45</v>
      </c>
      <c r="R23">
        <v>95.444999999999993</v>
      </c>
      <c r="S23">
        <v>95.46</v>
      </c>
      <c r="T23">
        <v>95.55</v>
      </c>
      <c r="U23">
        <v>95.58</v>
      </c>
      <c r="V23">
        <v>95.6</v>
      </c>
      <c r="W23">
        <v>95.6</v>
      </c>
      <c r="X23">
        <v>95.61</v>
      </c>
      <c r="Y23">
        <v>95.594999999999999</v>
      </c>
      <c r="Z23">
        <v>95.6</v>
      </c>
      <c r="AA23">
        <v>95.635000000000005</v>
      </c>
      <c r="AB23">
        <v>95.69</v>
      </c>
      <c r="AC23">
        <v>95.72</v>
      </c>
      <c r="AD23">
        <v>95.724999999999994</v>
      </c>
      <c r="AE23">
        <v>95.75</v>
      </c>
      <c r="AF23">
        <v>95.685000000000002</v>
      </c>
      <c r="AG23">
        <v>95.644999999999996</v>
      </c>
      <c r="AH23">
        <v>95.69</v>
      </c>
      <c r="AI23">
        <v>95.75</v>
      </c>
      <c r="AJ23">
        <v>95.694999999999993</v>
      </c>
      <c r="AK23">
        <v>95.68</v>
      </c>
      <c r="AL23">
        <v>95.71</v>
      </c>
      <c r="AM23">
        <v>95.775000000000006</v>
      </c>
      <c r="AN23">
        <v>95.724999999999994</v>
      </c>
      <c r="AO23">
        <v>95.73</v>
      </c>
      <c r="AP23">
        <v>95.71</v>
      </c>
      <c r="AQ23">
        <v>95.75</v>
      </c>
      <c r="AR23">
        <v>95.745000000000005</v>
      </c>
      <c r="AS23">
        <v>95.79</v>
      </c>
      <c r="AT23">
        <v>95.784999999999997</v>
      </c>
      <c r="AU23">
        <v>95.724999999999994</v>
      </c>
      <c r="AV23">
        <v>95.66</v>
      </c>
      <c r="AW23">
        <v>95.765000000000001</v>
      </c>
      <c r="AX23">
        <v>95.81</v>
      </c>
      <c r="AY23">
        <v>95.84</v>
      </c>
      <c r="AZ23">
        <v>95.814999999999998</v>
      </c>
      <c r="BA23">
        <v>95.775000000000006</v>
      </c>
      <c r="BB23">
        <v>95.754999999999995</v>
      </c>
      <c r="BC23">
        <v>95.78</v>
      </c>
      <c r="BD23">
        <v>95.805000000000007</v>
      </c>
      <c r="BE23">
        <v>95.834999999999994</v>
      </c>
      <c r="BF23">
        <v>95.905000000000001</v>
      </c>
      <c r="BG23">
        <v>95.864999999999995</v>
      </c>
      <c r="BH23">
        <v>95.885000000000005</v>
      </c>
      <c r="BI23">
        <v>95.85</v>
      </c>
      <c r="BJ23">
        <v>95.834999999999994</v>
      </c>
      <c r="BK23">
        <v>95.88</v>
      </c>
      <c r="BL23">
        <v>95.9</v>
      </c>
      <c r="BM23">
        <v>95.864999999999995</v>
      </c>
      <c r="BN23">
        <v>95.91</v>
      </c>
    </row>
    <row r="24" spans="1:66" x14ac:dyDescent="0.25">
      <c r="A24" t="s">
        <v>143</v>
      </c>
      <c r="B24">
        <v>95.06</v>
      </c>
      <c r="C24">
        <v>95.06</v>
      </c>
      <c r="D24">
        <v>95.11</v>
      </c>
      <c r="E24">
        <v>95.025000000000006</v>
      </c>
      <c r="F24">
        <v>95.08</v>
      </c>
      <c r="G24">
        <v>95.11</v>
      </c>
      <c r="H24">
        <v>95.17</v>
      </c>
      <c r="I24">
        <v>95.215000000000003</v>
      </c>
      <c r="J24">
        <v>95.28</v>
      </c>
      <c r="K24">
        <v>95.43</v>
      </c>
      <c r="L24">
        <v>95.435000000000002</v>
      </c>
      <c r="M24">
        <v>95.39</v>
      </c>
      <c r="N24">
        <v>95.435000000000002</v>
      </c>
      <c r="O24">
        <v>95.364999999999995</v>
      </c>
      <c r="P24">
        <v>95.38</v>
      </c>
      <c r="Q24">
        <v>95.424999999999997</v>
      </c>
      <c r="R24">
        <v>95.42</v>
      </c>
      <c r="S24">
        <v>95.43</v>
      </c>
      <c r="T24">
        <v>95.52</v>
      </c>
      <c r="U24">
        <v>95.55</v>
      </c>
      <c r="V24">
        <v>95.564999999999998</v>
      </c>
      <c r="W24">
        <v>95.564999999999998</v>
      </c>
      <c r="X24">
        <v>95.575000000000003</v>
      </c>
      <c r="Y24">
        <v>95.56</v>
      </c>
      <c r="Z24">
        <v>95.564999999999998</v>
      </c>
      <c r="AA24">
        <v>95.6</v>
      </c>
      <c r="AB24">
        <v>95.655000000000001</v>
      </c>
      <c r="AC24">
        <v>95.68</v>
      </c>
      <c r="AD24">
        <v>95.685000000000002</v>
      </c>
      <c r="AE24">
        <v>95.71</v>
      </c>
      <c r="AF24">
        <v>95.644999999999996</v>
      </c>
      <c r="AG24">
        <v>95.605000000000004</v>
      </c>
      <c r="AH24">
        <v>95.65</v>
      </c>
      <c r="AI24">
        <v>95.715000000000003</v>
      </c>
      <c r="AJ24">
        <v>95.655000000000001</v>
      </c>
      <c r="AK24">
        <v>95.64</v>
      </c>
      <c r="AL24">
        <v>95.67</v>
      </c>
      <c r="AM24">
        <v>95.74</v>
      </c>
      <c r="AN24">
        <v>95.69</v>
      </c>
      <c r="AO24">
        <v>95.694999999999993</v>
      </c>
      <c r="AP24">
        <v>95.674999999999997</v>
      </c>
      <c r="AQ24">
        <v>95.715000000000003</v>
      </c>
      <c r="AR24">
        <v>95.71</v>
      </c>
      <c r="AS24">
        <v>95.754999999999995</v>
      </c>
      <c r="AT24">
        <v>95.75</v>
      </c>
      <c r="AU24">
        <v>95.69</v>
      </c>
      <c r="AV24">
        <v>95.625</v>
      </c>
      <c r="AW24">
        <v>95.73</v>
      </c>
      <c r="AX24">
        <v>95.775000000000006</v>
      </c>
      <c r="AY24">
        <v>95.81</v>
      </c>
      <c r="AZ24">
        <v>95.784999999999997</v>
      </c>
      <c r="BA24">
        <v>95.74</v>
      </c>
      <c r="BB24">
        <v>95.72</v>
      </c>
      <c r="BC24">
        <v>95.745000000000005</v>
      </c>
      <c r="BD24">
        <v>95.77</v>
      </c>
      <c r="BE24">
        <v>95.8</v>
      </c>
      <c r="BF24">
        <v>95.87</v>
      </c>
      <c r="BG24">
        <v>95.83</v>
      </c>
      <c r="BH24">
        <v>95.85</v>
      </c>
      <c r="BI24">
        <v>95.814999999999998</v>
      </c>
      <c r="BJ24">
        <v>95.8</v>
      </c>
      <c r="BK24">
        <v>95.844999999999999</v>
      </c>
      <c r="BL24">
        <v>95.864999999999995</v>
      </c>
      <c r="BM24">
        <v>95.83</v>
      </c>
      <c r="BN24">
        <v>95.875</v>
      </c>
    </row>
    <row r="25" spans="1:66" x14ac:dyDescent="0.25">
      <c r="A25" t="s">
        <v>144</v>
      </c>
      <c r="B25">
        <v>95.03</v>
      </c>
      <c r="C25">
        <v>95.03</v>
      </c>
      <c r="D25">
        <v>95.08</v>
      </c>
      <c r="E25">
        <v>94.995000000000005</v>
      </c>
      <c r="F25">
        <v>95.05</v>
      </c>
      <c r="G25">
        <v>95.08</v>
      </c>
      <c r="H25">
        <v>95.14</v>
      </c>
      <c r="I25">
        <v>95.19</v>
      </c>
      <c r="J25">
        <v>95.254999999999995</v>
      </c>
      <c r="K25">
        <v>95.405000000000001</v>
      </c>
      <c r="L25">
        <v>95.41</v>
      </c>
      <c r="M25">
        <v>95.364999999999995</v>
      </c>
      <c r="N25">
        <v>95.41</v>
      </c>
      <c r="O25">
        <v>95.34</v>
      </c>
      <c r="P25">
        <v>95.355000000000004</v>
      </c>
      <c r="Q25">
        <v>95.4</v>
      </c>
      <c r="R25">
        <v>95.39</v>
      </c>
      <c r="S25">
        <v>95.4</v>
      </c>
      <c r="T25">
        <v>95.49</v>
      </c>
      <c r="U25">
        <v>95.515000000000001</v>
      </c>
      <c r="V25">
        <v>95.53</v>
      </c>
      <c r="W25">
        <v>95.53</v>
      </c>
      <c r="X25">
        <v>95.534999999999997</v>
      </c>
      <c r="Y25">
        <v>95.525000000000006</v>
      </c>
      <c r="Z25">
        <v>95.53</v>
      </c>
      <c r="AA25">
        <v>95.564999999999998</v>
      </c>
      <c r="AB25">
        <v>95.62</v>
      </c>
      <c r="AC25">
        <v>95.64</v>
      </c>
      <c r="AD25">
        <v>95.644999999999996</v>
      </c>
      <c r="AE25">
        <v>95.67</v>
      </c>
      <c r="AF25">
        <v>95.605000000000004</v>
      </c>
      <c r="AG25">
        <v>95.564999999999998</v>
      </c>
      <c r="AH25">
        <v>95.61</v>
      </c>
      <c r="AI25">
        <v>95.674999999999997</v>
      </c>
      <c r="AJ25">
        <v>95.614999999999995</v>
      </c>
      <c r="AK25">
        <v>95.6</v>
      </c>
      <c r="AL25">
        <v>95.63</v>
      </c>
      <c r="AM25">
        <v>95.7</v>
      </c>
      <c r="AN25">
        <v>95.65</v>
      </c>
      <c r="AO25">
        <v>95.655000000000001</v>
      </c>
      <c r="AP25">
        <v>95.635000000000005</v>
      </c>
      <c r="AQ25">
        <v>95.674999999999997</v>
      </c>
      <c r="AR25">
        <v>95.67</v>
      </c>
      <c r="AS25">
        <v>95.715000000000003</v>
      </c>
      <c r="AT25">
        <v>95.71</v>
      </c>
      <c r="AU25">
        <v>95.655000000000001</v>
      </c>
      <c r="AV25">
        <v>95.59</v>
      </c>
      <c r="AW25">
        <v>95.694999999999993</v>
      </c>
      <c r="AX25">
        <v>95.74</v>
      </c>
      <c r="AY25">
        <v>95.775000000000006</v>
      </c>
      <c r="AZ25">
        <v>95.75</v>
      </c>
      <c r="BA25">
        <v>95.704999999999998</v>
      </c>
      <c r="BB25">
        <v>95.685000000000002</v>
      </c>
      <c r="BC25">
        <v>95.71</v>
      </c>
      <c r="BD25">
        <v>95.734999999999999</v>
      </c>
      <c r="BE25">
        <v>95.765000000000001</v>
      </c>
      <c r="BF25">
        <v>95.834999999999994</v>
      </c>
      <c r="BG25">
        <v>95.795000000000002</v>
      </c>
      <c r="BH25">
        <v>95.814999999999998</v>
      </c>
      <c r="BI25">
        <v>95.78</v>
      </c>
      <c r="BJ25">
        <v>95.765000000000001</v>
      </c>
      <c r="BK25">
        <v>95.81</v>
      </c>
      <c r="BL25">
        <v>95.825000000000003</v>
      </c>
      <c r="BM25">
        <v>95.79</v>
      </c>
      <c r="BN25">
        <v>95.834999999999994</v>
      </c>
    </row>
    <row r="26" spans="1:66" x14ac:dyDescent="0.25">
      <c r="A26" t="s">
        <v>145</v>
      </c>
      <c r="B26">
        <v>95</v>
      </c>
      <c r="C26">
        <v>95</v>
      </c>
      <c r="D26">
        <v>95.05</v>
      </c>
      <c r="E26">
        <v>94.965000000000003</v>
      </c>
      <c r="F26">
        <v>95.02</v>
      </c>
      <c r="G26">
        <v>95.05</v>
      </c>
      <c r="H26">
        <v>95.114999999999995</v>
      </c>
      <c r="I26">
        <v>95.17</v>
      </c>
      <c r="J26">
        <v>95.234999999999999</v>
      </c>
      <c r="K26">
        <v>95.38</v>
      </c>
      <c r="L26">
        <v>95.385000000000005</v>
      </c>
      <c r="M26">
        <v>95.34</v>
      </c>
      <c r="N26">
        <v>95.385000000000005</v>
      </c>
      <c r="O26">
        <v>95.31</v>
      </c>
      <c r="P26">
        <v>95.33</v>
      </c>
      <c r="Q26">
        <v>95.375</v>
      </c>
      <c r="R26">
        <v>95.364999999999995</v>
      </c>
      <c r="S26">
        <v>95.37</v>
      </c>
      <c r="T26">
        <v>95.46</v>
      </c>
      <c r="U26">
        <v>95.484999999999999</v>
      </c>
      <c r="V26">
        <v>95.5</v>
      </c>
      <c r="W26">
        <v>95.5</v>
      </c>
      <c r="X26">
        <v>95.5</v>
      </c>
      <c r="Y26">
        <v>95.49</v>
      </c>
      <c r="Z26">
        <v>95.49</v>
      </c>
      <c r="AA26">
        <v>95.525000000000006</v>
      </c>
      <c r="AB26">
        <v>95.58</v>
      </c>
      <c r="AC26">
        <v>95.6</v>
      </c>
      <c r="AD26">
        <v>95.605000000000004</v>
      </c>
      <c r="AE26">
        <v>95.63</v>
      </c>
      <c r="AF26">
        <v>95.564999999999998</v>
      </c>
      <c r="AG26">
        <v>95.525000000000006</v>
      </c>
      <c r="AH26">
        <v>95.57</v>
      </c>
      <c r="AI26">
        <v>95.635000000000005</v>
      </c>
      <c r="AJ26">
        <v>95.575000000000003</v>
      </c>
      <c r="AK26">
        <v>95.56</v>
      </c>
      <c r="AL26">
        <v>95.59</v>
      </c>
      <c r="AM26">
        <v>95.66</v>
      </c>
      <c r="AN26">
        <v>95.61</v>
      </c>
      <c r="AO26">
        <v>95.614999999999995</v>
      </c>
      <c r="AP26">
        <v>95.594999999999999</v>
      </c>
      <c r="AQ26">
        <v>95.635000000000005</v>
      </c>
      <c r="AR26">
        <v>95.63</v>
      </c>
      <c r="AS26">
        <v>95.674999999999997</v>
      </c>
      <c r="AT26">
        <v>95.67</v>
      </c>
      <c r="AU26">
        <v>95.62</v>
      </c>
      <c r="AV26">
        <v>95.555000000000007</v>
      </c>
      <c r="AW26">
        <v>95.66</v>
      </c>
      <c r="AX26">
        <v>95.704999999999998</v>
      </c>
      <c r="AY26">
        <v>95.74</v>
      </c>
      <c r="AZ26">
        <v>95.715000000000003</v>
      </c>
      <c r="BA26">
        <v>95.67</v>
      </c>
      <c r="BB26">
        <v>95.65</v>
      </c>
      <c r="BC26">
        <v>95.674999999999997</v>
      </c>
      <c r="BD26">
        <v>95.7</v>
      </c>
      <c r="BE26">
        <v>95.73</v>
      </c>
      <c r="BF26">
        <v>95.8</v>
      </c>
      <c r="BG26">
        <v>95.76</v>
      </c>
      <c r="BH26">
        <v>95.78</v>
      </c>
      <c r="BI26">
        <v>95.745000000000005</v>
      </c>
      <c r="BJ26">
        <v>95.734999999999999</v>
      </c>
      <c r="BK26">
        <v>95.775000000000006</v>
      </c>
      <c r="BL26">
        <v>95.79</v>
      </c>
      <c r="BM26">
        <v>95.754999999999995</v>
      </c>
      <c r="BN26">
        <v>95.8</v>
      </c>
    </row>
    <row r="27" spans="1:66" x14ac:dyDescent="0.25">
      <c r="A27" t="s">
        <v>146</v>
      </c>
      <c r="B27">
        <v>94.97</v>
      </c>
      <c r="C27">
        <v>94.97</v>
      </c>
      <c r="D27">
        <v>95.02</v>
      </c>
      <c r="E27">
        <v>94.935000000000002</v>
      </c>
      <c r="F27">
        <v>94.99</v>
      </c>
      <c r="G27">
        <v>95.02</v>
      </c>
      <c r="H27">
        <v>95.09</v>
      </c>
      <c r="I27">
        <v>95.144999999999996</v>
      </c>
      <c r="J27">
        <v>95.21</v>
      </c>
      <c r="K27">
        <v>95.355000000000004</v>
      </c>
      <c r="L27">
        <v>95.36</v>
      </c>
      <c r="M27">
        <v>95.314999999999998</v>
      </c>
      <c r="N27">
        <v>95.36</v>
      </c>
      <c r="O27">
        <v>95.284999999999997</v>
      </c>
      <c r="P27">
        <v>95.3</v>
      </c>
      <c r="Q27">
        <v>95.344999999999999</v>
      </c>
      <c r="R27">
        <v>95.334999999999994</v>
      </c>
      <c r="S27">
        <v>95.334999999999994</v>
      </c>
      <c r="T27">
        <v>95.424999999999997</v>
      </c>
      <c r="U27">
        <v>95.45</v>
      </c>
      <c r="V27">
        <v>95.465000000000003</v>
      </c>
      <c r="W27">
        <v>95.465000000000003</v>
      </c>
      <c r="X27">
        <v>95.465000000000003</v>
      </c>
      <c r="Y27">
        <v>95.454999999999998</v>
      </c>
      <c r="Z27">
        <v>95.454999999999998</v>
      </c>
      <c r="AA27">
        <v>95.49</v>
      </c>
      <c r="AB27">
        <v>95.545000000000002</v>
      </c>
      <c r="AC27">
        <v>95.564999999999998</v>
      </c>
      <c r="AD27">
        <v>95.57</v>
      </c>
      <c r="AE27">
        <v>95.594999999999999</v>
      </c>
      <c r="AF27">
        <v>95.53</v>
      </c>
      <c r="AG27">
        <v>95.49</v>
      </c>
      <c r="AH27">
        <v>95.534999999999997</v>
      </c>
      <c r="AI27">
        <v>95.6</v>
      </c>
      <c r="AJ27">
        <v>95.54</v>
      </c>
      <c r="AK27">
        <v>95.525000000000006</v>
      </c>
      <c r="AL27">
        <v>95.555000000000007</v>
      </c>
      <c r="AM27">
        <v>95.625</v>
      </c>
      <c r="AN27">
        <v>95.575000000000003</v>
      </c>
      <c r="AO27">
        <v>95.58</v>
      </c>
      <c r="AP27">
        <v>95.555000000000007</v>
      </c>
      <c r="AQ27">
        <v>95.594999999999999</v>
      </c>
      <c r="AR27">
        <v>95.59</v>
      </c>
      <c r="AS27">
        <v>95.635000000000005</v>
      </c>
      <c r="AT27">
        <v>95.63</v>
      </c>
      <c r="AU27">
        <v>95.584999999999994</v>
      </c>
      <c r="AV27">
        <v>95.52</v>
      </c>
      <c r="AW27">
        <v>95.625</v>
      </c>
      <c r="AX27">
        <v>95.67</v>
      </c>
      <c r="AY27">
        <v>95.704999999999998</v>
      </c>
      <c r="AZ27">
        <v>95.68</v>
      </c>
      <c r="BA27">
        <v>95.635000000000005</v>
      </c>
      <c r="BB27">
        <v>95.614999999999995</v>
      </c>
      <c r="BC27">
        <v>95.64</v>
      </c>
      <c r="BD27">
        <v>95.665000000000006</v>
      </c>
      <c r="BE27">
        <v>95.694999999999993</v>
      </c>
      <c r="BF27">
        <v>95.765000000000001</v>
      </c>
      <c r="BG27">
        <v>95.724999999999994</v>
      </c>
      <c r="BH27">
        <v>95.745000000000005</v>
      </c>
      <c r="BI27">
        <v>95.71</v>
      </c>
      <c r="BJ27">
        <v>95.7</v>
      </c>
      <c r="BK27">
        <v>95.74</v>
      </c>
      <c r="BL27">
        <v>95.754999999999995</v>
      </c>
      <c r="BM27">
        <v>95.72</v>
      </c>
      <c r="BN27">
        <v>95.765000000000001</v>
      </c>
    </row>
    <row r="28" spans="1:66" x14ac:dyDescent="0.25">
      <c r="A28" t="s">
        <v>147</v>
      </c>
      <c r="B28">
        <v>94.944999999999993</v>
      </c>
      <c r="C28">
        <v>94.944999999999993</v>
      </c>
      <c r="D28">
        <v>94.995000000000005</v>
      </c>
      <c r="E28">
        <v>94.91</v>
      </c>
      <c r="F28">
        <v>94.965000000000003</v>
      </c>
      <c r="G28">
        <v>94.995000000000005</v>
      </c>
      <c r="H28">
        <v>95.064999999999998</v>
      </c>
      <c r="I28">
        <v>95.12</v>
      </c>
      <c r="J28">
        <v>95.185000000000002</v>
      </c>
      <c r="K28">
        <v>95.33</v>
      </c>
      <c r="L28">
        <v>95.334999999999994</v>
      </c>
      <c r="M28">
        <v>95.29</v>
      </c>
      <c r="N28">
        <v>95.334999999999994</v>
      </c>
      <c r="O28">
        <v>95.26</v>
      </c>
      <c r="P28">
        <v>95.27</v>
      </c>
      <c r="Q28">
        <v>95.314999999999998</v>
      </c>
      <c r="R28">
        <v>95.305000000000007</v>
      </c>
      <c r="S28">
        <v>95.3</v>
      </c>
      <c r="T28">
        <v>95.39</v>
      </c>
      <c r="U28">
        <v>95.415000000000006</v>
      </c>
      <c r="V28">
        <v>95.43</v>
      </c>
      <c r="W28">
        <v>95.43</v>
      </c>
      <c r="X28">
        <v>95.43</v>
      </c>
      <c r="Y28">
        <v>95.42</v>
      </c>
      <c r="Z28">
        <v>95.42</v>
      </c>
      <c r="AA28">
        <v>95.454999999999998</v>
      </c>
      <c r="AB28">
        <v>95.51</v>
      </c>
      <c r="AC28">
        <v>95.53</v>
      </c>
      <c r="AD28">
        <v>95.534999999999997</v>
      </c>
      <c r="AE28">
        <v>95.56</v>
      </c>
      <c r="AF28">
        <v>95.495000000000005</v>
      </c>
      <c r="AG28">
        <v>95.454999999999998</v>
      </c>
      <c r="AH28">
        <v>95.5</v>
      </c>
      <c r="AI28">
        <v>95.564999999999998</v>
      </c>
      <c r="AJ28">
        <v>95.504999999999995</v>
      </c>
      <c r="AK28">
        <v>95.49</v>
      </c>
      <c r="AL28">
        <v>95.52</v>
      </c>
      <c r="AM28">
        <v>95.59</v>
      </c>
      <c r="AN28">
        <v>95.54</v>
      </c>
      <c r="AO28">
        <v>95.545000000000002</v>
      </c>
      <c r="AP28">
        <v>95.52</v>
      </c>
      <c r="AQ28">
        <v>95.56</v>
      </c>
      <c r="AR28">
        <v>95.555000000000007</v>
      </c>
      <c r="AS28">
        <v>95.6</v>
      </c>
      <c r="AT28">
        <v>95.594999999999999</v>
      </c>
      <c r="AU28">
        <v>95.55</v>
      </c>
      <c r="AV28">
        <v>95.484999999999999</v>
      </c>
      <c r="AW28">
        <v>95.59</v>
      </c>
      <c r="AX28">
        <v>95.635000000000005</v>
      </c>
      <c r="AY28">
        <v>95.67</v>
      </c>
      <c r="AZ28">
        <v>95.644999999999996</v>
      </c>
      <c r="BA28">
        <v>95.6</v>
      </c>
      <c r="BB28">
        <v>95.58</v>
      </c>
      <c r="BC28">
        <v>95.605000000000004</v>
      </c>
      <c r="BD28">
        <v>95.63</v>
      </c>
      <c r="BE28">
        <v>95.66</v>
      </c>
      <c r="BF28">
        <v>95.73</v>
      </c>
      <c r="BG28">
        <v>95.69</v>
      </c>
      <c r="BH28">
        <v>95.71</v>
      </c>
      <c r="BI28">
        <v>95.674999999999997</v>
      </c>
      <c r="BJ28">
        <v>95.665000000000006</v>
      </c>
      <c r="BK28">
        <v>95.704999999999998</v>
      </c>
      <c r="BL28">
        <v>95.72</v>
      </c>
      <c r="BM28">
        <v>95.685000000000002</v>
      </c>
      <c r="BN28">
        <v>95.73</v>
      </c>
    </row>
    <row r="29" spans="1:66" x14ac:dyDescent="0.25">
      <c r="A29" t="s">
        <v>148</v>
      </c>
      <c r="B29">
        <v>94.924999999999997</v>
      </c>
      <c r="C29">
        <v>94.924999999999997</v>
      </c>
      <c r="D29">
        <v>94.974999999999994</v>
      </c>
      <c r="E29">
        <v>94.89</v>
      </c>
      <c r="F29">
        <v>94.944999999999993</v>
      </c>
      <c r="G29">
        <v>94.974999999999994</v>
      </c>
      <c r="H29">
        <v>95.045000000000002</v>
      </c>
      <c r="I29">
        <v>95.1</v>
      </c>
      <c r="J29">
        <v>95.165000000000006</v>
      </c>
      <c r="K29">
        <v>95.31</v>
      </c>
      <c r="L29">
        <v>95.314999999999998</v>
      </c>
      <c r="M29">
        <v>95.27</v>
      </c>
      <c r="N29">
        <v>95.314999999999998</v>
      </c>
      <c r="O29">
        <v>95.24</v>
      </c>
      <c r="P29">
        <v>95.245000000000005</v>
      </c>
      <c r="Q29">
        <v>95.29</v>
      </c>
      <c r="R29">
        <v>95.275000000000006</v>
      </c>
      <c r="S29">
        <v>95.27</v>
      </c>
      <c r="T29">
        <v>95.355000000000004</v>
      </c>
      <c r="U29">
        <v>95.38</v>
      </c>
      <c r="V29">
        <v>95.394999999999996</v>
      </c>
      <c r="W29">
        <v>95.394999999999996</v>
      </c>
      <c r="X29">
        <v>95.394999999999996</v>
      </c>
      <c r="Y29">
        <v>95.385000000000005</v>
      </c>
      <c r="Z29">
        <v>95.385000000000005</v>
      </c>
      <c r="AA29">
        <v>95.42</v>
      </c>
      <c r="AB29">
        <v>95.474999999999994</v>
      </c>
      <c r="AC29">
        <v>95.495000000000005</v>
      </c>
      <c r="AD29">
        <v>95.5</v>
      </c>
      <c r="AE29">
        <v>95.525000000000006</v>
      </c>
      <c r="AF29">
        <v>95.46</v>
      </c>
      <c r="AG29">
        <v>95.42</v>
      </c>
      <c r="AH29">
        <v>95.465000000000003</v>
      </c>
      <c r="AI29">
        <v>95.53</v>
      </c>
      <c r="AJ29">
        <v>95.47</v>
      </c>
      <c r="AK29">
        <v>95.454999999999998</v>
      </c>
      <c r="AL29">
        <v>95.484999999999999</v>
      </c>
      <c r="AM29">
        <v>95.555000000000007</v>
      </c>
      <c r="AN29">
        <v>95.504999999999995</v>
      </c>
      <c r="AO29">
        <v>95.51</v>
      </c>
      <c r="AP29">
        <v>95.484999999999999</v>
      </c>
      <c r="AQ29">
        <v>95.525000000000006</v>
      </c>
      <c r="AR29">
        <v>95.52</v>
      </c>
      <c r="AS29">
        <v>95.564999999999998</v>
      </c>
      <c r="AT29">
        <v>95.56</v>
      </c>
      <c r="AU29">
        <v>95.515000000000001</v>
      </c>
      <c r="AV29">
        <v>95.45</v>
      </c>
      <c r="AW29">
        <v>95.555000000000007</v>
      </c>
      <c r="AX29">
        <v>95.6</v>
      </c>
      <c r="AY29">
        <v>95.635000000000005</v>
      </c>
      <c r="AZ29">
        <v>95.61</v>
      </c>
      <c r="BA29">
        <v>95.564999999999998</v>
      </c>
      <c r="BB29">
        <v>95.545000000000002</v>
      </c>
      <c r="BC29">
        <v>95.564999999999998</v>
      </c>
      <c r="BD29">
        <v>95.59</v>
      </c>
      <c r="BE29">
        <v>95.62</v>
      </c>
      <c r="BF29">
        <v>95.69</v>
      </c>
      <c r="BG29">
        <v>95.65</v>
      </c>
      <c r="BH29">
        <v>95.67</v>
      </c>
      <c r="BI29">
        <v>95.635000000000005</v>
      </c>
      <c r="BJ29">
        <v>95.625</v>
      </c>
      <c r="BK29">
        <v>95.665000000000006</v>
      </c>
      <c r="BL29">
        <v>95.68</v>
      </c>
      <c r="BM29">
        <v>95.644999999999996</v>
      </c>
      <c r="BN29">
        <v>95.69</v>
      </c>
    </row>
    <row r="30" spans="1:66" x14ac:dyDescent="0.25">
      <c r="A30" t="s">
        <v>149</v>
      </c>
      <c r="B30">
        <v>94.9</v>
      </c>
      <c r="C30">
        <v>94.9</v>
      </c>
      <c r="D30">
        <v>94.95</v>
      </c>
      <c r="E30">
        <v>94.864999999999995</v>
      </c>
      <c r="F30">
        <v>94.92</v>
      </c>
      <c r="G30">
        <v>94.95</v>
      </c>
      <c r="H30">
        <v>95.02</v>
      </c>
      <c r="I30">
        <v>95.075000000000003</v>
      </c>
      <c r="J30">
        <v>95.14</v>
      </c>
      <c r="K30">
        <v>95.28</v>
      </c>
      <c r="L30">
        <v>95.284999999999997</v>
      </c>
      <c r="M30">
        <v>95.24</v>
      </c>
      <c r="N30">
        <v>95.284999999999997</v>
      </c>
      <c r="O30">
        <v>95.21</v>
      </c>
      <c r="P30">
        <v>95.22</v>
      </c>
      <c r="Q30">
        <v>95.265000000000001</v>
      </c>
      <c r="R30">
        <v>95.25</v>
      </c>
      <c r="S30">
        <v>95.24</v>
      </c>
      <c r="T30">
        <v>95.325000000000003</v>
      </c>
      <c r="U30">
        <v>95.344999999999999</v>
      </c>
      <c r="V30">
        <v>95.36</v>
      </c>
      <c r="W30">
        <v>95.36</v>
      </c>
      <c r="X30">
        <v>95.36</v>
      </c>
      <c r="Y30">
        <v>95.35</v>
      </c>
      <c r="Z30">
        <v>95.35</v>
      </c>
      <c r="AA30">
        <v>95.385000000000005</v>
      </c>
      <c r="AB30">
        <v>95.44</v>
      </c>
      <c r="AC30">
        <v>95.46</v>
      </c>
      <c r="AD30">
        <v>95.465000000000003</v>
      </c>
      <c r="AE30">
        <v>95.49</v>
      </c>
      <c r="AF30">
        <v>95.424999999999997</v>
      </c>
      <c r="AG30">
        <v>95.385000000000005</v>
      </c>
      <c r="AH30">
        <v>95.43</v>
      </c>
      <c r="AI30">
        <v>95.495000000000005</v>
      </c>
      <c r="AJ30">
        <v>95.435000000000002</v>
      </c>
      <c r="AK30">
        <v>95.42</v>
      </c>
      <c r="AL30">
        <v>95.45</v>
      </c>
      <c r="AM30">
        <v>95.52</v>
      </c>
      <c r="AN30">
        <v>95.47</v>
      </c>
      <c r="AO30">
        <v>95.474999999999994</v>
      </c>
      <c r="AP30">
        <v>95.45</v>
      </c>
      <c r="AQ30">
        <v>95.49</v>
      </c>
      <c r="AR30">
        <v>95.484999999999999</v>
      </c>
      <c r="AS30">
        <v>95.53</v>
      </c>
      <c r="AT30">
        <v>95.525000000000006</v>
      </c>
      <c r="AU30">
        <v>95.48</v>
      </c>
      <c r="AV30">
        <v>95.415000000000006</v>
      </c>
      <c r="AW30">
        <v>95.52</v>
      </c>
      <c r="AX30">
        <v>95.564999999999998</v>
      </c>
      <c r="AY30">
        <v>95.6</v>
      </c>
      <c r="AZ30">
        <v>95.575000000000003</v>
      </c>
      <c r="BA30">
        <v>95.53</v>
      </c>
      <c r="BB30">
        <v>95.51</v>
      </c>
      <c r="BC30">
        <v>95.53</v>
      </c>
      <c r="BD30">
        <v>95.555000000000007</v>
      </c>
      <c r="BE30">
        <v>95.584999999999994</v>
      </c>
      <c r="BF30">
        <v>95.655000000000001</v>
      </c>
      <c r="BG30">
        <v>95.614999999999995</v>
      </c>
      <c r="BH30">
        <v>95.635000000000005</v>
      </c>
      <c r="BI30">
        <v>95.6</v>
      </c>
      <c r="BJ30">
        <v>95.59</v>
      </c>
      <c r="BK30">
        <v>95.63</v>
      </c>
      <c r="BL30">
        <v>95.644999999999996</v>
      </c>
      <c r="BM30">
        <v>95.61</v>
      </c>
      <c r="BN30">
        <v>95.655000000000001</v>
      </c>
    </row>
    <row r="31" spans="1:66" x14ac:dyDescent="0.25">
      <c r="A31" t="s">
        <v>150</v>
      </c>
      <c r="B31">
        <v>94.875</v>
      </c>
      <c r="C31">
        <v>94.875</v>
      </c>
      <c r="D31">
        <v>94.924999999999997</v>
      </c>
      <c r="E31">
        <v>94.84</v>
      </c>
      <c r="F31">
        <v>94.894999999999996</v>
      </c>
      <c r="G31">
        <v>94.924999999999997</v>
      </c>
      <c r="H31">
        <v>94.995000000000005</v>
      </c>
      <c r="I31">
        <v>95.05</v>
      </c>
      <c r="J31">
        <v>95.114999999999995</v>
      </c>
      <c r="K31">
        <v>95.254999999999995</v>
      </c>
      <c r="L31">
        <v>95.26</v>
      </c>
      <c r="M31">
        <v>95.215000000000003</v>
      </c>
      <c r="N31">
        <v>95.26</v>
      </c>
      <c r="O31">
        <v>95.18</v>
      </c>
      <c r="P31">
        <v>95.19</v>
      </c>
      <c r="Q31">
        <v>95.234999999999999</v>
      </c>
      <c r="R31">
        <v>95.22</v>
      </c>
      <c r="S31">
        <v>95.21</v>
      </c>
      <c r="T31">
        <v>95.295000000000002</v>
      </c>
      <c r="U31">
        <v>95.314999999999998</v>
      </c>
      <c r="V31">
        <v>95.33</v>
      </c>
      <c r="W31">
        <v>95.33</v>
      </c>
      <c r="X31">
        <v>95.33</v>
      </c>
      <c r="Y31">
        <v>95.32</v>
      </c>
      <c r="Z31">
        <v>95.32</v>
      </c>
      <c r="AA31">
        <v>95.355000000000004</v>
      </c>
      <c r="AB31">
        <v>95.41</v>
      </c>
      <c r="AC31">
        <v>95.43</v>
      </c>
      <c r="AD31">
        <v>95.435000000000002</v>
      </c>
      <c r="AE31">
        <v>95.46</v>
      </c>
      <c r="AF31">
        <v>95.394999999999996</v>
      </c>
      <c r="AG31">
        <v>95.355000000000004</v>
      </c>
      <c r="AH31">
        <v>95.4</v>
      </c>
      <c r="AI31">
        <v>95.465000000000003</v>
      </c>
      <c r="AJ31">
        <v>95.405000000000001</v>
      </c>
      <c r="AK31">
        <v>95.39</v>
      </c>
      <c r="AL31">
        <v>95.42</v>
      </c>
      <c r="AM31">
        <v>95.49</v>
      </c>
      <c r="AN31">
        <v>95.44</v>
      </c>
      <c r="AO31">
        <v>95.444999999999993</v>
      </c>
      <c r="AP31">
        <v>95.42</v>
      </c>
      <c r="AQ31">
        <v>95.46</v>
      </c>
      <c r="AR31">
        <v>95.454999999999998</v>
      </c>
      <c r="AS31">
        <v>95.5</v>
      </c>
      <c r="AT31">
        <v>95.495000000000005</v>
      </c>
      <c r="AU31">
        <v>95.45</v>
      </c>
      <c r="AV31">
        <v>95.385000000000005</v>
      </c>
      <c r="AW31">
        <v>95.49</v>
      </c>
      <c r="AX31">
        <v>95.534999999999997</v>
      </c>
      <c r="AY31">
        <v>95.57</v>
      </c>
      <c r="AZ31">
        <v>95.545000000000002</v>
      </c>
      <c r="BA31">
        <v>95.5</v>
      </c>
      <c r="BB31">
        <v>95.48</v>
      </c>
      <c r="BC31">
        <v>95.5</v>
      </c>
      <c r="BD31">
        <v>95.525000000000006</v>
      </c>
      <c r="BE31">
        <v>95.555000000000007</v>
      </c>
      <c r="BF31">
        <v>95.625</v>
      </c>
      <c r="BG31">
        <v>95.584999999999994</v>
      </c>
      <c r="BH31">
        <v>95.605000000000004</v>
      </c>
      <c r="BI31">
        <v>95.57</v>
      </c>
      <c r="BJ31">
        <v>95.56</v>
      </c>
      <c r="BK31">
        <v>95.594999999999999</v>
      </c>
      <c r="BL31">
        <v>95.61</v>
      </c>
      <c r="BM31">
        <v>95.575000000000003</v>
      </c>
      <c r="BN31">
        <v>95.62</v>
      </c>
    </row>
    <row r="32" spans="1:66" x14ac:dyDescent="0.25">
      <c r="A32" t="s">
        <v>152</v>
      </c>
      <c r="B32">
        <v>94.834999999999994</v>
      </c>
      <c r="C32">
        <v>94.834999999999994</v>
      </c>
      <c r="D32">
        <v>94.885000000000005</v>
      </c>
      <c r="E32">
        <v>94.8</v>
      </c>
      <c r="F32">
        <v>94.855000000000004</v>
      </c>
      <c r="G32">
        <v>94.885000000000005</v>
      </c>
      <c r="H32">
        <v>94.954999999999998</v>
      </c>
      <c r="I32">
        <v>95.01</v>
      </c>
      <c r="J32">
        <v>95.075000000000003</v>
      </c>
      <c r="K32">
        <v>95.215000000000003</v>
      </c>
      <c r="L32">
        <v>95.22</v>
      </c>
      <c r="M32">
        <v>95.174999999999997</v>
      </c>
      <c r="N32">
        <v>95.22</v>
      </c>
      <c r="O32">
        <v>95.14</v>
      </c>
      <c r="P32">
        <v>95.125</v>
      </c>
      <c r="Q32">
        <v>95.165000000000006</v>
      </c>
      <c r="R32">
        <v>95.15</v>
      </c>
      <c r="S32">
        <v>95.14</v>
      </c>
      <c r="T32">
        <v>95.224999999999994</v>
      </c>
      <c r="U32">
        <v>95.245000000000005</v>
      </c>
      <c r="V32">
        <v>95.26</v>
      </c>
      <c r="W32">
        <v>95.26</v>
      </c>
      <c r="X32">
        <v>95.26</v>
      </c>
      <c r="Y32">
        <v>95.25</v>
      </c>
      <c r="Z32">
        <v>95.25</v>
      </c>
      <c r="AA32">
        <v>95.284999999999997</v>
      </c>
      <c r="AB32">
        <v>95.34</v>
      </c>
      <c r="AC32">
        <v>95.36</v>
      </c>
      <c r="AD32">
        <v>95.364999999999995</v>
      </c>
      <c r="AE32">
        <v>95.39</v>
      </c>
      <c r="AF32">
        <v>95.325000000000003</v>
      </c>
      <c r="AG32">
        <v>95.284999999999997</v>
      </c>
      <c r="AH32">
        <v>95.33</v>
      </c>
      <c r="AI32">
        <v>95.394999999999996</v>
      </c>
      <c r="AJ32">
        <v>95.334999999999994</v>
      </c>
      <c r="AK32">
        <v>95.32</v>
      </c>
      <c r="AL32">
        <v>95.35</v>
      </c>
      <c r="AM32">
        <v>95.42</v>
      </c>
      <c r="AN32">
        <v>95.37</v>
      </c>
      <c r="AO32">
        <v>95.375</v>
      </c>
      <c r="AP32">
        <v>95.35</v>
      </c>
      <c r="AQ32">
        <v>95.39</v>
      </c>
      <c r="AR32">
        <v>95.385000000000005</v>
      </c>
      <c r="AS32">
        <v>95.43</v>
      </c>
      <c r="AT32">
        <v>95.424999999999997</v>
      </c>
      <c r="AU32">
        <v>95.38</v>
      </c>
      <c r="AV32">
        <v>95.314999999999998</v>
      </c>
      <c r="AW32">
        <v>95.42</v>
      </c>
      <c r="AX32">
        <v>95.465000000000003</v>
      </c>
      <c r="AY32">
        <v>95.5</v>
      </c>
      <c r="AZ32">
        <v>95.474999999999994</v>
      </c>
      <c r="BA32">
        <v>95.43</v>
      </c>
      <c r="BB32">
        <v>95.41</v>
      </c>
      <c r="BC32">
        <v>95.43</v>
      </c>
      <c r="BD32">
        <v>95.454999999999998</v>
      </c>
      <c r="BE32">
        <v>95.484999999999999</v>
      </c>
      <c r="BF32">
        <v>95.555000000000007</v>
      </c>
      <c r="BG32">
        <v>95.515000000000001</v>
      </c>
      <c r="BH32">
        <v>95.534999999999997</v>
      </c>
      <c r="BI32">
        <v>95.5</v>
      </c>
      <c r="BJ32">
        <v>95.49</v>
      </c>
      <c r="BK32">
        <v>95.525000000000006</v>
      </c>
      <c r="BL32">
        <v>95.54</v>
      </c>
      <c r="BM32">
        <v>95.504999999999995</v>
      </c>
      <c r="BN32">
        <v>95.55</v>
      </c>
    </row>
    <row r="33" spans="1:66" x14ac:dyDescent="0.25">
      <c r="A33" t="s">
        <v>153</v>
      </c>
      <c r="B33">
        <v>94.805000000000007</v>
      </c>
      <c r="C33">
        <v>94.805000000000007</v>
      </c>
      <c r="D33">
        <v>94.855000000000004</v>
      </c>
      <c r="E33">
        <v>94.77</v>
      </c>
      <c r="F33">
        <v>94.825000000000003</v>
      </c>
      <c r="G33">
        <v>94.855000000000004</v>
      </c>
      <c r="H33">
        <v>94.924999999999997</v>
      </c>
      <c r="I33">
        <v>94.98</v>
      </c>
      <c r="J33">
        <v>95.045000000000002</v>
      </c>
      <c r="K33">
        <v>95.185000000000002</v>
      </c>
      <c r="L33">
        <v>95.19</v>
      </c>
      <c r="M33">
        <v>95.144999999999996</v>
      </c>
      <c r="N33">
        <v>95.19</v>
      </c>
      <c r="O33">
        <v>95.11</v>
      </c>
      <c r="P33">
        <v>95.11</v>
      </c>
      <c r="Q33">
        <v>95.155000000000001</v>
      </c>
      <c r="R33">
        <v>95.135000000000005</v>
      </c>
      <c r="S33">
        <v>95.114999999999995</v>
      </c>
      <c r="T33">
        <v>95.2</v>
      </c>
      <c r="U33">
        <v>95.22</v>
      </c>
      <c r="V33">
        <v>95.234999999999999</v>
      </c>
      <c r="W33">
        <v>95.234999999999999</v>
      </c>
      <c r="X33">
        <v>95.234999999999999</v>
      </c>
      <c r="Y33">
        <v>95.224999999999994</v>
      </c>
      <c r="Z33">
        <v>95.224999999999994</v>
      </c>
      <c r="AA33">
        <v>95.26</v>
      </c>
      <c r="AB33">
        <v>95.314999999999998</v>
      </c>
      <c r="AC33">
        <v>95.334999999999994</v>
      </c>
      <c r="AD33">
        <v>95.34</v>
      </c>
      <c r="AE33">
        <v>95.364999999999995</v>
      </c>
      <c r="AF33">
        <v>95.3</v>
      </c>
      <c r="AG33">
        <v>95.26</v>
      </c>
      <c r="AH33">
        <v>95.305000000000007</v>
      </c>
      <c r="AI33">
        <v>95.37</v>
      </c>
      <c r="AJ33">
        <v>95.31</v>
      </c>
      <c r="AK33">
        <v>95.295000000000002</v>
      </c>
      <c r="AL33">
        <v>95.325000000000003</v>
      </c>
      <c r="AM33">
        <v>95.394999999999996</v>
      </c>
      <c r="AN33">
        <v>95.344999999999999</v>
      </c>
      <c r="AO33">
        <v>95.35</v>
      </c>
      <c r="AP33">
        <v>95.325000000000003</v>
      </c>
      <c r="AQ33">
        <v>95.364999999999995</v>
      </c>
      <c r="AR33">
        <v>95.36</v>
      </c>
      <c r="AS33">
        <v>95.405000000000001</v>
      </c>
      <c r="AT33">
        <v>95.4</v>
      </c>
      <c r="AU33">
        <v>95.355000000000004</v>
      </c>
      <c r="AV33">
        <v>95.29</v>
      </c>
      <c r="AW33">
        <v>95.394999999999996</v>
      </c>
      <c r="AX33">
        <v>95.44</v>
      </c>
      <c r="AY33">
        <v>95.474999999999994</v>
      </c>
      <c r="AZ33">
        <v>95.45</v>
      </c>
      <c r="BA33">
        <v>95.405000000000001</v>
      </c>
      <c r="BB33">
        <v>95.385000000000005</v>
      </c>
      <c r="BC33">
        <v>95.405000000000001</v>
      </c>
      <c r="BD33">
        <v>95.43</v>
      </c>
      <c r="BE33">
        <v>95.46</v>
      </c>
      <c r="BF33">
        <v>95.53</v>
      </c>
      <c r="BG33">
        <v>95.49</v>
      </c>
      <c r="BH33">
        <v>95.51</v>
      </c>
      <c r="BI33">
        <v>95.474999999999994</v>
      </c>
      <c r="BJ33">
        <v>95.465000000000003</v>
      </c>
      <c r="BK33">
        <v>95.5</v>
      </c>
      <c r="BL33">
        <v>95.515000000000001</v>
      </c>
      <c r="BM33">
        <v>95.48</v>
      </c>
      <c r="BN33">
        <v>95.525000000000006</v>
      </c>
    </row>
    <row r="34" spans="1:66" x14ac:dyDescent="0.25">
      <c r="A34" t="s">
        <v>2746</v>
      </c>
      <c r="B34">
        <v>94.795000000000002</v>
      </c>
      <c r="C34">
        <v>94.795000000000002</v>
      </c>
      <c r="D34">
        <v>94.844999999999999</v>
      </c>
      <c r="E34">
        <v>94.76</v>
      </c>
      <c r="F34">
        <v>94.814999999999998</v>
      </c>
      <c r="G34">
        <v>94.844999999999999</v>
      </c>
      <c r="H34">
        <v>94.915000000000006</v>
      </c>
      <c r="I34">
        <v>94.97</v>
      </c>
      <c r="J34">
        <v>95.034999999999997</v>
      </c>
      <c r="K34">
        <v>95.174999999999997</v>
      </c>
      <c r="L34">
        <v>95.185000000000002</v>
      </c>
      <c r="M34">
        <v>95.14</v>
      </c>
      <c r="N34">
        <v>95.185000000000002</v>
      </c>
      <c r="O34">
        <v>95.105000000000004</v>
      </c>
      <c r="P34">
        <v>95.08</v>
      </c>
      <c r="Q34">
        <v>95.125</v>
      </c>
      <c r="R34">
        <v>95.105000000000004</v>
      </c>
      <c r="S34">
        <v>95.084999999999994</v>
      </c>
      <c r="T34">
        <v>95.17</v>
      </c>
      <c r="U34">
        <v>95.19</v>
      </c>
      <c r="V34">
        <v>95.204999999999998</v>
      </c>
      <c r="W34">
        <v>95.204999999999998</v>
      </c>
      <c r="X34">
        <v>95.204999999999998</v>
      </c>
      <c r="Y34">
        <v>95.194999999999993</v>
      </c>
      <c r="Z34">
        <v>95.194999999999993</v>
      </c>
      <c r="AA34">
        <v>95.23</v>
      </c>
      <c r="AB34">
        <v>95.284999999999997</v>
      </c>
      <c r="AC34">
        <v>95.305000000000007</v>
      </c>
      <c r="AD34">
        <v>95.31</v>
      </c>
      <c r="AE34">
        <v>95.334999999999994</v>
      </c>
      <c r="AF34">
        <v>95.27</v>
      </c>
      <c r="AG34">
        <v>95.23</v>
      </c>
      <c r="AH34">
        <v>95.275000000000006</v>
      </c>
      <c r="AI34">
        <v>95.34</v>
      </c>
      <c r="AJ34">
        <v>95.28</v>
      </c>
      <c r="AK34">
        <v>95.265000000000001</v>
      </c>
      <c r="AL34">
        <v>95.295000000000002</v>
      </c>
      <c r="AM34">
        <v>95.364999999999995</v>
      </c>
      <c r="AN34">
        <v>95.314999999999998</v>
      </c>
      <c r="AO34">
        <v>95.32</v>
      </c>
      <c r="AP34">
        <v>95.295000000000002</v>
      </c>
      <c r="AQ34">
        <v>95.334999999999994</v>
      </c>
      <c r="AR34">
        <v>95.33</v>
      </c>
      <c r="AS34">
        <v>95.375</v>
      </c>
      <c r="AT34">
        <v>95.37</v>
      </c>
      <c r="AU34">
        <v>95.325000000000003</v>
      </c>
      <c r="AV34">
        <v>95.26</v>
      </c>
      <c r="AW34">
        <v>95.364999999999995</v>
      </c>
      <c r="AX34">
        <v>95.41</v>
      </c>
      <c r="AY34">
        <v>95.444999999999993</v>
      </c>
      <c r="AZ34">
        <v>95.42</v>
      </c>
      <c r="BA34">
        <v>95.375</v>
      </c>
      <c r="BB34">
        <v>95.355000000000004</v>
      </c>
      <c r="BC34">
        <v>95.375</v>
      </c>
      <c r="BD34">
        <v>95.4</v>
      </c>
      <c r="BE34">
        <v>95.43</v>
      </c>
      <c r="BF34">
        <v>95.5</v>
      </c>
      <c r="BG34">
        <v>95.46</v>
      </c>
      <c r="BH34">
        <v>95.48</v>
      </c>
      <c r="BI34">
        <v>95.444999999999993</v>
      </c>
      <c r="BJ34">
        <v>95.435000000000002</v>
      </c>
      <c r="BK34">
        <v>95.47</v>
      </c>
      <c r="BL34">
        <v>95.484999999999999</v>
      </c>
      <c r="BM34">
        <v>95.45</v>
      </c>
      <c r="BN34">
        <v>95.495000000000005</v>
      </c>
    </row>
    <row r="35" spans="1:66" x14ac:dyDescent="0.25">
      <c r="A35" t="s">
        <v>2747</v>
      </c>
      <c r="B35">
        <v>94.75</v>
      </c>
      <c r="C35">
        <v>94.75</v>
      </c>
      <c r="D35">
        <v>94.8</v>
      </c>
      <c r="E35">
        <v>94.715000000000003</v>
      </c>
      <c r="F35">
        <v>94.77</v>
      </c>
      <c r="G35">
        <v>94.8</v>
      </c>
      <c r="H35">
        <v>94.87</v>
      </c>
      <c r="I35">
        <v>94.924999999999997</v>
      </c>
      <c r="J35">
        <v>94.99</v>
      </c>
      <c r="K35">
        <v>95.13</v>
      </c>
      <c r="L35">
        <v>95.14</v>
      </c>
      <c r="M35">
        <v>95.094999999999999</v>
      </c>
      <c r="N35">
        <v>95.14</v>
      </c>
      <c r="O35">
        <v>95.06</v>
      </c>
      <c r="P35">
        <v>95.075000000000003</v>
      </c>
      <c r="Q35">
        <v>95.12</v>
      </c>
      <c r="R35">
        <v>95.1</v>
      </c>
      <c r="S35">
        <v>95.08</v>
      </c>
      <c r="T35">
        <v>95.165000000000006</v>
      </c>
      <c r="U35">
        <v>95.185000000000002</v>
      </c>
      <c r="V35">
        <v>95.2</v>
      </c>
      <c r="W35">
        <v>95.2</v>
      </c>
      <c r="X35">
        <v>95.2</v>
      </c>
      <c r="Y35">
        <v>95.19</v>
      </c>
      <c r="Z35">
        <v>95.19</v>
      </c>
      <c r="AA35">
        <v>95.224999999999994</v>
      </c>
      <c r="AB35">
        <v>95.28</v>
      </c>
      <c r="AC35">
        <v>95.3</v>
      </c>
      <c r="AD35">
        <v>95.305000000000007</v>
      </c>
      <c r="AE35">
        <v>95.33</v>
      </c>
      <c r="AF35">
        <v>95.265000000000001</v>
      </c>
      <c r="AG35">
        <v>95.224999999999994</v>
      </c>
      <c r="AH35">
        <v>95.27</v>
      </c>
      <c r="AI35">
        <v>95.334999999999994</v>
      </c>
      <c r="AJ35">
        <v>95.275000000000006</v>
      </c>
      <c r="AK35">
        <v>95.26</v>
      </c>
      <c r="AL35">
        <v>95.29</v>
      </c>
      <c r="AM35">
        <v>95.36</v>
      </c>
      <c r="AN35">
        <v>95.31</v>
      </c>
      <c r="AO35">
        <v>95.314999999999998</v>
      </c>
      <c r="AP35">
        <v>95.29</v>
      </c>
      <c r="AQ35">
        <v>95.33</v>
      </c>
      <c r="AR35">
        <v>95.325000000000003</v>
      </c>
      <c r="AS35">
        <v>95.37</v>
      </c>
      <c r="AT35">
        <v>95.364999999999995</v>
      </c>
      <c r="AU35">
        <v>95.32</v>
      </c>
      <c r="AV35">
        <v>95.254999999999995</v>
      </c>
      <c r="AW35">
        <v>95.36</v>
      </c>
      <c r="AX35">
        <v>95.405000000000001</v>
      </c>
      <c r="AY35">
        <v>95.44</v>
      </c>
      <c r="AZ35">
        <v>95.415000000000006</v>
      </c>
      <c r="BA35">
        <v>95.37</v>
      </c>
      <c r="BB35">
        <v>95.35</v>
      </c>
      <c r="BC35">
        <v>95.35</v>
      </c>
      <c r="BD35">
        <v>95.375</v>
      </c>
      <c r="BE35">
        <v>95.405000000000001</v>
      </c>
      <c r="BF35">
        <v>95.474999999999994</v>
      </c>
      <c r="BG35">
        <v>95.435000000000002</v>
      </c>
      <c r="BH35">
        <v>95.454999999999998</v>
      </c>
      <c r="BI35">
        <v>95.42</v>
      </c>
      <c r="BJ35">
        <v>95.41</v>
      </c>
      <c r="BK35">
        <v>95.444999999999993</v>
      </c>
      <c r="BL35">
        <v>95.46</v>
      </c>
      <c r="BM35">
        <v>95.424999999999997</v>
      </c>
      <c r="BN35">
        <v>95.47</v>
      </c>
    </row>
    <row r="36" spans="1:66" x14ac:dyDescent="0.25">
      <c r="A36" t="s">
        <v>2748</v>
      </c>
      <c r="B36">
        <v>94.74</v>
      </c>
      <c r="C36">
        <v>94.74</v>
      </c>
      <c r="D36">
        <v>94.79</v>
      </c>
      <c r="E36">
        <v>94.704999999999998</v>
      </c>
      <c r="F36">
        <v>94.76</v>
      </c>
      <c r="G36">
        <v>94.79</v>
      </c>
      <c r="H36">
        <v>94.86</v>
      </c>
      <c r="I36">
        <v>94.915000000000006</v>
      </c>
      <c r="J36">
        <v>94.98</v>
      </c>
      <c r="K36">
        <v>95.12</v>
      </c>
      <c r="L36">
        <v>95.13</v>
      </c>
      <c r="M36">
        <v>95.084999999999994</v>
      </c>
      <c r="N36">
        <v>95.13</v>
      </c>
      <c r="O36">
        <v>95.05</v>
      </c>
      <c r="P36">
        <v>95.03</v>
      </c>
      <c r="Q36">
        <v>95.075000000000003</v>
      </c>
      <c r="R36">
        <v>95.055000000000007</v>
      </c>
      <c r="S36">
        <v>95.034999999999997</v>
      </c>
      <c r="T36">
        <v>95.12</v>
      </c>
      <c r="U36">
        <v>95.14</v>
      </c>
      <c r="V36">
        <v>95.155000000000001</v>
      </c>
      <c r="W36">
        <v>95.155000000000001</v>
      </c>
      <c r="X36">
        <v>95.155000000000001</v>
      </c>
      <c r="Y36">
        <v>95.144999999999996</v>
      </c>
      <c r="Z36">
        <v>95.144999999999996</v>
      </c>
      <c r="AA36">
        <v>95.18</v>
      </c>
      <c r="AB36">
        <v>95.234999999999999</v>
      </c>
      <c r="AC36">
        <v>95.254999999999995</v>
      </c>
      <c r="AD36">
        <v>95.26</v>
      </c>
      <c r="AE36">
        <v>95.284999999999997</v>
      </c>
      <c r="AF36">
        <v>95.22</v>
      </c>
      <c r="AG36">
        <v>95.18</v>
      </c>
      <c r="AH36">
        <v>95.224999999999994</v>
      </c>
      <c r="AI36">
        <v>95.29</v>
      </c>
      <c r="AJ36">
        <v>95.23</v>
      </c>
      <c r="AK36">
        <v>95.215000000000003</v>
      </c>
      <c r="AL36">
        <v>95.245000000000005</v>
      </c>
      <c r="AM36">
        <v>95.314999999999998</v>
      </c>
      <c r="AN36">
        <v>95.265000000000001</v>
      </c>
      <c r="AO36">
        <v>95.27</v>
      </c>
      <c r="AP36">
        <v>95.245000000000005</v>
      </c>
      <c r="AQ36">
        <v>95.284999999999997</v>
      </c>
      <c r="AR36">
        <v>95.28</v>
      </c>
      <c r="AS36">
        <v>95.325000000000003</v>
      </c>
      <c r="AT36">
        <v>95.32</v>
      </c>
      <c r="AU36">
        <v>95.275000000000006</v>
      </c>
      <c r="AV36">
        <v>95.21</v>
      </c>
      <c r="AW36">
        <v>95.314999999999998</v>
      </c>
      <c r="AX36">
        <v>95.36</v>
      </c>
      <c r="AY36">
        <v>95.394999999999996</v>
      </c>
      <c r="AZ36">
        <v>95.37</v>
      </c>
      <c r="BA36">
        <v>95.325000000000003</v>
      </c>
      <c r="BB36">
        <v>95.305000000000007</v>
      </c>
      <c r="BC36">
        <v>95.305000000000007</v>
      </c>
      <c r="BD36">
        <v>95.33</v>
      </c>
      <c r="BE36">
        <v>95.36</v>
      </c>
      <c r="BF36">
        <v>95.43</v>
      </c>
      <c r="BG36">
        <v>95.39</v>
      </c>
      <c r="BH36">
        <v>95.41</v>
      </c>
      <c r="BI36">
        <v>95.375</v>
      </c>
      <c r="BJ36">
        <v>95.364999999999995</v>
      </c>
      <c r="BK36">
        <v>95.4</v>
      </c>
      <c r="BL36">
        <v>95.415000000000006</v>
      </c>
      <c r="BM36">
        <v>95.38</v>
      </c>
      <c r="BN36">
        <v>95.424999999999997</v>
      </c>
    </row>
    <row r="37" spans="1:66" x14ac:dyDescent="0.25">
      <c r="A37" t="s">
        <v>2749</v>
      </c>
      <c r="B37">
        <v>94.715000000000003</v>
      </c>
      <c r="C37">
        <v>94.715000000000003</v>
      </c>
      <c r="D37">
        <v>94.765000000000001</v>
      </c>
      <c r="E37">
        <v>94.68</v>
      </c>
      <c r="F37">
        <v>94.734999999999999</v>
      </c>
      <c r="G37">
        <v>94.765000000000001</v>
      </c>
      <c r="H37">
        <v>94.834999999999994</v>
      </c>
      <c r="I37">
        <v>94.89</v>
      </c>
      <c r="J37">
        <v>94.954999999999998</v>
      </c>
      <c r="K37">
        <v>95.094999999999999</v>
      </c>
      <c r="L37">
        <v>95.105000000000004</v>
      </c>
      <c r="M37">
        <v>95.06</v>
      </c>
      <c r="N37">
        <v>95.105000000000004</v>
      </c>
      <c r="O37">
        <v>95.025000000000006</v>
      </c>
      <c r="P37">
        <v>95.02</v>
      </c>
      <c r="Q37">
        <v>95.064999999999998</v>
      </c>
      <c r="R37">
        <v>95.045000000000002</v>
      </c>
      <c r="S37">
        <v>95.025000000000006</v>
      </c>
      <c r="T37">
        <v>95.11</v>
      </c>
      <c r="U37">
        <v>95.13</v>
      </c>
      <c r="V37">
        <v>95.144999999999996</v>
      </c>
      <c r="W37">
        <v>95.144999999999996</v>
      </c>
      <c r="X37">
        <v>95.144999999999996</v>
      </c>
      <c r="Y37">
        <v>95.135000000000005</v>
      </c>
      <c r="Z37">
        <v>95.135000000000005</v>
      </c>
      <c r="AA37">
        <v>95.17</v>
      </c>
      <c r="AB37">
        <v>95.224999999999994</v>
      </c>
      <c r="AC37">
        <v>95.245000000000005</v>
      </c>
      <c r="AD37">
        <v>95.25</v>
      </c>
      <c r="AE37">
        <v>95.275000000000006</v>
      </c>
      <c r="AF37">
        <v>95.21</v>
      </c>
      <c r="AG37">
        <v>95.17</v>
      </c>
      <c r="AH37">
        <v>95.215000000000003</v>
      </c>
      <c r="AI37">
        <v>95.28</v>
      </c>
      <c r="AJ37">
        <v>95.22</v>
      </c>
      <c r="AK37">
        <v>95.204999999999998</v>
      </c>
      <c r="AL37">
        <v>95.234999999999999</v>
      </c>
      <c r="AM37">
        <v>95.305000000000007</v>
      </c>
      <c r="AN37">
        <v>95.254999999999995</v>
      </c>
      <c r="AO37">
        <v>95.26</v>
      </c>
      <c r="AP37">
        <v>95.234999999999999</v>
      </c>
      <c r="AQ37">
        <v>95.275000000000006</v>
      </c>
      <c r="AR37">
        <v>95.27</v>
      </c>
      <c r="AS37">
        <v>95.314999999999998</v>
      </c>
      <c r="AT37">
        <v>95.31</v>
      </c>
      <c r="AU37">
        <v>95.265000000000001</v>
      </c>
      <c r="AV37">
        <v>95.2</v>
      </c>
      <c r="AW37">
        <v>95.305000000000007</v>
      </c>
      <c r="AX37">
        <v>95.35</v>
      </c>
      <c r="AY37">
        <v>95.385000000000005</v>
      </c>
      <c r="AZ37">
        <v>95.36</v>
      </c>
      <c r="BA37">
        <v>95.314999999999998</v>
      </c>
      <c r="BB37">
        <v>95.295000000000002</v>
      </c>
      <c r="BC37">
        <v>95.295000000000002</v>
      </c>
      <c r="BD37">
        <v>95.32</v>
      </c>
      <c r="BE37">
        <v>95.35</v>
      </c>
      <c r="BF37">
        <v>95.42</v>
      </c>
      <c r="BG37">
        <v>95.38</v>
      </c>
      <c r="BH37">
        <v>95.4</v>
      </c>
      <c r="BI37">
        <v>95.364999999999995</v>
      </c>
      <c r="BJ37">
        <v>95.355000000000004</v>
      </c>
      <c r="BK37">
        <v>95.39</v>
      </c>
      <c r="BL37">
        <v>95.405000000000001</v>
      </c>
      <c r="BM37">
        <v>95.37</v>
      </c>
      <c r="BN37">
        <v>95.415000000000006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7956-04D7-4780-A3F6-FD30C6737820}">
  <dimension ref="A1:CGX133"/>
  <sheetViews>
    <sheetView workbookViewId="0">
      <selection activeCell="B3" sqref="B3"/>
    </sheetView>
  </sheetViews>
  <sheetFormatPr defaultRowHeight="15" x14ac:dyDescent="0.25"/>
  <cols>
    <col min="1" max="1" width="18.28515625" bestFit="1" customWidth="1"/>
    <col min="2" max="9" width="11.140625" bestFit="1" customWidth="1"/>
    <col min="10" max="99" width="12.140625" bestFit="1" customWidth="1"/>
    <col min="100" max="999" width="13.140625" bestFit="1" customWidth="1"/>
    <col min="1000" max="2234" width="14.140625" bestFit="1" customWidth="1"/>
  </cols>
  <sheetData>
    <row r="1" spans="1:22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242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t="s">
        <v>267</v>
      </c>
      <c r="ER1" t="s">
        <v>268</v>
      </c>
      <c r="ES1" t="s">
        <v>269</v>
      </c>
      <c r="ET1" t="s">
        <v>270</v>
      </c>
      <c r="EU1" t="s">
        <v>271</v>
      </c>
      <c r="EV1" t="s">
        <v>272</v>
      </c>
      <c r="EW1" t="s">
        <v>273</v>
      </c>
      <c r="EX1" t="s">
        <v>274</v>
      </c>
      <c r="EY1" t="s">
        <v>275</v>
      </c>
      <c r="EZ1" t="s">
        <v>276</v>
      </c>
      <c r="FA1" t="s">
        <v>277</v>
      </c>
      <c r="FB1" t="s">
        <v>278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289</v>
      </c>
      <c r="FN1" t="s">
        <v>290</v>
      </c>
      <c r="FO1" t="s">
        <v>291</v>
      </c>
      <c r="FP1" t="s">
        <v>292</v>
      </c>
      <c r="FQ1" t="s">
        <v>293</v>
      </c>
      <c r="FR1" t="s">
        <v>294</v>
      </c>
      <c r="FS1" t="s">
        <v>295</v>
      </c>
      <c r="FT1" t="s">
        <v>296</v>
      </c>
      <c r="FU1" t="s">
        <v>297</v>
      </c>
      <c r="FV1" t="s">
        <v>298</v>
      </c>
      <c r="FW1" t="s">
        <v>299</v>
      </c>
      <c r="FX1" t="s">
        <v>300</v>
      </c>
      <c r="FY1" t="s">
        <v>301</v>
      </c>
      <c r="FZ1" t="s">
        <v>302</v>
      </c>
      <c r="GA1" t="s">
        <v>303</v>
      </c>
      <c r="GB1" t="s">
        <v>304</v>
      </c>
      <c r="GC1" t="s">
        <v>305</v>
      </c>
      <c r="GD1" t="s">
        <v>306</v>
      </c>
      <c r="GE1" t="s">
        <v>307</v>
      </c>
      <c r="GF1" t="s">
        <v>308</v>
      </c>
      <c r="GG1" t="s">
        <v>309</v>
      </c>
      <c r="GH1" t="s">
        <v>310</v>
      </c>
      <c r="GI1" t="s">
        <v>311</v>
      </c>
      <c r="GJ1" t="s">
        <v>312</v>
      </c>
      <c r="GK1" t="s">
        <v>313</v>
      </c>
      <c r="GL1" t="s">
        <v>314</v>
      </c>
      <c r="GM1" t="s">
        <v>315</v>
      </c>
      <c r="GN1" t="s">
        <v>316</v>
      </c>
      <c r="GO1" t="s">
        <v>317</v>
      </c>
      <c r="GP1" t="s">
        <v>318</v>
      </c>
      <c r="GQ1" t="s">
        <v>319</v>
      </c>
      <c r="GR1" t="s">
        <v>320</v>
      </c>
      <c r="GS1" t="s">
        <v>321</v>
      </c>
      <c r="GT1" t="s">
        <v>322</v>
      </c>
      <c r="GU1" t="s">
        <v>323</v>
      </c>
      <c r="GV1" t="s">
        <v>324</v>
      </c>
      <c r="GW1" t="s">
        <v>325</v>
      </c>
      <c r="GX1" t="s">
        <v>326</v>
      </c>
      <c r="GY1" t="s">
        <v>327</v>
      </c>
      <c r="GZ1" t="s">
        <v>328</v>
      </c>
      <c r="HA1" t="s">
        <v>329</v>
      </c>
      <c r="HB1" t="s">
        <v>330</v>
      </c>
      <c r="HC1" t="s">
        <v>331</v>
      </c>
      <c r="HD1" t="s">
        <v>332</v>
      </c>
      <c r="HE1" t="s">
        <v>333</v>
      </c>
      <c r="HF1" t="s">
        <v>334</v>
      </c>
      <c r="HG1" t="s">
        <v>335</v>
      </c>
      <c r="HH1" t="s">
        <v>336</v>
      </c>
      <c r="HI1" t="s">
        <v>337</v>
      </c>
      <c r="HJ1" t="s">
        <v>338</v>
      </c>
      <c r="HK1" t="s">
        <v>339</v>
      </c>
      <c r="HL1" t="s">
        <v>340</v>
      </c>
      <c r="HM1" t="s">
        <v>341</v>
      </c>
      <c r="HN1" t="s">
        <v>342</v>
      </c>
      <c r="HO1" t="s">
        <v>343</v>
      </c>
      <c r="HP1" t="s">
        <v>344</v>
      </c>
      <c r="HQ1" t="s">
        <v>345</v>
      </c>
      <c r="HR1" t="s">
        <v>346</v>
      </c>
      <c r="HS1" t="s">
        <v>347</v>
      </c>
      <c r="HT1" t="s">
        <v>348</v>
      </c>
      <c r="HU1" t="s">
        <v>349</v>
      </c>
      <c r="HV1" t="s">
        <v>350</v>
      </c>
      <c r="HW1" t="s">
        <v>351</v>
      </c>
      <c r="HX1" t="s">
        <v>352</v>
      </c>
      <c r="HY1" t="s">
        <v>353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360</v>
      </c>
      <c r="IG1" t="s">
        <v>361</v>
      </c>
      <c r="IH1" t="s">
        <v>362</v>
      </c>
      <c r="II1" t="s">
        <v>363</v>
      </c>
      <c r="IJ1" t="s">
        <v>364</v>
      </c>
      <c r="IK1" t="s">
        <v>365</v>
      </c>
      <c r="IL1" t="s">
        <v>366</v>
      </c>
      <c r="IM1" t="s">
        <v>367</v>
      </c>
      <c r="IN1" t="s">
        <v>368</v>
      </c>
      <c r="IO1" t="s">
        <v>369</v>
      </c>
      <c r="IP1" t="s">
        <v>370</v>
      </c>
      <c r="IQ1" t="s">
        <v>371</v>
      </c>
      <c r="IR1" t="s">
        <v>372</v>
      </c>
      <c r="IS1" t="s">
        <v>373</v>
      </c>
      <c r="IT1" t="s">
        <v>374</v>
      </c>
      <c r="IU1" t="s">
        <v>375</v>
      </c>
      <c r="IV1" t="s">
        <v>376</v>
      </c>
      <c r="IW1" t="s">
        <v>377</v>
      </c>
      <c r="IX1" t="s">
        <v>378</v>
      </c>
      <c r="IY1" t="s">
        <v>379</v>
      </c>
      <c r="IZ1" t="s">
        <v>380</v>
      </c>
      <c r="JA1" t="s">
        <v>381</v>
      </c>
      <c r="JB1" t="s">
        <v>382</v>
      </c>
      <c r="JC1" t="s">
        <v>383</v>
      </c>
      <c r="JD1" t="s">
        <v>384</v>
      </c>
      <c r="JE1" t="s">
        <v>385</v>
      </c>
      <c r="JF1" t="s">
        <v>386</v>
      </c>
      <c r="JG1" t="s">
        <v>387</v>
      </c>
      <c r="JH1" t="s">
        <v>388</v>
      </c>
      <c r="JI1" t="s">
        <v>389</v>
      </c>
      <c r="JJ1" t="s">
        <v>390</v>
      </c>
      <c r="JK1" t="s">
        <v>391</v>
      </c>
      <c r="JL1" t="s">
        <v>392</v>
      </c>
      <c r="JM1" t="s">
        <v>393</v>
      </c>
      <c r="JN1" t="s">
        <v>394</v>
      </c>
      <c r="JO1" t="s">
        <v>395</v>
      </c>
      <c r="JP1" t="s">
        <v>396</v>
      </c>
      <c r="JQ1" t="s">
        <v>397</v>
      </c>
      <c r="JR1" t="s">
        <v>398</v>
      </c>
      <c r="JS1" t="s">
        <v>399</v>
      </c>
      <c r="JT1" t="s">
        <v>400</v>
      </c>
      <c r="JU1" t="s">
        <v>401</v>
      </c>
      <c r="JV1" t="s">
        <v>402</v>
      </c>
      <c r="JW1" t="s">
        <v>403</v>
      </c>
      <c r="JX1" t="s">
        <v>404</v>
      </c>
      <c r="JY1" t="s">
        <v>405</v>
      </c>
      <c r="JZ1" t="s">
        <v>406</v>
      </c>
      <c r="KA1" t="s">
        <v>407</v>
      </c>
      <c r="KB1" t="s">
        <v>408</v>
      </c>
      <c r="KC1" t="s">
        <v>409</v>
      </c>
      <c r="KD1" t="s">
        <v>410</v>
      </c>
      <c r="KE1" t="s">
        <v>411</v>
      </c>
      <c r="KF1" t="s">
        <v>412</v>
      </c>
      <c r="KG1" t="s">
        <v>413</v>
      </c>
      <c r="KH1" t="s">
        <v>414</v>
      </c>
      <c r="KI1" t="s">
        <v>415</v>
      </c>
      <c r="KJ1" t="s">
        <v>416</v>
      </c>
      <c r="KK1" t="s">
        <v>417</v>
      </c>
      <c r="KL1" t="s">
        <v>418</v>
      </c>
      <c r="KM1" t="s">
        <v>419</v>
      </c>
      <c r="KN1" t="s">
        <v>420</v>
      </c>
      <c r="KO1" t="s">
        <v>421</v>
      </c>
      <c r="KP1" t="s">
        <v>422</v>
      </c>
      <c r="KQ1" t="s">
        <v>423</v>
      </c>
      <c r="KR1" t="s">
        <v>424</v>
      </c>
      <c r="KS1" t="s">
        <v>425</v>
      </c>
      <c r="KT1" t="s">
        <v>426</v>
      </c>
      <c r="KU1" t="s">
        <v>427</v>
      </c>
      <c r="KV1" t="s">
        <v>428</v>
      </c>
      <c r="KW1" t="s">
        <v>429</v>
      </c>
      <c r="KX1" t="s">
        <v>430</v>
      </c>
      <c r="KY1" t="s">
        <v>431</v>
      </c>
      <c r="KZ1" t="s">
        <v>432</v>
      </c>
      <c r="LA1" t="s">
        <v>433</v>
      </c>
      <c r="LB1" t="s">
        <v>434</v>
      </c>
      <c r="LC1" t="s">
        <v>435</v>
      </c>
      <c r="LD1" t="s">
        <v>436</v>
      </c>
      <c r="LE1" t="s">
        <v>437</v>
      </c>
      <c r="LF1" t="s">
        <v>438</v>
      </c>
      <c r="LG1" t="s">
        <v>439</v>
      </c>
      <c r="LH1" t="s">
        <v>440</v>
      </c>
      <c r="LI1" t="s">
        <v>441</v>
      </c>
      <c r="LJ1" t="s">
        <v>442</v>
      </c>
      <c r="LK1" t="s">
        <v>443</v>
      </c>
      <c r="LL1" t="s">
        <v>444</v>
      </c>
      <c r="LM1" t="s">
        <v>445</v>
      </c>
      <c r="LN1" t="s">
        <v>446</v>
      </c>
      <c r="LO1" t="s">
        <v>447</v>
      </c>
      <c r="LP1" t="s">
        <v>448</v>
      </c>
      <c r="LQ1" t="s">
        <v>449</v>
      </c>
      <c r="LR1" t="s">
        <v>450</v>
      </c>
      <c r="LS1" t="s">
        <v>451</v>
      </c>
      <c r="LT1" t="s">
        <v>452</v>
      </c>
      <c r="LU1" t="s">
        <v>453</v>
      </c>
      <c r="LV1" t="s">
        <v>454</v>
      </c>
      <c r="LW1" t="s">
        <v>455</v>
      </c>
      <c r="LX1" t="s">
        <v>456</v>
      </c>
      <c r="LY1" t="s">
        <v>457</v>
      </c>
      <c r="LZ1" t="s">
        <v>458</v>
      </c>
      <c r="MA1" t="s">
        <v>459</v>
      </c>
      <c r="MB1" t="s">
        <v>460</v>
      </c>
      <c r="MC1" t="s">
        <v>461</v>
      </c>
      <c r="MD1" t="s">
        <v>462</v>
      </c>
      <c r="ME1" t="s">
        <v>463</v>
      </c>
      <c r="MF1" t="s">
        <v>464</v>
      </c>
      <c r="MG1" t="s">
        <v>465</v>
      </c>
      <c r="MH1" t="s">
        <v>466</v>
      </c>
      <c r="MI1" t="s">
        <v>467</v>
      </c>
      <c r="MJ1" t="s">
        <v>468</v>
      </c>
      <c r="MK1" t="s">
        <v>469</v>
      </c>
      <c r="ML1" t="s">
        <v>470</v>
      </c>
      <c r="MM1" t="s">
        <v>471</v>
      </c>
      <c r="MN1" t="s">
        <v>472</v>
      </c>
      <c r="MO1" t="s">
        <v>473</v>
      </c>
      <c r="MP1" t="s">
        <v>474</v>
      </c>
      <c r="MQ1" t="s">
        <v>475</v>
      </c>
      <c r="MR1" t="s">
        <v>476</v>
      </c>
      <c r="MS1" t="s">
        <v>477</v>
      </c>
      <c r="MT1" t="s">
        <v>478</v>
      </c>
      <c r="MU1" t="s">
        <v>479</v>
      </c>
      <c r="MV1" t="s">
        <v>480</v>
      </c>
      <c r="MW1" t="s">
        <v>481</v>
      </c>
      <c r="MX1" t="s">
        <v>482</v>
      </c>
      <c r="MY1" t="s">
        <v>483</v>
      </c>
      <c r="MZ1" t="s">
        <v>484</v>
      </c>
      <c r="NA1" t="s">
        <v>485</v>
      </c>
      <c r="NB1" t="s">
        <v>486</v>
      </c>
      <c r="NC1" t="s">
        <v>487</v>
      </c>
      <c r="ND1" t="s">
        <v>488</v>
      </c>
      <c r="NE1" t="s">
        <v>489</v>
      </c>
      <c r="NF1" t="s">
        <v>490</v>
      </c>
      <c r="NG1" t="s">
        <v>491</v>
      </c>
      <c r="NH1" t="s">
        <v>492</v>
      </c>
      <c r="NI1" t="s">
        <v>493</v>
      </c>
      <c r="NJ1" t="s">
        <v>494</v>
      </c>
      <c r="NK1" t="s">
        <v>495</v>
      </c>
      <c r="NL1" t="s">
        <v>496</v>
      </c>
      <c r="NM1" t="s">
        <v>497</v>
      </c>
      <c r="NN1" t="s">
        <v>498</v>
      </c>
      <c r="NO1" t="s">
        <v>499</v>
      </c>
      <c r="NP1" t="s">
        <v>500</v>
      </c>
      <c r="NQ1" t="s">
        <v>501</v>
      </c>
      <c r="NR1" t="s">
        <v>502</v>
      </c>
      <c r="NS1" t="s">
        <v>503</v>
      </c>
      <c r="NT1" t="s">
        <v>504</v>
      </c>
      <c r="NU1" t="s">
        <v>505</v>
      </c>
      <c r="NV1" t="s">
        <v>506</v>
      </c>
      <c r="NW1" t="s">
        <v>507</v>
      </c>
      <c r="NX1" t="s">
        <v>508</v>
      </c>
      <c r="NY1" t="s">
        <v>509</v>
      </c>
      <c r="NZ1" t="s">
        <v>510</v>
      </c>
      <c r="OA1" t="s">
        <v>511</v>
      </c>
      <c r="OB1" t="s">
        <v>512</v>
      </c>
      <c r="OC1" t="s">
        <v>513</v>
      </c>
      <c r="OD1" t="s">
        <v>514</v>
      </c>
      <c r="OE1" t="s">
        <v>515</v>
      </c>
      <c r="OF1" t="s">
        <v>516</v>
      </c>
      <c r="OG1" t="s">
        <v>517</v>
      </c>
      <c r="OH1" t="s">
        <v>518</v>
      </c>
      <c r="OI1" t="s">
        <v>519</v>
      </c>
      <c r="OJ1" t="s">
        <v>520</v>
      </c>
      <c r="OK1" t="s">
        <v>521</v>
      </c>
      <c r="OL1" t="s">
        <v>522</v>
      </c>
      <c r="OM1" t="s">
        <v>523</v>
      </c>
      <c r="ON1" t="s">
        <v>524</v>
      </c>
      <c r="OO1" t="s">
        <v>525</v>
      </c>
      <c r="OP1" t="s">
        <v>526</v>
      </c>
      <c r="OQ1" t="s">
        <v>527</v>
      </c>
      <c r="OR1" t="s">
        <v>528</v>
      </c>
      <c r="OS1" t="s">
        <v>529</v>
      </c>
      <c r="OT1" t="s">
        <v>530</v>
      </c>
      <c r="OU1" t="s">
        <v>531</v>
      </c>
      <c r="OV1" t="s">
        <v>532</v>
      </c>
      <c r="OW1" t="s">
        <v>533</v>
      </c>
      <c r="OX1" t="s">
        <v>534</v>
      </c>
      <c r="OY1" t="s">
        <v>535</v>
      </c>
      <c r="OZ1" t="s">
        <v>536</v>
      </c>
      <c r="PA1" t="s">
        <v>537</v>
      </c>
      <c r="PB1" t="s">
        <v>538</v>
      </c>
      <c r="PC1" t="s">
        <v>539</v>
      </c>
      <c r="PD1" t="s">
        <v>540</v>
      </c>
      <c r="PE1" t="s">
        <v>541</v>
      </c>
      <c r="PF1" t="s">
        <v>542</v>
      </c>
      <c r="PG1" t="s">
        <v>543</v>
      </c>
      <c r="PH1" t="s">
        <v>544</v>
      </c>
      <c r="PI1" t="s">
        <v>545</v>
      </c>
      <c r="PJ1" t="s">
        <v>546</v>
      </c>
      <c r="PK1" t="s">
        <v>547</v>
      </c>
      <c r="PL1" t="s">
        <v>548</v>
      </c>
      <c r="PM1" t="s">
        <v>549</v>
      </c>
      <c r="PN1" t="s">
        <v>550</v>
      </c>
      <c r="PO1" t="s">
        <v>551</v>
      </c>
      <c r="PP1" t="s">
        <v>552</v>
      </c>
      <c r="PQ1" t="s">
        <v>553</v>
      </c>
      <c r="PR1" t="s">
        <v>554</v>
      </c>
      <c r="PS1" t="s">
        <v>555</v>
      </c>
      <c r="PT1" t="s">
        <v>556</v>
      </c>
      <c r="PU1" t="s">
        <v>557</v>
      </c>
      <c r="PV1" t="s">
        <v>558</v>
      </c>
      <c r="PW1" t="s">
        <v>559</v>
      </c>
      <c r="PX1" t="s">
        <v>560</v>
      </c>
      <c r="PY1" t="s">
        <v>561</v>
      </c>
      <c r="PZ1" t="s">
        <v>562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573</v>
      </c>
      <c r="QL1" t="s">
        <v>574</v>
      </c>
      <c r="QM1" t="s">
        <v>575</v>
      </c>
      <c r="QN1" t="s">
        <v>576</v>
      </c>
      <c r="QO1" t="s">
        <v>577</v>
      </c>
      <c r="QP1" t="s">
        <v>578</v>
      </c>
      <c r="QQ1" t="s">
        <v>579</v>
      </c>
      <c r="QR1" t="s">
        <v>580</v>
      </c>
      <c r="QS1" t="s">
        <v>581</v>
      </c>
      <c r="QT1" t="s">
        <v>582</v>
      </c>
      <c r="QU1" t="s">
        <v>583</v>
      </c>
      <c r="QV1" t="s">
        <v>584</v>
      </c>
      <c r="QW1" t="s">
        <v>585</v>
      </c>
      <c r="QX1" t="s">
        <v>586</v>
      </c>
      <c r="QY1" t="s">
        <v>587</v>
      </c>
      <c r="QZ1" t="s">
        <v>588</v>
      </c>
      <c r="RA1" t="s">
        <v>589</v>
      </c>
      <c r="RB1" t="s">
        <v>590</v>
      </c>
      <c r="RC1" t="s">
        <v>591</v>
      </c>
      <c r="RD1" t="s">
        <v>592</v>
      </c>
      <c r="RE1" t="s">
        <v>593</v>
      </c>
      <c r="RF1" t="s">
        <v>594</v>
      </c>
      <c r="RG1" t="s">
        <v>595</v>
      </c>
      <c r="RH1" t="s">
        <v>596</v>
      </c>
      <c r="RI1" t="s">
        <v>597</v>
      </c>
      <c r="RJ1" t="s">
        <v>598</v>
      </c>
      <c r="RK1" t="s">
        <v>599</v>
      </c>
      <c r="RL1" t="s">
        <v>600</v>
      </c>
      <c r="RM1" t="s">
        <v>601</v>
      </c>
      <c r="RN1" t="s">
        <v>602</v>
      </c>
      <c r="RO1" t="s">
        <v>603</v>
      </c>
      <c r="RP1" t="s">
        <v>604</v>
      </c>
      <c r="RQ1" t="s">
        <v>605</v>
      </c>
      <c r="RR1" t="s">
        <v>606</v>
      </c>
      <c r="RS1" t="s">
        <v>607</v>
      </c>
      <c r="RT1" t="s">
        <v>608</v>
      </c>
      <c r="RU1" t="s">
        <v>609</v>
      </c>
      <c r="RV1" t="s">
        <v>610</v>
      </c>
      <c r="RW1" t="s">
        <v>611</v>
      </c>
      <c r="RX1" t="s">
        <v>612</v>
      </c>
      <c r="RY1" t="s">
        <v>613</v>
      </c>
      <c r="RZ1" t="s">
        <v>614</v>
      </c>
      <c r="SA1" t="s">
        <v>615</v>
      </c>
      <c r="SB1" t="s">
        <v>616</v>
      </c>
      <c r="SC1" t="s">
        <v>617</v>
      </c>
      <c r="SD1" t="s">
        <v>618</v>
      </c>
      <c r="SE1" t="s">
        <v>619</v>
      </c>
      <c r="SF1" t="s">
        <v>620</v>
      </c>
      <c r="SG1" t="s">
        <v>621</v>
      </c>
      <c r="SH1" t="s">
        <v>622</v>
      </c>
      <c r="SI1" t="s">
        <v>623</v>
      </c>
      <c r="SJ1" t="s">
        <v>624</v>
      </c>
      <c r="SK1" t="s">
        <v>625</v>
      </c>
      <c r="SL1" t="s">
        <v>626</v>
      </c>
      <c r="SM1" t="s">
        <v>627</v>
      </c>
      <c r="SN1" t="s">
        <v>628</v>
      </c>
      <c r="SO1" t="s">
        <v>629</v>
      </c>
      <c r="SP1" t="s">
        <v>630</v>
      </c>
      <c r="SQ1" t="s">
        <v>631</v>
      </c>
      <c r="SR1" t="s">
        <v>632</v>
      </c>
      <c r="SS1" t="s">
        <v>633</v>
      </c>
      <c r="ST1" t="s">
        <v>634</v>
      </c>
      <c r="SU1" t="s">
        <v>635</v>
      </c>
      <c r="SV1" t="s">
        <v>636</v>
      </c>
      <c r="SW1" t="s">
        <v>637</v>
      </c>
      <c r="SX1" t="s">
        <v>638</v>
      </c>
      <c r="SY1" t="s">
        <v>639</v>
      </c>
      <c r="SZ1" t="s">
        <v>640</v>
      </c>
      <c r="TA1" t="s">
        <v>641</v>
      </c>
      <c r="TB1" t="s">
        <v>642</v>
      </c>
      <c r="TC1" t="s">
        <v>643</v>
      </c>
      <c r="TD1" t="s">
        <v>644</v>
      </c>
      <c r="TE1" t="s">
        <v>645</v>
      </c>
      <c r="TF1" t="s">
        <v>646</v>
      </c>
      <c r="TG1" t="s">
        <v>647</v>
      </c>
      <c r="TH1" t="s">
        <v>648</v>
      </c>
      <c r="TI1" t="s">
        <v>649</v>
      </c>
      <c r="TJ1" t="s">
        <v>650</v>
      </c>
      <c r="TK1" t="s">
        <v>651</v>
      </c>
      <c r="TL1" t="s">
        <v>652</v>
      </c>
      <c r="TM1" t="s">
        <v>653</v>
      </c>
      <c r="TN1" t="s">
        <v>654</v>
      </c>
      <c r="TO1" t="s">
        <v>655</v>
      </c>
      <c r="TP1" t="s">
        <v>656</v>
      </c>
      <c r="TQ1" t="s">
        <v>657</v>
      </c>
      <c r="TR1" t="s">
        <v>658</v>
      </c>
      <c r="TS1" t="s">
        <v>659</v>
      </c>
      <c r="TT1" t="s">
        <v>660</v>
      </c>
      <c r="TU1" t="s">
        <v>661</v>
      </c>
      <c r="TV1" t="s">
        <v>662</v>
      </c>
      <c r="TW1" t="s">
        <v>663</v>
      </c>
      <c r="TX1" t="s">
        <v>664</v>
      </c>
      <c r="TY1" t="s">
        <v>665</v>
      </c>
      <c r="TZ1" t="s">
        <v>666</v>
      </c>
      <c r="UA1" t="s">
        <v>667</v>
      </c>
      <c r="UB1" t="s">
        <v>668</v>
      </c>
      <c r="UC1" t="s">
        <v>669</v>
      </c>
      <c r="UD1" t="s">
        <v>670</v>
      </c>
      <c r="UE1" t="s">
        <v>671</v>
      </c>
      <c r="UF1" t="s">
        <v>672</v>
      </c>
      <c r="UG1" t="s">
        <v>673</v>
      </c>
      <c r="UH1" t="s">
        <v>674</v>
      </c>
      <c r="UI1" t="s">
        <v>675</v>
      </c>
      <c r="UJ1" t="s">
        <v>676</v>
      </c>
      <c r="UK1" t="s">
        <v>677</v>
      </c>
      <c r="UL1" t="s">
        <v>678</v>
      </c>
      <c r="UM1" t="s">
        <v>679</v>
      </c>
      <c r="UN1" t="s">
        <v>680</v>
      </c>
      <c r="UO1" t="s">
        <v>681</v>
      </c>
      <c r="UP1" t="s">
        <v>682</v>
      </c>
      <c r="UQ1" t="s">
        <v>683</v>
      </c>
      <c r="UR1" t="s">
        <v>684</v>
      </c>
      <c r="US1" t="s">
        <v>685</v>
      </c>
      <c r="UT1" t="s">
        <v>686</v>
      </c>
      <c r="UU1" t="s">
        <v>687</v>
      </c>
      <c r="UV1" t="s">
        <v>688</v>
      </c>
      <c r="UW1" t="s">
        <v>689</v>
      </c>
      <c r="UX1" t="s">
        <v>690</v>
      </c>
      <c r="UY1" t="s">
        <v>691</v>
      </c>
      <c r="UZ1" t="s">
        <v>692</v>
      </c>
      <c r="VA1" t="s">
        <v>693</v>
      </c>
      <c r="VB1" t="s">
        <v>694</v>
      </c>
      <c r="VC1" t="s">
        <v>695</v>
      </c>
      <c r="VD1" t="s">
        <v>696</v>
      </c>
      <c r="VE1" t="s">
        <v>697</v>
      </c>
      <c r="VF1" t="s">
        <v>698</v>
      </c>
      <c r="VG1" t="s">
        <v>699</v>
      </c>
      <c r="VH1" t="s">
        <v>700</v>
      </c>
      <c r="VI1" t="s">
        <v>701</v>
      </c>
      <c r="VJ1" t="s">
        <v>702</v>
      </c>
      <c r="VK1" t="s">
        <v>703</v>
      </c>
      <c r="VL1" t="s">
        <v>704</v>
      </c>
      <c r="VM1" t="s">
        <v>705</v>
      </c>
      <c r="VN1" t="s">
        <v>706</v>
      </c>
      <c r="VO1" t="s">
        <v>707</v>
      </c>
      <c r="VP1" t="s">
        <v>708</v>
      </c>
      <c r="VQ1" t="s">
        <v>709</v>
      </c>
      <c r="VR1" t="s">
        <v>710</v>
      </c>
      <c r="VS1" t="s">
        <v>711</v>
      </c>
      <c r="VT1" t="s">
        <v>712</v>
      </c>
      <c r="VU1" t="s">
        <v>713</v>
      </c>
      <c r="VV1" t="s">
        <v>714</v>
      </c>
      <c r="VW1" t="s">
        <v>715</v>
      </c>
      <c r="VX1" t="s">
        <v>716</v>
      </c>
      <c r="VY1" t="s">
        <v>717</v>
      </c>
      <c r="VZ1" t="s">
        <v>718</v>
      </c>
      <c r="WA1" t="s">
        <v>719</v>
      </c>
      <c r="WB1" t="s">
        <v>720</v>
      </c>
      <c r="WC1" t="s">
        <v>721</v>
      </c>
      <c r="WD1" t="s">
        <v>722</v>
      </c>
      <c r="WE1" t="s">
        <v>723</v>
      </c>
      <c r="WF1" t="s">
        <v>724</v>
      </c>
      <c r="WG1" t="s">
        <v>725</v>
      </c>
      <c r="WH1" t="s">
        <v>726</v>
      </c>
      <c r="WI1" t="s">
        <v>727</v>
      </c>
      <c r="WJ1" t="s">
        <v>728</v>
      </c>
      <c r="WK1" t="s">
        <v>729</v>
      </c>
      <c r="WL1" t="s">
        <v>730</v>
      </c>
      <c r="WM1" t="s">
        <v>731</v>
      </c>
      <c r="WN1" t="s">
        <v>732</v>
      </c>
      <c r="WO1" t="s">
        <v>733</v>
      </c>
      <c r="WP1" t="s">
        <v>734</v>
      </c>
      <c r="WQ1" t="s">
        <v>735</v>
      </c>
      <c r="WR1" t="s">
        <v>736</v>
      </c>
      <c r="WS1" t="s">
        <v>737</v>
      </c>
      <c r="WT1" t="s">
        <v>738</v>
      </c>
      <c r="WU1" t="s">
        <v>739</v>
      </c>
      <c r="WV1" t="s">
        <v>740</v>
      </c>
      <c r="WW1" t="s">
        <v>741</v>
      </c>
      <c r="WX1" t="s">
        <v>742</v>
      </c>
      <c r="WY1" t="s">
        <v>743</v>
      </c>
      <c r="WZ1" t="s">
        <v>744</v>
      </c>
      <c r="XA1" t="s">
        <v>745</v>
      </c>
      <c r="XB1" t="s">
        <v>746</v>
      </c>
      <c r="XC1" t="s">
        <v>747</v>
      </c>
      <c r="XD1" t="s">
        <v>748</v>
      </c>
      <c r="XE1" t="s">
        <v>749</v>
      </c>
      <c r="XF1" t="s">
        <v>750</v>
      </c>
      <c r="XG1" t="s">
        <v>751</v>
      </c>
      <c r="XH1" t="s">
        <v>752</v>
      </c>
      <c r="XI1" t="s">
        <v>753</v>
      </c>
      <c r="XJ1" t="s">
        <v>754</v>
      </c>
      <c r="XK1" t="s">
        <v>755</v>
      </c>
      <c r="XL1" t="s">
        <v>756</v>
      </c>
      <c r="XM1" t="s">
        <v>757</v>
      </c>
      <c r="XN1" t="s">
        <v>758</v>
      </c>
      <c r="XO1" t="s">
        <v>759</v>
      </c>
      <c r="XP1" t="s">
        <v>760</v>
      </c>
      <c r="XQ1" t="s">
        <v>761</v>
      </c>
      <c r="XR1" t="s">
        <v>762</v>
      </c>
      <c r="XS1" t="s">
        <v>763</v>
      </c>
      <c r="XT1" t="s">
        <v>764</v>
      </c>
      <c r="XU1" t="s">
        <v>765</v>
      </c>
      <c r="XV1" t="s">
        <v>766</v>
      </c>
      <c r="XW1" t="s">
        <v>767</v>
      </c>
      <c r="XX1" t="s">
        <v>768</v>
      </c>
      <c r="XY1" t="s">
        <v>769</v>
      </c>
      <c r="XZ1" t="s">
        <v>770</v>
      </c>
      <c r="YA1" t="s">
        <v>771</v>
      </c>
      <c r="YB1" t="s">
        <v>772</v>
      </c>
      <c r="YC1" t="s">
        <v>773</v>
      </c>
      <c r="YD1" t="s">
        <v>774</v>
      </c>
      <c r="YE1" t="s">
        <v>775</v>
      </c>
      <c r="YF1" t="s">
        <v>776</v>
      </c>
      <c r="YG1" t="s">
        <v>777</v>
      </c>
      <c r="YH1" t="s">
        <v>778</v>
      </c>
      <c r="YI1" t="s">
        <v>779</v>
      </c>
      <c r="YJ1" t="s">
        <v>780</v>
      </c>
      <c r="YK1" t="s">
        <v>781</v>
      </c>
      <c r="YL1" t="s">
        <v>782</v>
      </c>
      <c r="YM1" t="s">
        <v>783</v>
      </c>
      <c r="YN1" t="s">
        <v>784</v>
      </c>
      <c r="YO1" t="s">
        <v>785</v>
      </c>
      <c r="YP1" t="s">
        <v>786</v>
      </c>
      <c r="YQ1" t="s">
        <v>787</v>
      </c>
      <c r="YR1" t="s">
        <v>788</v>
      </c>
      <c r="YS1" t="s">
        <v>789</v>
      </c>
      <c r="YT1" t="s">
        <v>790</v>
      </c>
      <c r="YU1" t="s">
        <v>791</v>
      </c>
      <c r="YV1" t="s">
        <v>792</v>
      </c>
      <c r="YW1" t="s">
        <v>793</v>
      </c>
      <c r="YX1" t="s">
        <v>794</v>
      </c>
      <c r="YY1" t="s">
        <v>795</v>
      </c>
      <c r="YZ1" t="s">
        <v>796</v>
      </c>
      <c r="ZA1" t="s">
        <v>797</v>
      </c>
      <c r="ZB1" t="s">
        <v>798</v>
      </c>
      <c r="ZC1" t="s">
        <v>799</v>
      </c>
      <c r="ZD1" t="s">
        <v>800</v>
      </c>
      <c r="ZE1" t="s">
        <v>801</v>
      </c>
      <c r="ZF1" t="s">
        <v>802</v>
      </c>
      <c r="ZG1" t="s">
        <v>803</v>
      </c>
      <c r="ZH1" t="s">
        <v>804</v>
      </c>
      <c r="ZI1" t="s">
        <v>805</v>
      </c>
      <c r="ZJ1" t="s">
        <v>806</v>
      </c>
      <c r="ZK1" t="s">
        <v>807</v>
      </c>
      <c r="ZL1" t="s">
        <v>808</v>
      </c>
      <c r="ZM1" t="s">
        <v>809</v>
      </c>
      <c r="ZN1" t="s">
        <v>810</v>
      </c>
      <c r="ZO1" t="s">
        <v>811</v>
      </c>
      <c r="ZP1" t="s">
        <v>812</v>
      </c>
      <c r="ZQ1" t="s">
        <v>813</v>
      </c>
      <c r="ZR1" t="s">
        <v>814</v>
      </c>
      <c r="ZS1" t="s">
        <v>815</v>
      </c>
      <c r="ZT1" t="s">
        <v>816</v>
      </c>
      <c r="ZU1" t="s">
        <v>817</v>
      </c>
      <c r="ZV1" t="s">
        <v>818</v>
      </c>
      <c r="ZW1" t="s">
        <v>819</v>
      </c>
      <c r="ZX1" t="s">
        <v>820</v>
      </c>
      <c r="ZY1" t="s">
        <v>821</v>
      </c>
      <c r="ZZ1" t="s">
        <v>822</v>
      </c>
      <c r="AAA1" t="s">
        <v>823</v>
      </c>
      <c r="AAB1" t="s">
        <v>824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831</v>
      </c>
      <c r="AAJ1" t="s">
        <v>832</v>
      </c>
      <c r="AAK1" t="s">
        <v>833</v>
      </c>
      <c r="AAL1" t="s">
        <v>834</v>
      </c>
      <c r="AAM1" t="s">
        <v>835</v>
      </c>
      <c r="AAN1" t="s">
        <v>836</v>
      </c>
      <c r="AAO1" t="s">
        <v>837</v>
      </c>
      <c r="AAP1" t="s">
        <v>838</v>
      </c>
      <c r="AAQ1" t="s">
        <v>839</v>
      </c>
      <c r="AAR1" t="s">
        <v>840</v>
      </c>
      <c r="AAS1" t="s">
        <v>841</v>
      </c>
      <c r="AAT1" t="s">
        <v>842</v>
      </c>
      <c r="AAU1" t="s">
        <v>843</v>
      </c>
      <c r="AAV1" t="s">
        <v>844</v>
      </c>
      <c r="AAW1" t="s">
        <v>845</v>
      </c>
      <c r="AAX1" t="s">
        <v>846</v>
      </c>
      <c r="AAY1" t="s">
        <v>847</v>
      </c>
      <c r="AAZ1" t="s">
        <v>848</v>
      </c>
      <c r="ABA1" t="s">
        <v>849</v>
      </c>
      <c r="ABB1" t="s">
        <v>850</v>
      </c>
      <c r="ABC1" t="s">
        <v>851</v>
      </c>
      <c r="ABD1" t="s">
        <v>852</v>
      </c>
      <c r="ABE1" t="s">
        <v>853</v>
      </c>
      <c r="ABF1" t="s">
        <v>854</v>
      </c>
      <c r="ABG1" t="s">
        <v>855</v>
      </c>
      <c r="ABH1" t="s">
        <v>856</v>
      </c>
      <c r="ABI1" t="s">
        <v>857</v>
      </c>
      <c r="ABJ1" t="s">
        <v>858</v>
      </c>
      <c r="ABK1" t="s">
        <v>859</v>
      </c>
      <c r="ABL1" t="s">
        <v>860</v>
      </c>
      <c r="ABM1" t="s">
        <v>861</v>
      </c>
      <c r="ABN1" t="s">
        <v>862</v>
      </c>
      <c r="ABO1" t="s">
        <v>863</v>
      </c>
      <c r="ABP1" t="s">
        <v>864</v>
      </c>
      <c r="ABQ1" t="s">
        <v>865</v>
      </c>
      <c r="ABR1" t="s">
        <v>866</v>
      </c>
      <c r="ABS1" t="s">
        <v>867</v>
      </c>
      <c r="ABT1" t="s">
        <v>868</v>
      </c>
      <c r="ABU1" t="s">
        <v>869</v>
      </c>
      <c r="ABV1" t="s">
        <v>870</v>
      </c>
      <c r="ABW1" t="s">
        <v>871</v>
      </c>
      <c r="ABX1" t="s">
        <v>872</v>
      </c>
      <c r="ABY1" t="s">
        <v>873</v>
      </c>
      <c r="ABZ1" t="s">
        <v>874</v>
      </c>
      <c r="ACA1" t="s">
        <v>875</v>
      </c>
      <c r="ACB1" t="s">
        <v>876</v>
      </c>
      <c r="ACC1" t="s">
        <v>877</v>
      </c>
      <c r="ACD1" t="s">
        <v>878</v>
      </c>
      <c r="ACE1" t="s">
        <v>879</v>
      </c>
      <c r="ACF1" t="s">
        <v>880</v>
      </c>
      <c r="ACG1" t="s">
        <v>881</v>
      </c>
      <c r="ACH1" t="s">
        <v>882</v>
      </c>
      <c r="ACI1" t="s">
        <v>883</v>
      </c>
      <c r="ACJ1" t="s">
        <v>884</v>
      </c>
      <c r="ACK1" t="s">
        <v>885</v>
      </c>
      <c r="ACL1" t="s">
        <v>886</v>
      </c>
      <c r="ACM1" t="s">
        <v>887</v>
      </c>
      <c r="ACN1" t="s">
        <v>888</v>
      </c>
      <c r="ACO1" t="s">
        <v>889</v>
      </c>
      <c r="ACP1" t="s">
        <v>890</v>
      </c>
      <c r="ACQ1" t="s">
        <v>891</v>
      </c>
      <c r="ACR1" t="s">
        <v>892</v>
      </c>
      <c r="ACS1" t="s">
        <v>893</v>
      </c>
      <c r="ACT1" t="s">
        <v>894</v>
      </c>
      <c r="ACU1" t="s">
        <v>895</v>
      </c>
      <c r="ACV1" t="s">
        <v>896</v>
      </c>
      <c r="ACW1" t="s">
        <v>897</v>
      </c>
      <c r="ACX1" t="s">
        <v>898</v>
      </c>
      <c r="ACY1" t="s">
        <v>899</v>
      </c>
      <c r="ACZ1" t="s">
        <v>900</v>
      </c>
      <c r="ADA1" t="s">
        <v>901</v>
      </c>
      <c r="ADB1" t="s">
        <v>902</v>
      </c>
      <c r="ADC1" t="s">
        <v>903</v>
      </c>
      <c r="ADD1" t="s">
        <v>904</v>
      </c>
      <c r="ADE1" t="s">
        <v>905</v>
      </c>
      <c r="ADF1" t="s">
        <v>906</v>
      </c>
      <c r="ADG1" t="s">
        <v>907</v>
      </c>
      <c r="ADH1" t="s">
        <v>908</v>
      </c>
      <c r="ADI1" t="s">
        <v>909</v>
      </c>
      <c r="ADJ1" t="s">
        <v>910</v>
      </c>
      <c r="ADK1" t="s">
        <v>911</v>
      </c>
      <c r="ADL1" t="s">
        <v>912</v>
      </c>
      <c r="ADM1" t="s">
        <v>913</v>
      </c>
      <c r="ADN1" t="s">
        <v>914</v>
      </c>
      <c r="ADO1" t="s">
        <v>915</v>
      </c>
      <c r="ADP1" t="s">
        <v>916</v>
      </c>
      <c r="ADQ1" t="s">
        <v>917</v>
      </c>
      <c r="ADR1" t="s">
        <v>918</v>
      </c>
      <c r="ADS1" t="s">
        <v>919</v>
      </c>
      <c r="ADT1" t="s">
        <v>920</v>
      </c>
      <c r="ADU1" t="s">
        <v>921</v>
      </c>
      <c r="ADV1" t="s">
        <v>922</v>
      </c>
      <c r="ADW1" t="s">
        <v>923</v>
      </c>
      <c r="ADX1" t="s">
        <v>924</v>
      </c>
      <c r="ADY1" t="s">
        <v>925</v>
      </c>
      <c r="ADZ1" t="s">
        <v>926</v>
      </c>
      <c r="AEA1" t="s">
        <v>927</v>
      </c>
      <c r="AEB1" t="s">
        <v>928</v>
      </c>
      <c r="AEC1" t="s">
        <v>929</v>
      </c>
      <c r="AED1" t="s">
        <v>930</v>
      </c>
      <c r="AEE1" t="s">
        <v>931</v>
      </c>
      <c r="AEF1" t="s">
        <v>932</v>
      </c>
      <c r="AEG1" t="s">
        <v>933</v>
      </c>
      <c r="AEH1" t="s">
        <v>934</v>
      </c>
      <c r="AEI1" t="s">
        <v>935</v>
      </c>
      <c r="AEJ1" t="s">
        <v>936</v>
      </c>
      <c r="AEK1" t="s">
        <v>937</v>
      </c>
      <c r="AEL1" t="s">
        <v>938</v>
      </c>
      <c r="AEM1" t="s">
        <v>939</v>
      </c>
      <c r="AEN1" t="s">
        <v>940</v>
      </c>
      <c r="AEO1" t="s">
        <v>941</v>
      </c>
      <c r="AEP1" t="s">
        <v>942</v>
      </c>
      <c r="AEQ1" t="s">
        <v>943</v>
      </c>
      <c r="AER1" t="s">
        <v>944</v>
      </c>
      <c r="AES1" t="s">
        <v>945</v>
      </c>
      <c r="AET1" t="s">
        <v>946</v>
      </c>
      <c r="AEU1" t="s">
        <v>947</v>
      </c>
      <c r="AEV1" t="s">
        <v>948</v>
      </c>
      <c r="AEW1" t="s">
        <v>949</v>
      </c>
      <c r="AEX1" t="s">
        <v>950</v>
      </c>
      <c r="AEY1" t="s">
        <v>951</v>
      </c>
      <c r="AEZ1" t="s">
        <v>952</v>
      </c>
      <c r="AFA1" t="s">
        <v>953</v>
      </c>
      <c r="AFB1" t="s">
        <v>954</v>
      </c>
      <c r="AFC1" t="s">
        <v>955</v>
      </c>
      <c r="AFD1" t="s">
        <v>956</v>
      </c>
      <c r="AFE1" t="s">
        <v>957</v>
      </c>
      <c r="AFF1" t="s">
        <v>958</v>
      </c>
      <c r="AFG1" t="s">
        <v>959</v>
      </c>
      <c r="AFH1" t="s">
        <v>960</v>
      </c>
      <c r="AFI1" t="s">
        <v>961</v>
      </c>
      <c r="AFJ1" t="s">
        <v>962</v>
      </c>
      <c r="AFK1" t="s">
        <v>963</v>
      </c>
      <c r="AFL1" t="s">
        <v>964</v>
      </c>
      <c r="AFM1" t="s">
        <v>965</v>
      </c>
      <c r="AFN1" t="s">
        <v>966</v>
      </c>
      <c r="AFO1" t="s">
        <v>967</v>
      </c>
      <c r="AFP1" t="s">
        <v>968</v>
      </c>
      <c r="AFQ1" t="s">
        <v>969</v>
      </c>
      <c r="AFR1" t="s">
        <v>970</v>
      </c>
      <c r="AFS1" t="s">
        <v>971</v>
      </c>
      <c r="AFT1" t="s">
        <v>972</v>
      </c>
      <c r="AFU1" t="s">
        <v>973</v>
      </c>
      <c r="AFV1" t="s">
        <v>974</v>
      </c>
      <c r="AFW1" t="s">
        <v>975</v>
      </c>
      <c r="AFX1" t="s">
        <v>976</v>
      </c>
      <c r="AFY1" t="s">
        <v>977</v>
      </c>
      <c r="AFZ1" t="s">
        <v>978</v>
      </c>
      <c r="AGA1" t="s">
        <v>979</v>
      </c>
      <c r="AGB1" t="s">
        <v>980</v>
      </c>
      <c r="AGC1" t="s">
        <v>981</v>
      </c>
      <c r="AGD1" t="s">
        <v>982</v>
      </c>
      <c r="AGE1" t="s">
        <v>983</v>
      </c>
      <c r="AGF1" t="s">
        <v>984</v>
      </c>
      <c r="AGG1" t="s">
        <v>985</v>
      </c>
      <c r="AGH1" t="s">
        <v>986</v>
      </c>
      <c r="AGI1" t="s">
        <v>987</v>
      </c>
      <c r="AGJ1" t="s">
        <v>988</v>
      </c>
      <c r="AGK1" t="s">
        <v>989</v>
      </c>
      <c r="AGL1" t="s">
        <v>990</v>
      </c>
      <c r="AGM1" t="s">
        <v>991</v>
      </c>
      <c r="AGN1" t="s">
        <v>992</v>
      </c>
      <c r="AGO1" t="s">
        <v>993</v>
      </c>
      <c r="AGP1" t="s">
        <v>994</v>
      </c>
      <c r="AGQ1" t="s">
        <v>995</v>
      </c>
      <c r="AGR1" t="s">
        <v>996</v>
      </c>
      <c r="AGS1" t="s">
        <v>997</v>
      </c>
      <c r="AGT1" t="s">
        <v>998</v>
      </c>
      <c r="AGU1" t="s">
        <v>999</v>
      </c>
      <c r="AGV1" t="s">
        <v>1000</v>
      </c>
      <c r="AGW1" t="s">
        <v>1001</v>
      </c>
      <c r="AGX1" t="s">
        <v>1002</v>
      </c>
      <c r="AGY1" t="s">
        <v>1003</v>
      </c>
      <c r="AGZ1" t="s">
        <v>1004</v>
      </c>
      <c r="AHA1" t="s">
        <v>1005</v>
      </c>
      <c r="AHB1" t="s">
        <v>1006</v>
      </c>
      <c r="AHC1" t="s">
        <v>1007</v>
      </c>
      <c r="AHD1" t="s">
        <v>1008</v>
      </c>
      <c r="AHE1" t="s">
        <v>1009</v>
      </c>
      <c r="AHF1" t="s">
        <v>1010</v>
      </c>
      <c r="AHG1" t="s">
        <v>1011</v>
      </c>
      <c r="AHH1" t="s">
        <v>1012</v>
      </c>
      <c r="AHI1" t="s">
        <v>1013</v>
      </c>
      <c r="AHJ1" t="s">
        <v>1014</v>
      </c>
      <c r="AHK1" t="s">
        <v>1015</v>
      </c>
      <c r="AHL1" t="s">
        <v>1016</v>
      </c>
      <c r="AHM1" t="s">
        <v>1017</v>
      </c>
      <c r="AHN1" t="s">
        <v>1018</v>
      </c>
      <c r="AHO1" t="s">
        <v>1019</v>
      </c>
      <c r="AHP1" t="s">
        <v>1020</v>
      </c>
      <c r="AHQ1" t="s">
        <v>1021</v>
      </c>
      <c r="AHR1" t="s">
        <v>1022</v>
      </c>
      <c r="AHS1" t="s">
        <v>1023</v>
      </c>
      <c r="AHT1" t="s">
        <v>1024</v>
      </c>
      <c r="AHU1" t="s">
        <v>1025</v>
      </c>
      <c r="AHV1" t="s">
        <v>1026</v>
      </c>
      <c r="AHW1" t="s">
        <v>1027</v>
      </c>
      <c r="AHX1" t="s">
        <v>1028</v>
      </c>
      <c r="AHY1" t="s">
        <v>1029</v>
      </c>
      <c r="AHZ1" t="s">
        <v>1030</v>
      </c>
      <c r="AIA1" t="s">
        <v>1031</v>
      </c>
      <c r="AIB1" t="s">
        <v>1032</v>
      </c>
      <c r="AIC1" t="s">
        <v>1033</v>
      </c>
      <c r="AID1" t="s">
        <v>1034</v>
      </c>
      <c r="AIE1" t="s">
        <v>1035</v>
      </c>
      <c r="AIF1" t="s">
        <v>1036</v>
      </c>
      <c r="AIG1" t="s">
        <v>1037</v>
      </c>
      <c r="AIH1" t="s">
        <v>1038</v>
      </c>
      <c r="AII1" t="s">
        <v>1039</v>
      </c>
      <c r="AIJ1" t="s">
        <v>1040</v>
      </c>
      <c r="AIK1" t="s">
        <v>1041</v>
      </c>
      <c r="AIL1" t="s">
        <v>1042</v>
      </c>
      <c r="AIM1" t="s">
        <v>1043</v>
      </c>
      <c r="AIN1" t="s">
        <v>1044</v>
      </c>
      <c r="AIO1" t="s">
        <v>1045</v>
      </c>
      <c r="AIP1" t="s">
        <v>1046</v>
      </c>
      <c r="AIQ1" t="s">
        <v>1047</v>
      </c>
      <c r="AIR1" t="s">
        <v>1048</v>
      </c>
      <c r="AIS1" t="s">
        <v>1049</v>
      </c>
      <c r="AIT1" t="s">
        <v>1050</v>
      </c>
      <c r="AIU1" t="s">
        <v>1051</v>
      </c>
      <c r="AIV1" t="s">
        <v>1052</v>
      </c>
      <c r="AIW1" t="s">
        <v>1053</v>
      </c>
      <c r="AIX1" t="s">
        <v>1054</v>
      </c>
      <c r="AIY1" t="s">
        <v>1055</v>
      </c>
      <c r="AIZ1" t="s">
        <v>1056</v>
      </c>
      <c r="AJA1" t="s">
        <v>1057</v>
      </c>
      <c r="AJB1" t="s">
        <v>1058</v>
      </c>
      <c r="AJC1" t="s">
        <v>1059</v>
      </c>
      <c r="AJD1" t="s">
        <v>1060</v>
      </c>
      <c r="AJE1" t="s">
        <v>1061</v>
      </c>
      <c r="AJF1" t="s">
        <v>1062</v>
      </c>
      <c r="AJG1" t="s">
        <v>1063</v>
      </c>
      <c r="AJH1" t="s">
        <v>1064</v>
      </c>
      <c r="AJI1" t="s">
        <v>1065</v>
      </c>
      <c r="AJJ1" t="s">
        <v>1066</v>
      </c>
      <c r="AJK1" t="s">
        <v>1067</v>
      </c>
      <c r="AJL1" t="s">
        <v>1068</v>
      </c>
      <c r="AJM1" t="s">
        <v>1069</v>
      </c>
      <c r="AJN1" t="s">
        <v>1070</v>
      </c>
      <c r="AJO1" t="s">
        <v>1071</v>
      </c>
      <c r="AJP1" t="s">
        <v>1072</v>
      </c>
      <c r="AJQ1" t="s">
        <v>1073</v>
      </c>
      <c r="AJR1" t="s">
        <v>1074</v>
      </c>
      <c r="AJS1" t="s">
        <v>1075</v>
      </c>
      <c r="AJT1" t="s">
        <v>1076</v>
      </c>
      <c r="AJU1" t="s">
        <v>1077</v>
      </c>
      <c r="AJV1" t="s">
        <v>1078</v>
      </c>
      <c r="AJW1" t="s">
        <v>1079</v>
      </c>
      <c r="AJX1" t="s">
        <v>1080</v>
      </c>
      <c r="AJY1" t="s">
        <v>1081</v>
      </c>
      <c r="AJZ1" t="s">
        <v>1082</v>
      </c>
      <c r="AKA1" t="s">
        <v>1083</v>
      </c>
      <c r="AKB1" t="s">
        <v>1084</v>
      </c>
      <c r="AKC1" t="s">
        <v>1085</v>
      </c>
      <c r="AKD1" t="s">
        <v>1086</v>
      </c>
      <c r="AKE1" t="s">
        <v>1087</v>
      </c>
      <c r="AKF1" t="s">
        <v>1088</v>
      </c>
      <c r="AKG1" t="s">
        <v>1089</v>
      </c>
      <c r="AKH1" t="s">
        <v>1090</v>
      </c>
      <c r="AKI1" t="s">
        <v>1091</v>
      </c>
      <c r="AKJ1" t="s">
        <v>1092</v>
      </c>
      <c r="AKK1" t="s">
        <v>1093</v>
      </c>
      <c r="AKL1" t="s">
        <v>1094</v>
      </c>
      <c r="AKM1" t="s">
        <v>1095</v>
      </c>
      <c r="AKN1" t="s">
        <v>1096</v>
      </c>
      <c r="AKO1" t="s">
        <v>1097</v>
      </c>
      <c r="AKP1" t="s">
        <v>1098</v>
      </c>
      <c r="AKQ1" t="s">
        <v>1099</v>
      </c>
      <c r="AKR1" t="s">
        <v>1100</v>
      </c>
      <c r="AKS1" t="s">
        <v>1101</v>
      </c>
      <c r="AKT1" t="s">
        <v>1102</v>
      </c>
      <c r="AKU1" t="s">
        <v>1103</v>
      </c>
      <c r="AKV1" t="s">
        <v>1104</v>
      </c>
      <c r="AKW1" t="s">
        <v>1105</v>
      </c>
      <c r="AKX1" t="s">
        <v>1106</v>
      </c>
      <c r="AKY1" t="s">
        <v>1107</v>
      </c>
      <c r="AKZ1" t="s">
        <v>1108</v>
      </c>
      <c r="ALA1" t="s">
        <v>1109</v>
      </c>
      <c r="ALB1" t="s">
        <v>1110</v>
      </c>
      <c r="ALC1" t="s">
        <v>1111</v>
      </c>
      <c r="ALD1" t="s">
        <v>1112</v>
      </c>
      <c r="ALE1" t="s">
        <v>1113</v>
      </c>
      <c r="ALF1" t="s">
        <v>1114</v>
      </c>
      <c r="ALG1" t="s">
        <v>1115</v>
      </c>
      <c r="ALH1" t="s">
        <v>1116</v>
      </c>
      <c r="ALI1" t="s">
        <v>1117</v>
      </c>
      <c r="ALJ1" t="s">
        <v>1118</v>
      </c>
      <c r="ALK1" t="s">
        <v>1119</v>
      </c>
      <c r="ALL1" t="s">
        <v>1120</v>
      </c>
      <c r="ALM1" t="s">
        <v>1121</v>
      </c>
      <c r="ALN1" t="s">
        <v>1122</v>
      </c>
      <c r="ALO1" t="s">
        <v>1123</v>
      </c>
      <c r="ALP1" t="s">
        <v>1124</v>
      </c>
      <c r="ALQ1" t="s">
        <v>1125</v>
      </c>
      <c r="ALR1" t="s">
        <v>1126</v>
      </c>
      <c r="ALS1" t="s">
        <v>1127</v>
      </c>
      <c r="ALT1" t="s">
        <v>1128</v>
      </c>
      <c r="ALU1" t="s">
        <v>1129</v>
      </c>
      <c r="ALV1" t="s">
        <v>1130</v>
      </c>
      <c r="ALW1" t="s">
        <v>1131</v>
      </c>
      <c r="ALX1" t="s">
        <v>1132</v>
      </c>
      <c r="ALY1" t="s">
        <v>1133</v>
      </c>
      <c r="ALZ1" t="s">
        <v>1134</v>
      </c>
      <c r="AMA1" t="s">
        <v>1135</v>
      </c>
      <c r="AMB1" t="s">
        <v>1136</v>
      </c>
      <c r="AMC1" t="s">
        <v>1137</v>
      </c>
      <c r="AMD1" t="s">
        <v>1138</v>
      </c>
      <c r="AME1" t="s">
        <v>1139</v>
      </c>
      <c r="AMF1" t="s">
        <v>1140</v>
      </c>
      <c r="AMG1" t="s">
        <v>1141</v>
      </c>
      <c r="AMH1" t="s">
        <v>1142</v>
      </c>
      <c r="AMI1" t="s">
        <v>1143</v>
      </c>
      <c r="AMJ1" t="s">
        <v>1144</v>
      </c>
      <c r="AMK1" t="s">
        <v>1145</v>
      </c>
      <c r="AML1" t="s">
        <v>1146</v>
      </c>
      <c r="AMM1" t="s">
        <v>1147</v>
      </c>
      <c r="AMN1" t="s">
        <v>1148</v>
      </c>
      <c r="AMO1" t="s">
        <v>1149</v>
      </c>
      <c r="AMP1" t="s">
        <v>1150</v>
      </c>
      <c r="AMQ1" t="s">
        <v>1151</v>
      </c>
      <c r="AMR1" t="s">
        <v>1152</v>
      </c>
      <c r="AMS1" t="s">
        <v>1153</v>
      </c>
      <c r="AMT1" t="s">
        <v>1154</v>
      </c>
      <c r="AMU1" t="s">
        <v>1155</v>
      </c>
      <c r="AMV1" t="s">
        <v>1156</v>
      </c>
      <c r="AMW1" t="s">
        <v>1157</v>
      </c>
      <c r="AMX1" t="s">
        <v>1158</v>
      </c>
      <c r="AMY1" t="s">
        <v>1159</v>
      </c>
      <c r="AMZ1" t="s">
        <v>1160</v>
      </c>
      <c r="ANA1" t="s">
        <v>1161</v>
      </c>
      <c r="ANB1" t="s">
        <v>1162</v>
      </c>
      <c r="ANC1" t="s">
        <v>1163</v>
      </c>
      <c r="AND1" t="s">
        <v>1164</v>
      </c>
      <c r="ANE1" t="s">
        <v>1165</v>
      </c>
      <c r="ANF1" t="s">
        <v>1166</v>
      </c>
      <c r="ANG1" t="s">
        <v>1167</v>
      </c>
      <c r="ANH1" t="s">
        <v>1168</v>
      </c>
      <c r="ANI1" t="s">
        <v>1169</v>
      </c>
      <c r="ANJ1" t="s">
        <v>1170</v>
      </c>
      <c r="ANK1" t="s">
        <v>1171</v>
      </c>
      <c r="ANL1" t="s">
        <v>1172</v>
      </c>
      <c r="ANM1" t="s">
        <v>1173</v>
      </c>
      <c r="ANN1" t="s">
        <v>1174</v>
      </c>
      <c r="ANO1" t="s">
        <v>1175</v>
      </c>
      <c r="ANP1" t="s">
        <v>1176</v>
      </c>
      <c r="ANQ1" t="s">
        <v>1177</v>
      </c>
      <c r="ANR1" t="s">
        <v>1178</v>
      </c>
      <c r="ANS1" t="s">
        <v>1179</v>
      </c>
      <c r="ANT1" t="s">
        <v>1180</v>
      </c>
      <c r="ANU1" t="s">
        <v>1181</v>
      </c>
      <c r="ANV1" t="s">
        <v>1182</v>
      </c>
      <c r="ANW1" t="s">
        <v>1183</v>
      </c>
      <c r="ANX1" t="s">
        <v>1184</v>
      </c>
      <c r="ANY1" t="s">
        <v>1185</v>
      </c>
      <c r="ANZ1" t="s">
        <v>1186</v>
      </c>
      <c r="AOA1" t="s">
        <v>1187</v>
      </c>
      <c r="AOB1" t="s">
        <v>1188</v>
      </c>
      <c r="AOC1" t="s">
        <v>1189</v>
      </c>
      <c r="AOD1" t="s">
        <v>1190</v>
      </c>
      <c r="AOE1" t="s">
        <v>1191</v>
      </c>
      <c r="AOF1" t="s">
        <v>1192</v>
      </c>
      <c r="AOG1" t="s">
        <v>1193</v>
      </c>
      <c r="AOH1" t="s">
        <v>1194</v>
      </c>
      <c r="AOI1" t="s">
        <v>1195</v>
      </c>
      <c r="AOJ1" t="s">
        <v>1196</v>
      </c>
      <c r="AOK1" t="s">
        <v>1197</v>
      </c>
      <c r="AOL1" t="s">
        <v>1198</v>
      </c>
      <c r="AOM1" t="s">
        <v>1199</v>
      </c>
      <c r="AON1" t="s">
        <v>1200</v>
      </c>
      <c r="AOO1" t="s">
        <v>1201</v>
      </c>
      <c r="AOP1" t="s">
        <v>1202</v>
      </c>
      <c r="AOQ1" t="s">
        <v>1203</v>
      </c>
      <c r="AOR1" t="s">
        <v>1204</v>
      </c>
      <c r="AOS1" t="s">
        <v>1205</v>
      </c>
      <c r="AOT1" t="s">
        <v>1206</v>
      </c>
      <c r="AOU1" t="s">
        <v>1207</v>
      </c>
      <c r="AOV1" t="s">
        <v>1208</v>
      </c>
      <c r="AOW1" t="s">
        <v>1209</v>
      </c>
      <c r="AOX1" t="s">
        <v>1210</v>
      </c>
      <c r="AOY1" t="s">
        <v>1211</v>
      </c>
      <c r="AOZ1" t="s">
        <v>1212</v>
      </c>
      <c r="APA1" t="s">
        <v>1213</v>
      </c>
      <c r="APB1" t="s">
        <v>1214</v>
      </c>
      <c r="APC1" t="s">
        <v>1215</v>
      </c>
      <c r="APD1" t="s">
        <v>1216</v>
      </c>
      <c r="APE1" t="s">
        <v>1217</v>
      </c>
      <c r="APF1" t="s">
        <v>1218</v>
      </c>
      <c r="APG1" t="s">
        <v>1219</v>
      </c>
      <c r="APH1" t="s">
        <v>1220</v>
      </c>
      <c r="API1" t="s">
        <v>1221</v>
      </c>
      <c r="APJ1" t="s">
        <v>1222</v>
      </c>
      <c r="APK1" t="s">
        <v>1223</v>
      </c>
      <c r="APL1" t="s">
        <v>1224</v>
      </c>
      <c r="APM1" t="s">
        <v>1225</v>
      </c>
      <c r="APN1" t="s">
        <v>1226</v>
      </c>
      <c r="APO1" t="s">
        <v>1227</v>
      </c>
      <c r="APP1" t="s">
        <v>1228</v>
      </c>
      <c r="APQ1" t="s">
        <v>1229</v>
      </c>
      <c r="APR1" t="s">
        <v>1230</v>
      </c>
      <c r="APS1" t="s">
        <v>1231</v>
      </c>
      <c r="APT1" t="s">
        <v>1232</v>
      </c>
      <c r="APU1" t="s">
        <v>1233</v>
      </c>
      <c r="APV1" t="s">
        <v>1234</v>
      </c>
      <c r="APW1" t="s">
        <v>1235</v>
      </c>
      <c r="APX1" t="s">
        <v>1236</v>
      </c>
      <c r="APY1" t="s">
        <v>1237</v>
      </c>
      <c r="APZ1" t="s">
        <v>1238</v>
      </c>
      <c r="AQA1" t="s">
        <v>1239</v>
      </c>
      <c r="AQB1" t="s">
        <v>1240</v>
      </c>
      <c r="AQC1" t="s">
        <v>1241</v>
      </c>
      <c r="AQD1" t="s">
        <v>1242</v>
      </c>
      <c r="AQE1" t="s">
        <v>1243</v>
      </c>
      <c r="AQF1" t="s">
        <v>1244</v>
      </c>
      <c r="AQG1" t="s">
        <v>1245</v>
      </c>
      <c r="AQH1" t="s">
        <v>1246</v>
      </c>
      <c r="AQI1" t="s">
        <v>1247</v>
      </c>
      <c r="AQJ1" t="s">
        <v>1248</v>
      </c>
      <c r="AQK1" t="s">
        <v>1249</v>
      </c>
      <c r="AQL1" t="s">
        <v>1250</v>
      </c>
      <c r="AQM1" t="s">
        <v>1251</v>
      </c>
      <c r="AQN1" t="s">
        <v>1252</v>
      </c>
      <c r="AQO1" t="s">
        <v>1253</v>
      </c>
      <c r="AQP1" t="s">
        <v>1254</v>
      </c>
      <c r="AQQ1" t="s">
        <v>1255</v>
      </c>
      <c r="AQR1" t="s">
        <v>1256</v>
      </c>
      <c r="AQS1" t="s">
        <v>1257</v>
      </c>
      <c r="AQT1" t="s">
        <v>1258</v>
      </c>
      <c r="AQU1" t="s">
        <v>1259</v>
      </c>
      <c r="AQV1" t="s">
        <v>1260</v>
      </c>
      <c r="AQW1" t="s">
        <v>1261</v>
      </c>
      <c r="AQX1" t="s">
        <v>1262</v>
      </c>
      <c r="AQY1" t="s">
        <v>1263</v>
      </c>
      <c r="AQZ1" t="s">
        <v>1264</v>
      </c>
      <c r="ARA1" t="s">
        <v>1265</v>
      </c>
      <c r="ARB1" t="s">
        <v>1266</v>
      </c>
      <c r="ARC1" t="s">
        <v>1267</v>
      </c>
      <c r="ARD1" t="s">
        <v>1268</v>
      </c>
      <c r="ARE1" t="s">
        <v>1269</v>
      </c>
      <c r="ARF1" t="s">
        <v>1270</v>
      </c>
      <c r="ARG1" t="s">
        <v>1271</v>
      </c>
      <c r="ARH1" t="s">
        <v>1272</v>
      </c>
      <c r="ARI1" t="s">
        <v>1273</v>
      </c>
      <c r="ARJ1" t="s">
        <v>1274</v>
      </c>
      <c r="ARK1" t="s">
        <v>1275</v>
      </c>
      <c r="ARL1" t="s">
        <v>1276</v>
      </c>
      <c r="ARM1" t="s">
        <v>1277</v>
      </c>
      <c r="ARN1" t="s">
        <v>1278</v>
      </c>
      <c r="ARO1" t="s">
        <v>1279</v>
      </c>
      <c r="ARP1" t="s">
        <v>1280</v>
      </c>
      <c r="ARQ1" t="s">
        <v>1281</v>
      </c>
      <c r="ARR1" t="s">
        <v>1282</v>
      </c>
      <c r="ARS1" t="s">
        <v>1283</v>
      </c>
      <c r="ART1" t="s">
        <v>1284</v>
      </c>
      <c r="ARU1" t="s">
        <v>1285</v>
      </c>
      <c r="ARV1" t="s">
        <v>1286</v>
      </c>
      <c r="ARW1" t="s">
        <v>1287</v>
      </c>
      <c r="ARX1" t="s">
        <v>1288</v>
      </c>
      <c r="ARY1" t="s">
        <v>1289</v>
      </c>
      <c r="ARZ1" t="s">
        <v>1290</v>
      </c>
      <c r="ASA1" t="s">
        <v>1291</v>
      </c>
      <c r="ASB1" t="s">
        <v>1292</v>
      </c>
      <c r="ASC1" t="s">
        <v>1293</v>
      </c>
      <c r="ASD1" t="s">
        <v>1294</v>
      </c>
      <c r="ASE1" t="s">
        <v>1295</v>
      </c>
      <c r="ASF1" t="s">
        <v>1296</v>
      </c>
      <c r="ASG1" t="s">
        <v>1297</v>
      </c>
      <c r="ASH1" t="s">
        <v>1298</v>
      </c>
      <c r="ASI1" t="s">
        <v>1299</v>
      </c>
      <c r="ASJ1" t="s">
        <v>1300</v>
      </c>
      <c r="ASK1" t="s">
        <v>1301</v>
      </c>
      <c r="ASL1" t="s">
        <v>1302</v>
      </c>
      <c r="ASM1" t="s">
        <v>1303</v>
      </c>
      <c r="ASN1" t="s">
        <v>1304</v>
      </c>
      <c r="ASO1" t="s">
        <v>1305</v>
      </c>
      <c r="ASP1" t="s">
        <v>1306</v>
      </c>
      <c r="ASQ1" t="s">
        <v>1307</v>
      </c>
      <c r="ASR1" t="s">
        <v>1308</v>
      </c>
      <c r="ASS1" t="s">
        <v>1309</v>
      </c>
      <c r="AST1" t="s">
        <v>1310</v>
      </c>
      <c r="ASU1" t="s">
        <v>1311</v>
      </c>
      <c r="ASV1" t="s">
        <v>1312</v>
      </c>
      <c r="ASW1" t="s">
        <v>1313</v>
      </c>
      <c r="ASX1" t="s">
        <v>1314</v>
      </c>
      <c r="ASY1" t="s">
        <v>1315</v>
      </c>
      <c r="ASZ1" t="s">
        <v>1316</v>
      </c>
      <c r="ATA1" t="s">
        <v>1317</v>
      </c>
      <c r="ATB1" t="s">
        <v>1318</v>
      </c>
      <c r="ATC1" t="s">
        <v>1319</v>
      </c>
      <c r="ATD1" t="s">
        <v>1320</v>
      </c>
      <c r="ATE1" t="s">
        <v>1321</v>
      </c>
      <c r="ATF1" t="s">
        <v>1322</v>
      </c>
      <c r="ATG1" t="s">
        <v>1323</v>
      </c>
      <c r="ATH1" t="s">
        <v>1324</v>
      </c>
      <c r="ATI1" t="s">
        <v>1325</v>
      </c>
      <c r="ATJ1" t="s">
        <v>1326</v>
      </c>
      <c r="ATK1" t="s">
        <v>1327</v>
      </c>
      <c r="ATL1" t="s">
        <v>1328</v>
      </c>
      <c r="ATM1" t="s">
        <v>1329</v>
      </c>
      <c r="ATN1" t="s">
        <v>1330</v>
      </c>
      <c r="ATO1" t="s">
        <v>1331</v>
      </c>
      <c r="ATP1" t="s">
        <v>1332</v>
      </c>
      <c r="ATQ1" t="s">
        <v>1333</v>
      </c>
      <c r="ATR1" t="s">
        <v>1334</v>
      </c>
      <c r="ATS1" t="s">
        <v>1335</v>
      </c>
      <c r="ATT1" t="s">
        <v>1336</v>
      </c>
      <c r="ATU1" t="s">
        <v>1337</v>
      </c>
      <c r="ATV1" t="s">
        <v>1338</v>
      </c>
      <c r="ATW1" t="s">
        <v>1339</v>
      </c>
      <c r="ATX1" t="s">
        <v>1340</v>
      </c>
      <c r="ATY1" t="s">
        <v>1341</v>
      </c>
      <c r="ATZ1" t="s">
        <v>1342</v>
      </c>
      <c r="AUA1" t="s">
        <v>1343</v>
      </c>
      <c r="AUB1" t="s">
        <v>1344</v>
      </c>
      <c r="AUC1" t="s">
        <v>1345</v>
      </c>
      <c r="AUD1" t="s">
        <v>1346</v>
      </c>
      <c r="AUE1" t="s">
        <v>1347</v>
      </c>
      <c r="AUF1" t="s">
        <v>1348</v>
      </c>
      <c r="AUG1" t="s">
        <v>1349</v>
      </c>
      <c r="AUH1" t="s">
        <v>1350</v>
      </c>
      <c r="AUI1" t="s">
        <v>1351</v>
      </c>
      <c r="AUJ1" t="s">
        <v>1352</v>
      </c>
      <c r="AUK1" t="s">
        <v>1353</v>
      </c>
      <c r="AUL1" t="s">
        <v>1354</v>
      </c>
      <c r="AUM1" t="s">
        <v>1355</v>
      </c>
      <c r="AUN1" t="s">
        <v>1356</v>
      </c>
      <c r="AUO1" t="s">
        <v>1357</v>
      </c>
      <c r="AUP1" t="s">
        <v>1358</v>
      </c>
      <c r="AUQ1" t="s">
        <v>1359</v>
      </c>
      <c r="AUR1" t="s">
        <v>1360</v>
      </c>
      <c r="AUS1" t="s">
        <v>1361</v>
      </c>
      <c r="AUT1" t="s">
        <v>1362</v>
      </c>
      <c r="AUU1" t="s">
        <v>1363</v>
      </c>
      <c r="AUV1" t="s">
        <v>1364</v>
      </c>
      <c r="AUW1" t="s">
        <v>1365</v>
      </c>
      <c r="AUX1" t="s">
        <v>1366</v>
      </c>
      <c r="AUY1" t="s">
        <v>1367</v>
      </c>
      <c r="AUZ1" t="s">
        <v>1368</v>
      </c>
      <c r="AVA1" t="s">
        <v>1369</v>
      </c>
      <c r="AVB1" t="s">
        <v>1370</v>
      </c>
      <c r="AVC1" t="s">
        <v>1371</v>
      </c>
      <c r="AVD1" t="s">
        <v>1372</v>
      </c>
      <c r="AVE1" t="s">
        <v>1373</v>
      </c>
      <c r="AVF1" t="s">
        <v>1374</v>
      </c>
      <c r="AVG1" t="s">
        <v>1375</v>
      </c>
      <c r="AVH1" t="s">
        <v>1376</v>
      </c>
      <c r="AVI1" t="s">
        <v>1377</v>
      </c>
      <c r="AVJ1" t="s">
        <v>1378</v>
      </c>
      <c r="AVK1" t="s">
        <v>1379</v>
      </c>
      <c r="AVL1" t="s">
        <v>1380</v>
      </c>
      <c r="AVM1" t="s">
        <v>1381</v>
      </c>
      <c r="AVN1" t="s">
        <v>1382</v>
      </c>
      <c r="AVO1" t="s">
        <v>1383</v>
      </c>
      <c r="AVP1" t="s">
        <v>1384</v>
      </c>
      <c r="AVQ1" t="s">
        <v>1385</v>
      </c>
      <c r="AVR1" t="s">
        <v>1386</v>
      </c>
      <c r="AVS1" t="s">
        <v>1387</v>
      </c>
      <c r="AVT1" t="s">
        <v>1388</v>
      </c>
      <c r="AVU1" t="s">
        <v>1389</v>
      </c>
      <c r="AVV1" t="s">
        <v>1390</v>
      </c>
      <c r="AVW1" t="s">
        <v>1391</v>
      </c>
      <c r="AVX1" t="s">
        <v>1392</v>
      </c>
      <c r="AVY1" t="s">
        <v>1393</v>
      </c>
      <c r="AVZ1" t="s">
        <v>1394</v>
      </c>
      <c r="AWA1" t="s">
        <v>1395</v>
      </c>
      <c r="AWB1" t="s">
        <v>1396</v>
      </c>
      <c r="AWC1" t="s">
        <v>1397</v>
      </c>
      <c r="AWD1" t="s">
        <v>1398</v>
      </c>
      <c r="AWE1" t="s">
        <v>1399</v>
      </c>
      <c r="AWF1" t="s">
        <v>1400</v>
      </c>
      <c r="AWG1" t="s">
        <v>1401</v>
      </c>
      <c r="AWH1" t="s">
        <v>1402</v>
      </c>
      <c r="AWI1" t="s">
        <v>1403</v>
      </c>
      <c r="AWJ1" t="s">
        <v>1404</v>
      </c>
      <c r="AWK1" t="s">
        <v>1405</v>
      </c>
      <c r="AWL1" t="s">
        <v>1406</v>
      </c>
      <c r="AWM1" t="s">
        <v>1407</v>
      </c>
      <c r="AWN1" t="s">
        <v>1408</v>
      </c>
      <c r="AWO1" t="s">
        <v>1409</v>
      </c>
      <c r="AWP1" t="s">
        <v>1410</v>
      </c>
      <c r="AWQ1" t="s">
        <v>1411</v>
      </c>
      <c r="AWR1" t="s">
        <v>1412</v>
      </c>
      <c r="AWS1" t="s">
        <v>1413</v>
      </c>
      <c r="AWT1" t="s">
        <v>1414</v>
      </c>
      <c r="AWU1" t="s">
        <v>1415</v>
      </c>
      <c r="AWV1" t="s">
        <v>1416</v>
      </c>
      <c r="AWW1" t="s">
        <v>1417</v>
      </c>
      <c r="AWX1" t="s">
        <v>1418</v>
      </c>
      <c r="AWY1" t="s">
        <v>1419</v>
      </c>
      <c r="AWZ1" t="s">
        <v>1420</v>
      </c>
      <c r="AXA1" t="s">
        <v>1421</v>
      </c>
      <c r="AXB1" t="s">
        <v>1422</v>
      </c>
      <c r="AXC1" t="s">
        <v>1423</v>
      </c>
      <c r="AXD1" t="s">
        <v>1424</v>
      </c>
      <c r="AXE1" t="s">
        <v>1425</v>
      </c>
      <c r="AXF1" t="s">
        <v>1426</v>
      </c>
      <c r="AXG1" t="s">
        <v>1427</v>
      </c>
      <c r="AXH1" t="s">
        <v>1428</v>
      </c>
      <c r="AXI1" t="s">
        <v>1429</v>
      </c>
      <c r="AXJ1" t="s">
        <v>1430</v>
      </c>
      <c r="AXK1" t="s">
        <v>1431</v>
      </c>
      <c r="AXL1" t="s">
        <v>1432</v>
      </c>
      <c r="AXM1" t="s">
        <v>1433</v>
      </c>
      <c r="AXN1" t="s">
        <v>1434</v>
      </c>
      <c r="AXO1" t="s">
        <v>1435</v>
      </c>
      <c r="AXP1" t="s">
        <v>1436</v>
      </c>
      <c r="AXQ1" t="s">
        <v>1437</v>
      </c>
      <c r="AXR1" t="s">
        <v>1438</v>
      </c>
      <c r="AXS1" t="s">
        <v>1439</v>
      </c>
      <c r="AXT1" t="s">
        <v>1440</v>
      </c>
      <c r="AXU1" t="s">
        <v>1441</v>
      </c>
      <c r="AXV1" t="s">
        <v>1442</v>
      </c>
      <c r="AXW1" t="s">
        <v>1443</v>
      </c>
      <c r="AXX1" t="s">
        <v>1444</v>
      </c>
      <c r="AXY1" t="s">
        <v>1445</v>
      </c>
      <c r="AXZ1" t="s">
        <v>1446</v>
      </c>
      <c r="AYA1" t="s">
        <v>1447</v>
      </c>
      <c r="AYB1" t="s">
        <v>1448</v>
      </c>
      <c r="AYC1" t="s">
        <v>1449</v>
      </c>
      <c r="AYD1" t="s">
        <v>1450</v>
      </c>
      <c r="AYE1" t="s">
        <v>1451</v>
      </c>
      <c r="AYF1" t="s">
        <v>1452</v>
      </c>
      <c r="AYG1" t="s">
        <v>1453</v>
      </c>
      <c r="AYH1" t="s">
        <v>1454</v>
      </c>
      <c r="AYI1" t="s">
        <v>1455</v>
      </c>
      <c r="AYJ1" t="s">
        <v>1456</v>
      </c>
      <c r="AYK1" t="s">
        <v>1457</v>
      </c>
      <c r="AYL1" t="s">
        <v>1458</v>
      </c>
      <c r="AYM1" t="s">
        <v>1459</v>
      </c>
      <c r="AYN1" t="s">
        <v>1460</v>
      </c>
      <c r="AYO1" t="s">
        <v>1461</v>
      </c>
      <c r="AYP1" t="s">
        <v>1462</v>
      </c>
      <c r="AYQ1" t="s">
        <v>1463</v>
      </c>
      <c r="AYR1" t="s">
        <v>1464</v>
      </c>
      <c r="AYS1" t="s">
        <v>1465</v>
      </c>
      <c r="AYT1" t="s">
        <v>1466</v>
      </c>
      <c r="AYU1" t="s">
        <v>1467</v>
      </c>
      <c r="AYV1" t="s">
        <v>1468</v>
      </c>
      <c r="AYW1" t="s">
        <v>1469</v>
      </c>
      <c r="AYX1" t="s">
        <v>1470</v>
      </c>
      <c r="AYY1" t="s">
        <v>1471</v>
      </c>
      <c r="AYZ1" t="s">
        <v>1472</v>
      </c>
      <c r="AZA1" t="s">
        <v>1473</v>
      </c>
      <c r="AZB1" t="s">
        <v>1474</v>
      </c>
      <c r="AZC1" t="s">
        <v>1475</v>
      </c>
      <c r="AZD1" t="s">
        <v>1476</v>
      </c>
      <c r="AZE1" t="s">
        <v>1477</v>
      </c>
      <c r="AZF1" t="s">
        <v>1478</v>
      </c>
      <c r="AZG1" t="s">
        <v>1479</v>
      </c>
      <c r="AZH1" t="s">
        <v>1480</v>
      </c>
      <c r="AZI1" t="s">
        <v>1481</v>
      </c>
      <c r="AZJ1" t="s">
        <v>1482</v>
      </c>
      <c r="AZK1" t="s">
        <v>1483</v>
      </c>
      <c r="AZL1" t="s">
        <v>1484</v>
      </c>
      <c r="AZM1" t="s">
        <v>1485</v>
      </c>
      <c r="AZN1" t="s">
        <v>1486</v>
      </c>
      <c r="AZO1" t="s">
        <v>1487</v>
      </c>
      <c r="AZP1" t="s">
        <v>1488</v>
      </c>
      <c r="AZQ1" t="s">
        <v>1489</v>
      </c>
      <c r="AZR1" t="s">
        <v>1490</v>
      </c>
      <c r="AZS1" t="s">
        <v>1491</v>
      </c>
      <c r="AZT1" t="s">
        <v>1492</v>
      </c>
      <c r="AZU1" t="s">
        <v>1493</v>
      </c>
      <c r="AZV1" t="s">
        <v>1494</v>
      </c>
      <c r="AZW1" t="s">
        <v>1495</v>
      </c>
      <c r="AZX1" t="s">
        <v>1496</v>
      </c>
      <c r="AZY1" t="s">
        <v>1497</v>
      </c>
      <c r="AZZ1" t="s">
        <v>1498</v>
      </c>
      <c r="BAA1" t="s">
        <v>1499</v>
      </c>
      <c r="BAB1" t="s">
        <v>1500</v>
      </c>
      <c r="BAC1" t="s">
        <v>1501</v>
      </c>
      <c r="BAD1" t="s">
        <v>1502</v>
      </c>
      <c r="BAE1" t="s">
        <v>1503</v>
      </c>
      <c r="BAF1" t="s">
        <v>1504</v>
      </c>
      <c r="BAG1" t="s">
        <v>1505</v>
      </c>
      <c r="BAH1" t="s">
        <v>1506</v>
      </c>
      <c r="BAI1" t="s">
        <v>1507</v>
      </c>
      <c r="BAJ1" t="s">
        <v>1508</v>
      </c>
      <c r="BAK1" t="s">
        <v>1509</v>
      </c>
      <c r="BAL1" t="s">
        <v>1510</v>
      </c>
      <c r="BAM1" t="s">
        <v>1511</v>
      </c>
      <c r="BAN1" t="s">
        <v>1512</v>
      </c>
      <c r="BAO1" t="s">
        <v>1513</v>
      </c>
      <c r="BAP1" t="s">
        <v>1514</v>
      </c>
      <c r="BAQ1" t="s">
        <v>1515</v>
      </c>
      <c r="BAR1" t="s">
        <v>1516</v>
      </c>
      <c r="BAS1" t="s">
        <v>1517</v>
      </c>
      <c r="BAT1" t="s">
        <v>1518</v>
      </c>
      <c r="BAU1" t="s">
        <v>1519</v>
      </c>
      <c r="BAV1" t="s">
        <v>1520</v>
      </c>
      <c r="BAW1" t="s">
        <v>1521</v>
      </c>
      <c r="BAX1" t="s">
        <v>1522</v>
      </c>
      <c r="BAY1" t="s">
        <v>1523</v>
      </c>
      <c r="BAZ1" t="s">
        <v>1524</v>
      </c>
      <c r="BBA1" t="s">
        <v>1525</v>
      </c>
      <c r="BBB1" t="s">
        <v>1526</v>
      </c>
      <c r="BBC1" t="s">
        <v>1527</v>
      </c>
      <c r="BBD1" t="s">
        <v>1528</v>
      </c>
      <c r="BBE1" t="s">
        <v>1529</v>
      </c>
      <c r="BBF1" t="s">
        <v>1530</v>
      </c>
      <c r="BBG1" t="s">
        <v>1531</v>
      </c>
      <c r="BBH1" t="s">
        <v>1532</v>
      </c>
      <c r="BBI1" t="s">
        <v>1533</v>
      </c>
      <c r="BBJ1" t="s">
        <v>1534</v>
      </c>
      <c r="BBK1" t="s">
        <v>1535</v>
      </c>
      <c r="BBL1" t="s">
        <v>1536</v>
      </c>
      <c r="BBM1" t="s">
        <v>1537</v>
      </c>
      <c r="BBN1" t="s">
        <v>1538</v>
      </c>
      <c r="BBO1" t="s">
        <v>1539</v>
      </c>
      <c r="BBP1" t="s">
        <v>1540</v>
      </c>
      <c r="BBQ1" t="s">
        <v>1541</v>
      </c>
      <c r="BBR1" t="s">
        <v>1542</v>
      </c>
      <c r="BBS1" t="s">
        <v>1543</v>
      </c>
      <c r="BBT1" t="s">
        <v>1544</v>
      </c>
      <c r="BBU1" t="s">
        <v>1545</v>
      </c>
      <c r="BBV1" t="s">
        <v>1546</v>
      </c>
      <c r="BBW1" t="s">
        <v>1547</v>
      </c>
      <c r="BBX1" t="s">
        <v>1548</v>
      </c>
      <c r="BBY1" t="s">
        <v>1549</v>
      </c>
      <c r="BBZ1" t="s">
        <v>1550</v>
      </c>
      <c r="BCA1" t="s">
        <v>1551</v>
      </c>
      <c r="BCB1" t="s">
        <v>1552</v>
      </c>
      <c r="BCC1" t="s">
        <v>1553</v>
      </c>
      <c r="BCD1" t="s">
        <v>1554</v>
      </c>
      <c r="BCE1" t="s">
        <v>1555</v>
      </c>
      <c r="BCF1" t="s">
        <v>1556</v>
      </c>
      <c r="BCG1" t="s">
        <v>1557</v>
      </c>
      <c r="BCH1" t="s">
        <v>1558</v>
      </c>
      <c r="BCI1" t="s">
        <v>1559</v>
      </c>
      <c r="BCJ1" t="s">
        <v>1560</v>
      </c>
      <c r="BCK1" t="s">
        <v>1561</v>
      </c>
      <c r="BCL1" t="s">
        <v>1562</v>
      </c>
      <c r="BCM1" t="s">
        <v>1563</v>
      </c>
      <c r="BCN1" t="s">
        <v>1564</v>
      </c>
      <c r="BCO1" t="s">
        <v>1565</v>
      </c>
      <c r="BCP1" t="s">
        <v>1566</v>
      </c>
      <c r="BCQ1" t="s">
        <v>1567</v>
      </c>
      <c r="BCR1" t="s">
        <v>1568</v>
      </c>
      <c r="BCS1" t="s">
        <v>1569</v>
      </c>
      <c r="BCT1" t="s">
        <v>1570</v>
      </c>
      <c r="BCU1" t="s">
        <v>1571</v>
      </c>
      <c r="BCV1" t="s">
        <v>1572</v>
      </c>
      <c r="BCW1" t="s">
        <v>1573</v>
      </c>
      <c r="BCX1" t="s">
        <v>1574</v>
      </c>
      <c r="BCY1" t="s">
        <v>1575</v>
      </c>
      <c r="BCZ1" t="s">
        <v>1576</v>
      </c>
      <c r="BDA1" t="s">
        <v>1577</v>
      </c>
      <c r="BDB1" t="s">
        <v>1578</v>
      </c>
      <c r="BDC1" t="s">
        <v>1579</v>
      </c>
      <c r="BDD1" t="s">
        <v>1580</v>
      </c>
      <c r="BDE1" t="s">
        <v>1581</v>
      </c>
      <c r="BDF1" t="s">
        <v>1582</v>
      </c>
      <c r="BDG1" t="s">
        <v>1583</v>
      </c>
      <c r="BDH1" t="s">
        <v>1584</v>
      </c>
      <c r="BDI1" t="s">
        <v>1585</v>
      </c>
      <c r="BDJ1" t="s">
        <v>1586</v>
      </c>
      <c r="BDK1" t="s">
        <v>1587</v>
      </c>
      <c r="BDL1" t="s">
        <v>1588</v>
      </c>
      <c r="BDM1" t="s">
        <v>1589</v>
      </c>
      <c r="BDN1" t="s">
        <v>1590</v>
      </c>
      <c r="BDO1" t="s">
        <v>1591</v>
      </c>
      <c r="BDP1" t="s">
        <v>1592</v>
      </c>
      <c r="BDQ1" t="s">
        <v>1593</v>
      </c>
      <c r="BDR1" t="s">
        <v>1594</v>
      </c>
      <c r="BDS1" t="s">
        <v>1595</v>
      </c>
      <c r="BDT1" t="s">
        <v>1596</v>
      </c>
      <c r="BDU1" t="s">
        <v>1597</v>
      </c>
      <c r="BDV1" t="s">
        <v>1598</v>
      </c>
      <c r="BDW1" t="s">
        <v>1599</v>
      </c>
      <c r="BDX1" t="s">
        <v>1600</v>
      </c>
      <c r="BDY1" t="s">
        <v>1601</v>
      </c>
      <c r="BDZ1" t="s">
        <v>1602</v>
      </c>
      <c r="BEA1" t="s">
        <v>1603</v>
      </c>
      <c r="BEB1" t="s">
        <v>1604</v>
      </c>
      <c r="BEC1" t="s">
        <v>1605</v>
      </c>
      <c r="BED1" t="s">
        <v>1606</v>
      </c>
      <c r="BEE1" t="s">
        <v>1607</v>
      </c>
      <c r="BEF1" t="s">
        <v>1608</v>
      </c>
      <c r="BEG1" t="s">
        <v>1609</v>
      </c>
      <c r="BEH1" t="s">
        <v>1610</v>
      </c>
      <c r="BEI1" t="s">
        <v>1611</v>
      </c>
      <c r="BEJ1" t="s">
        <v>1612</v>
      </c>
      <c r="BEK1" t="s">
        <v>1613</v>
      </c>
      <c r="BEL1" t="s">
        <v>1614</v>
      </c>
      <c r="BEM1" t="s">
        <v>1615</v>
      </c>
      <c r="BEN1" t="s">
        <v>1616</v>
      </c>
      <c r="BEO1" t="s">
        <v>1617</v>
      </c>
      <c r="BEP1" t="s">
        <v>1618</v>
      </c>
      <c r="BEQ1" t="s">
        <v>1619</v>
      </c>
      <c r="BER1" t="s">
        <v>1620</v>
      </c>
      <c r="BES1" t="s">
        <v>1621</v>
      </c>
      <c r="BET1" t="s">
        <v>1622</v>
      </c>
      <c r="BEU1" t="s">
        <v>1623</v>
      </c>
      <c r="BEV1" t="s">
        <v>1624</v>
      </c>
      <c r="BEW1" t="s">
        <v>1625</v>
      </c>
      <c r="BEX1" t="s">
        <v>1626</v>
      </c>
      <c r="BEY1" t="s">
        <v>1627</v>
      </c>
      <c r="BEZ1" t="s">
        <v>1628</v>
      </c>
      <c r="BFA1" t="s">
        <v>1629</v>
      </c>
      <c r="BFB1" t="s">
        <v>1630</v>
      </c>
      <c r="BFC1" t="s">
        <v>1631</v>
      </c>
      <c r="BFD1" t="s">
        <v>1632</v>
      </c>
      <c r="BFE1" t="s">
        <v>1633</v>
      </c>
      <c r="BFF1" t="s">
        <v>1634</v>
      </c>
      <c r="BFG1" t="s">
        <v>1635</v>
      </c>
      <c r="BFH1" t="s">
        <v>1636</v>
      </c>
      <c r="BFI1" t="s">
        <v>1637</v>
      </c>
      <c r="BFJ1" t="s">
        <v>1638</v>
      </c>
      <c r="BFK1" t="s">
        <v>1639</v>
      </c>
      <c r="BFL1" t="s">
        <v>1640</v>
      </c>
      <c r="BFM1" t="s">
        <v>1641</v>
      </c>
      <c r="BFN1" t="s">
        <v>1642</v>
      </c>
      <c r="BFO1" t="s">
        <v>1643</v>
      </c>
      <c r="BFP1" t="s">
        <v>1644</v>
      </c>
      <c r="BFQ1" t="s">
        <v>1645</v>
      </c>
      <c r="BFR1" t="s">
        <v>1646</v>
      </c>
      <c r="BFS1" t="s">
        <v>1647</v>
      </c>
      <c r="BFT1" t="s">
        <v>1648</v>
      </c>
      <c r="BFU1" t="s">
        <v>1649</v>
      </c>
      <c r="BFV1" t="s">
        <v>1650</v>
      </c>
      <c r="BFW1" t="s">
        <v>1651</v>
      </c>
      <c r="BFX1" t="s">
        <v>1652</v>
      </c>
      <c r="BFY1" t="s">
        <v>1653</v>
      </c>
      <c r="BFZ1" t="s">
        <v>1654</v>
      </c>
      <c r="BGA1" t="s">
        <v>1655</v>
      </c>
      <c r="BGB1" t="s">
        <v>1656</v>
      </c>
      <c r="BGC1" t="s">
        <v>1657</v>
      </c>
      <c r="BGD1" t="s">
        <v>1658</v>
      </c>
      <c r="BGE1" t="s">
        <v>1659</v>
      </c>
      <c r="BGF1" t="s">
        <v>1660</v>
      </c>
      <c r="BGG1" t="s">
        <v>1661</v>
      </c>
      <c r="BGH1" t="s">
        <v>1662</v>
      </c>
      <c r="BGI1" t="s">
        <v>1663</v>
      </c>
      <c r="BGJ1" t="s">
        <v>1664</v>
      </c>
      <c r="BGK1" t="s">
        <v>1665</v>
      </c>
      <c r="BGL1" t="s">
        <v>1666</v>
      </c>
      <c r="BGM1" t="s">
        <v>1667</v>
      </c>
      <c r="BGN1" t="s">
        <v>1668</v>
      </c>
      <c r="BGO1" t="s">
        <v>1669</v>
      </c>
      <c r="BGP1" t="s">
        <v>1670</v>
      </c>
      <c r="BGQ1" t="s">
        <v>1671</v>
      </c>
      <c r="BGR1" t="s">
        <v>1672</v>
      </c>
      <c r="BGS1" t="s">
        <v>1673</v>
      </c>
      <c r="BGT1" t="s">
        <v>1674</v>
      </c>
      <c r="BGU1" t="s">
        <v>1675</v>
      </c>
      <c r="BGV1" t="s">
        <v>1676</v>
      </c>
      <c r="BGW1" t="s">
        <v>1677</v>
      </c>
      <c r="BGX1" t="s">
        <v>1678</v>
      </c>
      <c r="BGY1" t="s">
        <v>1679</v>
      </c>
      <c r="BGZ1" t="s">
        <v>1680</v>
      </c>
      <c r="BHA1" t="s">
        <v>1681</v>
      </c>
      <c r="BHB1" t="s">
        <v>1682</v>
      </c>
      <c r="BHC1" t="s">
        <v>1683</v>
      </c>
      <c r="BHD1" t="s">
        <v>1684</v>
      </c>
      <c r="BHE1" t="s">
        <v>1685</v>
      </c>
      <c r="BHF1" t="s">
        <v>1686</v>
      </c>
      <c r="BHG1" t="s">
        <v>1687</v>
      </c>
      <c r="BHH1" t="s">
        <v>1688</v>
      </c>
      <c r="BHI1" t="s">
        <v>1689</v>
      </c>
      <c r="BHJ1" t="s">
        <v>1690</v>
      </c>
      <c r="BHK1" t="s">
        <v>1691</v>
      </c>
      <c r="BHL1" t="s">
        <v>1692</v>
      </c>
      <c r="BHM1" t="s">
        <v>1693</v>
      </c>
      <c r="BHN1" t="s">
        <v>1694</v>
      </c>
      <c r="BHO1" t="s">
        <v>1695</v>
      </c>
      <c r="BHP1" t="s">
        <v>1696</v>
      </c>
      <c r="BHQ1" t="s">
        <v>1697</v>
      </c>
      <c r="BHR1" t="s">
        <v>1698</v>
      </c>
      <c r="BHS1" t="s">
        <v>1699</v>
      </c>
      <c r="BHT1" t="s">
        <v>1700</v>
      </c>
      <c r="BHU1" t="s">
        <v>1701</v>
      </c>
      <c r="BHV1" t="s">
        <v>1702</v>
      </c>
      <c r="BHW1" t="s">
        <v>1703</v>
      </c>
      <c r="BHX1" t="s">
        <v>1704</v>
      </c>
      <c r="BHY1" t="s">
        <v>1705</v>
      </c>
      <c r="BHZ1" t="s">
        <v>1706</v>
      </c>
      <c r="BIA1" t="s">
        <v>1707</v>
      </c>
      <c r="BIB1" t="s">
        <v>1708</v>
      </c>
      <c r="BIC1" t="s">
        <v>1709</v>
      </c>
      <c r="BID1" t="s">
        <v>1710</v>
      </c>
      <c r="BIE1" t="s">
        <v>1711</v>
      </c>
      <c r="BIF1" t="s">
        <v>1712</v>
      </c>
      <c r="BIG1" t="s">
        <v>1713</v>
      </c>
      <c r="BIH1" t="s">
        <v>1714</v>
      </c>
      <c r="BII1" t="s">
        <v>1715</v>
      </c>
      <c r="BIJ1" t="s">
        <v>1716</v>
      </c>
      <c r="BIK1" t="s">
        <v>1717</v>
      </c>
      <c r="BIL1" t="s">
        <v>1718</v>
      </c>
      <c r="BIM1" t="s">
        <v>1719</v>
      </c>
      <c r="BIN1" t="s">
        <v>1720</v>
      </c>
      <c r="BIO1" t="s">
        <v>1721</v>
      </c>
      <c r="BIP1" t="s">
        <v>1722</v>
      </c>
      <c r="BIQ1" t="s">
        <v>1723</v>
      </c>
      <c r="BIR1" t="s">
        <v>1724</v>
      </c>
      <c r="BIS1" t="s">
        <v>1725</v>
      </c>
      <c r="BIT1" t="s">
        <v>1726</v>
      </c>
      <c r="BIU1" t="s">
        <v>1727</v>
      </c>
      <c r="BIV1" t="s">
        <v>1728</v>
      </c>
      <c r="BIW1" t="s">
        <v>1729</v>
      </c>
      <c r="BIX1" t="s">
        <v>1730</v>
      </c>
      <c r="BIY1" t="s">
        <v>1731</v>
      </c>
      <c r="BIZ1" t="s">
        <v>1732</v>
      </c>
      <c r="BJA1" t="s">
        <v>1733</v>
      </c>
      <c r="BJB1" t="s">
        <v>1734</v>
      </c>
      <c r="BJC1" t="s">
        <v>1735</v>
      </c>
      <c r="BJD1" t="s">
        <v>1736</v>
      </c>
      <c r="BJE1" t="s">
        <v>1737</v>
      </c>
      <c r="BJF1" t="s">
        <v>1738</v>
      </c>
      <c r="BJG1" t="s">
        <v>1739</v>
      </c>
      <c r="BJH1" t="s">
        <v>1740</v>
      </c>
      <c r="BJI1" t="s">
        <v>1741</v>
      </c>
      <c r="BJJ1" t="s">
        <v>1742</v>
      </c>
      <c r="BJK1" t="s">
        <v>1743</v>
      </c>
      <c r="BJL1" t="s">
        <v>1744</v>
      </c>
      <c r="BJM1" t="s">
        <v>1745</v>
      </c>
      <c r="BJN1" t="s">
        <v>1746</v>
      </c>
      <c r="BJO1" t="s">
        <v>1747</v>
      </c>
      <c r="BJP1" t="s">
        <v>1748</v>
      </c>
      <c r="BJQ1" t="s">
        <v>1749</v>
      </c>
      <c r="BJR1" t="s">
        <v>1750</v>
      </c>
      <c r="BJS1" t="s">
        <v>1751</v>
      </c>
      <c r="BJT1" t="s">
        <v>1752</v>
      </c>
      <c r="BJU1" t="s">
        <v>1753</v>
      </c>
      <c r="BJV1" t="s">
        <v>1754</v>
      </c>
      <c r="BJW1" t="s">
        <v>1755</v>
      </c>
      <c r="BJX1" t="s">
        <v>1756</v>
      </c>
      <c r="BJY1" t="s">
        <v>1757</v>
      </c>
      <c r="BJZ1" t="s">
        <v>1758</v>
      </c>
      <c r="BKA1" t="s">
        <v>1759</v>
      </c>
      <c r="BKB1" t="s">
        <v>1760</v>
      </c>
      <c r="BKC1" t="s">
        <v>1761</v>
      </c>
      <c r="BKD1" t="s">
        <v>1762</v>
      </c>
      <c r="BKE1" t="s">
        <v>1763</v>
      </c>
      <c r="BKF1" t="s">
        <v>1764</v>
      </c>
      <c r="BKG1" t="s">
        <v>1765</v>
      </c>
      <c r="BKH1" t="s">
        <v>1766</v>
      </c>
      <c r="BKI1" t="s">
        <v>1767</v>
      </c>
      <c r="BKJ1" t="s">
        <v>1768</v>
      </c>
      <c r="BKK1" t="s">
        <v>1769</v>
      </c>
      <c r="BKL1" t="s">
        <v>1770</v>
      </c>
      <c r="BKM1" t="s">
        <v>1771</v>
      </c>
      <c r="BKN1" t="s">
        <v>1772</v>
      </c>
      <c r="BKO1" t="s">
        <v>1773</v>
      </c>
      <c r="BKP1" t="s">
        <v>1774</v>
      </c>
      <c r="BKQ1" t="s">
        <v>1775</v>
      </c>
      <c r="BKR1" t="s">
        <v>1776</v>
      </c>
      <c r="BKS1" t="s">
        <v>1777</v>
      </c>
      <c r="BKT1" t="s">
        <v>1778</v>
      </c>
      <c r="BKU1" t="s">
        <v>1779</v>
      </c>
      <c r="BKV1" t="s">
        <v>1780</v>
      </c>
      <c r="BKW1" t="s">
        <v>1781</v>
      </c>
      <c r="BKX1" t="s">
        <v>1782</v>
      </c>
      <c r="BKY1" t="s">
        <v>1783</v>
      </c>
      <c r="BKZ1" t="s">
        <v>1784</v>
      </c>
      <c r="BLA1" t="s">
        <v>1785</v>
      </c>
      <c r="BLB1" t="s">
        <v>1786</v>
      </c>
      <c r="BLC1" t="s">
        <v>1787</v>
      </c>
      <c r="BLD1" t="s">
        <v>1788</v>
      </c>
      <c r="BLE1" t="s">
        <v>1789</v>
      </c>
      <c r="BLF1" t="s">
        <v>1790</v>
      </c>
      <c r="BLG1" t="s">
        <v>1791</v>
      </c>
      <c r="BLH1" t="s">
        <v>1792</v>
      </c>
      <c r="BLI1" t="s">
        <v>1793</v>
      </c>
      <c r="BLJ1" t="s">
        <v>1794</v>
      </c>
      <c r="BLK1" t="s">
        <v>1795</v>
      </c>
      <c r="BLL1" t="s">
        <v>1796</v>
      </c>
      <c r="BLM1" t="s">
        <v>1797</v>
      </c>
      <c r="BLN1" t="s">
        <v>1798</v>
      </c>
      <c r="BLO1" t="s">
        <v>1799</v>
      </c>
      <c r="BLP1" t="s">
        <v>1800</v>
      </c>
      <c r="BLQ1" t="s">
        <v>1801</v>
      </c>
      <c r="BLR1" t="s">
        <v>1802</v>
      </c>
      <c r="BLS1" t="s">
        <v>1803</v>
      </c>
      <c r="BLT1" t="s">
        <v>1804</v>
      </c>
      <c r="BLU1" t="s">
        <v>1805</v>
      </c>
      <c r="BLV1" t="s">
        <v>1806</v>
      </c>
      <c r="BLW1" t="s">
        <v>1807</v>
      </c>
      <c r="BLX1" t="s">
        <v>1808</v>
      </c>
      <c r="BLY1" t="s">
        <v>1809</v>
      </c>
      <c r="BLZ1" t="s">
        <v>1810</v>
      </c>
      <c r="BMA1" t="s">
        <v>1811</v>
      </c>
      <c r="BMB1" t="s">
        <v>1812</v>
      </c>
      <c r="BMC1" t="s">
        <v>1813</v>
      </c>
      <c r="BMD1" t="s">
        <v>1814</v>
      </c>
      <c r="BME1" t="s">
        <v>1815</v>
      </c>
      <c r="BMF1" t="s">
        <v>1816</v>
      </c>
      <c r="BMG1" t="s">
        <v>1817</v>
      </c>
      <c r="BMH1" t="s">
        <v>1818</v>
      </c>
      <c r="BMI1" t="s">
        <v>1819</v>
      </c>
      <c r="BMJ1" t="s">
        <v>1820</v>
      </c>
      <c r="BMK1" t="s">
        <v>1821</v>
      </c>
      <c r="BML1" t="s">
        <v>1822</v>
      </c>
      <c r="BMM1" t="s">
        <v>1823</v>
      </c>
      <c r="BMN1" t="s">
        <v>1824</v>
      </c>
      <c r="BMO1" t="s">
        <v>1825</v>
      </c>
      <c r="BMP1" t="s">
        <v>1826</v>
      </c>
      <c r="BMQ1" t="s">
        <v>1827</v>
      </c>
      <c r="BMR1" t="s">
        <v>1828</v>
      </c>
      <c r="BMS1" t="s">
        <v>1829</v>
      </c>
      <c r="BMT1" t="s">
        <v>1830</v>
      </c>
      <c r="BMU1" t="s">
        <v>1831</v>
      </c>
      <c r="BMV1" t="s">
        <v>1832</v>
      </c>
      <c r="BMW1" t="s">
        <v>1833</v>
      </c>
      <c r="BMX1" t="s">
        <v>1834</v>
      </c>
      <c r="BMY1" t="s">
        <v>1835</v>
      </c>
      <c r="BMZ1" t="s">
        <v>1836</v>
      </c>
      <c r="BNA1" t="s">
        <v>1837</v>
      </c>
      <c r="BNB1" t="s">
        <v>1838</v>
      </c>
      <c r="BNC1" t="s">
        <v>1839</v>
      </c>
      <c r="BND1" t="s">
        <v>1840</v>
      </c>
      <c r="BNE1" t="s">
        <v>1841</v>
      </c>
      <c r="BNF1" t="s">
        <v>1842</v>
      </c>
      <c r="BNG1" t="s">
        <v>1843</v>
      </c>
      <c r="BNH1" t="s">
        <v>1844</v>
      </c>
      <c r="BNI1" t="s">
        <v>1845</v>
      </c>
      <c r="BNJ1" t="s">
        <v>1846</v>
      </c>
      <c r="BNK1" t="s">
        <v>1847</v>
      </c>
      <c r="BNL1" t="s">
        <v>1848</v>
      </c>
      <c r="BNM1" t="s">
        <v>1849</v>
      </c>
      <c r="BNN1" t="s">
        <v>1850</v>
      </c>
      <c r="BNO1" t="s">
        <v>1851</v>
      </c>
      <c r="BNP1" t="s">
        <v>1852</v>
      </c>
      <c r="BNQ1" t="s">
        <v>1853</v>
      </c>
      <c r="BNR1" t="s">
        <v>1854</v>
      </c>
      <c r="BNS1" t="s">
        <v>1855</v>
      </c>
      <c r="BNT1" t="s">
        <v>1856</v>
      </c>
      <c r="BNU1" t="s">
        <v>1857</v>
      </c>
      <c r="BNV1" t="s">
        <v>1858</v>
      </c>
      <c r="BNW1" t="s">
        <v>1859</v>
      </c>
      <c r="BNX1" t="s">
        <v>1860</v>
      </c>
      <c r="BNY1" t="s">
        <v>1861</v>
      </c>
      <c r="BNZ1" t="s">
        <v>1862</v>
      </c>
      <c r="BOA1" t="s">
        <v>1863</v>
      </c>
      <c r="BOB1" t="s">
        <v>1864</v>
      </c>
      <c r="BOC1" t="s">
        <v>1865</v>
      </c>
      <c r="BOD1" t="s">
        <v>1866</v>
      </c>
      <c r="BOE1" t="s">
        <v>1867</v>
      </c>
      <c r="BOF1" t="s">
        <v>1868</v>
      </c>
      <c r="BOG1" t="s">
        <v>1869</v>
      </c>
      <c r="BOH1" t="s">
        <v>1870</v>
      </c>
      <c r="BOI1" t="s">
        <v>1871</v>
      </c>
      <c r="BOJ1" t="s">
        <v>1872</v>
      </c>
      <c r="BOK1" t="s">
        <v>1873</v>
      </c>
      <c r="BOL1" t="s">
        <v>1874</v>
      </c>
      <c r="BOM1" t="s">
        <v>1875</v>
      </c>
      <c r="BON1" t="s">
        <v>1876</v>
      </c>
      <c r="BOO1" t="s">
        <v>1877</v>
      </c>
      <c r="BOP1" t="s">
        <v>1878</v>
      </c>
      <c r="BOQ1" t="s">
        <v>1879</v>
      </c>
      <c r="BOR1" t="s">
        <v>1880</v>
      </c>
      <c r="BOS1" t="s">
        <v>1881</v>
      </c>
      <c r="BOT1" t="s">
        <v>1882</v>
      </c>
      <c r="BOU1" t="s">
        <v>1883</v>
      </c>
      <c r="BOV1" t="s">
        <v>1884</v>
      </c>
      <c r="BOW1" t="s">
        <v>1885</v>
      </c>
      <c r="BOX1" t="s">
        <v>1886</v>
      </c>
      <c r="BOY1" t="s">
        <v>1887</v>
      </c>
      <c r="BOZ1" t="s">
        <v>1888</v>
      </c>
      <c r="BPA1" t="s">
        <v>1889</v>
      </c>
      <c r="BPB1" t="s">
        <v>1890</v>
      </c>
      <c r="BPC1" t="s">
        <v>1891</v>
      </c>
      <c r="BPD1" t="s">
        <v>1892</v>
      </c>
      <c r="BPE1" t="s">
        <v>1893</v>
      </c>
      <c r="BPF1" t="s">
        <v>1894</v>
      </c>
      <c r="BPG1" t="s">
        <v>1895</v>
      </c>
      <c r="BPH1" t="s">
        <v>1896</v>
      </c>
      <c r="BPI1" t="s">
        <v>1897</v>
      </c>
      <c r="BPJ1" t="s">
        <v>1898</v>
      </c>
      <c r="BPK1" t="s">
        <v>1899</v>
      </c>
      <c r="BPL1" t="s">
        <v>1900</v>
      </c>
      <c r="BPM1" t="s">
        <v>1901</v>
      </c>
      <c r="BPN1" t="s">
        <v>1902</v>
      </c>
      <c r="BPO1" t="s">
        <v>1903</v>
      </c>
      <c r="BPP1" t="s">
        <v>1904</v>
      </c>
      <c r="BPQ1" t="s">
        <v>1905</v>
      </c>
      <c r="BPR1" t="s">
        <v>1906</v>
      </c>
      <c r="BPS1" t="s">
        <v>1907</v>
      </c>
      <c r="BPT1" t="s">
        <v>1908</v>
      </c>
      <c r="BPU1" t="s">
        <v>1909</v>
      </c>
      <c r="BPV1" t="s">
        <v>1910</v>
      </c>
      <c r="BPW1" t="s">
        <v>1911</v>
      </c>
      <c r="BPX1" t="s">
        <v>1912</v>
      </c>
      <c r="BPY1" t="s">
        <v>1913</v>
      </c>
      <c r="BPZ1" t="s">
        <v>1914</v>
      </c>
      <c r="BQA1" t="s">
        <v>1915</v>
      </c>
      <c r="BQB1" t="s">
        <v>1916</v>
      </c>
      <c r="BQC1" t="s">
        <v>1917</v>
      </c>
      <c r="BQD1" t="s">
        <v>1918</v>
      </c>
      <c r="BQE1" t="s">
        <v>1919</v>
      </c>
      <c r="BQF1" t="s">
        <v>1920</v>
      </c>
      <c r="BQG1" t="s">
        <v>1921</v>
      </c>
      <c r="BQH1" t="s">
        <v>1922</v>
      </c>
      <c r="BQI1" t="s">
        <v>1923</v>
      </c>
      <c r="BQJ1" t="s">
        <v>1924</v>
      </c>
      <c r="BQK1" t="s">
        <v>1925</v>
      </c>
      <c r="BQL1" t="s">
        <v>1926</v>
      </c>
      <c r="BQM1" t="s">
        <v>1927</v>
      </c>
      <c r="BQN1" t="s">
        <v>1928</v>
      </c>
      <c r="BQO1" t="s">
        <v>1929</v>
      </c>
      <c r="BQP1" t="s">
        <v>1930</v>
      </c>
      <c r="BQQ1" t="s">
        <v>1931</v>
      </c>
      <c r="BQR1" t="s">
        <v>1932</v>
      </c>
      <c r="BQS1" t="s">
        <v>1933</v>
      </c>
      <c r="BQT1" t="s">
        <v>1934</v>
      </c>
      <c r="BQU1" t="s">
        <v>1935</v>
      </c>
      <c r="BQV1" t="s">
        <v>1936</v>
      </c>
      <c r="BQW1" t="s">
        <v>1937</v>
      </c>
      <c r="BQX1" t="s">
        <v>1938</v>
      </c>
      <c r="BQY1" t="s">
        <v>1939</v>
      </c>
      <c r="BQZ1" t="s">
        <v>1940</v>
      </c>
      <c r="BRA1" t="s">
        <v>1941</v>
      </c>
      <c r="BRB1" t="s">
        <v>1942</v>
      </c>
      <c r="BRC1" t="s">
        <v>1943</v>
      </c>
      <c r="BRD1" t="s">
        <v>1944</v>
      </c>
      <c r="BRE1" t="s">
        <v>1945</v>
      </c>
      <c r="BRF1" t="s">
        <v>1946</v>
      </c>
      <c r="BRG1" t="s">
        <v>1947</v>
      </c>
      <c r="BRH1" t="s">
        <v>1948</v>
      </c>
      <c r="BRI1" t="s">
        <v>1949</v>
      </c>
      <c r="BRJ1" t="s">
        <v>1950</v>
      </c>
      <c r="BRK1" t="s">
        <v>1951</v>
      </c>
      <c r="BRL1" t="s">
        <v>1952</v>
      </c>
      <c r="BRM1" t="s">
        <v>1953</v>
      </c>
      <c r="BRN1" t="s">
        <v>1954</v>
      </c>
      <c r="BRO1" t="s">
        <v>1955</v>
      </c>
      <c r="BRP1" t="s">
        <v>1956</v>
      </c>
      <c r="BRQ1" t="s">
        <v>1957</v>
      </c>
      <c r="BRR1" t="s">
        <v>1958</v>
      </c>
      <c r="BRS1" t="s">
        <v>1959</v>
      </c>
      <c r="BRT1" t="s">
        <v>1960</v>
      </c>
      <c r="BRU1" t="s">
        <v>1961</v>
      </c>
      <c r="BRV1" t="s">
        <v>1962</v>
      </c>
      <c r="BRW1" t="s">
        <v>1963</v>
      </c>
      <c r="BRX1" t="s">
        <v>1964</v>
      </c>
      <c r="BRY1" t="s">
        <v>1965</v>
      </c>
      <c r="BRZ1" t="s">
        <v>1966</v>
      </c>
      <c r="BSA1" t="s">
        <v>1967</v>
      </c>
      <c r="BSB1" t="s">
        <v>1968</v>
      </c>
      <c r="BSC1" t="s">
        <v>1969</v>
      </c>
      <c r="BSD1" t="s">
        <v>1970</v>
      </c>
      <c r="BSE1" t="s">
        <v>1971</v>
      </c>
      <c r="BSF1" t="s">
        <v>1972</v>
      </c>
      <c r="BSG1" t="s">
        <v>1973</v>
      </c>
      <c r="BSH1" t="s">
        <v>1974</v>
      </c>
      <c r="BSI1" t="s">
        <v>1975</v>
      </c>
      <c r="BSJ1" t="s">
        <v>1976</v>
      </c>
      <c r="BSK1" t="s">
        <v>1977</v>
      </c>
      <c r="BSL1" t="s">
        <v>1978</v>
      </c>
      <c r="BSM1" t="s">
        <v>1979</v>
      </c>
      <c r="BSN1" t="s">
        <v>1980</v>
      </c>
      <c r="BSO1" t="s">
        <v>1981</v>
      </c>
      <c r="BSP1" t="s">
        <v>1982</v>
      </c>
      <c r="BSQ1" t="s">
        <v>1983</v>
      </c>
      <c r="BSR1" t="s">
        <v>1984</v>
      </c>
      <c r="BSS1" t="s">
        <v>1985</v>
      </c>
      <c r="BST1" t="s">
        <v>1986</v>
      </c>
      <c r="BSU1" t="s">
        <v>1987</v>
      </c>
      <c r="BSV1" t="s">
        <v>1988</v>
      </c>
      <c r="BSW1" t="s">
        <v>1989</v>
      </c>
      <c r="BSX1" t="s">
        <v>1990</v>
      </c>
      <c r="BSY1" t="s">
        <v>1991</v>
      </c>
      <c r="BSZ1" t="s">
        <v>1992</v>
      </c>
      <c r="BTA1" t="s">
        <v>1993</v>
      </c>
      <c r="BTB1" t="s">
        <v>1994</v>
      </c>
      <c r="BTC1" t="s">
        <v>1995</v>
      </c>
      <c r="BTD1" t="s">
        <v>1996</v>
      </c>
      <c r="BTE1" t="s">
        <v>1997</v>
      </c>
      <c r="BTF1" t="s">
        <v>1998</v>
      </c>
      <c r="BTG1" t="s">
        <v>1999</v>
      </c>
      <c r="BTH1" t="s">
        <v>2000</v>
      </c>
      <c r="BTI1" t="s">
        <v>2001</v>
      </c>
      <c r="BTJ1" t="s">
        <v>2002</v>
      </c>
      <c r="BTK1" t="s">
        <v>2003</v>
      </c>
      <c r="BTL1" t="s">
        <v>2004</v>
      </c>
      <c r="BTM1" t="s">
        <v>2005</v>
      </c>
      <c r="BTN1" t="s">
        <v>2006</v>
      </c>
      <c r="BTO1" t="s">
        <v>2007</v>
      </c>
      <c r="BTP1" t="s">
        <v>2008</v>
      </c>
      <c r="BTQ1" t="s">
        <v>2009</v>
      </c>
      <c r="BTR1" t="s">
        <v>2010</v>
      </c>
      <c r="BTS1" t="s">
        <v>2011</v>
      </c>
      <c r="BTT1" t="s">
        <v>2012</v>
      </c>
      <c r="BTU1" t="s">
        <v>2013</v>
      </c>
      <c r="BTV1" t="s">
        <v>2014</v>
      </c>
      <c r="BTW1" t="s">
        <v>2015</v>
      </c>
      <c r="BTX1" t="s">
        <v>2016</v>
      </c>
      <c r="BTY1" t="s">
        <v>2017</v>
      </c>
      <c r="BTZ1" t="s">
        <v>2018</v>
      </c>
      <c r="BUA1" t="s">
        <v>2019</v>
      </c>
      <c r="BUB1" t="s">
        <v>2020</v>
      </c>
      <c r="BUC1" t="s">
        <v>2021</v>
      </c>
      <c r="BUD1" t="s">
        <v>2022</v>
      </c>
      <c r="BUE1" t="s">
        <v>2023</v>
      </c>
      <c r="BUF1" t="s">
        <v>2024</v>
      </c>
      <c r="BUG1" t="s">
        <v>2025</v>
      </c>
      <c r="BUH1" t="s">
        <v>2026</v>
      </c>
      <c r="BUI1" t="s">
        <v>2027</v>
      </c>
      <c r="BUJ1" t="s">
        <v>2028</v>
      </c>
      <c r="BUK1" t="s">
        <v>2029</v>
      </c>
      <c r="BUL1" t="s">
        <v>2030</v>
      </c>
      <c r="BUM1" t="s">
        <v>2031</v>
      </c>
      <c r="BUN1" t="s">
        <v>2032</v>
      </c>
      <c r="BUO1" t="s">
        <v>2033</v>
      </c>
      <c r="BUP1" t="s">
        <v>2034</v>
      </c>
      <c r="BUQ1" t="s">
        <v>2035</v>
      </c>
      <c r="BUR1" t="s">
        <v>2036</v>
      </c>
      <c r="BUS1" t="s">
        <v>2037</v>
      </c>
      <c r="BUT1" t="s">
        <v>2038</v>
      </c>
      <c r="BUU1" t="s">
        <v>2039</v>
      </c>
      <c r="BUV1" t="s">
        <v>2040</v>
      </c>
      <c r="BUW1" t="s">
        <v>2041</v>
      </c>
      <c r="BUX1" t="s">
        <v>2042</v>
      </c>
      <c r="BUY1" t="s">
        <v>2043</v>
      </c>
      <c r="BUZ1" t="s">
        <v>2044</v>
      </c>
      <c r="BVA1" t="s">
        <v>2045</v>
      </c>
      <c r="BVB1" t="s">
        <v>2046</v>
      </c>
      <c r="BVC1" t="s">
        <v>2047</v>
      </c>
      <c r="BVD1" t="s">
        <v>2048</v>
      </c>
      <c r="BVE1" t="s">
        <v>2049</v>
      </c>
      <c r="BVF1" t="s">
        <v>2050</v>
      </c>
      <c r="BVG1" t="s">
        <v>2051</v>
      </c>
      <c r="BVH1" t="s">
        <v>2052</v>
      </c>
      <c r="BVI1" t="s">
        <v>2053</v>
      </c>
      <c r="BVJ1" t="s">
        <v>2054</v>
      </c>
      <c r="BVK1" t="s">
        <v>2055</v>
      </c>
      <c r="BVL1" t="s">
        <v>2056</v>
      </c>
      <c r="BVM1" t="s">
        <v>2057</v>
      </c>
      <c r="BVN1" t="s">
        <v>2058</v>
      </c>
      <c r="BVO1" t="s">
        <v>2059</v>
      </c>
      <c r="BVP1" t="s">
        <v>2060</v>
      </c>
      <c r="BVQ1" t="s">
        <v>2061</v>
      </c>
      <c r="BVR1" t="s">
        <v>2062</v>
      </c>
      <c r="BVS1" t="s">
        <v>2063</v>
      </c>
      <c r="BVT1" t="s">
        <v>2064</v>
      </c>
      <c r="BVU1" t="s">
        <v>2065</v>
      </c>
      <c r="BVV1" t="s">
        <v>2066</v>
      </c>
      <c r="BVW1" t="s">
        <v>2067</v>
      </c>
      <c r="BVX1" t="s">
        <v>2068</v>
      </c>
      <c r="BVY1" t="s">
        <v>2069</v>
      </c>
      <c r="BVZ1" t="s">
        <v>2070</v>
      </c>
      <c r="BWA1" t="s">
        <v>2071</v>
      </c>
      <c r="BWB1" t="s">
        <v>2072</v>
      </c>
      <c r="BWC1" t="s">
        <v>2073</v>
      </c>
      <c r="BWD1" t="s">
        <v>2074</v>
      </c>
      <c r="BWE1" t="s">
        <v>2075</v>
      </c>
      <c r="BWF1" t="s">
        <v>2076</v>
      </c>
      <c r="BWG1" t="s">
        <v>2077</v>
      </c>
      <c r="BWH1" t="s">
        <v>2078</v>
      </c>
      <c r="BWI1" t="s">
        <v>2079</v>
      </c>
      <c r="BWJ1" t="s">
        <v>2080</v>
      </c>
      <c r="BWK1" t="s">
        <v>2081</v>
      </c>
      <c r="BWL1" t="s">
        <v>2082</v>
      </c>
      <c r="BWM1" t="s">
        <v>2083</v>
      </c>
      <c r="BWN1" t="s">
        <v>2084</v>
      </c>
      <c r="BWO1" t="s">
        <v>2085</v>
      </c>
      <c r="BWP1" t="s">
        <v>2086</v>
      </c>
      <c r="BWQ1" t="s">
        <v>2087</v>
      </c>
      <c r="BWR1" t="s">
        <v>2088</v>
      </c>
      <c r="BWS1" t="s">
        <v>2089</v>
      </c>
      <c r="BWT1" t="s">
        <v>2090</v>
      </c>
      <c r="BWU1" t="s">
        <v>2091</v>
      </c>
      <c r="BWV1" t="s">
        <v>2092</v>
      </c>
      <c r="BWW1" t="s">
        <v>2093</v>
      </c>
      <c r="BWX1" t="s">
        <v>2094</v>
      </c>
      <c r="BWY1" t="s">
        <v>2095</v>
      </c>
      <c r="BWZ1" t="s">
        <v>2096</v>
      </c>
      <c r="BXA1" t="s">
        <v>2097</v>
      </c>
      <c r="BXB1" t="s">
        <v>2098</v>
      </c>
      <c r="BXC1" t="s">
        <v>2099</v>
      </c>
      <c r="BXD1" t="s">
        <v>2100</v>
      </c>
      <c r="BXE1" t="s">
        <v>2101</v>
      </c>
      <c r="BXF1" t="s">
        <v>2102</v>
      </c>
      <c r="BXG1" t="s">
        <v>2103</v>
      </c>
      <c r="BXH1" t="s">
        <v>2104</v>
      </c>
      <c r="BXI1" t="s">
        <v>2105</v>
      </c>
      <c r="BXJ1" t="s">
        <v>2106</v>
      </c>
      <c r="BXK1" t="s">
        <v>2107</v>
      </c>
      <c r="BXL1" t="s">
        <v>2108</v>
      </c>
      <c r="BXM1" t="s">
        <v>2109</v>
      </c>
      <c r="BXN1" t="s">
        <v>2110</v>
      </c>
      <c r="BXO1" t="s">
        <v>2111</v>
      </c>
      <c r="BXP1" t="s">
        <v>2112</v>
      </c>
      <c r="BXQ1" t="s">
        <v>2113</v>
      </c>
      <c r="BXR1" t="s">
        <v>2114</v>
      </c>
      <c r="BXS1" t="s">
        <v>2115</v>
      </c>
      <c r="BXT1" t="s">
        <v>2116</v>
      </c>
      <c r="BXU1" t="s">
        <v>2117</v>
      </c>
      <c r="BXV1" t="s">
        <v>2118</v>
      </c>
      <c r="BXW1" t="s">
        <v>2119</v>
      </c>
      <c r="BXX1" t="s">
        <v>2120</v>
      </c>
      <c r="BXY1" t="s">
        <v>2121</v>
      </c>
      <c r="BXZ1" t="s">
        <v>2122</v>
      </c>
      <c r="BYA1" t="s">
        <v>2123</v>
      </c>
      <c r="BYB1" t="s">
        <v>2124</v>
      </c>
      <c r="BYC1" t="s">
        <v>2125</v>
      </c>
      <c r="BYD1" t="s">
        <v>2126</v>
      </c>
      <c r="BYE1" t="s">
        <v>2127</v>
      </c>
      <c r="BYF1" t="s">
        <v>2128</v>
      </c>
      <c r="BYG1" t="s">
        <v>2129</v>
      </c>
      <c r="BYH1" t="s">
        <v>2130</v>
      </c>
      <c r="BYI1" t="s">
        <v>2131</v>
      </c>
      <c r="BYJ1" t="s">
        <v>2132</v>
      </c>
      <c r="BYK1" t="s">
        <v>2133</v>
      </c>
      <c r="BYL1" t="s">
        <v>2134</v>
      </c>
      <c r="BYM1" t="s">
        <v>2135</v>
      </c>
      <c r="BYN1" t="s">
        <v>2136</v>
      </c>
      <c r="BYO1" t="s">
        <v>2137</v>
      </c>
      <c r="BYP1" t="s">
        <v>2138</v>
      </c>
      <c r="BYQ1" t="s">
        <v>2139</v>
      </c>
      <c r="BYR1" t="s">
        <v>2140</v>
      </c>
      <c r="BYS1" t="s">
        <v>2141</v>
      </c>
      <c r="BYT1" t="s">
        <v>2142</v>
      </c>
      <c r="BYU1" t="s">
        <v>2143</v>
      </c>
      <c r="BYV1" t="s">
        <v>2144</v>
      </c>
      <c r="BYW1" t="s">
        <v>2145</v>
      </c>
      <c r="BYX1" t="s">
        <v>2146</v>
      </c>
      <c r="BYY1" t="s">
        <v>2147</v>
      </c>
      <c r="BYZ1" t="s">
        <v>2148</v>
      </c>
      <c r="BZA1" t="s">
        <v>2149</v>
      </c>
      <c r="BZB1" t="s">
        <v>2150</v>
      </c>
      <c r="BZC1" t="s">
        <v>2151</v>
      </c>
      <c r="BZD1" t="s">
        <v>2152</v>
      </c>
      <c r="BZE1" t="s">
        <v>2153</v>
      </c>
      <c r="BZF1" t="s">
        <v>2154</v>
      </c>
      <c r="BZG1" t="s">
        <v>2155</v>
      </c>
      <c r="BZH1" t="s">
        <v>2156</v>
      </c>
      <c r="BZI1" t="s">
        <v>2157</v>
      </c>
      <c r="BZJ1" t="s">
        <v>2158</v>
      </c>
      <c r="BZK1" t="s">
        <v>2159</v>
      </c>
      <c r="BZL1" t="s">
        <v>2160</v>
      </c>
      <c r="BZM1" t="s">
        <v>2161</v>
      </c>
      <c r="BZN1" t="s">
        <v>2162</v>
      </c>
      <c r="BZO1" t="s">
        <v>2163</v>
      </c>
      <c r="BZP1" t="s">
        <v>2164</v>
      </c>
      <c r="BZQ1" t="s">
        <v>2165</v>
      </c>
      <c r="BZR1" t="s">
        <v>2166</v>
      </c>
      <c r="BZS1" t="s">
        <v>2167</v>
      </c>
      <c r="BZT1" t="s">
        <v>2168</v>
      </c>
      <c r="BZU1" t="s">
        <v>2169</v>
      </c>
      <c r="BZV1" t="s">
        <v>2170</v>
      </c>
      <c r="BZW1" t="s">
        <v>2171</v>
      </c>
      <c r="BZX1" t="s">
        <v>2172</v>
      </c>
      <c r="BZY1" t="s">
        <v>2173</v>
      </c>
      <c r="BZZ1" t="s">
        <v>2174</v>
      </c>
      <c r="CAA1" t="s">
        <v>2175</v>
      </c>
      <c r="CAB1" t="s">
        <v>2176</v>
      </c>
      <c r="CAC1" t="s">
        <v>2177</v>
      </c>
      <c r="CAD1" t="s">
        <v>2178</v>
      </c>
      <c r="CAE1" t="s">
        <v>2179</v>
      </c>
      <c r="CAF1" t="s">
        <v>2180</v>
      </c>
      <c r="CAG1" t="s">
        <v>2181</v>
      </c>
      <c r="CAH1" t="s">
        <v>2182</v>
      </c>
      <c r="CAI1" t="s">
        <v>2183</v>
      </c>
      <c r="CAJ1" t="s">
        <v>2184</v>
      </c>
      <c r="CAK1" t="s">
        <v>2185</v>
      </c>
      <c r="CAL1" t="s">
        <v>2186</v>
      </c>
      <c r="CAM1" t="s">
        <v>2187</v>
      </c>
      <c r="CAN1" t="s">
        <v>2188</v>
      </c>
      <c r="CAO1" t="s">
        <v>2189</v>
      </c>
      <c r="CAP1" t="s">
        <v>2190</v>
      </c>
      <c r="CAQ1" t="s">
        <v>2191</v>
      </c>
      <c r="CAR1" t="s">
        <v>2192</v>
      </c>
      <c r="CAS1" t="s">
        <v>2193</v>
      </c>
      <c r="CAT1" t="s">
        <v>2194</v>
      </c>
      <c r="CAU1" t="s">
        <v>2195</v>
      </c>
      <c r="CAV1" t="s">
        <v>2196</v>
      </c>
      <c r="CAW1" t="s">
        <v>2197</v>
      </c>
      <c r="CAX1" t="s">
        <v>2198</v>
      </c>
      <c r="CAY1" t="s">
        <v>2199</v>
      </c>
      <c r="CAZ1" t="s">
        <v>2200</v>
      </c>
      <c r="CBA1" t="s">
        <v>2201</v>
      </c>
      <c r="CBB1" t="s">
        <v>2202</v>
      </c>
      <c r="CBC1" t="s">
        <v>2203</v>
      </c>
      <c r="CBD1" t="s">
        <v>2204</v>
      </c>
      <c r="CBE1" t="s">
        <v>2205</v>
      </c>
      <c r="CBF1" t="s">
        <v>2206</v>
      </c>
      <c r="CBG1" t="s">
        <v>2207</v>
      </c>
      <c r="CBH1" t="s">
        <v>2208</v>
      </c>
      <c r="CBI1" t="s">
        <v>2209</v>
      </c>
      <c r="CBJ1" t="s">
        <v>2210</v>
      </c>
      <c r="CBK1" t="s">
        <v>2211</v>
      </c>
      <c r="CBL1" t="s">
        <v>2212</v>
      </c>
      <c r="CBM1" t="s">
        <v>2213</v>
      </c>
      <c r="CBN1" t="s">
        <v>2214</v>
      </c>
      <c r="CBO1" t="s">
        <v>2215</v>
      </c>
      <c r="CBP1" t="s">
        <v>2216</v>
      </c>
      <c r="CBQ1" t="s">
        <v>2217</v>
      </c>
      <c r="CBR1" t="s">
        <v>2218</v>
      </c>
      <c r="CBS1" t="s">
        <v>2219</v>
      </c>
      <c r="CBT1" t="s">
        <v>2220</v>
      </c>
      <c r="CBU1" t="s">
        <v>2221</v>
      </c>
      <c r="CBV1" t="s">
        <v>2222</v>
      </c>
      <c r="CBW1" t="s">
        <v>2223</v>
      </c>
      <c r="CBX1" t="s">
        <v>2224</v>
      </c>
      <c r="CBY1" t="s">
        <v>2225</v>
      </c>
      <c r="CBZ1" t="s">
        <v>2226</v>
      </c>
      <c r="CCA1" t="s">
        <v>2227</v>
      </c>
      <c r="CCB1" t="s">
        <v>2228</v>
      </c>
      <c r="CCC1" t="s">
        <v>2229</v>
      </c>
      <c r="CCD1" t="s">
        <v>2230</v>
      </c>
      <c r="CCE1" t="s">
        <v>2231</v>
      </c>
      <c r="CCF1" t="s">
        <v>2232</v>
      </c>
      <c r="CCG1" t="s">
        <v>2233</v>
      </c>
      <c r="CCH1" t="s">
        <v>2234</v>
      </c>
      <c r="CCI1" t="s">
        <v>2235</v>
      </c>
      <c r="CCJ1" t="s">
        <v>2236</v>
      </c>
      <c r="CCK1" t="s">
        <v>2237</v>
      </c>
      <c r="CCL1" t="s">
        <v>2238</v>
      </c>
      <c r="CCM1" t="s">
        <v>2239</v>
      </c>
      <c r="CCN1" t="s">
        <v>2240</v>
      </c>
      <c r="CCO1" t="s">
        <v>2241</v>
      </c>
      <c r="CCP1" t="s">
        <v>2242</v>
      </c>
      <c r="CCQ1" t="s">
        <v>2243</v>
      </c>
      <c r="CCR1" t="s">
        <v>2244</v>
      </c>
      <c r="CCS1" t="s">
        <v>2245</v>
      </c>
      <c r="CCT1" t="s">
        <v>2246</v>
      </c>
      <c r="CCU1" t="s">
        <v>2247</v>
      </c>
      <c r="CCV1" t="s">
        <v>2248</v>
      </c>
      <c r="CCW1" t="s">
        <v>2249</v>
      </c>
      <c r="CCX1" t="s">
        <v>2250</v>
      </c>
      <c r="CCY1" t="s">
        <v>2251</v>
      </c>
      <c r="CCZ1" t="s">
        <v>2252</v>
      </c>
      <c r="CDA1" t="s">
        <v>2253</v>
      </c>
      <c r="CDB1" t="s">
        <v>2254</v>
      </c>
      <c r="CDC1" t="s">
        <v>2255</v>
      </c>
      <c r="CDD1" t="s">
        <v>2256</v>
      </c>
      <c r="CDE1" t="s">
        <v>2257</v>
      </c>
      <c r="CDF1" t="s">
        <v>2258</v>
      </c>
      <c r="CDG1" t="s">
        <v>2259</v>
      </c>
      <c r="CDH1" t="s">
        <v>2260</v>
      </c>
      <c r="CDI1" t="s">
        <v>2261</v>
      </c>
      <c r="CDJ1" t="s">
        <v>2262</v>
      </c>
      <c r="CDK1" t="s">
        <v>2263</v>
      </c>
      <c r="CDL1" t="s">
        <v>2264</v>
      </c>
      <c r="CDM1" t="s">
        <v>2265</v>
      </c>
      <c r="CDN1" t="s">
        <v>2266</v>
      </c>
      <c r="CDO1" t="s">
        <v>2267</v>
      </c>
      <c r="CDP1" t="s">
        <v>2268</v>
      </c>
      <c r="CDQ1" t="s">
        <v>2269</v>
      </c>
      <c r="CDR1" t="s">
        <v>2270</v>
      </c>
      <c r="CDS1" t="s">
        <v>2271</v>
      </c>
      <c r="CDT1" t="s">
        <v>2272</v>
      </c>
      <c r="CDU1" t="s">
        <v>2273</v>
      </c>
      <c r="CDV1" t="s">
        <v>2274</v>
      </c>
      <c r="CDW1" t="s">
        <v>2275</v>
      </c>
      <c r="CDX1" t="s">
        <v>2276</v>
      </c>
      <c r="CDY1" t="s">
        <v>2277</v>
      </c>
      <c r="CDZ1" t="s">
        <v>2278</v>
      </c>
      <c r="CEA1" t="s">
        <v>2279</v>
      </c>
      <c r="CEB1" t="s">
        <v>2280</v>
      </c>
      <c r="CEC1" t="s">
        <v>2281</v>
      </c>
      <c r="CED1" t="s">
        <v>2282</v>
      </c>
      <c r="CEE1" t="s">
        <v>2283</v>
      </c>
      <c r="CEF1" t="s">
        <v>2284</v>
      </c>
      <c r="CEG1" t="s">
        <v>2285</v>
      </c>
      <c r="CEH1" t="s">
        <v>2286</v>
      </c>
      <c r="CEI1" t="s">
        <v>2287</v>
      </c>
      <c r="CEJ1" t="s">
        <v>2288</v>
      </c>
      <c r="CEK1" t="s">
        <v>2289</v>
      </c>
      <c r="CEL1" t="s">
        <v>2290</v>
      </c>
      <c r="CEM1" t="s">
        <v>2291</v>
      </c>
      <c r="CEN1" t="s">
        <v>2292</v>
      </c>
      <c r="CEO1" t="s">
        <v>2293</v>
      </c>
      <c r="CEP1" t="s">
        <v>2294</v>
      </c>
      <c r="CEQ1" t="s">
        <v>2295</v>
      </c>
      <c r="CER1" t="s">
        <v>2296</v>
      </c>
      <c r="CES1" t="s">
        <v>2297</v>
      </c>
      <c r="CET1" t="s">
        <v>2298</v>
      </c>
      <c r="CEU1" t="s">
        <v>2299</v>
      </c>
      <c r="CEV1" t="s">
        <v>2300</v>
      </c>
      <c r="CEW1" t="s">
        <v>2301</v>
      </c>
      <c r="CEX1" t="s">
        <v>2302</v>
      </c>
      <c r="CEY1" t="s">
        <v>2303</v>
      </c>
      <c r="CEZ1" t="s">
        <v>2304</v>
      </c>
      <c r="CFA1" t="s">
        <v>2305</v>
      </c>
      <c r="CFB1" t="s">
        <v>2306</v>
      </c>
      <c r="CFC1" t="s">
        <v>2307</v>
      </c>
      <c r="CFD1" t="s">
        <v>2308</v>
      </c>
      <c r="CFE1" t="s">
        <v>2309</v>
      </c>
      <c r="CFF1" t="s">
        <v>2310</v>
      </c>
      <c r="CFG1" t="s">
        <v>2311</v>
      </c>
      <c r="CFH1" t="s">
        <v>2312</v>
      </c>
      <c r="CFI1" t="s">
        <v>2313</v>
      </c>
      <c r="CFJ1" t="s">
        <v>2314</v>
      </c>
      <c r="CFK1" t="s">
        <v>2315</v>
      </c>
      <c r="CFL1" t="s">
        <v>2316</v>
      </c>
      <c r="CFM1" t="s">
        <v>2317</v>
      </c>
      <c r="CFN1" t="s">
        <v>2318</v>
      </c>
      <c r="CFO1" t="s">
        <v>2319</v>
      </c>
      <c r="CFP1" t="s">
        <v>2320</v>
      </c>
      <c r="CFQ1" t="s">
        <v>2321</v>
      </c>
      <c r="CFR1" t="s">
        <v>2322</v>
      </c>
      <c r="CFS1" t="s">
        <v>2323</v>
      </c>
      <c r="CFT1" t="s">
        <v>2324</v>
      </c>
      <c r="CFU1" t="s">
        <v>2325</v>
      </c>
      <c r="CFV1" t="s">
        <v>2326</v>
      </c>
      <c r="CFW1" t="s">
        <v>2327</v>
      </c>
      <c r="CFX1" t="s">
        <v>2328</v>
      </c>
      <c r="CFY1" t="s">
        <v>2329</v>
      </c>
      <c r="CFZ1" t="s">
        <v>2330</v>
      </c>
      <c r="CGA1" t="s">
        <v>2331</v>
      </c>
      <c r="CGB1" t="s">
        <v>2332</v>
      </c>
      <c r="CGC1" t="s">
        <v>2333</v>
      </c>
      <c r="CGD1" t="s">
        <v>2334</v>
      </c>
      <c r="CGE1" t="s">
        <v>2335</v>
      </c>
      <c r="CGF1" t="s">
        <v>2336</v>
      </c>
      <c r="CGG1" t="s">
        <v>2337</v>
      </c>
      <c r="CGH1" t="s">
        <v>2338</v>
      </c>
      <c r="CGI1" t="s">
        <v>2339</v>
      </c>
      <c r="CGJ1" t="s">
        <v>2340</v>
      </c>
      <c r="CGK1" t="s">
        <v>2341</v>
      </c>
      <c r="CGL1" t="s">
        <v>2342</v>
      </c>
      <c r="CGM1" t="s">
        <v>2343</v>
      </c>
      <c r="CGN1" t="s">
        <v>2344</v>
      </c>
      <c r="CGO1" t="s">
        <v>2345</v>
      </c>
      <c r="CGP1" t="s">
        <v>2346</v>
      </c>
      <c r="CGQ1" t="s">
        <v>2347</v>
      </c>
      <c r="CGR1" t="s">
        <v>2348</v>
      </c>
      <c r="CGS1" t="s">
        <v>2349</v>
      </c>
      <c r="CGT1" t="s">
        <v>2350</v>
      </c>
      <c r="CGU1" t="s">
        <v>2351</v>
      </c>
      <c r="CGV1" t="s">
        <v>2352</v>
      </c>
      <c r="CGW1" t="s">
        <v>2353</v>
      </c>
      <c r="CGX1" t="s">
        <v>2354</v>
      </c>
    </row>
    <row r="2" spans="1:2234" x14ac:dyDescent="0.25">
      <c r="A2" t="s">
        <v>2641</v>
      </c>
      <c r="B2">
        <v>30</v>
      </c>
    </row>
    <row r="3" spans="1:2234" x14ac:dyDescent="0.25">
      <c r="A3" t="s">
        <v>121</v>
      </c>
      <c r="B3">
        <v>46219</v>
      </c>
      <c r="C3">
        <v>46218</v>
      </c>
      <c r="D3">
        <v>46217</v>
      </c>
      <c r="E3">
        <v>46216</v>
      </c>
      <c r="F3">
        <v>46213</v>
      </c>
      <c r="G3">
        <v>46212</v>
      </c>
      <c r="H3">
        <v>46211</v>
      </c>
      <c r="I3">
        <v>46210</v>
      </c>
      <c r="J3">
        <v>46209</v>
      </c>
      <c r="K3">
        <v>46206</v>
      </c>
      <c r="L3">
        <v>46205</v>
      </c>
      <c r="M3">
        <v>46204</v>
      </c>
      <c r="N3">
        <v>46203</v>
      </c>
      <c r="O3">
        <v>46202</v>
      </c>
      <c r="P3">
        <v>46199</v>
      </c>
      <c r="Q3">
        <v>46198</v>
      </c>
      <c r="R3">
        <v>46197</v>
      </c>
      <c r="S3">
        <v>46196</v>
      </c>
      <c r="T3">
        <v>46195</v>
      </c>
      <c r="U3">
        <v>46192</v>
      </c>
      <c r="V3">
        <v>46191</v>
      </c>
      <c r="W3">
        <v>46190</v>
      </c>
      <c r="X3">
        <v>46189</v>
      </c>
    </row>
    <row r="4" spans="1:2234" x14ac:dyDescent="0.25">
      <c r="A4" t="s">
        <v>2642</v>
      </c>
      <c r="B4">
        <v>44401</v>
      </c>
      <c r="C4">
        <v>98592</v>
      </c>
      <c r="D4">
        <v>172123</v>
      </c>
      <c r="E4">
        <v>157035</v>
      </c>
      <c r="F4">
        <v>128506</v>
      </c>
      <c r="G4">
        <v>92494</v>
      </c>
      <c r="H4">
        <v>131933</v>
      </c>
      <c r="I4">
        <v>119626</v>
      </c>
      <c r="J4">
        <v>75379</v>
      </c>
      <c r="K4">
        <v>111557</v>
      </c>
      <c r="L4">
        <v>111557</v>
      </c>
      <c r="M4">
        <v>124754</v>
      </c>
      <c r="N4">
        <v>110260</v>
      </c>
      <c r="O4">
        <v>96427</v>
      </c>
      <c r="P4">
        <v>103308</v>
      </c>
      <c r="Q4">
        <v>219855</v>
      </c>
      <c r="R4">
        <v>128833</v>
      </c>
      <c r="S4">
        <v>96981</v>
      </c>
      <c r="T4">
        <v>174016</v>
      </c>
      <c r="U4">
        <v>219903</v>
      </c>
      <c r="V4">
        <v>219903</v>
      </c>
      <c r="W4">
        <v>433019</v>
      </c>
      <c r="X4">
        <v>292868</v>
      </c>
    </row>
    <row r="5" spans="1:2234" x14ac:dyDescent="0.25">
      <c r="A5" t="s">
        <v>2643</v>
      </c>
      <c r="B5">
        <v>203026</v>
      </c>
      <c r="C5">
        <v>525565</v>
      </c>
      <c r="D5">
        <v>733968</v>
      </c>
      <c r="E5">
        <v>463108</v>
      </c>
      <c r="F5">
        <v>319989</v>
      </c>
      <c r="G5">
        <v>281661</v>
      </c>
      <c r="H5">
        <v>495023</v>
      </c>
      <c r="I5">
        <v>312582</v>
      </c>
      <c r="J5">
        <v>338709</v>
      </c>
      <c r="K5">
        <v>499973</v>
      </c>
      <c r="L5">
        <v>499973</v>
      </c>
      <c r="M5">
        <v>548696</v>
      </c>
      <c r="N5">
        <v>380917</v>
      </c>
      <c r="O5">
        <v>300669</v>
      </c>
      <c r="P5">
        <v>380837</v>
      </c>
      <c r="Q5">
        <v>481360</v>
      </c>
      <c r="R5">
        <v>415228</v>
      </c>
      <c r="S5">
        <v>372828</v>
      </c>
      <c r="T5">
        <v>591312</v>
      </c>
      <c r="U5">
        <v>986691</v>
      </c>
      <c r="V5">
        <v>986691</v>
      </c>
      <c r="W5">
        <v>1224395</v>
      </c>
      <c r="X5">
        <v>455510</v>
      </c>
    </row>
    <row r="6" spans="1:2234" x14ac:dyDescent="0.25">
      <c r="A6" t="s">
        <v>2644</v>
      </c>
      <c r="B6">
        <v>206247</v>
      </c>
      <c r="C6">
        <v>714708</v>
      </c>
      <c r="D6">
        <v>943251</v>
      </c>
      <c r="E6">
        <v>532810</v>
      </c>
      <c r="F6">
        <v>330294</v>
      </c>
      <c r="G6">
        <v>380802</v>
      </c>
      <c r="H6">
        <v>568197</v>
      </c>
      <c r="I6">
        <v>338253</v>
      </c>
      <c r="J6">
        <v>351473</v>
      </c>
      <c r="K6">
        <v>666021</v>
      </c>
      <c r="L6">
        <v>666021</v>
      </c>
      <c r="M6">
        <v>604002</v>
      </c>
      <c r="N6">
        <v>388344</v>
      </c>
      <c r="O6">
        <v>372437</v>
      </c>
      <c r="P6">
        <v>505013</v>
      </c>
      <c r="Q6">
        <v>619090</v>
      </c>
      <c r="R6">
        <v>554135</v>
      </c>
      <c r="S6">
        <v>434469</v>
      </c>
      <c r="T6">
        <v>748580</v>
      </c>
      <c r="U6">
        <v>963762</v>
      </c>
      <c r="V6">
        <v>963762</v>
      </c>
      <c r="W6">
        <v>1333152</v>
      </c>
      <c r="X6">
        <v>655024</v>
      </c>
    </row>
    <row r="7" spans="1:2234" x14ac:dyDescent="0.25">
      <c r="A7" t="s">
        <v>2645</v>
      </c>
      <c r="B7">
        <v>159363</v>
      </c>
      <c r="C7">
        <v>471924</v>
      </c>
      <c r="D7">
        <v>574773</v>
      </c>
      <c r="E7">
        <v>322338</v>
      </c>
      <c r="F7">
        <v>228081</v>
      </c>
      <c r="G7">
        <v>263942</v>
      </c>
      <c r="H7">
        <v>378473</v>
      </c>
      <c r="I7">
        <v>288609</v>
      </c>
      <c r="J7">
        <v>264537</v>
      </c>
      <c r="K7">
        <v>505175</v>
      </c>
      <c r="L7">
        <v>505175</v>
      </c>
      <c r="M7">
        <v>461545</v>
      </c>
      <c r="N7">
        <v>356947</v>
      </c>
      <c r="O7">
        <v>263788</v>
      </c>
      <c r="P7">
        <v>484090</v>
      </c>
      <c r="Q7">
        <v>442005</v>
      </c>
      <c r="R7">
        <v>340059</v>
      </c>
      <c r="S7">
        <v>350192</v>
      </c>
      <c r="T7">
        <v>497724</v>
      </c>
      <c r="U7">
        <v>686952</v>
      </c>
      <c r="V7">
        <v>686952</v>
      </c>
      <c r="W7">
        <v>917538</v>
      </c>
      <c r="X7">
        <v>422022</v>
      </c>
    </row>
    <row r="8" spans="1:2234" x14ac:dyDescent="0.25">
      <c r="A8" t="s">
        <v>2646</v>
      </c>
      <c r="B8">
        <v>172535</v>
      </c>
      <c r="C8">
        <v>486103</v>
      </c>
      <c r="D8">
        <v>501157</v>
      </c>
      <c r="E8">
        <v>306540</v>
      </c>
      <c r="F8">
        <v>218554</v>
      </c>
      <c r="G8">
        <v>249595</v>
      </c>
      <c r="H8">
        <v>407505</v>
      </c>
      <c r="I8">
        <v>246062</v>
      </c>
      <c r="J8">
        <v>259004</v>
      </c>
      <c r="K8">
        <v>407384</v>
      </c>
      <c r="L8">
        <v>407384</v>
      </c>
      <c r="M8">
        <v>436200</v>
      </c>
      <c r="N8">
        <v>361970</v>
      </c>
      <c r="O8">
        <v>214074</v>
      </c>
      <c r="P8">
        <v>442554</v>
      </c>
      <c r="Q8">
        <v>512958</v>
      </c>
      <c r="R8">
        <v>330262</v>
      </c>
      <c r="S8">
        <v>338097</v>
      </c>
      <c r="T8">
        <v>529423</v>
      </c>
      <c r="U8">
        <v>620733</v>
      </c>
      <c r="V8">
        <v>620733</v>
      </c>
      <c r="W8">
        <v>833615</v>
      </c>
      <c r="X8">
        <v>484435</v>
      </c>
    </row>
    <row r="9" spans="1:2234" x14ac:dyDescent="0.25">
      <c r="A9" t="s">
        <v>2647</v>
      </c>
      <c r="B9">
        <v>123610</v>
      </c>
      <c r="C9">
        <v>342449</v>
      </c>
      <c r="D9">
        <v>409575</v>
      </c>
      <c r="E9">
        <v>244059</v>
      </c>
      <c r="F9">
        <v>190202</v>
      </c>
      <c r="G9">
        <v>204734</v>
      </c>
      <c r="H9">
        <v>316690</v>
      </c>
      <c r="I9">
        <v>189995</v>
      </c>
      <c r="J9">
        <v>189554</v>
      </c>
      <c r="K9">
        <v>340638</v>
      </c>
      <c r="L9">
        <v>340638</v>
      </c>
      <c r="M9">
        <v>317693</v>
      </c>
      <c r="N9">
        <v>274100</v>
      </c>
      <c r="O9">
        <v>178384</v>
      </c>
      <c r="P9">
        <v>296845</v>
      </c>
      <c r="Q9">
        <v>436945</v>
      </c>
      <c r="R9">
        <v>271394</v>
      </c>
      <c r="S9">
        <v>250011</v>
      </c>
      <c r="T9">
        <v>368584</v>
      </c>
      <c r="U9">
        <v>467240</v>
      </c>
      <c r="V9">
        <v>467240</v>
      </c>
      <c r="W9">
        <v>553780</v>
      </c>
      <c r="X9">
        <v>315268</v>
      </c>
    </row>
    <row r="10" spans="1:2234" x14ac:dyDescent="0.25">
      <c r="A10" t="s">
        <v>2648</v>
      </c>
      <c r="B10">
        <v>115436</v>
      </c>
      <c r="C10">
        <v>329555</v>
      </c>
      <c r="D10">
        <v>429411</v>
      </c>
      <c r="E10">
        <v>304310</v>
      </c>
      <c r="F10">
        <v>169756</v>
      </c>
      <c r="G10">
        <v>198655</v>
      </c>
      <c r="H10">
        <v>324684</v>
      </c>
      <c r="I10">
        <v>188363</v>
      </c>
      <c r="J10">
        <v>181841</v>
      </c>
      <c r="K10">
        <v>353758</v>
      </c>
      <c r="L10">
        <v>353758</v>
      </c>
      <c r="M10">
        <v>329993</v>
      </c>
      <c r="N10">
        <v>295679</v>
      </c>
      <c r="O10">
        <v>156703</v>
      </c>
      <c r="P10">
        <v>247580</v>
      </c>
      <c r="Q10">
        <v>355825</v>
      </c>
      <c r="R10">
        <v>295061</v>
      </c>
      <c r="S10">
        <v>257914</v>
      </c>
      <c r="T10">
        <v>404987</v>
      </c>
      <c r="U10">
        <v>491504</v>
      </c>
      <c r="V10">
        <v>491504</v>
      </c>
      <c r="W10">
        <v>630071</v>
      </c>
      <c r="X10">
        <v>317063</v>
      </c>
    </row>
    <row r="11" spans="1:2234" x14ac:dyDescent="0.25">
      <c r="A11" t="s">
        <v>2649</v>
      </c>
      <c r="B11">
        <v>98771</v>
      </c>
      <c r="C11">
        <v>212638</v>
      </c>
      <c r="D11">
        <v>288677</v>
      </c>
      <c r="E11">
        <v>194963</v>
      </c>
      <c r="F11">
        <v>130775</v>
      </c>
      <c r="G11">
        <v>183374</v>
      </c>
      <c r="H11">
        <v>223444</v>
      </c>
      <c r="I11">
        <v>142110</v>
      </c>
      <c r="J11">
        <v>145911</v>
      </c>
      <c r="K11">
        <v>228343</v>
      </c>
      <c r="L11">
        <v>228343</v>
      </c>
      <c r="M11">
        <v>209292</v>
      </c>
      <c r="N11">
        <v>194745</v>
      </c>
      <c r="O11">
        <v>120509</v>
      </c>
      <c r="P11">
        <v>173442</v>
      </c>
      <c r="Q11">
        <v>249148</v>
      </c>
      <c r="R11">
        <v>200460</v>
      </c>
      <c r="S11">
        <v>183946</v>
      </c>
      <c r="T11">
        <v>275852</v>
      </c>
      <c r="U11">
        <v>341429</v>
      </c>
      <c r="V11">
        <v>341429</v>
      </c>
      <c r="W11">
        <v>386552</v>
      </c>
      <c r="X11">
        <v>193672</v>
      </c>
    </row>
    <row r="12" spans="1:2234" x14ac:dyDescent="0.25">
      <c r="A12" t="s">
        <v>2650</v>
      </c>
      <c r="B12">
        <v>74490</v>
      </c>
      <c r="C12">
        <v>174226</v>
      </c>
      <c r="D12">
        <v>236817</v>
      </c>
      <c r="E12">
        <v>149173</v>
      </c>
      <c r="F12">
        <v>117306</v>
      </c>
      <c r="G12">
        <v>153218</v>
      </c>
      <c r="H12">
        <v>188395</v>
      </c>
      <c r="I12">
        <v>139002</v>
      </c>
      <c r="J12">
        <v>112730</v>
      </c>
      <c r="K12">
        <v>207215</v>
      </c>
      <c r="L12">
        <v>207215</v>
      </c>
      <c r="M12">
        <v>209670</v>
      </c>
      <c r="N12">
        <v>169632</v>
      </c>
      <c r="O12">
        <v>111325</v>
      </c>
      <c r="P12">
        <v>147063</v>
      </c>
      <c r="Q12">
        <v>240008</v>
      </c>
      <c r="R12">
        <v>192893</v>
      </c>
      <c r="S12">
        <v>175513</v>
      </c>
      <c r="T12">
        <v>274843</v>
      </c>
      <c r="U12">
        <v>304734</v>
      </c>
      <c r="V12">
        <v>304734</v>
      </c>
      <c r="W12">
        <v>329434</v>
      </c>
      <c r="X12">
        <v>175442</v>
      </c>
    </row>
    <row r="13" spans="1:2234" x14ac:dyDescent="0.25">
      <c r="A13" t="s">
        <v>2651</v>
      </c>
      <c r="B13">
        <v>47917</v>
      </c>
      <c r="C13">
        <v>112592</v>
      </c>
      <c r="D13">
        <v>146303</v>
      </c>
      <c r="E13">
        <v>106791</v>
      </c>
      <c r="F13">
        <v>89257</v>
      </c>
      <c r="G13">
        <v>154549</v>
      </c>
      <c r="H13">
        <v>147819</v>
      </c>
      <c r="I13">
        <v>75868</v>
      </c>
      <c r="J13">
        <v>80927</v>
      </c>
      <c r="K13">
        <v>130042</v>
      </c>
      <c r="L13">
        <v>130042</v>
      </c>
      <c r="M13">
        <v>128782</v>
      </c>
      <c r="N13">
        <v>100453</v>
      </c>
      <c r="O13">
        <v>65565</v>
      </c>
      <c r="P13">
        <v>122445</v>
      </c>
      <c r="Q13">
        <v>144522</v>
      </c>
      <c r="R13">
        <v>128630</v>
      </c>
      <c r="S13">
        <v>109725</v>
      </c>
      <c r="T13">
        <v>139876</v>
      </c>
      <c r="U13">
        <v>152200</v>
      </c>
      <c r="V13">
        <v>152200</v>
      </c>
      <c r="W13">
        <v>173893</v>
      </c>
      <c r="X13">
        <v>97450</v>
      </c>
    </row>
    <row r="14" spans="1:2234" x14ac:dyDescent="0.25">
      <c r="A14" t="s">
        <v>2652</v>
      </c>
      <c r="B14">
        <v>49146</v>
      </c>
      <c r="C14">
        <v>111289</v>
      </c>
      <c r="D14">
        <v>157412</v>
      </c>
      <c r="E14">
        <v>89787</v>
      </c>
      <c r="F14">
        <v>72236</v>
      </c>
      <c r="G14">
        <v>92647</v>
      </c>
      <c r="H14">
        <v>126343</v>
      </c>
      <c r="I14">
        <v>78729</v>
      </c>
      <c r="J14">
        <v>73115</v>
      </c>
      <c r="K14">
        <v>139774</v>
      </c>
      <c r="L14">
        <v>139774</v>
      </c>
      <c r="M14">
        <v>109050</v>
      </c>
      <c r="N14">
        <v>90959</v>
      </c>
      <c r="O14">
        <v>62979</v>
      </c>
      <c r="P14">
        <v>92080</v>
      </c>
      <c r="Q14">
        <v>137145</v>
      </c>
      <c r="R14">
        <v>108259</v>
      </c>
      <c r="S14">
        <v>99681</v>
      </c>
      <c r="T14">
        <v>124805</v>
      </c>
      <c r="U14">
        <v>141736</v>
      </c>
      <c r="V14">
        <v>141736</v>
      </c>
      <c r="W14">
        <v>178855</v>
      </c>
      <c r="X14">
        <v>124470</v>
      </c>
    </row>
    <row r="15" spans="1:2234" x14ac:dyDescent="0.25">
      <c r="A15" t="s">
        <v>2653</v>
      </c>
      <c r="B15">
        <v>42734</v>
      </c>
      <c r="C15">
        <v>82569</v>
      </c>
      <c r="D15">
        <v>112503</v>
      </c>
      <c r="E15">
        <v>70093</v>
      </c>
      <c r="F15">
        <v>56898</v>
      </c>
      <c r="G15">
        <v>105606</v>
      </c>
      <c r="H15">
        <v>85431</v>
      </c>
      <c r="I15">
        <v>55924</v>
      </c>
      <c r="J15">
        <v>65507</v>
      </c>
      <c r="K15">
        <v>92303</v>
      </c>
      <c r="L15">
        <v>92303</v>
      </c>
      <c r="M15">
        <v>87264</v>
      </c>
      <c r="N15">
        <v>70310</v>
      </c>
      <c r="O15">
        <v>64819</v>
      </c>
      <c r="P15">
        <v>80906</v>
      </c>
      <c r="Q15">
        <v>103200</v>
      </c>
      <c r="R15">
        <v>83934</v>
      </c>
      <c r="S15">
        <v>76406</v>
      </c>
      <c r="T15">
        <v>106886</v>
      </c>
      <c r="U15">
        <v>120556</v>
      </c>
      <c r="V15">
        <v>120556</v>
      </c>
      <c r="W15">
        <v>133986</v>
      </c>
      <c r="X15">
        <v>137380</v>
      </c>
    </row>
    <row r="16" spans="1:2234" x14ac:dyDescent="0.25">
      <c r="A16" t="s">
        <v>2654</v>
      </c>
      <c r="B16">
        <v>40962</v>
      </c>
      <c r="C16">
        <v>77609</v>
      </c>
      <c r="D16">
        <v>97791</v>
      </c>
      <c r="E16">
        <v>62716</v>
      </c>
      <c r="F16">
        <v>57188</v>
      </c>
      <c r="G16">
        <v>62846</v>
      </c>
      <c r="H16">
        <v>89853</v>
      </c>
      <c r="I16">
        <v>53347</v>
      </c>
      <c r="J16">
        <v>55189</v>
      </c>
      <c r="K16">
        <v>88117</v>
      </c>
      <c r="L16">
        <v>88117</v>
      </c>
      <c r="M16">
        <v>92892</v>
      </c>
      <c r="N16">
        <v>71664</v>
      </c>
      <c r="O16">
        <v>52936</v>
      </c>
      <c r="P16">
        <v>74063</v>
      </c>
      <c r="Q16">
        <v>98668</v>
      </c>
      <c r="R16">
        <v>85433</v>
      </c>
      <c r="S16">
        <v>79281</v>
      </c>
      <c r="T16">
        <v>114058</v>
      </c>
      <c r="U16">
        <v>116935</v>
      </c>
      <c r="V16">
        <v>116935</v>
      </c>
      <c r="W16">
        <v>146568</v>
      </c>
      <c r="X16">
        <v>129721</v>
      </c>
    </row>
    <row r="17" spans="1:24" x14ac:dyDescent="0.25">
      <c r="A17" t="s">
        <v>2655</v>
      </c>
      <c r="B17">
        <v>22082</v>
      </c>
      <c r="C17">
        <v>33326</v>
      </c>
      <c r="D17">
        <v>47527</v>
      </c>
      <c r="E17">
        <v>36093</v>
      </c>
      <c r="F17">
        <v>22543</v>
      </c>
      <c r="G17">
        <v>39621</v>
      </c>
      <c r="H17">
        <v>45069</v>
      </c>
      <c r="I17">
        <v>30429</v>
      </c>
      <c r="J17">
        <v>27550</v>
      </c>
      <c r="K17">
        <v>50004</v>
      </c>
      <c r="L17">
        <v>50004</v>
      </c>
      <c r="M17">
        <v>50104</v>
      </c>
      <c r="N17">
        <v>44189</v>
      </c>
      <c r="O17">
        <v>28172</v>
      </c>
      <c r="P17">
        <v>48331</v>
      </c>
      <c r="Q17">
        <v>46691</v>
      </c>
      <c r="R17">
        <v>45782</v>
      </c>
      <c r="S17">
        <v>39398</v>
      </c>
      <c r="T17">
        <v>47380</v>
      </c>
      <c r="U17">
        <v>58134</v>
      </c>
      <c r="V17">
        <v>58134</v>
      </c>
      <c r="W17">
        <v>78557</v>
      </c>
      <c r="X17">
        <v>45760</v>
      </c>
    </row>
    <row r="18" spans="1:24" x14ac:dyDescent="0.25">
      <c r="A18" t="s">
        <v>2656</v>
      </c>
      <c r="B18">
        <v>15426</v>
      </c>
      <c r="C18">
        <v>37000</v>
      </c>
      <c r="D18">
        <v>50122</v>
      </c>
      <c r="E18">
        <v>33889</v>
      </c>
      <c r="F18">
        <v>25162</v>
      </c>
      <c r="G18">
        <v>35156</v>
      </c>
      <c r="H18">
        <v>46828</v>
      </c>
      <c r="I18">
        <v>26191</v>
      </c>
      <c r="J18">
        <v>30810</v>
      </c>
      <c r="K18">
        <v>44187</v>
      </c>
      <c r="L18">
        <v>44187</v>
      </c>
      <c r="M18">
        <v>60748</v>
      </c>
      <c r="N18">
        <v>40637</v>
      </c>
      <c r="O18">
        <v>30956</v>
      </c>
      <c r="P18">
        <v>66689</v>
      </c>
      <c r="Q18">
        <v>42256</v>
      </c>
      <c r="R18">
        <v>54762</v>
      </c>
      <c r="S18">
        <v>32371</v>
      </c>
      <c r="T18">
        <v>63843</v>
      </c>
      <c r="U18">
        <v>63028</v>
      </c>
      <c r="V18">
        <v>63028</v>
      </c>
      <c r="W18">
        <v>92131</v>
      </c>
      <c r="X18">
        <v>34807</v>
      </c>
    </row>
    <row r="19" spans="1:24" x14ac:dyDescent="0.25">
      <c r="A19" t="s">
        <v>2657</v>
      </c>
      <c r="B19">
        <v>12782</v>
      </c>
      <c r="C19">
        <v>30501</v>
      </c>
      <c r="D19">
        <v>37586</v>
      </c>
      <c r="E19">
        <v>27213</v>
      </c>
      <c r="F19">
        <v>23064</v>
      </c>
      <c r="G19">
        <v>27311</v>
      </c>
      <c r="H19">
        <v>33099</v>
      </c>
      <c r="I19">
        <v>23151</v>
      </c>
      <c r="J19">
        <v>23642</v>
      </c>
      <c r="K19">
        <v>60715</v>
      </c>
      <c r="L19">
        <v>60715</v>
      </c>
      <c r="M19">
        <v>51836</v>
      </c>
      <c r="N19">
        <v>33109</v>
      </c>
      <c r="O19">
        <v>28113</v>
      </c>
      <c r="P19">
        <v>42954</v>
      </c>
      <c r="Q19">
        <v>35857</v>
      </c>
      <c r="R19">
        <v>34682</v>
      </c>
      <c r="S19">
        <v>31160</v>
      </c>
      <c r="T19">
        <v>45706</v>
      </c>
      <c r="U19">
        <v>44830</v>
      </c>
      <c r="V19">
        <v>44830</v>
      </c>
      <c r="W19">
        <v>71145</v>
      </c>
      <c r="X19">
        <v>32604</v>
      </c>
    </row>
    <row r="20" spans="1:24" x14ac:dyDescent="0.25">
      <c r="A20" t="s">
        <v>2658</v>
      </c>
      <c r="B20">
        <v>12391</v>
      </c>
      <c r="C20">
        <v>29400</v>
      </c>
      <c r="D20">
        <v>36691</v>
      </c>
      <c r="E20">
        <v>28449</v>
      </c>
      <c r="F20">
        <v>19038</v>
      </c>
      <c r="G20">
        <v>23452</v>
      </c>
      <c r="H20">
        <v>31694</v>
      </c>
      <c r="I20">
        <v>23037</v>
      </c>
      <c r="J20">
        <v>23319</v>
      </c>
      <c r="K20">
        <v>39489</v>
      </c>
      <c r="L20">
        <v>39489</v>
      </c>
      <c r="M20">
        <v>46049</v>
      </c>
      <c r="N20">
        <v>30120</v>
      </c>
      <c r="O20">
        <v>33367</v>
      </c>
      <c r="P20">
        <v>44887</v>
      </c>
      <c r="Q20">
        <v>37571</v>
      </c>
      <c r="R20">
        <v>36455</v>
      </c>
      <c r="S20">
        <v>28023</v>
      </c>
      <c r="T20">
        <v>48617</v>
      </c>
      <c r="U20">
        <v>54120</v>
      </c>
      <c r="V20">
        <v>54120</v>
      </c>
      <c r="W20">
        <v>60577</v>
      </c>
      <c r="X20">
        <v>29343</v>
      </c>
    </row>
    <row r="21" spans="1:24" x14ac:dyDescent="0.25">
      <c r="A21" t="s">
        <v>2659</v>
      </c>
      <c r="B21">
        <v>10194</v>
      </c>
      <c r="C21">
        <v>21786</v>
      </c>
      <c r="D21">
        <v>25848</v>
      </c>
      <c r="E21">
        <v>17305</v>
      </c>
      <c r="F21">
        <v>12633</v>
      </c>
      <c r="G21">
        <v>14529</v>
      </c>
      <c r="H21">
        <v>21645</v>
      </c>
      <c r="I21">
        <v>17064</v>
      </c>
      <c r="J21">
        <v>14818</v>
      </c>
      <c r="K21">
        <v>31431</v>
      </c>
      <c r="L21">
        <v>31431</v>
      </c>
      <c r="M21">
        <v>31588</v>
      </c>
      <c r="N21">
        <v>17822</v>
      </c>
      <c r="O21">
        <v>13961</v>
      </c>
      <c r="P21">
        <v>24678</v>
      </c>
      <c r="Q21">
        <v>27837</v>
      </c>
      <c r="R21">
        <v>24535</v>
      </c>
      <c r="S21">
        <v>19357</v>
      </c>
      <c r="T21">
        <v>29236</v>
      </c>
      <c r="U21">
        <v>33175</v>
      </c>
      <c r="V21">
        <v>33175</v>
      </c>
      <c r="W21">
        <v>44391</v>
      </c>
      <c r="X21">
        <v>24767</v>
      </c>
    </row>
    <row r="23" spans="1:24" x14ac:dyDescent="0.25">
      <c r="A23" t="s">
        <v>2660</v>
      </c>
    </row>
    <row r="24" spans="1:24" x14ac:dyDescent="0.25">
      <c r="A24" t="s">
        <v>2661</v>
      </c>
      <c r="B24">
        <v>1544</v>
      </c>
      <c r="C24">
        <v>3314</v>
      </c>
      <c r="D24">
        <v>5594</v>
      </c>
      <c r="E24">
        <v>2771</v>
      </c>
      <c r="F24">
        <v>3792</v>
      </c>
      <c r="G24">
        <v>2958</v>
      </c>
      <c r="H24">
        <v>3676</v>
      </c>
      <c r="I24">
        <v>7167</v>
      </c>
      <c r="J24">
        <v>2008</v>
      </c>
      <c r="K24">
        <v>6789</v>
      </c>
      <c r="L24">
        <v>6789</v>
      </c>
      <c r="M24">
        <v>6444</v>
      </c>
      <c r="N24">
        <v>2313</v>
      </c>
      <c r="O24">
        <v>3588</v>
      </c>
      <c r="P24">
        <v>3254</v>
      </c>
      <c r="Q24">
        <v>5642</v>
      </c>
      <c r="R24">
        <v>3147</v>
      </c>
      <c r="S24">
        <v>3303</v>
      </c>
      <c r="T24">
        <v>4833</v>
      </c>
      <c r="U24">
        <v>11931</v>
      </c>
      <c r="V24">
        <v>11931</v>
      </c>
      <c r="W24">
        <v>24591</v>
      </c>
      <c r="X24">
        <v>7816</v>
      </c>
    </row>
    <row r="25" spans="1:24" x14ac:dyDescent="0.25">
      <c r="A25" t="s">
        <v>2662</v>
      </c>
      <c r="B25">
        <v>11940</v>
      </c>
      <c r="C25">
        <v>33768</v>
      </c>
      <c r="D25">
        <v>49318</v>
      </c>
      <c r="E25">
        <v>25013</v>
      </c>
      <c r="F25">
        <v>17807</v>
      </c>
      <c r="G25">
        <v>16904</v>
      </c>
      <c r="H25">
        <v>35350</v>
      </c>
      <c r="I25">
        <v>15140</v>
      </c>
      <c r="J25">
        <v>20684</v>
      </c>
      <c r="K25">
        <v>28390</v>
      </c>
      <c r="L25">
        <v>28390</v>
      </c>
      <c r="M25">
        <v>41724</v>
      </c>
      <c r="N25">
        <v>18877</v>
      </c>
      <c r="O25">
        <v>26832</v>
      </c>
      <c r="P25">
        <v>31439</v>
      </c>
      <c r="Q25">
        <v>29352</v>
      </c>
      <c r="R25">
        <v>22468</v>
      </c>
      <c r="S25">
        <v>23093</v>
      </c>
      <c r="T25">
        <v>33364</v>
      </c>
      <c r="U25">
        <v>89713</v>
      </c>
      <c r="V25">
        <v>89713</v>
      </c>
      <c r="W25">
        <v>117724</v>
      </c>
      <c r="X25">
        <v>54825</v>
      </c>
    </row>
    <row r="26" spans="1:24" x14ac:dyDescent="0.25">
      <c r="A26" t="s">
        <v>2663</v>
      </c>
      <c r="B26">
        <v>7322</v>
      </c>
      <c r="C26">
        <v>34620</v>
      </c>
      <c r="D26">
        <v>49860</v>
      </c>
      <c r="E26">
        <v>15895</v>
      </c>
      <c r="F26">
        <v>12286</v>
      </c>
      <c r="G26">
        <v>13721</v>
      </c>
      <c r="H26">
        <v>21161</v>
      </c>
      <c r="I26">
        <v>12661</v>
      </c>
      <c r="J26">
        <v>20401</v>
      </c>
      <c r="K26">
        <v>39393</v>
      </c>
      <c r="L26">
        <v>39393</v>
      </c>
      <c r="M26">
        <v>36210</v>
      </c>
      <c r="N26">
        <v>21850</v>
      </c>
      <c r="O26">
        <v>21654</v>
      </c>
      <c r="P26">
        <v>37046</v>
      </c>
      <c r="Q26">
        <v>26411</v>
      </c>
      <c r="R26">
        <v>22686</v>
      </c>
      <c r="S26">
        <v>13798</v>
      </c>
      <c r="T26">
        <v>40823</v>
      </c>
      <c r="U26">
        <v>63169</v>
      </c>
      <c r="V26">
        <v>63169</v>
      </c>
      <c r="W26">
        <v>90310</v>
      </c>
      <c r="X26">
        <v>35798</v>
      </c>
    </row>
    <row r="27" spans="1:24" x14ac:dyDescent="0.25">
      <c r="A27" t="s">
        <v>2664</v>
      </c>
      <c r="B27">
        <v>7090</v>
      </c>
      <c r="C27">
        <v>76468</v>
      </c>
      <c r="D27">
        <v>29869</v>
      </c>
      <c r="E27">
        <v>14918</v>
      </c>
      <c r="F27">
        <v>6274</v>
      </c>
      <c r="G27">
        <v>11063</v>
      </c>
      <c r="H27">
        <v>17773</v>
      </c>
      <c r="I27">
        <v>11883</v>
      </c>
      <c r="J27">
        <v>32692</v>
      </c>
      <c r="K27">
        <v>38763</v>
      </c>
      <c r="L27">
        <v>38763</v>
      </c>
      <c r="M27">
        <v>35962</v>
      </c>
      <c r="N27">
        <v>38708</v>
      </c>
      <c r="O27">
        <v>9047</v>
      </c>
      <c r="P27">
        <v>108420</v>
      </c>
      <c r="Q27">
        <v>25178</v>
      </c>
      <c r="R27">
        <v>14481</v>
      </c>
      <c r="S27">
        <v>15955</v>
      </c>
      <c r="T27">
        <v>39952</v>
      </c>
      <c r="U27">
        <v>53742</v>
      </c>
      <c r="V27">
        <v>53742</v>
      </c>
      <c r="W27">
        <v>67940</v>
      </c>
      <c r="X27">
        <v>24660</v>
      </c>
    </row>
    <row r="28" spans="1:24" x14ac:dyDescent="0.25">
      <c r="A28" t="s">
        <v>2665</v>
      </c>
      <c r="B28">
        <v>6702</v>
      </c>
      <c r="C28">
        <v>50722</v>
      </c>
      <c r="D28">
        <v>25494</v>
      </c>
      <c r="E28">
        <v>9860</v>
      </c>
      <c r="F28">
        <v>12548</v>
      </c>
      <c r="G28">
        <v>13192</v>
      </c>
      <c r="H28">
        <v>20824</v>
      </c>
      <c r="I28">
        <v>4877</v>
      </c>
      <c r="J28">
        <v>14872</v>
      </c>
      <c r="K28">
        <v>14246</v>
      </c>
      <c r="L28">
        <v>14246</v>
      </c>
      <c r="M28">
        <v>28090</v>
      </c>
      <c r="N28">
        <v>23868</v>
      </c>
      <c r="O28">
        <v>4714</v>
      </c>
      <c r="P28">
        <v>41963</v>
      </c>
      <c r="Q28">
        <v>112711</v>
      </c>
      <c r="R28">
        <v>20501</v>
      </c>
      <c r="S28">
        <v>9848</v>
      </c>
      <c r="T28">
        <v>19537</v>
      </c>
      <c r="U28">
        <v>25242</v>
      </c>
      <c r="V28">
        <v>25242</v>
      </c>
      <c r="W28">
        <v>38164</v>
      </c>
      <c r="X28">
        <v>58922</v>
      </c>
    </row>
    <row r="29" spans="1:24" x14ac:dyDescent="0.25">
      <c r="A29" t="s">
        <v>2666</v>
      </c>
      <c r="B29">
        <v>3598</v>
      </c>
      <c r="C29">
        <v>11158</v>
      </c>
      <c r="D29">
        <v>21033</v>
      </c>
      <c r="E29">
        <v>12058</v>
      </c>
      <c r="F29">
        <v>3017</v>
      </c>
      <c r="G29">
        <v>1799</v>
      </c>
      <c r="H29">
        <v>11397</v>
      </c>
      <c r="I29">
        <v>4605</v>
      </c>
      <c r="J29">
        <v>7878</v>
      </c>
      <c r="K29">
        <v>13146</v>
      </c>
      <c r="L29">
        <v>13146</v>
      </c>
      <c r="M29">
        <v>17458</v>
      </c>
      <c r="N29">
        <v>14235</v>
      </c>
      <c r="O29">
        <v>5430</v>
      </c>
      <c r="P29">
        <v>15767</v>
      </c>
      <c r="Q29">
        <v>22586</v>
      </c>
      <c r="R29">
        <v>13158</v>
      </c>
      <c r="S29">
        <v>7027</v>
      </c>
      <c r="T29">
        <v>10389</v>
      </c>
      <c r="U29">
        <v>14535</v>
      </c>
      <c r="V29">
        <v>14535</v>
      </c>
      <c r="W29">
        <v>18202</v>
      </c>
      <c r="X29">
        <v>3070</v>
      </c>
    </row>
    <row r="30" spans="1:24" x14ac:dyDescent="0.25">
      <c r="A30" t="s">
        <v>2667</v>
      </c>
      <c r="B30">
        <v>7115</v>
      </c>
      <c r="C30">
        <v>8023</v>
      </c>
      <c r="D30">
        <v>11238</v>
      </c>
      <c r="E30">
        <v>8479</v>
      </c>
      <c r="F30">
        <v>1956</v>
      </c>
      <c r="G30">
        <v>8757</v>
      </c>
      <c r="H30">
        <v>8320</v>
      </c>
      <c r="I30">
        <v>2303</v>
      </c>
      <c r="J30">
        <v>2882</v>
      </c>
      <c r="K30">
        <v>13197</v>
      </c>
      <c r="L30">
        <v>13197</v>
      </c>
      <c r="M30">
        <v>7834</v>
      </c>
      <c r="N30">
        <v>15252</v>
      </c>
      <c r="O30">
        <v>6533</v>
      </c>
      <c r="P30">
        <v>6292</v>
      </c>
      <c r="Q30">
        <v>11209</v>
      </c>
      <c r="R30">
        <v>7030</v>
      </c>
      <c r="S30">
        <v>757</v>
      </c>
      <c r="T30">
        <v>7525</v>
      </c>
      <c r="U30">
        <v>6371</v>
      </c>
      <c r="V30">
        <v>6371</v>
      </c>
      <c r="W30">
        <v>17675</v>
      </c>
      <c r="X30">
        <v>8153</v>
      </c>
    </row>
    <row r="31" spans="1:24" x14ac:dyDescent="0.25">
      <c r="A31" t="s">
        <v>2668</v>
      </c>
      <c r="B31">
        <v>6165</v>
      </c>
      <c r="C31">
        <v>5046</v>
      </c>
      <c r="D31">
        <v>5237</v>
      </c>
      <c r="E31">
        <v>14139</v>
      </c>
      <c r="F31">
        <v>9233</v>
      </c>
      <c r="G31">
        <v>8709</v>
      </c>
      <c r="H31">
        <v>5801</v>
      </c>
      <c r="I31">
        <v>6670</v>
      </c>
      <c r="J31">
        <v>8311</v>
      </c>
      <c r="K31">
        <v>6451</v>
      </c>
      <c r="L31">
        <v>6451</v>
      </c>
      <c r="M31">
        <v>5429</v>
      </c>
      <c r="N31">
        <v>6423</v>
      </c>
      <c r="O31">
        <v>3699</v>
      </c>
      <c r="P31">
        <v>1728</v>
      </c>
      <c r="Q31">
        <v>8254</v>
      </c>
      <c r="R31">
        <v>9581</v>
      </c>
      <c r="S31">
        <v>5518</v>
      </c>
      <c r="T31">
        <v>14129</v>
      </c>
      <c r="U31">
        <v>10295</v>
      </c>
      <c r="V31">
        <v>10295</v>
      </c>
      <c r="W31">
        <v>16362</v>
      </c>
      <c r="X31">
        <v>10944</v>
      </c>
    </row>
    <row r="32" spans="1:24" x14ac:dyDescent="0.25">
      <c r="A32" t="s">
        <v>2669</v>
      </c>
      <c r="B32">
        <v>145</v>
      </c>
      <c r="C32">
        <v>1573</v>
      </c>
      <c r="D32">
        <v>4861</v>
      </c>
      <c r="E32">
        <v>2265</v>
      </c>
      <c r="F32">
        <v>4909</v>
      </c>
      <c r="G32">
        <v>10059</v>
      </c>
      <c r="H32">
        <v>2900</v>
      </c>
      <c r="I32">
        <v>1345</v>
      </c>
      <c r="J32">
        <v>850</v>
      </c>
      <c r="K32">
        <v>4924</v>
      </c>
      <c r="L32">
        <v>4924</v>
      </c>
      <c r="M32">
        <v>2585</v>
      </c>
      <c r="N32">
        <v>1530</v>
      </c>
      <c r="O32">
        <v>5745</v>
      </c>
      <c r="P32">
        <v>942</v>
      </c>
      <c r="Q32">
        <v>7050</v>
      </c>
      <c r="R32">
        <v>3461</v>
      </c>
      <c r="S32">
        <v>910</v>
      </c>
      <c r="T32">
        <v>3504</v>
      </c>
      <c r="U32">
        <v>4516</v>
      </c>
      <c r="V32">
        <v>4516</v>
      </c>
      <c r="W32">
        <v>4661</v>
      </c>
      <c r="X32">
        <v>1342</v>
      </c>
    </row>
    <row r="33" spans="1:24" x14ac:dyDescent="0.25">
      <c r="A33" t="s">
        <v>2670</v>
      </c>
      <c r="B33">
        <v>2414</v>
      </c>
      <c r="C33">
        <v>5151</v>
      </c>
      <c r="D33">
        <v>6323</v>
      </c>
      <c r="E33">
        <v>3838</v>
      </c>
      <c r="F33">
        <v>2416</v>
      </c>
      <c r="G33">
        <v>3987</v>
      </c>
      <c r="H33">
        <v>286</v>
      </c>
      <c r="I33">
        <v>1229</v>
      </c>
      <c r="J33">
        <v>565</v>
      </c>
      <c r="K33">
        <v>5982</v>
      </c>
      <c r="L33">
        <v>5982</v>
      </c>
      <c r="M33">
        <v>2884</v>
      </c>
      <c r="N33">
        <v>3346</v>
      </c>
      <c r="O33">
        <v>205</v>
      </c>
      <c r="P33">
        <v>441</v>
      </c>
      <c r="Q33">
        <v>2410</v>
      </c>
      <c r="R33">
        <v>2625</v>
      </c>
      <c r="S33">
        <v>3920</v>
      </c>
      <c r="T33">
        <v>2686</v>
      </c>
      <c r="U33">
        <v>1642</v>
      </c>
      <c r="V33">
        <v>1642</v>
      </c>
      <c r="W33">
        <v>3543</v>
      </c>
      <c r="X33">
        <v>1827</v>
      </c>
    </row>
    <row r="34" spans="1:24" x14ac:dyDescent="0.25">
      <c r="A34" t="s">
        <v>2671</v>
      </c>
      <c r="B34">
        <v>102</v>
      </c>
      <c r="C34">
        <v>3091</v>
      </c>
      <c r="D34">
        <v>4292</v>
      </c>
      <c r="E34">
        <v>2056</v>
      </c>
      <c r="F34">
        <v>1640</v>
      </c>
      <c r="G34">
        <v>4845</v>
      </c>
      <c r="H34">
        <v>940</v>
      </c>
      <c r="I34">
        <v>576</v>
      </c>
      <c r="J34">
        <v>704</v>
      </c>
      <c r="K34">
        <v>1380</v>
      </c>
      <c r="L34">
        <v>1380</v>
      </c>
      <c r="M34">
        <v>749</v>
      </c>
      <c r="N34">
        <v>584</v>
      </c>
      <c r="O34">
        <v>6456</v>
      </c>
      <c r="P34">
        <v>2119</v>
      </c>
      <c r="Q34">
        <v>3954</v>
      </c>
      <c r="R34">
        <v>438</v>
      </c>
      <c r="S34">
        <v>2243</v>
      </c>
      <c r="T34">
        <v>2709</v>
      </c>
      <c r="U34">
        <v>1543</v>
      </c>
      <c r="V34">
        <v>1543</v>
      </c>
      <c r="W34">
        <v>3715</v>
      </c>
      <c r="X34">
        <v>24281</v>
      </c>
    </row>
    <row r="35" spans="1:24" x14ac:dyDescent="0.25">
      <c r="A35" t="s">
        <v>2672</v>
      </c>
      <c r="B35">
        <v>184</v>
      </c>
      <c r="C35">
        <v>723</v>
      </c>
      <c r="D35">
        <v>3094</v>
      </c>
      <c r="E35">
        <v>3910</v>
      </c>
      <c r="F35">
        <v>669</v>
      </c>
      <c r="G35">
        <v>1061</v>
      </c>
      <c r="H35">
        <v>3162</v>
      </c>
      <c r="I35">
        <v>894</v>
      </c>
      <c r="J35">
        <v>395</v>
      </c>
      <c r="K35">
        <v>600</v>
      </c>
      <c r="L35">
        <v>600</v>
      </c>
      <c r="M35">
        <v>2147</v>
      </c>
      <c r="N35">
        <v>2604</v>
      </c>
      <c r="O35">
        <v>6449</v>
      </c>
      <c r="P35">
        <v>790</v>
      </c>
      <c r="Q35">
        <v>4874</v>
      </c>
      <c r="R35">
        <v>5347</v>
      </c>
      <c r="S35">
        <v>1812</v>
      </c>
      <c r="T35">
        <v>2140</v>
      </c>
      <c r="U35">
        <v>4391</v>
      </c>
      <c r="V35">
        <v>4391</v>
      </c>
      <c r="W35">
        <v>6349</v>
      </c>
      <c r="X35">
        <v>31752</v>
      </c>
    </row>
    <row r="36" spans="1:24" x14ac:dyDescent="0.25">
      <c r="A36" t="s">
        <v>2673</v>
      </c>
      <c r="B36">
        <v>72</v>
      </c>
      <c r="C36">
        <v>189</v>
      </c>
      <c r="D36">
        <v>163</v>
      </c>
      <c r="E36">
        <v>107</v>
      </c>
      <c r="F36">
        <v>32</v>
      </c>
      <c r="G36">
        <v>3248</v>
      </c>
      <c r="H36">
        <v>863</v>
      </c>
      <c r="I36">
        <v>230</v>
      </c>
      <c r="J36">
        <v>1224</v>
      </c>
      <c r="K36">
        <v>3017</v>
      </c>
      <c r="L36">
        <v>3017</v>
      </c>
      <c r="M36">
        <v>1007</v>
      </c>
      <c r="N36">
        <v>217</v>
      </c>
      <c r="O36">
        <v>34</v>
      </c>
      <c r="P36">
        <v>1018</v>
      </c>
      <c r="Q36">
        <v>4811</v>
      </c>
      <c r="R36">
        <v>231</v>
      </c>
      <c r="S36">
        <v>47</v>
      </c>
      <c r="T36">
        <v>778</v>
      </c>
      <c r="U36">
        <v>1145</v>
      </c>
      <c r="V36">
        <v>1145</v>
      </c>
      <c r="W36">
        <v>4685</v>
      </c>
      <c r="X36">
        <v>5893</v>
      </c>
    </row>
    <row r="37" spans="1:24" x14ac:dyDescent="0.25">
      <c r="A37" t="s">
        <v>2674</v>
      </c>
      <c r="B37">
        <v>572</v>
      </c>
      <c r="C37">
        <v>501</v>
      </c>
      <c r="D37">
        <v>132</v>
      </c>
      <c r="E37">
        <v>14</v>
      </c>
      <c r="F37">
        <v>150</v>
      </c>
      <c r="G37">
        <v>2176</v>
      </c>
      <c r="H37">
        <v>726</v>
      </c>
      <c r="I37">
        <v>226</v>
      </c>
      <c r="J37">
        <v>140</v>
      </c>
      <c r="K37">
        <v>579</v>
      </c>
      <c r="L37">
        <v>579</v>
      </c>
      <c r="M37">
        <v>370</v>
      </c>
      <c r="N37">
        <v>3060</v>
      </c>
      <c r="O37">
        <v>1394</v>
      </c>
      <c r="P37">
        <v>1078</v>
      </c>
      <c r="Q37">
        <v>1345</v>
      </c>
      <c r="R37">
        <v>1709</v>
      </c>
      <c r="S37">
        <v>771</v>
      </c>
      <c r="T37">
        <v>755</v>
      </c>
      <c r="U37">
        <v>2518</v>
      </c>
      <c r="V37">
        <v>2518</v>
      </c>
      <c r="W37">
        <v>3086</v>
      </c>
      <c r="X37">
        <v>22</v>
      </c>
    </row>
    <row r="38" spans="1:24" x14ac:dyDescent="0.25">
      <c r="A38" t="s">
        <v>2751</v>
      </c>
      <c r="B38">
        <v>506</v>
      </c>
      <c r="C38">
        <v>506</v>
      </c>
      <c r="D38">
        <v>1514</v>
      </c>
      <c r="E38">
        <v>1423</v>
      </c>
      <c r="F38">
        <v>84</v>
      </c>
      <c r="G38">
        <v>6</v>
      </c>
      <c r="H38">
        <v>753</v>
      </c>
      <c r="I38">
        <v>328</v>
      </c>
      <c r="J38">
        <v>283</v>
      </c>
      <c r="K38">
        <v>1687</v>
      </c>
      <c r="L38">
        <v>1687</v>
      </c>
      <c r="M38">
        <v>1445</v>
      </c>
      <c r="N38">
        <v>7</v>
      </c>
      <c r="O38">
        <v>198</v>
      </c>
      <c r="P38">
        <v>1928</v>
      </c>
      <c r="Q38">
        <v>174</v>
      </c>
      <c r="R38">
        <v>211</v>
      </c>
      <c r="S38">
        <v>11</v>
      </c>
      <c r="T38">
        <v>903</v>
      </c>
      <c r="U38">
        <v>718</v>
      </c>
      <c r="V38">
        <v>718</v>
      </c>
      <c r="W38">
        <v>2011</v>
      </c>
      <c r="X38">
        <v>2695</v>
      </c>
    </row>
    <row r="39" spans="1:24" x14ac:dyDescent="0.25">
      <c r="A39" t="s">
        <v>2752</v>
      </c>
      <c r="B39">
        <v>7</v>
      </c>
      <c r="C39">
        <v>470</v>
      </c>
      <c r="D39">
        <v>873</v>
      </c>
      <c r="E39">
        <v>1717</v>
      </c>
      <c r="F39">
        <v>82</v>
      </c>
      <c r="G39">
        <v>18</v>
      </c>
      <c r="H39">
        <v>1410</v>
      </c>
      <c r="I39">
        <v>1102</v>
      </c>
      <c r="J39">
        <v>393</v>
      </c>
      <c r="K39">
        <v>1092</v>
      </c>
      <c r="L39">
        <v>1092</v>
      </c>
      <c r="M39">
        <v>98</v>
      </c>
      <c r="N39">
        <v>443</v>
      </c>
      <c r="O39">
        <v>221</v>
      </c>
      <c r="P39">
        <v>104</v>
      </c>
      <c r="Q39">
        <v>980</v>
      </c>
      <c r="R39">
        <v>310</v>
      </c>
      <c r="S39">
        <v>1557</v>
      </c>
      <c r="T39">
        <v>980</v>
      </c>
      <c r="U39">
        <v>3290</v>
      </c>
      <c r="V39">
        <v>3290</v>
      </c>
      <c r="W39">
        <v>1126</v>
      </c>
      <c r="X39">
        <v>31</v>
      </c>
    </row>
    <row r="40" spans="1:24" x14ac:dyDescent="0.25">
      <c r="A40" t="s">
        <v>2753</v>
      </c>
      <c r="B40">
        <v>1</v>
      </c>
      <c r="C40">
        <v>100</v>
      </c>
      <c r="D40">
        <v>324</v>
      </c>
      <c r="E40">
        <v>41</v>
      </c>
      <c r="F40">
        <v>115</v>
      </c>
      <c r="G40">
        <v>138</v>
      </c>
      <c r="H40">
        <v>627</v>
      </c>
      <c r="I40">
        <v>76</v>
      </c>
      <c r="J40">
        <v>457</v>
      </c>
      <c r="K40">
        <v>1270</v>
      </c>
      <c r="L40">
        <v>1270</v>
      </c>
      <c r="M40">
        <v>1004</v>
      </c>
      <c r="N40">
        <v>27</v>
      </c>
      <c r="O40">
        <v>3</v>
      </c>
      <c r="P40">
        <v>1096</v>
      </c>
      <c r="Q40">
        <v>197</v>
      </c>
      <c r="R40">
        <v>1488</v>
      </c>
      <c r="S40">
        <v>52</v>
      </c>
      <c r="T40">
        <v>974</v>
      </c>
      <c r="U40">
        <v>1502</v>
      </c>
      <c r="V40">
        <v>1502</v>
      </c>
      <c r="W40">
        <v>778</v>
      </c>
      <c r="X40">
        <v>53</v>
      </c>
    </row>
    <row r="43" spans="1:24" x14ac:dyDescent="0.25">
      <c r="A43" t="s">
        <v>2675</v>
      </c>
    </row>
    <row r="44" spans="1:24" x14ac:dyDescent="0.25">
      <c r="A44" t="s">
        <v>2676</v>
      </c>
    </row>
    <row r="45" spans="1:24" x14ac:dyDescent="0.25">
      <c r="A45" t="s">
        <v>2677</v>
      </c>
      <c r="B45">
        <v>4661</v>
      </c>
      <c r="C45">
        <v>15512</v>
      </c>
      <c r="D45">
        <v>18151</v>
      </c>
      <c r="E45">
        <v>9454</v>
      </c>
      <c r="F45">
        <v>8276</v>
      </c>
      <c r="G45">
        <v>6141</v>
      </c>
      <c r="H45">
        <v>11453</v>
      </c>
      <c r="I45">
        <v>11688</v>
      </c>
      <c r="J45">
        <v>11746</v>
      </c>
      <c r="K45">
        <v>22025</v>
      </c>
      <c r="L45">
        <v>22025</v>
      </c>
      <c r="M45">
        <v>16156</v>
      </c>
      <c r="N45">
        <v>21191</v>
      </c>
      <c r="O45">
        <v>7800</v>
      </c>
      <c r="P45">
        <v>12200</v>
      </c>
      <c r="Q45">
        <v>17710</v>
      </c>
      <c r="R45">
        <v>11751</v>
      </c>
      <c r="S45">
        <v>18226</v>
      </c>
      <c r="T45">
        <v>20955</v>
      </c>
      <c r="U45">
        <v>56863</v>
      </c>
      <c r="V45">
        <v>56863</v>
      </c>
      <c r="W45">
        <v>38208</v>
      </c>
      <c r="X45">
        <v>16527</v>
      </c>
    </row>
    <row r="46" spans="1:24" x14ac:dyDescent="0.25">
      <c r="A46" t="s">
        <v>2678</v>
      </c>
      <c r="B46">
        <v>4413</v>
      </c>
      <c r="C46">
        <v>26612</v>
      </c>
      <c r="D46">
        <v>27233</v>
      </c>
      <c r="E46">
        <v>10705</v>
      </c>
      <c r="F46">
        <v>16630</v>
      </c>
      <c r="G46">
        <v>8536</v>
      </c>
      <c r="H46">
        <v>14650</v>
      </c>
      <c r="I46">
        <v>11511</v>
      </c>
      <c r="J46">
        <v>12770</v>
      </c>
      <c r="K46">
        <v>24602</v>
      </c>
      <c r="L46">
        <v>24602</v>
      </c>
      <c r="M46">
        <v>20282</v>
      </c>
      <c r="N46">
        <v>18648</v>
      </c>
      <c r="O46">
        <v>9935</v>
      </c>
      <c r="P46">
        <v>23653</v>
      </c>
      <c r="Q46">
        <v>39671</v>
      </c>
      <c r="R46">
        <v>22048</v>
      </c>
      <c r="S46">
        <v>23448</v>
      </c>
      <c r="T46">
        <v>41723</v>
      </c>
      <c r="U46">
        <v>54331</v>
      </c>
      <c r="V46">
        <v>54331</v>
      </c>
      <c r="W46">
        <v>51950</v>
      </c>
      <c r="X46">
        <v>29549</v>
      </c>
    </row>
    <row r="47" spans="1:24" x14ac:dyDescent="0.25">
      <c r="A47" t="s">
        <v>2679</v>
      </c>
      <c r="B47">
        <v>3374</v>
      </c>
      <c r="C47">
        <v>15563</v>
      </c>
      <c r="D47">
        <v>19012</v>
      </c>
      <c r="E47">
        <v>7218</v>
      </c>
      <c r="F47">
        <v>7775</v>
      </c>
      <c r="G47">
        <v>6810</v>
      </c>
      <c r="H47">
        <v>9777</v>
      </c>
      <c r="I47">
        <v>7717</v>
      </c>
      <c r="J47">
        <v>6979</v>
      </c>
      <c r="K47">
        <v>16071</v>
      </c>
      <c r="L47">
        <v>16071</v>
      </c>
      <c r="M47">
        <v>11635</v>
      </c>
      <c r="N47">
        <v>17245</v>
      </c>
      <c r="O47">
        <v>7213</v>
      </c>
      <c r="P47">
        <v>21702</v>
      </c>
      <c r="Q47">
        <v>23944</v>
      </c>
      <c r="R47">
        <v>6353</v>
      </c>
      <c r="S47">
        <v>8559</v>
      </c>
      <c r="T47">
        <v>13956</v>
      </c>
      <c r="U47">
        <v>28348</v>
      </c>
      <c r="V47">
        <v>28348</v>
      </c>
      <c r="W47">
        <v>25616</v>
      </c>
      <c r="X47">
        <v>12026</v>
      </c>
    </row>
    <row r="48" spans="1:24" x14ac:dyDescent="0.25">
      <c r="A48" t="s">
        <v>2680</v>
      </c>
      <c r="B48">
        <v>2115</v>
      </c>
      <c r="C48">
        <v>16275</v>
      </c>
      <c r="D48">
        <v>18417</v>
      </c>
      <c r="E48">
        <v>10311</v>
      </c>
      <c r="F48">
        <v>5454</v>
      </c>
      <c r="G48">
        <v>6064</v>
      </c>
      <c r="H48">
        <v>17737</v>
      </c>
      <c r="I48">
        <v>6096</v>
      </c>
      <c r="J48">
        <v>6057</v>
      </c>
      <c r="K48">
        <v>16148</v>
      </c>
      <c r="L48">
        <v>16148</v>
      </c>
      <c r="M48">
        <v>18513</v>
      </c>
      <c r="N48">
        <v>9856</v>
      </c>
      <c r="O48">
        <v>2791</v>
      </c>
      <c r="P48">
        <v>12129</v>
      </c>
      <c r="Q48">
        <v>13204</v>
      </c>
      <c r="R48">
        <v>13481</v>
      </c>
      <c r="S48">
        <v>14570</v>
      </c>
      <c r="T48">
        <v>29405</v>
      </c>
      <c r="U48">
        <v>36801</v>
      </c>
      <c r="V48">
        <v>36801</v>
      </c>
      <c r="W48">
        <v>47887</v>
      </c>
      <c r="X48">
        <v>30707</v>
      </c>
    </row>
    <row r="49" spans="1:24" x14ac:dyDescent="0.25">
      <c r="A49" t="s">
        <v>2681</v>
      </c>
      <c r="B49">
        <v>2572</v>
      </c>
      <c r="C49">
        <v>8702</v>
      </c>
      <c r="D49">
        <v>16619</v>
      </c>
      <c r="E49">
        <v>4509</v>
      </c>
      <c r="F49">
        <v>6241</v>
      </c>
      <c r="G49">
        <v>6679</v>
      </c>
      <c r="H49">
        <v>6787</v>
      </c>
      <c r="I49">
        <v>3922</v>
      </c>
      <c r="J49">
        <v>6299</v>
      </c>
      <c r="K49">
        <v>11310</v>
      </c>
      <c r="L49">
        <v>11310</v>
      </c>
      <c r="M49">
        <v>6746</v>
      </c>
      <c r="N49">
        <v>6175</v>
      </c>
      <c r="O49">
        <v>957</v>
      </c>
      <c r="P49">
        <v>7901</v>
      </c>
      <c r="Q49">
        <v>8258</v>
      </c>
      <c r="R49">
        <v>4962</v>
      </c>
      <c r="S49">
        <v>4642</v>
      </c>
      <c r="T49">
        <v>6870</v>
      </c>
      <c r="U49">
        <v>15607</v>
      </c>
      <c r="V49">
        <v>15607</v>
      </c>
      <c r="W49">
        <v>10604</v>
      </c>
      <c r="X49">
        <v>7787</v>
      </c>
    </row>
    <row r="50" spans="1:24" x14ac:dyDescent="0.25">
      <c r="A50" t="s">
        <v>2682</v>
      </c>
      <c r="B50">
        <v>3283</v>
      </c>
      <c r="C50">
        <v>5440</v>
      </c>
      <c r="D50">
        <v>10296</v>
      </c>
      <c r="E50">
        <v>6731</v>
      </c>
      <c r="F50">
        <v>2548</v>
      </c>
      <c r="G50">
        <v>6073</v>
      </c>
      <c r="H50">
        <v>5728</v>
      </c>
      <c r="I50">
        <v>5696</v>
      </c>
      <c r="J50">
        <v>3625</v>
      </c>
      <c r="K50">
        <v>7333</v>
      </c>
      <c r="L50">
        <v>7333</v>
      </c>
      <c r="M50">
        <v>10050</v>
      </c>
      <c r="N50">
        <v>11615</v>
      </c>
      <c r="O50">
        <v>3365</v>
      </c>
      <c r="P50">
        <v>2783</v>
      </c>
      <c r="Q50">
        <v>7854</v>
      </c>
      <c r="R50">
        <v>4702</v>
      </c>
      <c r="S50">
        <v>7807</v>
      </c>
      <c r="T50">
        <v>12180</v>
      </c>
      <c r="U50">
        <v>17986</v>
      </c>
      <c r="V50">
        <v>17986</v>
      </c>
      <c r="W50">
        <v>13956</v>
      </c>
      <c r="X50">
        <v>8851</v>
      </c>
    </row>
    <row r="51" spans="1:24" x14ac:dyDescent="0.25">
      <c r="A51" t="s">
        <v>2683</v>
      </c>
      <c r="B51">
        <v>1812</v>
      </c>
      <c r="C51">
        <v>4132</v>
      </c>
      <c r="D51">
        <v>4964</v>
      </c>
      <c r="E51">
        <v>3712</v>
      </c>
      <c r="F51">
        <v>2398</v>
      </c>
      <c r="G51">
        <v>5521</v>
      </c>
      <c r="H51">
        <v>3693</v>
      </c>
      <c r="I51">
        <v>2681</v>
      </c>
      <c r="J51">
        <v>4500</v>
      </c>
      <c r="K51">
        <v>3232</v>
      </c>
      <c r="L51">
        <v>3232</v>
      </c>
      <c r="M51">
        <v>8578</v>
      </c>
      <c r="N51">
        <v>2203</v>
      </c>
      <c r="O51">
        <v>1378</v>
      </c>
      <c r="P51">
        <v>2012</v>
      </c>
      <c r="Q51">
        <v>3949</v>
      </c>
      <c r="R51">
        <v>3727</v>
      </c>
      <c r="S51">
        <v>3122</v>
      </c>
      <c r="T51">
        <v>6144</v>
      </c>
      <c r="U51">
        <v>9272</v>
      </c>
      <c r="V51">
        <v>9272</v>
      </c>
      <c r="W51">
        <v>9780</v>
      </c>
      <c r="X51">
        <v>4488</v>
      </c>
    </row>
    <row r="52" spans="1:24" x14ac:dyDescent="0.25">
      <c r="A52" t="s">
        <v>2684</v>
      </c>
      <c r="B52">
        <v>1822</v>
      </c>
      <c r="C52">
        <v>2907</v>
      </c>
      <c r="D52">
        <v>6106</v>
      </c>
      <c r="E52">
        <v>1689</v>
      </c>
      <c r="F52">
        <v>2098</v>
      </c>
      <c r="G52">
        <v>4432</v>
      </c>
      <c r="H52">
        <v>4371</v>
      </c>
      <c r="I52">
        <v>2148</v>
      </c>
      <c r="J52">
        <v>1450</v>
      </c>
      <c r="K52">
        <v>5929</v>
      </c>
      <c r="L52">
        <v>5929</v>
      </c>
      <c r="M52">
        <v>4367</v>
      </c>
      <c r="N52">
        <v>1901</v>
      </c>
      <c r="O52">
        <v>274</v>
      </c>
      <c r="P52">
        <v>2868</v>
      </c>
      <c r="Q52">
        <v>6552</v>
      </c>
      <c r="R52">
        <v>4864</v>
      </c>
      <c r="S52">
        <v>2900</v>
      </c>
      <c r="T52">
        <v>4579</v>
      </c>
      <c r="U52">
        <v>5970</v>
      </c>
      <c r="V52">
        <v>5970</v>
      </c>
      <c r="W52">
        <v>4485</v>
      </c>
      <c r="X52">
        <v>3050</v>
      </c>
    </row>
    <row r="53" spans="1:24" x14ac:dyDescent="0.25">
      <c r="A53" t="s">
        <v>2685</v>
      </c>
      <c r="B53">
        <v>261</v>
      </c>
      <c r="C53">
        <v>3601</v>
      </c>
      <c r="D53">
        <v>4099</v>
      </c>
      <c r="E53">
        <v>1973</v>
      </c>
      <c r="F53">
        <v>2370</v>
      </c>
      <c r="G53">
        <v>4959</v>
      </c>
      <c r="H53">
        <v>3887</v>
      </c>
      <c r="I53">
        <v>1275</v>
      </c>
      <c r="J53">
        <v>2267</v>
      </c>
      <c r="K53">
        <v>3965</v>
      </c>
      <c r="L53">
        <v>3965</v>
      </c>
      <c r="M53">
        <v>1952</v>
      </c>
      <c r="N53">
        <v>3535</v>
      </c>
      <c r="O53">
        <v>1090</v>
      </c>
      <c r="P53">
        <v>3161</v>
      </c>
      <c r="Q53">
        <v>2280</v>
      </c>
      <c r="R53">
        <v>2381</v>
      </c>
      <c r="S53">
        <v>1207</v>
      </c>
      <c r="T53">
        <v>1815</v>
      </c>
      <c r="U53">
        <v>4109</v>
      </c>
      <c r="V53">
        <v>4109</v>
      </c>
      <c r="W53">
        <v>4761</v>
      </c>
      <c r="X53">
        <v>1304</v>
      </c>
    </row>
    <row r="54" spans="1:24" x14ac:dyDescent="0.25">
      <c r="A54" t="s">
        <v>2686</v>
      </c>
      <c r="B54">
        <v>3802</v>
      </c>
      <c r="C54">
        <v>2187</v>
      </c>
      <c r="D54">
        <v>6410</v>
      </c>
      <c r="E54">
        <v>2095</v>
      </c>
      <c r="F54">
        <v>2195</v>
      </c>
      <c r="G54">
        <v>1700</v>
      </c>
      <c r="H54">
        <v>4854</v>
      </c>
      <c r="I54">
        <v>1760</v>
      </c>
      <c r="J54">
        <v>2071</v>
      </c>
      <c r="K54">
        <v>11039</v>
      </c>
      <c r="L54">
        <v>11039</v>
      </c>
      <c r="M54">
        <v>2305</v>
      </c>
      <c r="N54">
        <v>2053</v>
      </c>
      <c r="O54">
        <v>1172</v>
      </c>
      <c r="P54">
        <v>667</v>
      </c>
      <c r="Q54">
        <v>2254</v>
      </c>
      <c r="R54">
        <v>974</v>
      </c>
      <c r="S54">
        <v>666</v>
      </c>
      <c r="T54">
        <v>2725</v>
      </c>
      <c r="U54">
        <v>5103</v>
      </c>
      <c r="V54">
        <v>5103</v>
      </c>
      <c r="W54">
        <v>2976</v>
      </c>
      <c r="X54">
        <v>2563</v>
      </c>
    </row>
    <row r="55" spans="1:24" x14ac:dyDescent="0.25">
      <c r="A55" t="s">
        <v>2687</v>
      </c>
      <c r="B55">
        <v>209</v>
      </c>
      <c r="C55">
        <v>364</v>
      </c>
      <c r="D55">
        <v>975</v>
      </c>
      <c r="E55">
        <v>446</v>
      </c>
      <c r="F55">
        <v>878</v>
      </c>
      <c r="G55">
        <v>1150</v>
      </c>
      <c r="H55">
        <v>2476</v>
      </c>
      <c r="I55">
        <v>1913</v>
      </c>
      <c r="J55">
        <v>1606</v>
      </c>
      <c r="K55">
        <v>1451</v>
      </c>
      <c r="L55">
        <v>1451</v>
      </c>
      <c r="M55">
        <v>1706</v>
      </c>
      <c r="N55">
        <v>438</v>
      </c>
      <c r="O55">
        <v>1158</v>
      </c>
      <c r="P55">
        <v>2939</v>
      </c>
      <c r="Q55">
        <v>1242</v>
      </c>
      <c r="R55">
        <v>693</v>
      </c>
      <c r="S55">
        <v>2336</v>
      </c>
      <c r="T55">
        <v>2603</v>
      </c>
      <c r="U55">
        <v>2224</v>
      </c>
      <c r="V55">
        <v>2224</v>
      </c>
      <c r="W55">
        <v>2783</v>
      </c>
      <c r="X55">
        <v>1357</v>
      </c>
    </row>
    <row r="56" spans="1:24" x14ac:dyDescent="0.25">
      <c r="A56" t="s">
        <v>2688</v>
      </c>
      <c r="B56">
        <v>86</v>
      </c>
      <c r="C56">
        <v>1681</v>
      </c>
      <c r="D56">
        <v>2536</v>
      </c>
      <c r="E56">
        <v>73</v>
      </c>
      <c r="F56">
        <v>1104</v>
      </c>
      <c r="G56">
        <v>1877</v>
      </c>
      <c r="H56">
        <v>1076</v>
      </c>
      <c r="I56">
        <v>488</v>
      </c>
      <c r="J56">
        <v>313</v>
      </c>
      <c r="K56">
        <v>1799</v>
      </c>
      <c r="L56">
        <v>1799</v>
      </c>
      <c r="M56">
        <v>2294</v>
      </c>
      <c r="N56">
        <v>278</v>
      </c>
      <c r="O56">
        <v>419</v>
      </c>
      <c r="P56">
        <v>1382</v>
      </c>
      <c r="Q56">
        <v>655</v>
      </c>
      <c r="R56">
        <v>680</v>
      </c>
      <c r="S56">
        <v>1939</v>
      </c>
      <c r="T56">
        <v>4284</v>
      </c>
      <c r="U56">
        <v>863</v>
      </c>
      <c r="V56">
        <v>863</v>
      </c>
      <c r="W56">
        <v>4342</v>
      </c>
      <c r="X56">
        <v>1214</v>
      </c>
    </row>
    <row r="57" spans="1:24" x14ac:dyDescent="0.25">
      <c r="A57" t="s">
        <v>2689</v>
      </c>
      <c r="B57">
        <v>769</v>
      </c>
      <c r="C57">
        <v>769</v>
      </c>
      <c r="D57">
        <v>604</v>
      </c>
      <c r="E57">
        <v>229</v>
      </c>
      <c r="F57">
        <v>410</v>
      </c>
      <c r="G57">
        <v>96</v>
      </c>
      <c r="H57">
        <v>1093</v>
      </c>
      <c r="I57">
        <v>444</v>
      </c>
      <c r="J57">
        <v>724</v>
      </c>
      <c r="K57">
        <v>1105</v>
      </c>
      <c r="L57">
        <v>1105</v>
      </c>
      <c r="M57">
        <v>1394</v>
      </c>
      <c r="N57">
        <v>850</v>
      </c>
      <c r="O57">
        <v>1606</v>
      </c>
      <c r="P57">
        <v>3194</v>
      </c>
      <c r="Q57">
        <v>1311</v>
      </c>
      <c r="R57">
        <v>956</v>
      </c>
      <c r="S57">
        <v>1147</v>
      </c>
      <c r="T57">
        <v>1280</v>
      </c>
      <c r="U57">
        <v>1527</v>
      </c>
      <c r="V57">
        <v>1527</v>
      </c>
      <c r="W57">
        <v>998</v>
      </c>
      <c r="X57">
        <v>1027</v>
      </c>
    </row>
    <row r="58" spans="1:24" x14ac:dyDescent="0.25">
      <c r="A58" t="s">
        <v>2754</v>
      </c>
      <c r="B58">
        <v>757</v>
      </c>
      <c r="C58">
        <v>793</v>
      </c>
      <c r="D58">
        <v>902</v>
      </c>
      <c r="E58">
        <v>987</v>
      </c>
      <c r="F58">
        <v>818</v>
      </c>
      <c r="G58">
        <v>437</v>
      </c>
      <c r="H58">
        <v>1502</v>
      </c>
      <c r="I58">
        <v>1481</v>
      </c>
      <c r="J58">
        <v>496</v>
      </c>
      <c r="K58">
        <v>741</v>
      </c>
      <c r="L58">
        <v>741</v>
      </c>
      <c r="M58">
        <v>820</v>
      </c>
      <c r="N58">
        <v>665</v>
      </c>
      <c r="O58">
        <v>723</v>
      </c>
      <c r="P58">
        <v>2402</v>
      </c>
      <c r="Q58">
        <v>1529</v>
      </c>
      <c r="R58">
        <v>1608</v>
      </c>
      <c r="S58">
        <v>332</v>
      </c>
      <c r="T58">
        <v>2745</v>
      </c>
      <c r="U58">
        <v>1781</v>
      </c>
      <c r="V58">
        <v>1781</v>
      </c>
      <c r="W58">
        <v>1237</v>
      </c>
      <c r="X58">
        <v>267</v>
      </c>
    </row>
    <row r="59" spans="1:24" x14ac:dyDescent="0.25">
      <c r="A59" t="s">
        <v>2755</v>
      </c>
      <c r="B59">
        <v>52</v>
      </c>
      <c r="C59">
        <v>463</v>
      </c>
      <c r="D59">
        <v>331</v>
      </c>
      <c r="E59">
        <v>352</v>
      </c>
      <c r="F59">
        <v>294</v>
      </c>
      <c r="G59">
        <v>450</v>
      </c>
      <c r="H59">
        <v>693</v>
      </c>
      <c r="I59">
        <v>270</v>
      </c>
      <c r="J59">
        <v>508</v>
      </c>
      <c r="K59">
        <v>557</v>
      </c>
      <c r="L59">
        <v>557</v>
      </c>
      <c r="M59">
        <v>389</v>
      </c>
      <c r="N59">
        <v>477</v>
      </c>
      <c r="O59">
        <v>547</v>
      </c>
      <c r="P59">
        <v>977</v>
      </c>
      <c r="Q59">
        <v>515</v>
      </c>
      <c r="R59">
        <v>271</v>
      </c>
      <c r="S59">
        <v>555</v>
      </c>
      <c r="T59">
        <v>2060</v>
      </c>
      <c r="U59">
        <v>473</v>
      </c>
      <c r="V59">
        <v>473</v>
      </c>
      <c r="W59">
        <v>762</v>
      </c>
      <c r="X59">
        <v>4</v>
      </c>
    </row>
    <row r="63" spans="1:24" x14ac:dyDescent="0.25">
      <c r="A63" t="s">
        <v>2690</v>
      </c>
    </row>
    <row r="64" spans="1:24" x14ac:dyDescent="0.25">
      <c r="A64" t="s">
        <v>2691</v>
      </c>
      <c r="B64">
        <v>417</v>
      </c>
      <c r="C64">
        <v>359</v>
      </c>
      <c r="D64">
        <v>337</v>
      </c>
      <c r="E64">
        <v>336</v>
      </c>
      <c r="F64">
        <v>736</v>
      </c>
      <c r="G64">
        <v>275</v>
      </c>
      <c r="H64">
        <v>383</v>
      </c>
      <c r="I64">
        <v>235</v>
      </c>
      <c r="J64">
        <v>305</v>
      </c>
      <c r="K64">
        <v>175</v>
      </c>
      <c r="L64">
        <v>175</v>
      </c>
      <c r="M64">
        <v>203</v>
      </c>
      <c r="N64">
        <v>236</v>
      </c>
      <c r="O64">
        <v>59</v>
      </c>
      <c r="P64">
        <v>694</v>
      </c>
      <c r="Q64">
        <v>790</v>
      </c>
      <c r="R64">
        <v>593</v>
      </c>
      <c r="S64">
        <v>536</v>
      </c>
      <c r="T64">
        <v>1006</v>
      </c>
      <c r="U64">
        <v>1117</v>
      </c>
      <c r="V64">
        <v>1117</v>
      </c>
      <c r="W64">
        <v>4181</v>
      </c>
      <c r="X64">
        <v>2566</v>
      </c>
    </row>
    <row r="65" spans="1:24" x14ac:dyDescent="0.25">
      <c r="A65" t="s">
        <v>2692</v>
      </c>
      <c r="B65">
        <v>4004</v>
      </c>
      <c r="C65">
        <v>12089</v>
      </c>
      <c r="D65">
        <v>24203</v>
      </c>
      <c r="E65">
        <v>4872</v>
      </c>
      <c r="F65">
        <v>4309</v>
      </c>
      <c r="G65">
        <v>7315</v>
      </c>
      <c r="H65">
        <v>21236</v>
      </c>
      <c r="I65">
        <v>5817</v>
      </c>
      <c r="J65">
        <v>9516</v>
      </c>
      <c r="K65">
        <v>22388</v>
      </c>
      <c r="L65">
        <v>22388</v>
      </c>
      <c r="M65">
        <v>18702</v>
      </c>
      <c r="N65">
        <v>7351</v>
      </c>
      <c r="O65">
        <v>8171</v>
      </c>
      <c r="P65">
        <v>14449</v>
      </c>
      <c r="Q65">
        <v>16875</v>
      </c>
      <c r="R65">
        <v>12678</v>
      </c>
      <c r="S65">
        <v>7212</v>
      </c>
      <c r="T65">
        <v>27246</v>
      </c>
      <c r="U65">
        <v>26351</v>
      </c>
      <c r="V65">
        <v>26351</v>
      </c>
      <c r="W65">
        <v>40192</v>
      </c>
      <c r="X65">
        <v>12701</v>
      </c>
    </row>
    <row r="66" spans="1:24" x14ac:dyDescent="0.25">
      <c r="A66" t="s">
        <v>2693</v>
      </c>
      <c r="B66">
        <v>8584</v>
      </c>
      <c r="C66">
        <v>44008</v>
      </c>
      <c r="D66">
        <v>60106</v>
      </c>
      <c r="E66">
        <v>51593</v>
      </c>
      <c r="F66">
        <v>16046</v>
      </c>
      <c r="G66">
        <v>11714</v>
      </c>
      <c r="H66">
        <v>23499</v>
      </c>
      <c r="I66">
        <v>16214</v>
      </c>
      <c r="J66">
        <v>20111</v>
      </c>
      <c r="K66">
        <v>40281</v>
      </c>
      <c r="L66">
        <v>40281</v>
      </c>
      <c r="M66">
        <v>28570</v>
      </c>
      <c r="N66">
        <v>15260</v>
      </c>
      <c r="O66">
        <v>10248</v>
      </c>
      <c r="P66">
        <v>15785</v>
      </c>
      <c r="Q66">
        <v>35644</v>
      </c>
      <c r="R66">
        <v>24642</v>
      </c>
      <c r="S66">
        <v>35373</v>
      </c>
      <c r="T66">
        <v>46229</v>
      </c>
      <c r="U66">
        <v>56844</v>
      </c>
      <c r="V66">
        <v>56844</v>
      </c>
      <c r="W66">
        <v>89463</v>
      </c>
      <c r="X66">
        <v>38651</v>
      </c>
    </row>
    <row r="67" spans="1:24" x14ac:dyDescent="0.25">
      <c r="A67" t="s">
        <v>2694</v>
      </c>
      <c r="B67">
        <v>4685</v>
      </c>
      <c r="C67">
        <v>16261</v>
      </c>
      <c r="D67">
        <v>21122</v>
      </c>
      <c r="E67">
        <v>9052</v>
      </c>
      <c r="F67">
        <v>3733</v>
      </c>
      <c r="G67">
        <v>5127</v>
      </c>
      <c r="H67">
        <v>7909</v>
      </c>
      <c r="I67">
        <v>5151</v>
      </c>
      <c r="J67">
        <v>7145</v>
      </c>
      <c r="K67">
        <v>17846</v>
      </c>
      <c r="L67">
        <v>17846</v>
      </c>
      <c r="M67">
        <v>11036</v>
      </c>
      <c r="N67">
        <v>6760</v>
      </c>
      <c r="O67">
        <v>6056</v>
      </c>
      <c r="P67">
        <v>9901</v>
      </c>
      <c r="Q67">
        <v>13616</v>
      </c>
      <c r="R67">
        <v>10738</v>
      </c>
      <c r="S67">
        <v>12620</v>
      </c>
      <c r="T67">
        <v>14166</v>
      </c>
      <c r="U67">
        <v>38731</v>
      </c>
      <c r="V67">
        <v>38731</v>
      </c>
      <c r="W67">
        <v>33167</v>
      </c>
      <c r="X67">
        <v>12971</v>
      </c>
    </row>
    <row r="68" spans="1:24" x14ac:dyDescent="0.25">
      <c r="A68" t="s">
        <v>2695</v>
      </c>
      <c r="B68">
        <v>3153</v>
      </c>
      <c r="C68">
        <v>11895</v>
      </c>
      <c r="D68">
        <v>21265</v>
      </c>
      <c r="E68">
        <v>5697</v>
      </c>
      <c r="F68">
        <v>1983</v>
      </c>
      <c r="G68">
        <v>3930</v>
      </c>
      <c r="H68">
        <v>14415</v>
      </c>
      <c r="I68">
        <v>11538</v>
      </c>
      <c r="J68">
        <v>7953</v>
      </c>
      <c r="K68">
        <v>17834</v>
      </c>
      <c r="L68">
        <v>17834</v>
      </c>
      <c r="M68">
        <v>10447</v>
      </c>
      <c r="N68">
        <v>5037</v>
      </c>
      <c r="O68">
        <v>3512</v>
      </c>
      <c r="P68">
        <v>8600</v>
      </c>
      <c r="Q68">
        <v>14819</v>
      </c>
      <c r="R68">
        <v>10593</v>
      </c>
      <c r="S68">
        <v>11701</v>
      </c>
      <c r="T68">
        <v>13244</v>
      </c>
      <c r="U68">
        <v>16773</v>
      </c>
      <c r="V68">
        <v>16773</v>
      </c>
      <c r="W68">
        <v>27955</v>
      </c>
      <c r="X68">
        <v>13464</v>
      </c>
    </row>
    <row r="69" spans="1:24" x14ac:dyDescent="0.25">
      <c r="A69" t="s">
        <v>2696</v>
      </c>
      <c r="B69">
        <v>3552</v>
      </c>
      <c r="C69">
        <v>8955</v>
      </c>
      <c r="D69">
        <v>8432</v>
      </c>
      <c r="E69">
        <v>4656</v>
      </c>
      <c r="F69">
        <v>2958</v>
      </c>
      <c r="G69">
        <v>4660</v>
      </c>
      <c r="H69">
        <v>10682</v>
      </c>
      <c r="I69">
        <v>4504</v>
      </c>
      <c r="J69">
        <v>4350</v>
      </c>
      <c r="K69">
        <v>10231</v>
      </c>
      <c r="L69">
        <v>10231</v>
      </c>
      <c r="M69">
        <v>11923</v>
      </c>
      <c r="N69">
        <v>3777</v>
      </c>
      <c r="O69">
        <v>3504</v>
      </c>
      <c r="P69">
        <v>5807</v>
      </c>
      <c r="Q69">
        <v>6593</v>
      </c>
      <c r="R69">
        <v>5689</v>
      </c>
      <c r="S69">
        <v>9692</v>
      </c>
      <c r="T69">
        <v>7769</v>
      </c>
      <c r="U69">
        <v>8798</v>
      </c>
      <c r="V69">
        <v>8798</v>
      </c>
      <c r="W69">
        <v>15907</v>
      </c>
      <c r="X69">
        <v>9141</v>
      </c>
    </row>
    <row r="70" spans="1:24" x14ac:dyDescent="0.25">
      <c r="A70" t="s">
        <v>2697</v>
      </c>
      <c r="B70">
        <v>1695</v>
      </c>
      <c r="C70">
        <v>10185</v>
      </c>
      <c r="D70">
        <v>19915</v>
      </c>
      <c r="E70">
        <v>12841</v>
      </c>
      <c r="F70">
        <v>5911</v>
      </c>
      <c r="G70">
        <v>5398</v>
      </c>
      <c r="H70">
        <v>10999</v>
      </c>
      <c r="I70">
        <v>6654</v>
      </c>
      <c r="J70">
        <v>7892</v>
      </c>
      <c r="K70">
        <v>16492</v>
      </c>
      <c r="L70">
        <v>16492</v>
      </c>
      <c r="M70">
        <v>8764</v>
      </c>
      <c r="N70">
        <v>6037</v>
      </c>
      <c r="O70">
        <v>3087</v>
      </c>
      <c r="P70">
        <v>6644</v>
      </c>
      <c r="Q70">
        <v>7658</v>
      </c>
      <c r="R70">
        <v>10209</v>
      </c>
      <c r="S70">
        <v>8238</v>
      </c>
      <c r="T70">
        <v>11353</v>
      </c>
      <c r="U70">
        <v>10475</v>
      </c>
      <c r="V70">
        <v>10475</v>
      </c>
      <c r="W70">
        <v>22639</v>
      </c>
      <c r="X70">
        <v>8088</v>
      </c>
    </row>
    <row r="71" spans="1:24" x14ac:dyDescent="0.25">
      <c r="A71" t="s">
        <v>2698</v>
      </c>
      <c r="B71">
        <v>514</v>
      </c>
      <c r="C71">
        <v>3126</v>
      </c>
      <c r="D71">
        <v>7216</v>
      </c>
      <c r="E71">
        <v>2035</v>
      </c>
      <c r="F71">
        <v>2171</v>
      </c>
      <c r="G71">
        <v>2768</v>
      </c>
      <c r="H71">
        <v>2301</v>
      </c>
      <c r="I71">
        <v>1811</v>
      </c>
      <c r="J71">
        <v>3634</v>
      </c>
      <c r="K71">
        <v>6361</v>
      </c>
      <c r="L71">
        <v>6361</v>
      </c>
      <c r="M71">
        <v>5258</v>
      </c>
      <c r="N71">
        <v>2424</v>
      </c>
      <c r="O71">
        <v>1986</v>
      </c>
      <c r="P71">
        <v>2658</v>
      </c>
      <c r="Q71">
        <v>5257</v>
      </c>
      <c r="R71">
        <v>2690</v>
      </c>
      <c r="S71">
        <v>3921</v>
      </c>
      <c r="T71">
        <v>3614</v>
      </c>
      <c r="U71">
        <v>15715</v>
      </c>
      <c r="V71">
        <v>15715</v>
      </c>
      <c r="W71">
        <v>7394</v>
      </c>
      <c r="X71">
        <v>3617</v>
      </c>
    </row>
    <row r="72" spans="1:24" x14ac:dyDescent="0.25">
      <c r="A72" t="s">
        <v>2699</v>
      </c>
      <c r="B72">
        <v>921</v>
      </c>
      <c r="C72">
        <v>2200</v>
      </c>
      <c r="D72">
        <v>2659</v>
      </c>
      <c r="E72">
        <v>1896</v>
      </c>
      <c r="F72">
        <v>1395</v>
      </c>
      <c r="G72">
        <v>2946</v>
      </c>
      <c r="H72">
        <v>5608</v>
      </c>
      <c r="I72">
        <v>2759</v>
      </c>
      <c r="J72">
        <v>1143</v>
      </c>
      <c r="K72">
        <v>3192</v>
      </c>
      <c r="L72">
        <v>3192</v>
      </c>
      <c r="M72">
        <v>7757</v>
      </c>
      <c r="N72">
        <v>2757</v>
      </c>
      <c r="O72">
        <v>1361</v>
      </c>
      <c r="P72">
        <v>4148</v>
      </c>
      <c r="Q72">
        <v>8796</v>
      </c>
      <c r="R72">
        <v>7270</v>
      </c>
      <c r="S72">
        <v>1824</v>
      </c>
      <c r="T72">
        <v>9246</v>
      </c>
      <c r="U72">
        <v>7300</v>
      </c>
      <c r="V72">
        <v>7300</v>
      </c>
      <c r="W72">
        <v>6582</v>
      </c>
      <c r="X72">
        <v>7606</v>
      </c>
    </row>
    <row r="73" spans="1:24" x14ac:dyDescent="0.25">
      <c r="A73" t="s">
        <v>2700</v>
      </c>
      <c r="B73">
        <v>273</v>
      </c>
      <c r="C73">
        <v>2603</v>
      </c>
      <c r="D73">
        <v>3475</v>
      </c>
      <c r="E73">
        <v>4781</v>
      </c>
      <c r="F73">
        <v>1185</v>
      </c>
      <c r="G73">
        <v>2898</v>
      </c>
      <c r="H73">
        <v>6487</v>
      </c>
      <c r="I73">
        <v>1645</v>
      </c>
      <c r="J73">
        <v>1556</v>
      </c>
      <c r="K73">
        <v>3687</v>
      </c>
      <c r="L73">
        <v>3687</v>
      </c>
      <c r="M73">
        <v>2309</v>
      </c>
      <c r="N73">
        <v>2139</v>
      </c>
      <c r="O73">
        <v>2345</v>
      </c>
      <c r="P73">
        <v>3060</v>
      </c>
      <c r="Q73">
        <v>2475</v>
      </c>
      <c r="R73">
        <v>2831</v>
      </c>
      <c r="S73">
        <v>5115</v>
      </c>
      <c r="T73">
        <v>3773</v>
      </c>
      <c r="U73">
        <v>6452</v>
      </c>
      <c r="V73">
        <v>6452</v>
      </c>
      <c r="W73">
        <v>6095</v>
      </c>
      <c r="X73">
        <v>2878</v>
      </c>
    </row>
    <row r="74" spans="1:24" x14ac:dyDescent="0.25">
      <c r="A74" t="s">
        <v>2701</v>
      </c>
      <c r="B74">
        <v>549</v>
      </c>
      <c r="C74">
        <v>3284</v>
      </c>
      <c r="D74">
        <v>5455</v>
      </c>
      <c r="E74">
        <v>3954</v>
      </c>
      <c r="F74">
        <v>2053</v>
      </c>
      <c r="G74">
        <v>4235</v>
      </c>
      <c r="H74">
        <v>5262</v>
      </c>
      <c r="I74">
        <v>2398</v>
      </c>
      <c r="J74">
        <v>3227</v>
      </c>
      <c r="K74">
        <v>3246</v>
      </c>
      <c r="L74">
        <v>3246</v>
      </c>
      <c r="M74">
        <v>2703</v>
      </c>
      <c r="N74">
        <v>6742</v>
      </c>
      <c r="O74">
        <v>2101</v>
      </c>
      <c r="P74">
        <v>7800</v>
      </c>
      <c r="Q74">
        <v>2869</v>
      </c>
      <c r="R74">
        <v>5520</v>
      </c>
      <c r="S74">
        <v>4337</v>
      </c>
      <c r="T74">
        <v>2542</v>
      </c>
      <c r="U74">
        <v>6959</v>
      </c>
      <c r="V74">
        <v>6959</v>
      </c>
      <c r="W74">
        <v>5015</v>
      </c>
      <c r="X74">
        <v>1677</v>
      </c>
    </row>
    <row r="75" spans="1:24" x14ac:dyDescent="0.25">
      <c r="A75" t="s">
        <v>2702</v>
      </c>
      <c r="B75">
        <v>389</v>
      </c>
      <c r="C75">
        <v>2213</v>
      </c>
      <c r="D75">
        <v>2341</v>
      </c>
      <c r="E75">
        <v>2177</v>
      </c>
      <c r="F75">
        <v>1414</v>
      </c>
      <c r="G75">
        <v>2414</v>
      </c>
      <c r="H75">
        <v>1462</v>
      </c>
      <c r="I75">
        <v>580</v>
      </c>
      <c r="J75">
        <v>1334</v>
      </c>
      <c r="K75">
        <v>2391</v>
      </c>
      <c r="L75">
        <v>2391</v>
      </c>
      <c r="M75">
        <v>1936</v>
      </c>
      <c r="N75">
        <v>2387</v>
      </c>
      <c r="O75">
        <v>1610</v>
      </c>
      <c r="P75">
        <v>2120</v>
      </c>
      <c r="Q75">
        <v>1080</v>
      </c>
      <c r="R75">
        <v>1741</v>
      </c>
      <c r="S75">
        <v>1982</v>
      </c>
      <c r="T75">
        <v>3306</v>
      </c>
      <c r="U75">
        <v>3014</v>
      </c>
      <c r="V75">
        <v>3014</v>
      </c>
      <c r="W75">
        <v>4386</v>
      </c>
      <c r="X75">
        <v>597</v>
      </c>
    </row>
    <row r="76" spans="1:24" x14ac:dyDescent="0.25">
      <c r="A76" t="s">
        <v>2703</v>
      </c>
      <c r="B76">
        <v>466</v>
      </c>
      <c r="C76">
        <v>1939</v>
      </c>
      <c r="D76">
        <v>1400</v>
      </c>
      <c r="E76">
        <v>1371</v>
      </c>
      <c r="F76">
        <v>759</v>
      </c>
      <c r="G76">
        <v>1425</v>
      </c>
      <c r="H76">
        <v>1248</v>
      </c>
      <c r="I76">
        <v>394</v>
      </c>
      <c r="J76">
        <v>658</v>
      </c>
      <c r="K76">
        <v>1875</v>
      </c>
      <c r="L76">
        <v>1875</v>
      </c>
      <c r="M76">
        <v>2461</v>
      </c>
      <c r="N76">
        <v>819</v>
      </c>
      <c r="O76">
        <v>1409</v>
      </c>
      <c r="P76">
        <v>1875</v>
      </c>
      <c r="Q76">
        <v>3081</v>
      </c>
      <c r="R76">
        <v>1474</v>
      </c>
      <c r="S76">
        <v>1013</v>
      </c>
      <c r="T76">
        <v>3433</v>
      </c>
      <c r="U76">
        <v>2717</v>
      </c>
      <c r="V76">
        <v>2717</v>
      </c>
      <c r="W76">
        <v>3836</v>
      </c>
      <c r="X76">
        <v>2137</v>
      </c>
    </row>
    <row r="77" spans="1:24" x14ac:dyDescent="0.25">
      <c r="A77" t="s">
        <v>2704</v>
      </c>
      <c r="B77">
        <v>1321</v>
      </c>
      <c r="C77">
        <v>632</v>
      </c>
      <c r="D77">
        <v>575</v>
      </c>
      <c r="E77">
        <v>1120</v>
      </c>
      <c r="F77">
        <v>409</v>
      </c>
      <c r="G77">
        <v>207</v>
      </c>
      <c r="H77">
        <v>681</v>
      </c>
      <c r="I77">
        <v>470</v>
      </c>
      <c r="J77">
        <v>720</v>
      </c>
      <c r="K77">
        <v>1717</v>
      </c>
      <c r="L77">
        <v>1717</v>
      </c>
      <c r="M77">
        <v>745</v>
      </c>
      <c r="N77">
        <v>384</v>
      </c>
      <c r="O77">
        <v>572</v>
      </c>
      <c r="P77">
        <v>1182</v>
      </c>
      <c r="Q77">
        <v>1561</v>
      </c>
      <c r="R77">
        <v>773</v>
      </c>
      <c r="S77">
        <v>1406</v>
      </c>
      <c r="T77">
        <v>1971</v>
      </c>
      <c r="U77">
        <v>1205</v>
      </c>
      <c r="V77">
        <v>1205</v>
      </c>
      <c r="W77">
        <v>2473</v>
      </c>
      <c r="X77">
        <v>7217</v>
      </c>
    </row>
    <row r="83" spans="1:24" x14ac:dyDescent="0.25">
      <c r="A83" t="s">
        <v>2705</v>
      </c>
    </row>
    <row r="84" spans="1:24" x14ac:dyDescent="0.25">
      <c r="A84" t="s">
        <v>2706</v>
      </c>
      <c r="B84">
        <v>418</v>
      </c>
      <c r="C84">
        <v>476</v>
      </c>
      <c r="D84">
        <v>482</v>
      </c>
      <c r="E84">
        <v>1475</v>
      </c>
      <c r="F84">
        <v>41</v>
      </c>
      <c r="G84">
        <v>94</v>
      </c>
      <c r="H84">
        <v>482</v>
      </c>
      <c r="I84">
        <v>1391</v>
      </c>
      <c r="J84">
        <v>528</v>
      </c>
      <c r="K84">
        <v>87</v>
      </c>
      <c r="L84">
        <v>87</v>
      </c>
      <c r="M84">
        <v>510</v>
      </c>
      <c r="N84">
        <v>290</v>
      </c>
      <c r="O84">
        <v>39</v>
      </c>
      <c r="P84">
        <v>713</v>
      </c>
      <c r="Q84">
        <v>695</v>
      </c>
      <c r="R84">
        <v>762</v>
      </c>
      <c r="S84">
        <v>178</v>
      </c>
      <c r="T84">
        <v>731</v>
      </c>
      <c r="U84">
        <v>1211</v>
      </c>
      <c r="V84">
        <v>1211</v>
      </c>
      <c r="W84">
        <v>3791</v>
      </c>
      <c r="X84">
        <v>2696</v>
      </c>
    </row>
    <row r="85" spans="1:24" x14ac:dyDescent="0.25">
      <c r="A85" t="s">
        <v>2707</v>
      </c>
      <c r="B85">
        <v>2712</v>
      </c>
      <c r="C85">
        <v>6753</v>
      </c>
      <c r="D85">
        <v>7486</v>
      </c>
      <c r="E85">
        <v>5307</v>
      </c>
      <c r="F85">
        <v>1751</v>
      </c>
      <c r="G85">
        <v>2618</v>
      </c>
      <c r="H85">
        <v>5895</v>
      </c>
      <c r="I85">
        <v>2798</v>
      </c>
      <c r="J85">
        <v>2028</v>
      </c>
      <c r="K85">
        <v>4782</v>
      </c>
      <c r="L85">
        <v>4782</v>
      </c>
      <c r="M85">
        <v>4288</v>
      </c>
      <c r="N85">
        <v>2317</v>
      </c>
      <c r="O85">
        <v>1470</v>
      </c>
      <c r="P85">
        <v>2904</v>
      </c>
      <c r="Q85">
        <v>5060</v>
      </c>
      <c r="R85">
        <v>5757</v>
      </c>
      <c r="S85">
        <v>3323</v>
      </c>
      <c r="T85">
        <v>4686</v>
      </c>
      <c r="U85">
        <v>10660</v>
      </c>
      <c r="V85">
        <v>10660</v>
      </c>
      <c r="W85">
        <v>19675</v>
      </c>
      <c r="X85">
        <v>11027</v>
      </c>
    </row>
    <row r="86" spans="1:24" x14ac:dyDescent="0.25">
      <c r="A86" t="s">
        <v>2708</v>
      </c>
      <c r="B86">
        <v>4774</v>
      </c>
      <c r="C86">
        <v>7160</v>
      </c>
      <c r="D86">
        <v>11301</v>
      </c>
      <c r="E86">
        <v>5148</v>
      </c>
      <c r="F86">
        <v>1778</v>
      </c>
      <c r="G86">
        <v>3211</v>
      </c>
      <c r="H86">
        <v>4333</v>
      </c>
      <c r="I86">
        <v>4274</v>
      </c>
      <c r="J86">
        <v>1985</v>
      </c>
      <c r="K86">
        <v>13300</v>
      </c>
      <c r="L86">
        <v>13300</v>
      </c>
      <c r="M86">
        <v>5125</v>
      </c>
      <c r="N86">
        <v>3524</v>
      </c>
      <c r="O86">
        <v>2675</v>
      </c>
      <c r="P86">
        <v>10083</v>
      </c>
      <c r="Q86">
        <v>13323</v>
      </c>
      <c r="R86">
        <v>5264</v>
      </c>
      <c r="S86">
        <v>1961</v>
      </c>
      <c r="T86">
        <v>6594</v>
      </c>
      <c r="U86">
        <v>14378</v>
      </c>
      <c r="V86">
        <v>14378</v>
      </c>
      <c r="W86">
        <v>20251</v>
      </c>
      <c r="X86">
        <v>3901</v>
      </c>
    </row>
    <row r="87" spans="1:24" x14ac:dyDescent="0.25">
      <c r="A87" t="s">
        <v>2709</v>
      </c>
      <c r="B87">
        <v>844</v>
      </c>
      <c r="C87">
        <v>1886</v>
      </c>
      <c r="D87">
        <v>6876</v>
      </c>
      <c r="E87">
        <v>1531</v>
      </c>
      <c r="F87">
        <v>543</v>
      </c>
      <c r="G87">
        <v>727</v>
      </c>
      <c r="H87">
        <v>3181</v>
      </c>
      <c r="I87">
        <v>1284</v>
      </c>
      <c r="J87">
        <v>1610</v>
      </c>
      <c r="K87">
        <v>3276</v>
      </c>
      <c r="L87">
        <v>3276</v>
      </c>
      <c r="M87">
        <v>4711</v>
      </c>
      <c r="N87">
        <v>3603</v>
      </c>
      <c r="O87">
        <v>1243</v>
      </c>
      <c r="P87">
        <v>12276</v>
      </c>
      <c r="Q87">
        <v>5800</v>
      </c>
      <c r="R87">
        <v>2388</v>
      </c>
      <c r="S87">
        <v>6855</v>
      </c>
      <c r="T87">
        <v>5080</v>
      </c>
      <c r="U87">
        <v>9149</v>
      </c>
      <c r="V87">
        <v>9149</v>
      </c>
      <c r="W87">
        <v>10800</v>
      </c>
      <c r="X87">
        <v>8146</v>
      </c>
    </row>
    <row r="88" spans="1:24" x14ac:dyDescent="0.25">
      <c r="A88" t="s">
        <v>2710</v>
      </c>
      <c r="B88">
        <v>4934</v>
      </c>
      <c r="C88">
        <v>3026</v>
      </c>
      <c r="D88">
        <v>3528</v>
      </c>
      <c r="E88">
        <v>2600</v>
      </c>
      <c r="F88">
        <v>810</v>
      </c>
      <c r="G88">
        <v>310</v>
      </c>
      <c r="H88">
        <v>1804</v>
      </c>
      <c r="I88">
        <v>1094</v>
      </c>
      <c r="J88">
        <v>226</v>
      </c>
      <c r="K88">
        <v>1646</v>
      </c>
      <c r="L88">
        <v>1646</v>
      </c>
      <c r="M88">
        <v>1342</v>
      </c>
      <c r="N88">
        <v>3792</v>
      </c>
      <c r="O88">
        <v>899</v>
      </c>
      <c r="P88">
        <v>10985</v>
      </c>
      <c r="Q88">
        <v>5920</v>
      </c>
      <c r="R88">
        <v>2660</v>
      </c>
      <c r="S88">
        <v>326</v>
      </c>
      <c r="T88">
        <v>2230</v>
      </c>
      <c r="U88">
        <v>6000</v>
      </c>
      <c r="V88">
        <v>6000</v>
      </c>
      <c r="W88">
        <v>8433</v>
      </c>
      <c r="X88">
        <v>2852</v>
      </c>
    </row>
    <row r="89" spans="1:24" x14ac:dyDescent="0.25">
      <c r="A89" t="s">
        <v>2711</v>
      </c>
      <c r="B89">
        <v>4522</v>
      </c>
      <c r="C89">
        <v>2999</v>
      </c>
      <c r="D89">
        <v>3180</v>
      </c>
      <c r="E89">
        <v>8251</v>
      </c>
      <c r="F89">
        <v>704</v>
      </c>
      <c r="G89">
        <v>1583</v>
      </c>
      <c r="H89">
        <v>3368</v>
      </c>
      <c r="I89">
        <v>274</v>
      </c>
      <c r="J89">
        <v>307</v>
      </c>
      <c r="K89">
        <v>6978</v>
      </c>
      <c r="L89">
        <v>6978</v>
      </c>
      <c r="M89">
        <v>2472</v>
      </c>
      <c r="N89">
        <v>2767</v>
      </c>
      <c r="O89">
        <v>192</v>
      </c>
      <c r="P89">
        <v>2720</v>
      </c>
      <c r="Q89">
        <v>6277</v>
      </c>
      <c r="R89">
        <v>1345</v>
      </c>
      <c r="S89">
        <v>188</v>
      </c>
      <c r="T89">
        <v>1326</v>
      </c>
      <c r="U89">
        <v>3896</v>
      </c>
      <c r="V89">
        <v>3896</v>
      </c>
      <c r="W89">
        <v>8014</v>
      </c>
      <c r="X89">
        <v>6471</v>
      </c>
    </row>
    <row r="90" spans="1:24" x14ac:dyDescent="0.25">
      <c r="A90" t="s">
        <v>2712</v>
      </c>
      <c r="B90">
        <v>4008</v>
      </c>
      <c r="C90">
        <v>1427</v>
      </c>
      <c r="D90">
        <v>2490</v>
      </c>
      <c r="E90">
        <v>335</v>
      </c>
      <c r="F90">
        <v>690</v>
      </c>
      <c r="G90">
        <v>4475</v>
      </c>
      <c r="H90">
        <v>219</v>
      </c>
      <c r="I90">
        <v>28</v>
      </c>
      <c r="J90">
        <v>210</v>
      </c>
      <c r="K90">
        <v>2067</v>
      </c>
      <c r="L90">
        <v>2067</v>
      </c>
      <c r="M90">
        <v>633</v>
      </c>
      <c r="N90">
        <v>1576</v>
      </c>
      <c r="O90">
        <v>1555</v>
      </c>
      <c r="P90">
        <v>1764</v>
      </c>
      <c r="Q90">
        <v>5402</v>
      </c>
      <c r="R90">
        <v>1408</v>
      </c>
      <c r="S90">
        <v>1259</v>
      </c>
      <c r="T90">
        <v>1790</v>
      </c>
      <c r="U90">
        <v>6325</v>
      </c>
      <c r="V90">
        <v>6325</v>
      </c>
      <c r="W90">
        <v>12732</v>
      </c>
      <c r="X90">
        <v>1562</v>
      </c>
    </row>
    <row r="91" spans="1:24" x14ac:dyDescent="0.25">
      <c r="A91" t="s">
        <v>2713</v>
      </c>
      <c r="B91">
        <v>27</v>
      </c>
      <c r="C91">
        <v>15</v>
      </c>
      <c r="D91">
        <v>437</v>
      </c>
      <c r="E91">
        <v>703</v>
      </c>
      <c r="F91">
        <v>5553</v>
      </c>
      <c r="G91">
        <v>2075</v>
      </c>
      <c r="H91">
        <v>226</v>
      </c>
      <c r="I91">
        <v>14</v>
      </c>
      <c r="J91">
        <v>15</v>
      </c>
      <c r="K91">
        <v>1516</v>
      </c>
      <c r="L91">
        <v>1516</v>
      </c>
      <c r="M91">
        <v>629</v>
      </c>
      <c r="N91">
        <v>2467</v>
      </c>
      <c r="O91">
        <v>1617</v>
      </c>
      <c r="P91">
        <v>1229</v>
      </c>
      <c r="Q91">
        <v>7597</v>
      </c>
      <c r="R91">
        <v>438</v>
      </c>
      <c r="S91">
        <v>19</v>
      </c>
      <c r="T91">
        <v>3639</v>
      </c>
      <c r="U91">
        <v>1438</v>
      </c>
      <c r="V91">
        <v>1438</v>
      </c>
      <c r="W91">
        <v>1339</v>
      </c>
      <c r="X91">
        <v>588</v>
      </c>
    </row>
    <row r="92" spans="1:24" x14ac:dyDescent="0.25">
      <c r="A92" t="s">
        <v>2714</v>
      </c>
      <c r="B92">
        <v>5</v>
      </c>
      <c r="C92">
        <v>711</v>
      </c>
      <c r="D92">
        <v>1446</v>
      </c>
      <c r="E92">
        <v>82</v>
      </c>
      <c r="F92">
        <v>44</v>
      </c>
      <c r="G92">
        <v>513</v>
      </c>
      <c r="H92">
        <v>1748</v>
      </c>
      <c r="I92">
        <v>22</v>
      </c>
      <c r="J92">
        <v>72</v>
      </c>
      <c r="K92">
        <v>129</v>
      </c>
      <c r="L92">
        <v>129</v>
      </c>
      <c r="M92">
        <v>10</v>
      </c>
      <c r="N92">
        <v>25</v>
      </c>
      <c r="O92">
        <v>30</v>
      </c>
      <c r="P92">
        <v>1</v>
      </c>
      <c r="Q92">
        <v>26</v>
      </c>
      <c r="R92">
        <v>50</v>
      </c>
      <c r="S92">
        <v>512</v>
      </c>
      <c r="T92">
        <v>117</v>
      </c>
      <c r="U92">
        <v>690</v>
      </c>
      <c r="V92">
        <v>690</v>
      </c>
      <c r="W92">
        <v>502</v>
      </c>
      <c r="X92">
        <v>84</v>
      </c>
    </row>
    <row r="93" spans="1:24" x14ac:dyDescent="0.25">
      <c r="A93" t="s">
        <v>2715</v>
      </c>
      <c r="B93">
        <v>1</v>
      </c>
      <c r="C93">
        <v>11</v>
      </c>
      <c r="D93">
        <v>12</v>
      </c>
      <c r="E93">
        <v>271</v>
      </c>
      <c r="F93">
        <v>39</v>
      </c>
      <c r="G93">
        <v>1190</v>
      </c>
      <c r="H93">
        <v>56</v>
      </c>
      <c r="I93">
        <v>425</v>
      </c>
      <c r="J93">
        <v>116</v>
      </c>
      <c r="K93">
        <v>858</v>
      </c>
      <c r="L93">
        <v>858</v>
      </c>
      <c r="M93">
        <v>2</v>
      </c>
      <c r="N93">
        <v>155</v>
      </c>
      <c r="O93">
        <v>128</v>
      </c>
      <c r="P93">
        <v>128</v>
      </c>
      <c r="Q93">
        <v>2</v>
      </c>
      <c r="R93">
        <v>37</v>
      </c>
      <c r="S93">
        <v>46</v>
      </c>
      <c r="T93">
        <v>26</v>
      </c>
      <c r="U93">
        <v>8</v>
      </c>
      <c r="V93">
        <v>8</v>
      </c>
      <c r="W93">
        <v>118</v>
      </c>
      <c r="X93">
        <v>18</v>
      </c>
    </row>
    <row r="94" spans="1:24" x14ac:dyDescent="0.25">
      <c r="A94" t="s">
        <v>2716</v>
      </c>
      <c r="B94">
        <v>17</v>
      </c>
      <c r="C94">
        <v>115</v>
      </c>
      <c r="D94">
        <v>25</v>
      </c>
      <c r="E94">
        <v>12</v>
      </c>
      <c r="F94">
        <v>3</v>
      </c>
      <c r="G94">
        <v>1162</v>
      </c>
      <c r="H94">
        <v>43</v>
      </c>
      <c r="I94">
        <v>12</v>
      </c>
      <c r="J94">
        <v>6</v>
      </c>
      <c r="K94">
        <v>117</v>
      </c>
      <c r="L94">
        <v>117</v>
      </c>
      <c r="M94">
        <v>445</v>
      </c>
      <c r="N94">
        <v>2</v>
      </c>
      <c r="O94">
        <v>1372</v>
      </c>
      <c r="P94">
        <v>13</v>
      </c>
      <c r="Q94">
        <v>33</v>
      </c>
      <c r="R94">
        <v>1</v>
      </c>
      <c r="S94">
        <v>101</v>
      </c>
      <c r="T94">
        <v>82</v>
      </c>
      <c r="U94">
        <v>18</v>
      </c>
      <c r="V94">
        <v>18</v>
      </c>
      <c r="W94">
        <v>9</v>
      </c>
      <c r="X94">
        <v>272</v>
      </c>
    </row>
    <row r="95" spans="1:24" x14ac:dyDescent="0.25">
      <c r="A95" t="s">
        <v>2717</v>
      </c>
      <c r="B95">
        <v>4642</v>
      </c>
      <c r="C95">
        <v>39</v>
      </c>
      <c r="D95">
        <v>6</v>
      </c>
      <c r="E95">
        <v>57</v>
      </c>
      <c r="F95">
        <v>194</v>
      </c>
      <c r="G95">
        <v>23</v>
      </c>
      <c r="H95">
        <v>23</v>
      </c>
      <c r="I95">
        <v>6</v>
      </c>
      <c r="J95">
        <v>160</v>
      </c>
      <c r="K95">
        <v>26</v>
      </c>
      <c r="L95">
        <v>26</v>
      </c>
      <c r="M95">
        <v>26</v>
      </c>
      <c r="N95">
        <v>50</v>
      </c>
      <c r="O95">
        <v>1</v>
      </c>
      <c r="P95">
        <v>17</v>
      </c>
      <c r="Q95">
        <v>6</v>
      </c>
      <c r="R95">
        <v>18</v>
      </c>
      <c r="S95">
        <v>7</v>
      </c>
      <c r="T95">
        <v>57</v>
      </c>
      <c r="U95">
        <v>69</v>
      </c>
      <c r="V95">
        <v>69</v>
      </c>
      <c r="W95">
        <v>14</v>
      </c>
      <c r="X95">
        <v>3123</v>
      </c>
    </row>
    <row r="96" spans="1:24" x14ac:dyDescent="0.25">
      <c r="A96" t="s">
        <v>2718</v>
      </c>
      <c r="B96">
        <v>10</v>
      </c>
      <c r="C96">
        <v>77</v>
      </c>
      <c r="D96">
        <v>79</v>
      </c>
      <c r="E96">
        <v>111</v>
      </c>
      <c r="F96">
        <v>10</v>
      </c>
      <c r="G96">
        <v>232</v>
      </c>
      <c r="H96">
        <v>11</v>
      </c>
      <c r="I96">
        <v>117</v>
      </c>
      <c r="J96">
        <v>2</v>
      </c>
      <c r="K96">
        <v>105</v>
      </c>
      <c r="L96">
        <v>105</v>
      </c>
      <c r="M96">
        <v>3</v>
      </c>
      <c r="N96">
        <v>15</v>
      </c>
      <c r="O96">
        <v>3</v>
      </c>
      <c r="P96">
        <v>17</v>
      </c>
      <c r="Q96">
        <v>361</v>
      </c>
      <c r="R96">
        <v>3</v>
      </c>
      <c r="S96">
        <v>12</v>
      </c>
      <c r="T96">
        <v>1</v>
      </c>
      <c r="U96">
        <v>10</v>
      </c>
      <c r="V96">
        <v>10</v>
      </c>
      <c r="W96">
        <v>30</v>
      </c>
      <c r="X96">
        <v>56</v>
      </c>
    </row>
    <row r="97" spans="1:24" x14ac:dyDescent="0.25">
      <c r="A97" t="s">
        <v>2719</v>
      </c>
      <c r="B97">
        <v>7</v>
      </c>
      <c r="C97">
        <v>7</v>
      </c>
      <c r="D97">
        <v>1</v>
      </c>
      <c r="E97">
        <v>7</v>
      </c>
      <c r="F97">
        <v>3</v>
      </c>
      <c r="G97">
        <v>3</v>
      </c>
      <c r="H97">
        <v>18</v>
      </c>
      <c r="I97">
        <v>18</v>
      </c>
      <c r="J97">
        <v>18</v>
      </c>
      <c r="K97">
        <v>16</v>
      </c>
      <c r="L97">
        <v>16</v>
      </c>
      <c r="M97">
        <v>10</v>
      </c>
      <c r="N97">
        <v>4</v>
      </c>
      <c r="O97">
        <v>20</v>
      </c>
      <c r="P97">
        <v>20</v>
      </c>
      <c r="Q97">
        <v>3</v>
      </c>
      <c r="R97">
        <v>3</v>
      </c>
      <c r="S97">
        <v>3</v>
      </c>
      <c r="T97">
        <v>1</v>
      </c>
      <c r="U97">
        <v>1</v>
      </c>
      <c r="V97">
        <v>1</v>
      </c>
      <c r="W97">
        <v>17</v>
      </c>
      <c r="X97">
        <v>9</v>
      </c>
    </row>
    <row r="98" spans="1:24" x14ac:dyDescent="0.25">
      <c r="A98" t="s">
        <v>2756</v>
      </c>
      <c r="B98">
        <v>23</v>
      </c>
      <c r="C98">
        <v>14</v>
      </c>
      <c r="D98">
        <v>25</v>
      </c>
      <c r="E98">
        <v>135</v>
      </c>
      <c r="F98">
        <v>8</v>
      </c>
      <c r="G98">
        <v>2</v>
      </c>
      <c r="H98">
        <v>2</v>
      </c>
      <c r="I98">
        <v>2</v>
      </c>
      <c r="J98">
        <v>136</v>
      </c>
      <c r="K98">
        <v>136</v>
      </c>
      <c r="L98">
        <v>136</v>
      </c>
      <c r="M98">
        <v>10</v>
      </c>
      <c r="N98">
        <v>42</v>
      </c>
      <c r="O98">
        <v>3</v>
      </c>
      <c r="P98">
        <v>7</v>
      </c>
      <c r="Q98">
        <v>7</v>
      </c>
      <c r="R98">
        <v>1</v>
      </c>
      <c r="S98">
        <v>6</v>
      </c>
      <c r="T98">
        <v>6</v>
      </c>
      <c r="U98">
        <v>8</v>
      </c>
      <c r="V98">
        <v>8</v>
      </c>
      <c r="W98">
        <v>20</v>
      </c>
      <c r="X98">
        <v>1</v>
      </c>
    </row>
    <row r="99" spans="1:24" x14ac:dyDescent="0.25">
      <c r="A99" t="s">
        <v>2757</v>
      </c>
      <c r="B99">
        <v>3</v>
      </c>
      <c r="C99">
        <v>7</v>
      </c>
      <c r="D99">
        <v>13</v>
      </c>
      <c r="E99">
        <v>24</v>
      </c>
      <c r="F99">
        <v>24</v>
      </c>
      <c r="G99">
        <v>4</v>
      </c>
      <c r="H99">
        <v>4</v>
      </c>
      <c r="I99">
        <v>2</v>
      </c>
      <c r="J99">
        <v>2</v>
      </c>
      <c r="K99">
        <v>2</v>
      </c>
      <c r="L99">
        <v>2</v>
      </c>
      <c r="M99">
        <v>14</v>
      </c>
      <c r="N99">
        <v>19</v>
      </c>
      <c r="O99">
        <v>120</v>
      </c>
      <c r="P99">
        <v>16</v>
      </c>
      <c r="Q99">
        <v>9</v>
      </c>
      <c r="R99">
        <v>7</v>
      </c>
      <c r="S99">
        <v>4</v>
      </c>
      <c r="T99">
        <v>30</v>
      </c>
      <c r="U99">
        <v>169</v>
      </c>
      <c r="V99">
        <v>169</v>
      </c>
      <c r="W99">
        <v>200</v>
      </c>
      <c r="X99">
        <v>305</v>
      </c>
    </row>
    <row r="103" spans="1:24" x14ac:dyDescent="0.25">
      <c r="A103" t="s">
        <v>2720</v>
      </c>
    </row>
    <row r="104" spans="1:24" x14ac:dyDescent="0.25">
      <c r="A104" t="s">
        <v>2721</v>
      </c>
      <c r="B104">
        <v>5</v>
      </c>
      <c r="C104">
        <v>5</v>
      </c>
      <c r="D104">
        <v>30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340</v>
      </c>
      <c r="X104">
        <v>23</v>
      </c>
    </row>
    <row r="105" spans="1:24" x14ac:dyDescent="0.25">
      <c r="A105" t="s">
        <v>2722</v>
      </c>
      <c r="B105">
        <v>1430</v>
      </c>
      <c r="C105">
        <v>2928</v>
      </c>
      <c r="D105">
        <v>4115</v>
      </c>
      <c r="E105">
        <v>2067</v>
      </c>
      <c r="F105">
        <v>689</v>
      </c>
      <c r="G105">
        <v>1294</v>
      </c>
      <c r="H105">
        <v>1589</v>
      </c>
      <c r="I105">
        <v>992</v>
      </c>
      <c r="J105">
        <v>984</v>
      </c>
      <c r="K105">
        <v>2088</v>
      </c>
      <c r="L105">
        <v>2088</v>
      </c>
      <c r="M105">
        <v>1220</v>
      </c>
      <c r="N105">
        <v>1785</v>
      </c>
      <c r="O105">
        <v>808</v>
      </c>
      <c r="P105">
        <v>3616</v>
      </c>
      <c r="Q105">
        <v>2539</v>
      </c>
      <c r="R105">
        <v>655</v>
      </c>
      <c r="S105">
        <v>773</v>
      </c>
      <c r="T105">
        <v>1908</v>
      </c>
      <c r="U105">
        <v>4318</v>
      </c>
      <c r="V105">
        <v>4318</v>
      </c>
      <c r="W105">
        <v>4663</v>
      </c>
      <c r="X105">
        <v>6027</v>
      </c>
    </row>
    <row r="106" spans="1:24" x14ac:dyDescent="0.25">
      <c r="A106" t="s">
        <v>2723</v>
      </c>
      <c r="B106">
        <v>2168</v>
      </c>
      <c r="C106">
        <v>4203</v>
      </c>
      <c r="D106">
        <v>4316</v>
      </c>
      <c r="E106">
        <v>3529</v>
      </c>
      <c r="F106">
        <v>1051</v>
      </c>
      <c r="G106">
        <v>2486</v>
      </c>
      <c r="H106">
        <v>2520</v>
      </c>
      <c r="I106">
        <v>802</v>
      </c>
      <c r="J106">
        <v>1860</v>
      </c>
      <c r="K106">
        <v>2019</v>
      </c>
      <c r="L106">
        <v>2019</v>
      </c>
      <c r="M106">
        <v>2502</v>
      </c>
      <c r="N106">
        <v>1408</v>
      </c>
      <c r="O106">
        <v>1554</v>
      </c>
      <c r="P106">
        <v>2808</v>
      </c>
      <c r="Q106">
        <v>4469</v>
      </c>
      <c r="R106">
        <v>3496</v>
      </c>
      <c r="S106">
        <v>2390</v>
      </c>
      <c r="T106">
        <v>8835</v>
      </c>
      <c r="U106">
        <v>8511</v>
      </c>
      <c r="V106">
        <v>8511</v>
      </c>
      <c r="W106">
        <v>18256</v>
      </c>
      <c r="X106">
        <v>7785</v>
      </c>
    </row>
    <row r="107" spans="1:24" x14ac:dyDescent="0.25">
      <c r="A107" t="s">
        <v>2724</v>
      </c>
      <c r="B107">
        <v>265</v>
      </c>
      <c r="C107">
        <v>1300</v>
      </c>
      <c r="D107">
        <v>2574</v>
      </c>
      <c r="E107">
        <v>1497</v>
      </c>
      <c r="F107">
        <v>846</v>
      </c>
      <c r="G107">
        <v>1604</v>
      </c>
      <c r="H107">
        <v>1379</v>
      </c>
      <c r="I107">
        <v>923</v>
      </c>
      <c r="J107">
        <v>866</v>
      </c>
      <c r="K107">
        <v>1400</v>
      </c>
      <c r="L107">
        <v>1400</v>
      </c>
      <c r="M107">
        <v>693</v>
      </c>
      <c r="N107">
        <v>1253</v>
      </c>
      <c r="O107">
        <v>502</v>
      </c>
      <c r="P107">
        <v>3104</v>
      </c>
      <c r="Q107">
        <v>788</v>
      </c>
      <c r="R107">
        <v>2474</v>
      </c>
      <c r="S107">
        <v>1151</v>
      </c>
      <c r="T107">
        <v>1597</v>
      </c>
      <c r="U107">
        <v>3516</v>
      </c>
      <c r="V107">
        <v>3516</v>
      </c>
      <c r="W107">
        <v>4230</v>
      </c>
      <c r="X107">
        <v>1146</v>
      </c>
    </row>
    <row r="108" spans="1:24" x14ac:dyDescent="0.25">
      <c r="A108" t="s">
        <v>2725</v>
      </c>
      <c r="B108">
        <v>268</v>
      </c>
      <c r="C108">
        <v>2596</v>
      </c>
      <c r="D108">
        <v>5244</v>
      </c>
      <c r="E108">
        <v>1868</v>
      </c>
      <c r="F108">
        <v>466</v>
      </c>
      <c r="G108">
        <v>741</v>
      </c>
      <c r="H108">
        <v>1616</v>
      </c>
      <c r="I108">
        <v>514</v>
      </c>
      <c r="J108">
        <v>624</v>
      </c>
      <c r="K108">
        <v>1073</v>
      </c>
      <c r="L108">
        <v>1073</v>
      </c>
      <c r="M108">
        <v>1227</v>
      </c>
      <c r="N108">
        <v>1277</v>
      </c>
      <c r="O108">
        <v>578</v>
      </c>
      <c r="P108">
        <v>2803</v>
      </c>
      <c r="Q108">
        <v>1446</v>
      </c>
      <c r="R108">
        <v>840</v>
      </c>
      <c r="S108">
        <v>1310</v>
      </c>
      <c r="T108">
        <v>12214</v>
      </c>
      <c r="U108">
        <v>3748</v>
      </c>
      <c r="V108">
        <v>3748</v>
      </c>
      <c r="W108">
        <v>5953</v>
      </c>
      <c r="X108">
        <v>2258</v>
      </c>
    </row>
    <row r="109" spans="1:24" x14ac:dyDescent="0.25">
      <c r="A109" t="s">
        <v>2726</v>
      </c>
      <c r="B109">
        <v>133</v>
      </c>
      <c r="C109">
        <v>990</v>
      </c>
      <c r="D109">
        <v>2557</v>
      </c>
      <c r="E109">
        <v>880</v>
      </c>
      <c r="F109">
        <v>1279</v>
      </c>
      <c r="G109">
        <v>2156</v>
      </c>
      <c r="H109">
        <v>1764</v>
      </c>
      <c r="I109">
        <v>569</v>
      </c>
      <c r="J109">
        <v>391</v>
      </c>
      <c r="K109">
        <v>1102</v>
      </c>
      <c r="L109">
        <v>1102</v>
      </c>
      <c r="M109">
        <v>1296</v>
      </c>
      <c r="N109">
        <v>605</v>
      </c>
      <c r="O109">
        <v>188</v>
      </c>
      <c r="P109">
        <v>901</v>
      </c>
      <c r="Q109">
        <v>2235</v>
      </c>
      <c r="R109">
        <v>389</v>
      </c>
      <c r="S109">
        <v>935</v>
      </c>
      <c r="T109">
        <v>1783</v>
      </c>
      <c r="U109">
        <v>5587</v>
      </c>
      <c r="V109">
        <v>5587</v>
      </c>
      <c r="W109">
        <v>3411</v>
      </c>
      <c r="X109">
        <v>987</v>
      </c>
    </row>
    <row r="110" spans="1:24" x14ac:dyDescent="0.25">
      <c r="A110" t="s">
        <v>2727</v>
      </c>
      <c r="B110">
        <v>285</v>
      </c>
      <c r="C110">
        <v>1812</v>
      </c>
      <c r="D110">
        <v>2237</v>
      </c>
      <c r="E110">
        <v>614</v>
      </c>
      <c r="F110">
        <v>455</v>
      </c>
      <c r="G110">
        <v>3541</v>
      </c>
      <c r="H110">
        <v>1508</v>
      </c>
      <c r="I110">
        <v>127</v>
      </c>
      <c r="J110">
        <v>278</v>
      </c>
      <c r="K110">
        <v>458</v>
      </c>
      <c r="L110">
        <v>458</v>
      </c>
      <c r="M110">
        <v>658</v>
      </c>
      <c r="N110">
        <v>750</v>
      </c>
      <c r="O110">
        <v>134</v>
      </c>
      <c r="P110">
        <v>1204</v>
      </c>
      <c r="Q110">
        <v>322</v>
      </c>
      <c r="R110">
        <v>288</v>
      </c>
      <c r="S110">
        <v>289</v>
      </c>
      <c r="T110">
        <v>2809</v>
      </c>
      <c r="U110">
        <v>974</v>
      </c>
      <c r="V110">
        <v>974</v>
      </c>
      <c r="W110">
        <v>3169</v>
      </c>
      <c r="X110">
        <v>84</v>
      </c>
    </row>
    <row r="111" spans="1:24" x14ac:dyDescent="0.25">
      <c r="A111" t="s">
        <v>2728</v>
      </c>
      <c r="B111">
        <v>19</v>
      </c>
      <c r="C111">
        <v>52</v>
      </c>
      <c r="D111">
        <v>3377</v>
      </c>
      <c r="E111">
        <v>3527</v>
      </c>
      <c r="F111">
        <v>1037</v>
      </c>
      <c r="G111">
        <v>17988</v>
      </c>
      <c r="H111">
        <v>507</v>
      </c>
      <c r="I111">
        <v>369</v>
      </c>
      <c r="J111">
        <v>715</v>
      </c>
      <c r="K111">
        <v>1267</v>
      </c>
      <c r="L111">
        <v>1267</v>
      </c>
      <c r="M111">
        <v>360</v>
      </c>
      <c r="N111">
        <v>755</v>
      </c>
      <c r="O111">
        <v>51</v>
      </c>
      <c r="P111">
        <v>1149</v>
      </c>
      <c r="Q111">
        <v>2362</v>
      </c>
      <c r="R111">
        <v>172</v>
      </c>
      <c r="S111">
        <v>201</v>
      </c>
      <c r="T111">
        <v>507</v>
      </c>
      <c r="U111">
        <v>451</v>
      </c>
      <c r="V111">
        <v>451</v>
      </c>
      <c r="W111">
        <v>5771</v>
      </c>
      <c r="X111">
        <v>246</v>
      </c>
    </row>
    <row r="112" spans="1:24" x14ac:dyDescent="0.25">
      <c r="A112" t="s">
        <v>2729</v>
      </c>
      <c r="B112">
        <v>566</v>
      </c>
      <c r="C112">
        <v>604</v>
      </c>
      <c r="D112">
        <v>1581</v>
      </c>
      <c r="E112">
        <v>630</v>
      </c>
      <c r="F112">
        <v>254</v>
      </c>
      <c r="G112">
        <v>1199</v>
      </c>
      <c r="H112">
        <v>376</v>
      </c>
      <c r="I112">
        <v>173</v>
      </c>
      <c r="J112">
        <v>256</v>
      </c>
      <c r="K112">
        <v>648</v>
      </c>
      <c r="L112">
        <v>648</v>
      </c>
      <c r="M112">
        <v>91</v>
      </c>
      <c r="N112">
        <v>859</v>
      </c>
      <c r="O112">
        <v>28</v>
      </c>
      <c r="P112">
        <v>38</v>
      </c>
      <c r="Q112">
        <v>49</v>
      </c>
      <c r="R112">
        <v>130</v>
      </c>
      <c r="S112">
        <v>134</v>
      </c>
      <c r="T112">
        <v>97</v>
      </c>
      <c r="U112">
        <v>206</v>
      </c>
      <c r="V112">
        <v>206</v>
      </c>
      <c r="W112">
        <v>3178</v>
      </c>
      <c r="X112">
        <v>596</v>
      </c>
    </row>
    <row r="113" spans="1:24" x14ac:dyDescent="0.25">
      <c r="A113" t="s">
        <v>2730</v>
      </c>
      <c r="B113">
        <v>104</v>
      </c>
      <c r="C113">
        <v>291</v>
      </c>
      <c r="D113">
        <v>17</v>
      </c>
      <c r="E113">
        <v>13</v>
      </c>
      <c r="F113">
        <v>217</v>
      </c>
      <c r="G113">
        <v>217</v>
      </c>
      <c r="H113">
        <v>102</v>
      </c>
      <c r="I113">
        <v>260</v>
      </c>
      <c r="J113">
        <v>638</v>
      </c>
      <c r="K113">
        <v>277</v>
      </c>
      <c r="L113">
        <v>277</v>
      </c>
      <c r="M113">
        <v>13</v>
      </c>
      <c r="N113">
        <v>24</v>
      </c>
      <c r="O113">
        <v>162</v>
      </c>
      <c r="P113">
        <v>228</v>
      </c>
      <c r="Q113">
        <v>1221</v>
      </c>
      <c r="R113">
        <v>53</v>
      </c>
      <c r="S113">
        <v>12</v>
      </c>
      <c r="T113">
        <v>5</v>
      </c>
      <c r="U113">
        <v>244</v>
      </c>
      <c r="V113">
        <v>244</v>
      </c>
      <c r="W113">
        <v>444</v>
      </c>
      <c r="X113">
        <v>364</v>
      </c>
    </row>
    <row r="114" spans="1:24" x14ac:dyDescent="0.25">
      <c r="A114" t="s">
        <v>2731</v>
      </c>
      <c r="B114">
        <v>182</v>
      </c>
      <c r="C114">
        <v>182</v>
      </c>
      <c r="D114">
        <v>353</v>
      </c>
      <c r="E114">
        <v>74</v>
      </c>
      <c r="F114">
        <v>389</v>
      </c>
      <c r="G114">
        <v>268</v>
      </c>
      <c r="H114">
        <v>268</v>
      </c>
      <c r="I114">
        <v>55</v>
      </c>
      <c r="J114">
        <v>135</v>
      </c>
      <c r="K114">
        <v>512</v>
      </c>
      <c r="L114">
        <v>512</v>
      </c>
      <c r="M114">
        <v>94</v>
      </c>
      <c r="N114">
        <v>8</v>
      </c>
      <c r="O114">
        <v>115</v>
      </c>
      <c r="P114">
        <v>115</v>
      </c>
      <c r="Q114">
        <v>261</v>
      </c>
      <c r="R114">
        <v>373</v>
      </c>
      <c r="S114">
        <v>28</v>
      </c>
      <c r="T114">
        <v>76</v>
      </c>
      <c r="U114">
        <v>72</v>
      </c>
      <c r="V114">
        <v>72</v>
      </c>
      <c r="W114">
        <v>978</v>
      </c>
      <c r="X114">
        <v>1096</v>
      </c>
    </row>
    <row r="115" spans="1:24" x14ac:dyDescent="0.25">
      <c r="A115" t="s">
        <v>2732</v>
      </c>
      <c r="B115">
        <v>461</v>
      </c>
      <c r="C115">
        <v>124</v>
      </c>
      <c r="D115">
        <v>33</v>
      </c>
      <c r="E115">
        <v>6</v>
      </c>
      <c r="F115">
        <v>36</v>
      </c>
      <c r="G115">
        <v>565</v>
      </c>
      <c r="H115">
        <v>1</v>
      </c>
      <c r="I115">
        <v>2</v>
      </c>
      <c r="J115">
        <v>92</v>
      </c>
      <c r="K115">
        <v>92</v>
      </c>
      <c r="L115">
        <v>92</v>
      </c>
      <c r="M115">
        <v>35</v>
      </c>
      <c r="N115">
        <v>3205</v>
      </c>
      <c r="O115">
        <v>1312</v>
      </c>
      <c r="P115">
        <v>4479</v>
      </c>
      <c r="Q115">
        <v>11</v>
      </c>
      <c r="R115">
        <v>8</v>
      </c>
      <c r="S115">
        <v>1511</v>
      </c>
      <c r="T115">
        <v>622</v>
      </c>
      <c r="U115">
        <v>113</v>
      </c>
      <c r="V115">
        <v>113</v>
      </c>
      <c r="W115">
        <v>12</v>
      </c>
      <c r="X115">
        <v>12</v>
      </c>
    </row>
    <row r="116" spans="1:24" x14ac:dyDescent="0.25">
      <c r="A116" t="s">
        <v>2733</v>
      </c>
      <c r="B116">
        <v>1</v>
      </c>
      <c r="C116">
        <v>4</v>
      </c>
      <c r="D116">
        <v>1</v>
      </c>
      <c r="E116">
        <v>2</v>
      </c>
      <c r="F116">
        <v>3</v>
      </c>
      <c r="G116">
        <v>15</v>
      </c>
      <c r="H116">
        <v>7</v>
      </c>
      <c r="I116">
        <v>13</v>
      </c>
      <c r="J116">
        <v>13</v>
      </c>
      <c r="K116">
        <v>13</v>
      </c>
      <c r="L116">
        <v>13</v>
      </c>
      <c r="M116">
        <v>24</v>
      </c>
      <c r="N116">
        <v>27</v>
      </c>
      <c r="O116">
        <v>27</v>
      </c>
      <c r="P116">
        <v>121</v>
      </c>
      <c r="Q116">
        <v>56</v>
      </c>
      <c r="R116">
        <v>89</v>
      </c>
      <c r="S116">
        <v>89</v>
      </c>
      <c r="T116">
        <v>406</v>
      </c>
      <c r="U116">
        <v>19</v>
      </c>
      <c r="V116">
        <v>19</v>
      </c>
      <c r="W116">
        <v>44</v>
      </c>
      <c r="X116">
        <v>107</v>
      </c>
    </row>
    <row r="117" spans="1:24" x14ac:dyDescent="0.25">
      <c r="A117" t="s">
        <v>2734</v>
      </c>
      <c r="B117">
        <v>3</v>
      </c>
      <c r="C117">
        <v>1</v>
      </c>
      <c r="D117">
        <v>21</v>
      </c>
      <c r="E117">
        <v>6</v>
      </c>
      <c r="F117">
        <v>17</v>
      </c>
      <c r="G117">
        <v>17</v>
      </c>
      <c r="H117">
        <v>17</v>
      </c>
      <c r="I117">
        <v>1</v>
      </c>
      <c r="J117">
        <v>82</v>
      </c>
      <c r="K117">
        <v>82</v>
      </c>
      <c r="L117">
        <v>82</v>
      </c>
      <c r="M117">
        <v>2</v>
      </c>
      <c r="N117">
        <v>2</v>
      </c>
      <c r="O117">
        <v>2</v>
      </c>
      <c r="P117">
        <v>129</v>
      </c>
      <c r="Q117">
        <v>1</v>
      </c>
      <c r="R117">
        <v>1</v>
      </c>
      <c r="S117">
        <v>1</v>
      </c>
      <c r="T117">
        <v>205</v>
      </c>
      <c r="U117">
        <v>205</v>
      </c>
      <c r="V117">
        <v>205</v>
      </c>
      <c r="W117">
        <v>957</v>
      </c>
      <c r="X117">
        <v>6</v>
      </c>
    </row>
    <row r="123" spans="1:24" x14ac:dyDescent="0.25">
      <c r="A123" t="s">
        <v>2735</v>
      </c>
    </row>
    <row r="124" spans="1:24" x14ac:dyDescent="0.25">
      <c r="A124" t="s">
        <v>2736</v>
      </c>
      <c r="B124">
        <v>110</v>
      </c>
      <c r="C124">
        <v>110</v>
      </c>
      <c r="D124">
        <v>110</v>
      </c>
      <c r="E124">
        <v>110</v>
      </c>
      <c r="F124">
        <v>110</v>
      </c>
      <c r="G124">
        <v>110</v>
      </c>
      <c r="H124">
        <v>110</v>
      </c>
      <c r="I124">
        <v>110</v>
      </c>
      <c r="J124">
        <v>110</v>
      </c>
      <c r="K124">
        <v>110</v>
      </c>
      <c r="L124">
        <v>110</v>
      </c>
      <c r="M124">
        <v>110</v>
      </c>
      <c r="N124">
        <v>110</v>
      </c>
      <c r="O124">
        <v>110</v>
      </c>
      <c r="P124">
        <v>110</v>
      </c>
      <c r="Q124">
        <v>110</v>
      </c>
      <c r="R124">
        <v>110</v>
      </c>
      <c r="S124">
        <v>110</v>
      </c>
      <c r="T124">
        <v>110</v>
      </c>
      <c r="U124">
        <v>110</v>
      </c>
      <c r="V124">
        <v>110</v>
      </c>
      <c r="W124">
        <v>110</v>
      </c>
      <c r="X124">
        <v>110</v>
      </c>
    </row>
    <row r="125" spans="1:24" x14ac:dyDescent="0.25">
      <c r="A125" t="s">
        <v>2737</v>
      </c>
      <c r="B125">
        <v>241</v>
      </c>
      <c r="C125">
        <v>486</v>
      </c>
      <c r="D125">
        <v>746</v>
      </c>
      <c r="E125">
        <v>2357</v>
      </c>
      <c r="F125">
        <v>326</v>
      </c>
      <c r="G125">
        <v>608</v>
      </c>
      <c r="H125">
        <v>2346</v>
      </c>
      <c r="I125">
        <v>1698</v>
      </c>
      <c r="J125">
        <v>290</v>
      </c>
      <c r="K125">
        <v>267</v>
      </c>
      <c r="L125">
        <v>267</v>
      </c>
      <c r="M125">
        <v>361</v>
      </c>
      <c r="N125">
        <v>222</v>
      </c>
      <c r="O125">
        <v>1079</v>
      </c>
      <c r="P125">
        <v>131</v>
      </c>
      <c r="Q125">
        <v>192</v>
      </c>
      <c r="R125">
        <v>170</v>
      </c>
      <c r="S125">
        <v>341</v>
      </c>
      <c r="T125">
        <v>232</v>
      </c>
      <c r="U125">
        <v>335</v>
      </c>
      <c r="V125">
        <v>335</v>
      </c>
      <c r="W125">
        <v>541</v>
      </c>
      <c r="X125">
        <v>933</v>
      </c>
    </row>
    <row r="126" spans="1:24" x14ac:dyDescent="0.25">
      <c r="A126" t="s">
        <v>2738</v>
      </c>
      <c r="B126">
        <v>308</v>
      </c>
      <c r="C126">
        <v>1978</v>
      </c>
      <c r="D126">
        <v>8417</v>
      </c>
      <c r="E126">
        <v>6282</v>
      </c>
      <c r="F126">
        <v>3144</v>
      </c>
      <c r="G126">
        <v>2324</v>
      </c>
      <c r="H126">
        <v>4863</v>
      </c>
      <c r="I126">
        <v>2818</v>
      </c>
      <c r="J126">
        <v>693</v>
      </c>
      <c r="K126">
        <v>3703</v>
      </c>
      <c r="L126">
        <v>3703</v>
      </c>
      <c r="M126">
        <v>6584</v>
      </c>
      <c r="N126">
        <v>1004</v>
      </c>
      <c r="O126">
        <v>1955</v>
      </c>
      <c r="P126">
        <v>2268</v>
      </c>
      <c r="Q126">
        <v>6080</v>
      </c>
      <c r="R126">
        <v>3126</v>
      </c>
      <c r="S126">
        <v>2280</v>
      </c>
      <c r="T126">
        <v>7911</v>
      </c>
      <c r="U126">
        <v>15551</v>
      </c>
      <c r="V126">
        <v>15551</v>
      </c>
      <c r="W126">
        <v>11158</v>
      </c>
      <c r="X126">
        <v>7332</v>
      </c>
    </row>
    <row r="127" spans="1:24" x14ac:dyDescent="0.25">
      <c r="A127" t="s">
        <v>2739</v>
      </c>
      <c r="B127">
        <v>46</v>
      </c>
      <c r="C127">
        <v>509</v>
      </c>
      <c r="D127">
        <v>217</v>
      </c>
      <c r="E127">
        <v>106</v>
      </c>
      <c r="F127">
        <v>87</v>
      </c>
      <c r="G127">
        <v>47</v>
      </c>
      <c r="H127">
        <v>297</v>
      </c>
      <c r="I127">
        <v>70</v>
      </c>
      <c r="J127">
        <v>813</v>
      </c>
      <c r="K127">
        <v>249</v>
      </c>
      <c r="L127">
        <v>249</v>
      </c>
      <c r="M127">
        <v>321</v>
      </c>
      <c r="N127">
        <v>226</v>
      </c>
      <c r="O127">
        <v>254</v>
      </c>
      <c r="P127">
        <v>1278</v>
      </c>
      <c r="Q127">
        <v>550</v>
      </c>
      <c r="R127">
        <v>1311</v>
      </c>
      <c r="S127">
        <v>1527</v>
      </c>
      <c r="T127">
        <v>2099</v>
      </c>
      <c r="U127">
        <v>3129</v>
      </c>
      <c r="V127">
        <v>3129</v>
      </c>
      <c r="W127">
        <v>2063</v>
      </c>
      <c r="X127">
        <v>2016</v>
      </c>
    </row>
    <row r="128" spans="1:24" x14ac:dyDescent="0.25">
      <c r="A128" t="s">
        <v>2740</v>
      </c>
      <c r="B128">
        <v>143</v>
      </c>
      <c r="C128">
        <v>3054</v>
      </c>
      <c r="D128">
        <v>1564</v>
      </c>
      <c r="E128">
        <v>666</v>
      </c>
      <c r="F128">
        <v>332</v>
      </c>
      <c r="G128">
        <v>96</v>
      </c>
      <c r="H128">
        <v>605</v>
      </c>
      <c r="I128">
        <v>391</v>
      </c>
      <c r="J128">
        <v>131</v>
      </c>
      <c r="K128">
        <v>593</v>
      </c>
      <c r="L128">
        <v>593</v>
      </c>
      <c r="M128">
        <v>2512</v>
      </c>
      <c r="N128">
        <v>981</v>
      </c>
      <c r="O128">
        <v>155</v>
      </c>
      <c r="P128">
        <v>227</v>
      </c>
      <c r="Q128">
        <v>657</v>
      </c>
      <c r="R128">
        <v>386</v>
      </c>
      <c r="S128">
        <v>82</v>
      </c>
      <c r="T128">
        <v>501</v>
      </c>
      <c r="U128">
        <v>3486</v>
      </c>
      <c r="V128">
        <v>3486</v>
      </c>
      <c r="W128">
        <v>4666</v>
      </c>
      <c r="X128">
        <v>495</v>
      </c>
    </row>
    <row r="129" spans="1:24" x14ac:dyDescent="0.25">
      <c r="A129" t="s">
        <v>2741</v>
      </c>
      <c r="B129">
        <v>449</v>
      </c>
      <c r="C129">
        <v>419</v>
      </c>
      <c r="D129">
        <v>845</v>
      </c>
      <c r="E129">
        <v>302</v>
      </c>
      <c r="F129">
        <v>337</v>
      </c>
      <c r="G129">
        <v>594</v>
      </c>
      <c r="H129">
        <v>805</v>
      </c>
      <c r="I129">
        <v>179</v>
      </c>
      <c r="J129">
        <v>241</v>
      </c>
      <c r="K129">
        <v>984</v>
      </c>
      <c r="L129">
        <v>984</v>
      </c>
      <c r="M129">
        <v>694</v>
      </c>
      <c r="N129">
        <v>2316</v>
      </c>
      <c r="O129">
        <v>537</v>
      </c>
      <c r="P129">
        <v>479</v>
      </c>
      <c r="Q129">
        <v>336</v>
      </c>
      <c r="R129">
        <v>201</v>
      </c>
      <c r="S129">
        <v>717</v>
      </c>
      <c r="T129">
        <v>647</v>
      </c>
      <c r="U129">
        <v>1735</v>
      </c>
      <c r="V129">
        <v>1735</v>
      </c>
      <c r="W129">
        <v>1319</v>
      </c>
      <c r="X129">
        <v>687</v>
      </c>
    </row>
    <row r="130" spans="1:24" x14ac:dyDescent="0.25">
      <c r="A130" t="s">
        <v>2742</v>
      </c>
      <c r="B130">
        <v>981</v>
      </c>
      <c r="C130">
        <v>665</v>
      </c>
      <c r="D130">
        <v>3665</v>
      </c>
      <c r="E130">
        <v>819</v>
      </c>
      <c r="F130">
        <v>423</v>
      </c>
      <c r="G130">
        <v>516</v>
      </c>
      <c r="H130">
        <v>1146</v>
      </c>
      <c r="I130">
        <v>3247</v>
      </c>
      <c r="J130">
        <v>3048</v>
      </c>
      <c r="K130">
        <v>917</v>
      </c>
      <c r="L130">
        <v>917</v>
      </c>
      <c r="M130">
        <v>404</v>
      </c>
      <c r="N130">
        <v>743</v>
      </c>
      <c r="O130">
        <v>207</v>
      </c>
      <c r="P130">
        <v>858</v>
      </c>
      <c r="Q130">
        <v>817</v>
      </c>
      <c r="R130">
        <v>375</v>
      </c>
      <c r="S130">
        <v>1276</v>
      </c>
      <c r="T130">
        <v>403</v>
      </c>
      <c r="U130">
        <v>2732</v>
      </c>
      <c r="V130">
        <v>2732</v>
      </c>
      <c r="W130">
        <v>1458</v>
      </c>
      <c r="X130">
        <v>1071</v>
      </c>
    </row>
    <row r="131" spans="1:24" x14ac:dyDescent="0.25">
      <c r="A131" t="s">
        <v>2743</v>
      </c>
      <c r="B131">
        <v>519</v>
      </c>
      <c r="C131">
        <v>1316</v>
      </c>
      <c r="D131">
        <v>1615</v>
      </c>
      <c r="E131">
        <v>237</v>
      </c>
      <c r="F131">
        <v>190</v>
      </c>
      <c r="G131">
        <v>326</v>
      </c>
      <c r="H131">
        <v>328</v>
      </c>
      <c r="I131">
        <v>307</v>
      </c>
      <c r="J131">
        <v>296</v>
      </c>
      <c r="K131">
        <v>495</v>
      </c>
      <c r="L131">
        <v>495</v>
      </c>
      <c r="M131">
        <v>693</v>
      </c>
      <c r="N131">
        <v>379</v>
      </c>
      <c r="O131">
        <v>179</v>
      </c>
      <c r="P131">
        <v>502</v>
      </c>
      <c r="Q131">
        <v>249</v>
      </c>
      <c r="R131">
        <v>587</v>
      </c>
      <c r="S131">
        <v>555</v>
      </c>
      <c r="T131">
        <v>592</v>
      </c>
      <c r="U131">
        <v>474</v>
      </c>
      <c r="V131">
        <v>474</v>
      </c>
      <c r="W131">
        <v>595</v>
      </c>
      <c r="X131">
        <v>347</v>
      </c>
    </row>
    <row r="132" spans="1:24" x14ac:dyDescent="0.25">
      <c r="A132" t="s">
        <v>2744</v>
      </c>
      <c r="B132">
        <v>33</v>
      </c>
      <c r="C132">
        <v>912</v>
      </c>
      <c r="D132">
        <v>1163</v>
      </c>
      <c r="E132">
        <v>1984</v>
      </c>
      <c r="F132">
        <v>368</v>
      </c>
      <c r="G132">
        <v>376</v>
      </c>
      <c r="H132">
        <v>398</v>
      </c>
      <c r="I132">
        <v>55</v>
      </c>
      <c r="J132">
        <v>507</v>
      </c>
      <c r="K132">
        <v>1478</v>
      </c>
      <c r="L132">
        <v>1478</v>
      </c>
      <c r="M132">
        <v>3770</v>
      </c>
      <c r="N132">
        <v>1244</v>
      </c>
      <c r="O132">
        <v>129</v>
      </c>
      <c r="P132">
        <v>1603</v>
      </c>
      <c r="Q132">
        <v>316</v>
      </c>
      <c r="R132">
        <v>332</v>
      </c>
      <c r="S132">
        <v>640</v>
      </c>
      <c r="T132">
        <v>2591</v>
      </c>
      <c r="U132">
        <v>4479</v>
      </c>
      <c r="V132">
        <v>4479</v>
      </c>
      <c r="W132">
        <v>602</v>
      </c>
      <c r="X132">
        <v>1142</v>
      </c>
    </row>
    <row r="133" spans="1:24" x14ac:dyDescent="0.25">
      <c r="A133" t="s">
        <v>2745</v>
      </c>
      <c r="B133">
        <v>172</v>
      </c>
      <c r="C133">
        <v>169</v>
      </c>
      <c r="D133">
        <v>1813</v>
      </c>
      <c r="E133">
        <v>2312</v>
      </c>
      <c r="F133">
        <v>248</v>
      </c>
      <c r="G133">
        <v>165</v>
      </c>
      <c r="H133">
        <v>240</v>
      </c>
      <c r="I133">
        <v>225</v>
      </c>
      <c r="J133">
        <v>146</v>
      </c>
      <c r="K133">
        <v>397</v>
      </c>
      <c r="L133">
        <v>397</v>
      </c>
      <c r="M133">
        <v>1604</v>
      </c>
      <c r="N133">
        <v>506</v>
      </c>
      <c r="O133">
        <v>40</v>
      </c>
      <c r="P133">
        <v>661</v>
      </c>
      <c r="Q133">
        <v>289</v>
      </c>
      <c r="R133">
        <v>244</v>
      </c>
      <c r="S133">
        <v>686</v>
      </c>
      <c r="T133">
        <v>114</v>
      </c>
      <c r="U133">
        <v>843</v>
      </c>
      <c r="V133">
        <v>843</v>
      </c>
      <c r="W133">
        <v>362</v>
      </c>
      <c r="X133">
        <v>327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288D-0326-44B0-B856-785713594E02}">
  <dimension ref="A2:X20"/>
  <sheetViews>
    <sheetView workbookViewId="0">
      <selection activeCell="J20" sqref="J20"/>
    </sheetView>
  </sheetViews>
  <sheetFormatPr defaultRowHeight="15" x14ac:dyDescent="0.25"/>
  <sheetData>
    <row r="2" spans="1:24" x14ac:dyDescent="0.25">
      <c r="A2" t="str">
        <f>'SOFR3mo PX_vol_0'!A3</f>
        <v>Dates</v>
      </c>
      <c r="B2">
        <f>'SOFR3mo PX_vol_0'!B3</f>
        <v>46219</v>
      </c>
      <c r="C2">
        <f>'SOFR3mo PX_vol_0'!C3</f>
        <v>46218</v>
      </c>
      <c r="D2">
        <f>'SOFR3mo PX_vol_0'!D3</f>
        <v>46217</v>
      </c>
      <c r="E2">
        <f>'SOFR3mo PX_vol_0'!E3</f>
        <v>46216</v>
      </c>
      <c r="F2">
        <f>'SOFR3mo PX_vol_0'!F3</f>
        <v>46213</v>
      </c>
      <c r="G2">
        <f>'SOFR3mo PX_vol_0'!G3</f>
        <v>46212</v>
      </c>
      <c r="H2">
        <f>'SOFR3mo PX_vol_0'!H3</f>
        <v>46211</v>
      </c>
      <c r="I2">
        <f>'SOFR3mo PX_vol_0'!I3</f>
        <v>46210</v>
      </c>
      <c r="J2">
        <f>'SOFR3mo PX_vol_0'!J3</f>
        <v>46209</v>
      </c>
      <c r="K2">
        <f>'SOFR3mo PX_vol_0'!K3</f>
        <v>46206</v>
      </c>
      <c r="L2">
        <f>'SOFR3mo PX_vol_0'!L3</f>
        <v>46205</v>
      </c>
      <c r="M2">
        <f>'SOFR3mo PX_vol_0'!M3</f>
        <v>46204</v>
      </c>
      <c r="N2">
        <f>'SOFR3mo PX_vol_0'!N3</f>
        <v>46203</v>
      </c>
      <c r="O2">
        <f>'SOFR3mo PX_vol_0'!O3</f>
        <v>46202</v>
      </c>
      <c r="P2">
        <f>'SOFR3mo PX_vol_0'!P3</f>
        <v>46199</v>
      </c>
      <c r="Q2">
        <f>'SOFR3mo PX_vol_0'!Q3</f>
        <v>46198</v>
      </c>
      <c r="R2">
        <f>'SOFR3mo PX_vol_0'!R3</f>
        <v>46197</v>
      </c>
      <c r="S2">
        <f>'SOFR3mo PX_vol_0'!S3</f>
        <v>46196</v>
      </c>
      <c r="T2">
        <f>'SOFR3mo PX_vol_0'!T3</f>
        <v>46195</v>
      </c>
      <c r="U2">
        <f>'SOFR3mo PX_vol_0'!U3</f>
        <v>46192</v>
      </c>
      <c r="V2">
        <f>'SOFR3mo PX_vol_0'!V3</f>
        <v>46191</v>
      </c>
      <c r="W2">
        <f>'SOFR3mo PX_vol_0'!W3</f>
        <v>46190</v>
      </c>
      <c r="X2">
        <f>'SOFR3mo PX_vol_0'!X3</f>
        <v>46189</v>
      </c>
    </row>
    <row r="3" spans="1:24" x14ac:dyDescent="0.25">
      <c r="A3" t="str">
        <f ca="1">'cont list_0'!I6</f>
        <v>U26</v>
      </c>
      <c r="B3">
        <f>'SOFR3mo PX_vol_0'!B4</f>
        <v>44401</v>
      </c>
      <c r="C3">
        <f>'SOFR3mo PX_vol_0'!C4</f>
        <v>98592</v>
      </c>
      <c r="D3">
        <f>'SOFR3mo PX_vol_0'!D4</f>
        <v>172123</v>
      </c>
      <c r="E3">
        <f>'SOFR3mo PX_vol_0'!E4</f>
        <v>157035</v>
      </c>
      <c r="F3">
        <f>'SOFR3mo PX_vol_0'!F4</f>
        <v>128506</v>
      </c>
      <c r="G3">
        <f>'SOFR3mo PX_vol_0'!G4</f>
        <v>92494</v>
      </c>
      <c r="H3">
        <f>'SOFR3mo PX_vol_0'!H4</f>
        <v>131933</v>
      </c>
      <c r="I3">
        <f>'SOFR3mo PX_vol_0'!I4</f>
        <v>119626</v>
      </c>
      <c r="J3">
        <f>'SOFR3mo PX_vol_0'!J4</f>
        <v>75379</v>
      </c>
      <c r="K3">
        <f>'SOFR3mo PX_vol_0'!K4</f>
        <v>111557</v>
      </c>
      <c r="L3">
        <f>'SOFR3mo PX_vol_0'!L4</f>
        <v>111557</v>
      </c>
      <c r="M3">
        <f>'SOFR3mo PX_vol_0'!M4</f>
        <v>124754</v>
      </c>
      <c r="N3">
        <f>'SOFR3mo PX_vol_0'!N4</f>
        <v>110260</v>
      </c>
      <c r="O3">
        <f>'SOFR3mo PX_vol_0'!O4</f>
        <v>96427</v>
      </c>
      <c r="P3">
        <f>'SOFR3mo PX_vol_0'!P4</f>
        <v>103308</v>
      </c>
      <c r="Q3">
        <f>'SOFR3mo PX_vol_0'!Q4</f>
        <v>219855</v>
      </c>
      <c r="R3">
        <f>'SOFR3mo PX_vol_0'!R4</f>
        <v>128833</v>
      </c>
      <c r="S3">
        <f>'SOFR3mo PX_vol_0'!S4</f>
        <v>96981</v>
      </c>
      <c r="T3">
        <f>'SOFR3mo PX_vol_0'!T4</f>
        <v>174016</v>
      </c>
      <c r="U3">
        <f>'SOFR3mo PX_vol_0'!U4</f>
        <v>219903</v>
      </c>
      <c r="V3">
        <f>'SOFR3mo PX_vol_0'!V4</f>
        <v>219903</v>
      </c>
      <c r="W3">
        <f>'SOFR3mo PX_vol_0'!W4</f>
        <v>433019</v>
      </c>
      <c r="X3">
        <f>'SOFR3mo PX_vol_0'!X4</f>
        <v>292868</v>
      </c>
    </row>
    <row r="4" spans="1:24" x14ac:dyDescent="0.25">
      <c r="A4" t="str">
        <f ca="1">'cont list_0'!I7</f>
        <v>Z26</v>
      </c>
      <c r="B4">
        <f>'SOFR3mo PX_vol_0'!B5</f>
        <v>203026</v>
      </c>
      <c r="C4">
        <f>'SOFR3mo PX_vol_0'!C5</f>
        <v>525565</v>
      </c>
      <c r="D4">
        <f>'SOFR3mo PX_vol_0'!D5</f>
        <v>733968</v>
      </c>
      <c r="E4">
        <f>'SOFR3mo PX_vol_0'!E5</f>
        <v>463108</v>
      </c>
      <c r="F4">
        <f>'SOFR3mo PX_vol_0'!F5</f>
        <v>319989</v>
      </c>
      <c r="G4">
        <f>'SOFR3mo PX_vol_0'!G5</f>
        <v>281661</v>
      </c>
      <c r="H4">
        <f>'SOFR3mo PX_vol_0'!H5</f>
        <v>495023</v>
      </c>
      <c r="I4">
        <f>'SOFR3mo PX_vol_0'!I5</f>
        <v>312582</v>
      </c>
      <c r="J4">
        <f>'SOFR3mo PX_vol_0'!J5</f>
        <v>338709</v>
      </c>
      <c r="K4">
        <f>'SOFR3mo PX_vol_0'!K5</f>
        <v>499973</v>
      </c>
      <c r="L4">
        <f>'SOFR3mo PX_vol_0'!L5</f>
        <v>499973</v>
      </c>
      <c r="M4">
        <f>'SOFR3mo PX_vol_0'!M5</f>
        <v>548696</v>
      </c>
      <c r="N4">
        <f>'SOFR3mo PX_vol_0'!N5</f>
        <v>380917</v>
      </c>
      <c r="O4">
        <f>'SOFR3mo PX_vol_0'!O5</f>
        <v>300669</v>
      </c>
      <c r="P4">
        <f>'SOFR3mo PX_vol_0'!P5</f>
        <v>380837</v>
      </c>
      <c r="Q4">
        <f>'SOFR3mo PX_vol_0'!Q5</f>
        <v>481360</v>
      </c>
      <c r="R4">
        <f>'SOFR3mo PX_vol_0'!R5</f>
        <v>415228</v>
      </c>
      <c r="S4">
        <f>'SOFR3mo PX_vol_0'!S5</f>
        <v>372828</v>
      </c>
      <c r="T4">
        <f>'SOFR3mo PX_vol_0'!T5</f>
        <v>591312</v>
      </c>
      <c r="U4">
        <f>'SOFR3mo PX_vol_0'!U5</f>
        <v>986691</v>
      </c>
      <c r="V4">
        <f>'SOFR3mo PX_vol_0'!V5</f>
        <v>986691</v>
      </c>
      <c r="W4">
        <f>'SOFR3mo PX_vol_0'!W5</f>
        <v>1224395</v>
      </c>
      <c r="X4">
        <f>'SOFR3mo PX_vol_0'!X5</f>
        <v>455510</v>
      </c>
    </row>
    <row r="5" spans="1:24" x14ac:dyDescent="0.25">
      <c r="A5" t="str">
        <f ca="1">'cont list_0'!I8</f>
        <v>H27</v>
      </c>
      <c r="B5">
        <f>'SOFR3mo PX_vol_0'!B6</f>
        <v>206247</v>
      </c>
      <c r="C5">
        <f>'SOFR3mo PX_vol_0'!C6</f>
        <v>714708</v>
      </c>
      <c r="D5">
        <f>'SOFR3mo PX_vol_0'!D6</f>
        <v>943251</v>
      </c>
      <c r="E5">
        <f>'SOFR3mo PX_vol_0'!E6</f>
        <v>532810</v>
      </c>
      <c r="F5">
        <f>'SOFR3mo PX_vol_0'!F6</f>
        <v>330294</v>
      </c>
      <c r="G5">
        <f>'SOFR3mo PX_vol_0'!G6</f>
        <v>380802</v>
      </c>
      <c r="H5">
        <f>'SOFR3mo PX_vol_0'!H6</f>
        <v>568197</v>
      </c>
      <c r="I5">
        <f>'SOFR3mo PX_vol_0'!I6</f>
        <v>338253</v>
      </c>
      <c r="J5">
        <f>'SOFR3mo PX_vol_0'!J6</f>
        <v>351473</v>
      </c>
      <c r="K5">
        <f>'SOFR3mo PX_vol_0'!K6</f>
        <v>666021</v>
      </c>
      <c r="L5">
        <f>'SOFR3mo PX_vol_0'!L6</f>
        <v>666021</v>
      </c>
      <c r="M5">
        <f>'SOFR3mo PX_vol_0'!M6</f>
        <v>604002</v>
      </c>
      <c r="N5">
        <f>'SOFR3mo PX_vol_0'!N6</f>
        <v>388344</v>
      </c>
      <c r="O5">
        <f>'SOFR3mo PX_vol_0'!O6</f>
        <v>372437</v>
      </c>
      <c r="P5">
        <f>'SOFR3mo PX_vol_0'!P6</f>
        <v>505013</v>
      </c>
      <c r="Q5">
        <f>'SOFR3mo PX_vol_0'!Q6</f>
        <v>619090</v>
      </c>
      <c r="R5">
        <f>'SOFR3mo PX_vol_0'!R6</f>
        <v>554135</v>
      </c>
      <c r="S5">
        <f>'SOFR3mo PX_vol_0'!S6</f>
        <v>434469</v>
      </c>
      <c r="T5">
        <f>'SOFR3mo PX_vol_0'!T6</f>
        <v>748580</v>
      </c>
      <c r="U5">
        <f>'SOFR3mo PX_vol_0'!U6</f>
        <v>963762</v>
      </c>
      <c r="V5">
        <f>'SOFR3mo PX_vol_0'!V6</f>
        <v>963762</v>
      </c>
      <c r="W5">
        <f>'SOFR3mo PX_vol_0'!W6</f>
        <v>1333152</v>
      </c>
      <c r="X5">
        <f>'SOFR3mo PX_vol_0'!X6</f>
        <v>655024</v>
      </c>
    </row>
    <row r="6" spans="1:24" x14ac:dyDescent="0.25">
      <c r="A6" t="str">
        <f ca="1">'cont list_0'!I9</f>
        <v>M27</v>
      </c>
      <c r="B6">
        <f>'SOFR3mo PX_vol_0'!B7</f>
        <v>159363</v>
      </c>
      <c r="C6">
        <f>'SOFR3mo PX_vol_0'!C7</f>
        <v>471924</v>
      </c>
      <c r="D6">
        <f>'SOFR3mo PX_vol_0'!D7</f>
        <v>574773</v>
      </c>
      <c r="E6">
        <f>'SOFR3mo PX_vol_0'!E7</f>
        <v>322338</v>
      </c>
      <c r="F6">
        <f>'SOFR3mo PX_vol_0'!F7</f>
        <v>228081</v>
      </c>
      <c r="G6">
        <f>'SOFR3mo PX_vol_0'!G7</f>
        <v>263942</v>
      </c>
      <c r="H6">
        <f>'SOFR3mo PX_vol_0'!H7</f>
        <v>378473</v>
      </c>
      <c r="I6">
        <f>'SOFR3mo PX_vol_0'!I7</f>
        <v>288609</v>
      </c>
      <c r="J6">
        <f>'SOFR3mo PX_vol_0'!J7</f>
        <v>264537</v>
      </c>
      <c r="K6">
        <f>'SOFR3mo PX_vol_0'!K7</f>
        <v>505175</v>
      </c>
      <c r="L6">
        <f>'SOFR3mo PX_vol_0'!L7</f>
        <v>505175</v>
      </c>
      <c r="M6">
        <f>'SOFR3mo PX_vol_0'!M7</f>
        <v>461545</v>
      </c>
      <c r="N6">
        <f>'SOFR3mo PX_vol_0'!N7</f>
        <v>356947</v>
      </c>
      <c r="O6">
        <f>'SOFR3mo PX_vol_0'!O7</f>
        <v>263788</v>
      </c>
      <c r="P6">
        <f>'SOFR3mo PX_vol_0'!P7</f>
        <v>484090</v>
      </c>
      <c r="Q6">
        <f>'SOFR3mo PX_vol_0'!Q7</f>
        <v>442005</v>
      </c>
      <c r="R6">
        <f>'SOFR3mo PX_vol_0'!R7</f>
        <v>340059</v>
      </c>
      <c r="S6">
        <f>'SOFR3mo PX_vol_0'!S7</f>
        <v>350192</v>
      </c>
      <c r="T6">
        <f>'SOFR3mo PX_vol_0'!T7</f>
        <v>497724</v>
      </c>
      <c r="U6">
        <f>'SOFR3mo PX_vol_0'!U7</f>
        <v>686952</v>
      </c>
      <c r="V6">
        <f>'SOFR3mo PX_vol_0'!V7</f>
        <v>686952</v>
      </c>
      <c r="W6">
        <f>'SOFR3mo PX_vol_0'!W7</f>
        <v>917538</v>
      </c>
      <c r="X6">
        <f>'SOFR3mo PX_vol_0'!X7</f>
        <v>422022</v>
      </c>
    </row>
    <row r="7" spans="1:24" x14ac:dyDescent="0.25">
      <c r="A7" t="str">
        <f ca="1">'cont list_0'!I10</f>
        <v>U27</v>
      </c>
      <c r="B7">
        <f>'SOFR3mo PX_vol_0'!B8</f>
        <v>172535</v>
      </c>
      <c r="C7">
        <f>'SOFR3mo PX_vol_0'!C8</f>
        <v>486103</v>
      </c>
      <c r="D7">
        <f>'SOFR3mo PX_vol_0'!D8</f>
        <v>501157</v>
      </c>
      <c r="E7">
        <f>'SOFR3mo PX_vol_0'!E8</f>
        <v>306540</v>
      </c>
      <c r="F7">
        <f>'SOFR3mo PX_vol_0'!F8</f>
        <v>218554</v>
      </c>
      <c r="G7">
        <f>'SOFR3mo PX_vol_0'!G8</f>
        <v>249595</v>
      </c>
      <c r="H7">
        <f>'SOFR3mo PX_vol_0'!H8</f>
        <v>407505</v>
      </c>
      <c r="I7">
        <f>'SOFR3mo PX_vol_0'!I8</f>
        <v>246062</v>
      </c>
      <c r="J7">
        <f>'SOFR3mo PX_vol_0'!J8</f>
        <v>259004</v>
      </c>
      <c r="K7">
        <f>'SOFR3mo PX_vol_0'!K8</f>
        <v>407384</v>
      </c>
      <c r="L7">
        <f>'SOFR3mo PX_vol_0'!L8</f>
        <v>407384</v>
      </c>
      <c r="M7">
        <f>'SOFR3mo PX_vol_0'!M8</f>
        <v>436200</v>
      </c>
      <c r="N7">
        <f>'SOFR3mo PX_vol_0'!N8</f>
        <v>361970</v>
      </c>
      <c r="O7">
        <f>'SOFR3mo PX_vol_0'!O8</f>
        <v>214074</v>
      </c>
      <c r="P7">
        <f>'SOFR3mo PX_vol_0'!P8</f>
        <v>442554</v>
      </c>
      <c r="Q7">
        <f>'SOFR3mo PX_vol_0'!Q8</f>
        <v>512958</v>
      </c>
      <c r="R7">
        <f>'SOFR3mo PX_vol_0'!R8</f>
        <v>330262</v>
      </c>
      <c r="S7">
        <f>'SOFR3mo PX_vol_0'!S8</f>
        <v>338097</v>
      </c>
      <c r="T7">
        <f>'SOFR3mo PX_vol_0'!T8</f>
        <v>529423</v>
      </c>
      <c r="U7">
        <f>'SOFR3mo PX_vol_0'!U8</f>
        <v>620733</v>
      </c>
      <c r="V7">
        <f>'SOFR3mo PX_vol_0'!V8</f>
        <v>620733</v>
      </c>
      <c r="W7">
        <f>'SOFR3mo PX_vol_0'!W8</f>
        <v>833615</v>
      </c>
      <c r="X7">
        <f>'SOFR3mo PX_vol_0'!X8</f>
        <v>484435</v>
      </c>
    </row>
    <row r="8" spans="1:24" x14ac:dyDescent="0.25">
      <c r="A8" t="str">
        <f ca="1">'cont list_0'!I11</f>
        <v>Z27</v>
      </c>
      <c r="B8">
        <f>'SOFR3mo PX_vol_0'!B9</f>
        <v>123610</v>
      </c>
      <c r="C8">
        <f>'SOFR3mo PX_vol_0'!C9</f>
        <v>342449</v>
      </c>
      <c r="D8">
        <f>'SOFR3mo PX_vol_0'!D9</f>
        <v>409575</v>
      </c>
      <c r="E8">
        <f>'SOFR3mo PX_vol_0'!E9</f>
        <v>244059</v>
      </c>
      <c r="F8">
        <f>'SOFR3mo PX_vol_0'!F9</f>
        <v>190202</v>
      </c>
      <c r="G8">
        <f>'SOFR3mo PX_vol_0'!G9</f>
        <v>204734</v>
      </c>
      <c r="H8">
        <f>'SOFR3mo PX_vol_0'!H9</f>
        <v>316690</v>
      </c>
      <c r="I8">
        <f>'SOFR3mo PX_vol_0'!I9</f>
        <v>189995</v>
      </c>
      <c r="J8">
        <f>'SOFR3mo PX_vol_0'!J9</f>
        <v>189554</v>
      </c>
      <c r="K8">
        <f>'SOFR3mo PX_vol_0'!K9</f>
        <v>340638</v>
      </c>
      <c r="L8">
        <f>'SOFR3mo PX_vol_0'!L9</f>
        <v>340638</v>
      </c>
      <c r="M8">
        <f>'SOFR3mo PX_vol_0'!M9</f>
        <v>317693</v>
      </c>
      <c r="N8">
        <f>'SOFR3mo PX_vol_0'!N9</f>
        <v>274100</v>
      </c>
      <c r="O8">
        <f>'SOFR3mo PX_vol_0'!O9</f>
        <v>178384</v>
      </c>
      <c r="P8">
        <f>'SOFR3mo PX_vol_0'!P9</f>
        <v>296845</v>
      </c>
      <c r="Q8">
        <f>'SOFR3mo PX_vol_0'!Q9</f>
        <v>436945</v>
      </c>
      <c r="R8">
        <f>'SOFR3mo PX_vol_0'!R9</f>
        <v>271394</v>
      </c>
      <c r="S8">
        <f>'SOFR3mo PX_vol_0'!S9</f>
        <v>250011</v>
      </c>
      <c r="T8">
        <f>'SOFR3mo PX_vol_0'!T9</f>
        <v>368584</v>
      </c>
      <c r="U8">
        <f>'SOFR3mo PX_vol_0'!U9</f>
        <v>467240</v>
      </c>
      <c r="V8">
        <f>'SOFR3mo PX_vol_0'!V9</f>
        <v>467240</v>
      </c>
      <c r="W8">
        <f>'SOFR3mo PX_vol_0'!W9</f>
        <v>553780</v>
      </c>
      <c r="X8">
        <f>'SOFR3mo PX_vol_0'!X9</f>
        <v>315268</v>
      </c>
    </row>
    <row r="9" spans="1:24" x14ac:dyDescent="0.25">
      <c r="A9" t="str">
        <f ca="1">'cont list_0'!I12</f>
        <v>H28</v>
      </c>
      <c r="B9">
        <f>'SOFR3mo PX_vol_0'!B10</f>
        <v>115436</v>
      </c>
      <c r="C9">
        <f>'SOFR3mo PX_vol_0'!C10</f>
        <v>329555</v>
      </c>
      <c r="D9">
        <f>'SOFR3mo PX_vol_0'!D10</f>
        <v>429411</v>
      </c>
      <c r="E9">
        <f>'SOFR3mo PX_vol_0'!E10</f>
        <v>304310</v>
      </c>
      <c r="F9">
        <f>'SOFR3mo PX_vol_0'!F10</f>
        <v>169756</v>
      </c>
      <c r="G9">
        <f>'SOFR3mo PX_vol_0'!G10</f>
        <v>198655</v>
      </c>
      <c r="H9">
        <f>'SOFR3mo PX_vol_0'!H10</f>
        <v>324684</v>
      </c>
      <c r="I9">
        <f>'SOFR3mo PX_vol_0'!I10</f>
        <v>188363</v>
      </c>
      <c r="J9">
        <f>'SOFR3mo PX_vol_0'!J10</f>
        <v>181841</v>
      </c>
      <c r="K9">
        <f>'SOFR3mo PX_vol_0'!K10</f>
        <v>353758</v>
      </c>
      <c r="L9">
        <f>'SOFR3mo PX_vol_0'!L10</f>
        <v>353758</v>
      </c>
      <c r="M9">
        <f>'SOFR3mo PX_vol_0'!M10</f>
        <v>329993</v>
      </c>
      <c r="N9">
        <f>'SOFR3mo PX_vol_0'!N10</f>
        <v>295679</v>
      </c>
      <c r="O9">
        <f>'SOFR3mo PX_vol_0'!O10</f>
        <v>156703</v>
      </c>
      <c r="P9">
        <f>'SOFR3mo PX_vol_0'!P10</f>
        <v>247580</v>
      </c>
      <c r="Q9">
        <f>'SOFR3mo PX_vol_0'!Q10</f>
        <v>355825</v>
      </c>
      <c r="R9">
        <f>'SOFR3mo PX_vol_0'!R10</f>
        <v>295061</v>
      </c>
      <c r="S9">
        <f>'SOFR3mo PX_vol_0'!S10</f>
        <v>257914</v>
      </c>
      <c r="T9">
        <f>'SOFR3mo PX_vol_0'!T10</f>
        <v>404987</v>
      </c>
      <c r="U9">
        <f>'SOFR3mo PX_vol_0'!U10</f>
        <v>491504</v>
      </c>
      <c r="V9">
        <f>'SOFR3mo PX_vol_0'!V10</f>
        <v>491504</v>
      </c>
      <c r="W9">
        <f>'SOFR3mo PX_vol_0'!W10</f>
        <v>630071</v>
      </c>
      <c r="X9">
        <f>'SOFR3mo PX_vol_0'!X10</f>
        <v>317063</v>
      </c>
    </row>
    <row r="10" spans="1:24" x14ac:dyDescent="0.25">
      <c r="A10" t="str">
        <f ca="1">'cont list_0'!I13</f>
        <v>M28</v>
      </c>
      <c r="B10">
        <f>'SOFR3mo PX_vol_0'!B11</f>
        <v>98771</v>
      </c>
      <c r="C10">
        <f>'SOFR3mo PX_vol_0'!C11</f>
        <v>212638</v>
      </c>
      <c r="D10">
        <f>'SOFR3mo PX_vol_0'!D11</f>
        <v>288677</v>
      </c>
      <c r="E10">
        <f>'SOFR3mo PX_vol_0'!E11</f>
        <v>194963</v>
      </c>
      <c r="F10">
        <f>'SOFR3mo PX_vol_0'!F11</f>
        <v>130775</v>
      </c>
      <c r="G10">
        <f>'SOFR3mo PX_vol_0'!G11</f>
        <v>183374</v>
      </c>
      <c r="H10">
        <f>'SOFR3mo PX_vol_0'!H11</f>
        <v>223444</v>
      </c>
      <c r="I10">
        <f>'SOFR3mo PX_vol_0'!I11</f>
        <v>142110</v>
      </c>
      <c r="J10">
        <f>'SOFR3mo PX_vol_0'!J11</f>
        <v>145911</v>
      </c>
      <c r="K10">
        <f>'SOFR3mo PX_vol_0'!K11</f>
        <v>228343</v>
      </c>
      <c r="L10">
        <f>'SOFR3mo PX_vol_0'!L11</f>
        <v>228343</v>
      </c>
      <c r="M10">
        <f>'SOFR3mo PX_vol_0'!M11</f>
        <v>209292</v>
      </c>
      <c r="N10">
        <f>'SOFR3mo PX_vol_0'!N11</f>
        <v>194745</v>
      </c>
      <c r="O10">
        <f>'SOFR3mo PX_vol_0'!O11</f>
        <v>120509</v>
      </c>
      <c r="P10">
        <f>'SOFR3mo PX_vol_0'!P11</f>
        <v>173442</v>
      </c>
      <c r="Q10">
        <f>'SOFR3mo PX_vol_0'!Q11</f>
        <v>249148</v>
      </c>
      <c r="R10">
        <f>'SOFR3mo PX_vol_0'!R11</f>
        <v>200460</v>
      </c>
      <c r="S10">
        <f>'SOFR3mo PX_vol_0'!S11</f>
        <v>183946</v>
      </c>
      <c r="T10">
        <f>'SOFR3mo PX_vol_0'!T11</f>
        <v>275852</v>
      </c>
      <c r="U10">
        <f>'SOFR3mo PX_vol_0'!U11</f>
        <v>341429</v>
      </c>
      <c r="V10">
        <f>'SOFR3mo PX_vol_0'!V11</f>
        <v>341429</v>
      </c>
      <c r="W10">
        <f>'SOFR3mo PX_vol_0'!W11</f>
        <v>386552</v>
      </c>
      <c r="X10">
        <f>'SOFR3mo PX_vol_0'!X11</f>
        <v>193672</v>
      </c>
    </row>
    <row r="11" spans="1:24" x14ac:dyDescent="0.25">
      <c r="A11" t="str">
        <f ca="1">'cont list_0'!I14</f>
        <v>U28</v>
      </c>
      <c r="B11">
        <f>'SOFR3mo PX_vol_0'!B12</f>
        <v>74490</v>
      </c>
      <c r="C11">
        <f>'SOFR3mo PX_vol_0'!C12</f>
        <v>174226</v>
      </c>
      <c r="D11">
        <f>'SOFR3mo PX_vol_0'!D12</f>
        <v>236817</v>
      </c>
      <c r="E11">
        <f>'SOFR3mo PX_vol_0'!E12</f>
        <v>149173</v>
      </c>
      <c r="F11">
        <f>'SOFR3mo PX_vol_0'!F12</f>
        <v>117306</v>
      </c>
      <c r="G11">
        <f>'SOFR3mo PX_vol_0'!G12</f>
        <v>153218</v>
      </c>
      <c r="H11">
        <f>'SOFR3mo PX_vol_0'!H12</f>
        <v>188395</v>
      </c>
      <c r="I11">
        <f>'SOFR3mo PX_vol_0'!I12</f>
        <v>139002</v>
      </c>
      <c r="J11">
        <f>'SOFR3mo PX_vol_0'!J12</f>
        <v>112730</v>
      </c>
      <c r="K11">
        <f>'SOFR3mo PX_vol_0'!K12</f>
        <v>207215</v>
      </c>
      <c r="L11">
        <f>'SOFR3mo PX_vol_0'!L12</f>
        <v>207215</v>
      </c>
      <c r="M11">
        <f>'SOFR3mo PX_vol_0'!M12</f>
        <v>209670</v>
      </c>
      <c r="N11">
        <f>'SOFR3mo PX_vol_0'!N12</f>
        <v>169632</v>
      </c>
      <c r="O11">
        <f>'SOFR3mo PX_vol_0'!O12</f>
        <v>111325</v>
      </c>
      <c r="P11">
        <f>'SOFR3mo PX_vol_0'!P12</f>
        <v>147063</v>
      </c>
      <c r="Q11">
        <f>'SOFR3mo PX_vol_0'!Q12</f>
        <v>240008</v>
      </c>
      <c r="R11">
        <f>'SOFR3mo PX_vol_0'!R12</f>
        <v>192893</v>
      </c>
      <c r="S11">
        <f>'SOFR3mo PX_vol_0'!S12</f>
        <v>175513</v>
      </c>
      <c r="T11">
        <f>'SOFR3mo PX_vol_0'!T12</f>
        <v>274843</v>
      </c>
      <c r="U11">
        <f>'SOFR3mo PX_vol_0'!U12</f>
        <v>304734</v>
      </c>
      <c r="V11">
        <f>'SOFR3mo PX_vol_0'!V12</f>
        <v>304734</v>
      </c>
      <c r="W11">
        <f>'SOFR3mo PX_vol_0'!W12</f>
        <v>329434</v>
      </c>
      <c r="X11">
        <f>'SOFR3mo PX_vol_0'!X12</f>
        <v>175442</v>
      </c>
    </row>
    <row r="12" spans="1:24" x14ac:dyDescent="0.25">
      <c r="A12" t="str">
        <f ca="1">'cont list_0'!I15</f>
        <v>Z28</v>
      </c>
      <c r="B12">
        <f>'SOFR3mo PX_vol_0'!B13</f>
        <v>47917</v>
      </c>
      <c r="C12">
        <f>'SOFR3mo PX_vol_0'!C13</f>
        <v>112592</v>
      </c>
      <c r="D12">
        <f>'SOFR3mo PX_vol_0'!D13</f>
        <v>146303</v>
      </c>
      <c r="E12">
        <f>'SOFR3mo PX_vol_0'!E13</f>
        <v>106791</v>
      </c>
      <c r="F12">
        <f>'SOFR3mo PX_vol_0'!F13</f>
        <v>89257</v>
      </c>
      <c r="G12">
        <f>'SOFR3mo PX_vol_0'!G13</f>
        <v>154549</v>
      </c>
      <c r="H12">
        <f>'SOFR3mo PX_vol_0'!H13</f>
        <v>147819</v>
      </c>
      <c r="I12">
        <f>'SOFR3mo PX_vol_0'!I13</f>
        <v>75868</v>
      </c>
      <c r="J12">
        <f>'SOFR3mo PX_vol_0'!J13</f>
        <v>80927</v>
      </c>
      <c r="K12">
        <f>'SOFR3mo PX_vol_0'!K13</f>
        <v>130042</v>
      </c>
      <c r="L12">
        <f>'SOFR3mo PX_vol_0'!L13</f>
        <v>130042</v>
      </c>
      <c r="M12">
        <f>'SOFR3mo PX_vol_0'!M13</f>
        <v>128782</v>
      </c>
      <c r="N12">
        <f>'SOFR3mo PX_vol_0'!N13</f>
        <v>100453</v>
      </c>
      <c r="O12">
        <f>'SOFR3mo PX_vol_0'!O13</f>
        <v>65565</v>
      </c>
      <c r="P12">
        <f>'SOFR3mo PX_vol_0'!P13</f>
        <v>122445</v>
      </c>
      <c r="Q12">
        <f>'SOFR3mo PX_vol_0'!Q13</f>
        <v>144522</v>
      </c>
      <c r="R12">
        <f>'SOFR3mo PX_vol_0'!R13</f>
        <v>128630</v>
      </c>
      <c r="S12">
        <f>'SOFR3mo PX_vol_0'!S13</f>
        <v>109725</v>
      </c>
      <c r="T12">
        <f>'SOFR3mo PX_vol_0'!T13</f>
        <v>139876</v>
      </c>
      <c r="U12">
        <f>'SOFR3mo PX_vol_0'!U13</f>
        <v>152200</v>
      </c>
      <c r="V12">
        <f>'SOFR3mo PX_vol_0'!V13</f>
        <v>152200</v>
      </c>
      <c r="W12">
        <f>'SOFR3mo PX_vol_0'!W13</f>
        <v>173893</v>
      </c>
      <c r="X12">
        <f>'SOFR3mo PX_vol_0'!X13</f>
        <v>97450</v>
      </c>
    </row>
    <row r="13" spans="1:24" x14ac:dyDescent="0.25">
      <c r="A13" t="str">
        <f ca="1">'cont list_0'!I16</f>
        <v>H29</v>
      </c>
      <c r="B13">
        <f>'SOFR3mo PX_vol_0'!B14</f>
        <v>49146</v>
      </c>
      <c r="C13">
        <f>'SOFR3mo PX_vol_0'!C14</f>
        <v>111289</v>
      </c>
      <c r="D13">
        <f>'SOFR3mo PX_vol_0'!D14</f>
        <v>157412</v>
      </c>
      <c r="E13">
        <f>'SOFR3mo PX_vol_0'!E14</f>
        <v>89787</v>
      </c>
      <c r="F13">
        <f>'SOFR3mo PX_vol_0'!F14</f>
        <v>72236</v>
      </c>
      <c r="G13">
        <f>'SOFR3mo PX_vol_0'!G14</f>
        <v>92647</v>
      </c>
      <c r="H13">
        <f>'SOFR3mo PX_vol_0'!H14</f>
        <v>126343</v>
      </c>
      <c r="I13">
        <f>'SOFR3mo PX_vol_0'!I14</f>
        <v>78729</v>
      </c>
      <c r="J13">
        <f>'SOFR3mo PX_vol_0'!J14</f>
        <v>73115</v>
      </c>
      <c r="K13">
        <f>'SOFR3mo PX_vol_0'!K14</f>
        <v>139774</v>
      </c>
      <c r="L13">
        <f>'SOFR3mo PX_vol_0'!L14</f>
        <v>139774</v>
      </c>
      <c r="M13">
        <f>'SOFR3mo PX_vol_0'!M14</f>
        <v>109050</v>
      </c>
      <c r="N13">
        <f>'SOFR3mo PX_vol_0'!N14</f>
        <v>90959</v>
      </c>
      <c r="O13">
        <f>'SOFR3mo PX_vol_0'!O14</f>
        <v>62979</v>
      </c>
      <c r="P13">
        <f>'SOFR3mo PX_vol_0'!P14</f>
        <v>92080</v>
      </c>
      <c r="Q13">
        <f>'SOFR3mo PX_vol_0'!Q14</f>
        <v>137145</v>
      </c>
      <c r="R13">
        <f>'SOFR3mo PX_vol_0'!R14</f>
        <v>108259</v>
      </c>
      <c r="S13">
        <f>'SOFR3mo PX_vol_0'!S14</f>
        <v>99681</v>
      </c>
      <c r="T13">
        <f>'SOFR3mo PX_vol_0'!T14</f>
        <v>124805</v>
      </c>
      <c r="U13">
        <f>'SOFR3mo PX_vol_0'!U14</f>
        <v>141736</v>
      </c>
      <c r="V13">
        <f>'SOFR3mo PX_vol_0'!V14</f>
        <v>141736</v>
      </c>
      <c r="W13">
        <f>'SOFR3mo PX_vol_0'!W14</f>
        <v>178855</v>
      </c>
      <c r="X13">
        <f>'SOFR3mo PX_vol_0'!X14</f>
        <v>124470</v>
      </c>
    </row>
    <row r="14" spans="1:24" x14ac:dyDescent="0.25">
      <c r="A14" t="str">
        <f ca="1">'cont list_0'!I17</f>
        <v>M29</v>
      </c>
      <c r="B14">
        <f>'SOFR3mo PX_vol_0'!B15</f>
        <v>42734</v>
      </c>
      <c r="C14">
        <f>'SOFR3mo PX_vol_0'!C15</f>
        <v>82569</v>
      </c>
      <c r="D14">
        <f>'SOFR3mo PX_vol_0'!D15</f>
        <v>112503</v>
      </c>
      <c r="E14">
        <f>'SOFR3mo PX_vol_0'!E15</f>
        <v>70093</v>
      </c>
      <c r="F14">
        <f>'SOFR3mo PX_vol_0'!F15</f>
        <v>56898</v>
      </c>
      <c r="G14">
        <f>'SOFR3mo PX_vol_0'!G15</f>
        <v>105606</v>
      </c>
      <c r="H14">
        <f>'SOFR3mo PX_vol_0'!H15</f>
        <v>85431</v>
      </c>
      <c r="I14">
        <f>'SOFR3mo PX_vol_0'!I15</f>
        <v>55924</v>
      </c>
      <c r="J14">
        <f>'SOFR3mo PX_vol_0'!J15</f>
        <v>65507</v>
      </c>
      <c r="K14">
        <f>'SOFR3mo PX_vol_0'!K15</f>
        <v>92303</v>
      </c>
      <c r="L14">
        <f>'SOFR3mo PX_vol_0'!L15</f>
        <v>92303</v>
      </c>
      <c r="M14">
        <f>'SOFR3mo PX_vol_0'!M15</f>
        <v>87264</v>
      </c>
      <c r="N14">
        <f>'SOFR3mo PX_vol_0'!N15</f>
        <v>70310</v>
      </c>
      <c r="O14">
        <f>'SOFR3mo PX_vol_0'!O15</f>
        <v>64819</v>
      </c>
      <c r="P14">
        <f>'SOFR3mo PX_vol_0'!P15</f>
        <v>80906</v>
      </c>
      <c r="Q14">
        <f>'SOFR3mo PX_vol_0'!Q15</f>
        <v>103200</v>
      </c>
      <c r="R14">
        <f>'SOFR3mo PX_vol_0'!R15</f>
        <v>83934</v>
      </c>
      <c r="S14">
        <f>'SOFR3mo PX_vol_0'!S15</f>
        <v>76406</v>
      </c>
      <c r="T14">
        <f>'SOFR3mo PX_vol_0'!T15</f>
        <v>106886</v>
      </c>
      <c r="U14">
        <f>'SOFR3mo PX_vol_0'!U15</f>
        <v>120556</v>
      </c>
      <c r="V14">
        <f>'SOFR3mo PX_vol_0'!V15</f>
        <v>120556</v>
      </c>
      <c r="W14">
        <f>'SOFR3mo PX_vol_0'!W15</f>
        <v>133986</v>
      </c>
      <c r="X14">
        <f>'SOFR3mo PX_vol_0'!X15</f>
        <v>137380</v>
      </c>
    </row>
    <row r="15" spans="1:24" x14ac:dyDescent="0.25">
      <c r="A15" t="str">
        <f ca="1">'cont list_0'!I18</f>
        <v>U29</v>
      </c>
      <c r="B15">
        <f>'SOFR3mo PX_vol_0'!B16</f>
        <v>40962</v>
      </c>
      <c r="C15">
        <f>'SOFR3mo PX_vol_0'!C16</f>
        <v>77609</v>
      </c>
      <c r="D15">
        <f>'SOFR3mo PX_vol_0'!D16</f>
        <v>97791</v>
      </c>
      <c r="E15">
        <f>'SOFR3mo PX_vol_0'!E16</f>
        <v>62716</v>
      </c>
      <c r="F15">
        <f>'SOFR3mo PX_vol_0'!F16</f>
        <v>57188</v>
      </c>
      <c r="G15">
        <f>'SOFR3mo PX_vol_0'!G16</f>
        <v>62846</v>
      </c>
      <c r="H15">
        <f>'SOFR3mo PX_vol_0'!H16</f>
        <v>89853</v>
      </c>
      <c r="I15">
        <f>'SOFR3mo PX_vol_0'!I16</f>
        <v>53347</v>
      </c>
      <c r="J15">
        <f>'SOFR3mo PX_vol_0'!J16</f>
        <v>55189</v>
      </c>
      <c r="K15">
        <f>'SOFR3mo PX_vol_0'!K16</f>
        <v>88117</v>
      </c>
      <c r="L15">
        <f>'SOFR3mo PX_vol_0'!L16</f>
        <v>88117</v>
      </c>
      <c r="M15">
        <f>'SOFR3mo PX_vol_0'!M16</f>
        <v>92892</v>
      </c>
      <c r="N15">
        <f>'SOFR3mo PX_vol_0'!N16</f>
        <v>71664</v>
      </c>
      <c r="O15">
        <f>'SOFR3mo PX_vol_0'!O16</f>
        <v>52936</v>
      </c>
      <c r="P15">
        <f>'SOFR3mo PX_vol_0'!P16</f>
        <v>74063</v>
      </c>
      <c r="Q15">
        <f>'SOFR3mo PX_vol_0'!Q16</f>
        <v>98668</v>
      </c>
      <c r="R15">
        <f>'SOFR3mo PX_vol_0'!R16</f>
        <v>85433</v>
      </c>
      <c r="S15">
        <f>'SOFR3mo PX_vol_0'!S16</f>
        <v>79281</v>
      </c>
      <c r="T15">
        <f>'SOFR3mo PX_vol_0'!T16</f>
        <v>114058</v>
      </c>
      <c r="U15">
        <f>'SOFR3mo PX_vol_0'!U16</f>
        <v>116935</v>
      </c>
      <c r="V15">
        <f>'SOFR3mo PX_vol_0'!V16</f>
        <v>116935</v>
      </c>
      <c r="W15">
        <f>'SOFR3mo PX_vol_0'!W16</f>
        <v>146568</v>
      </c>
      <c r="X15">
        <f>'SOFR3mo PX_vol_0'!X16</f>
        <v>129721</v>
      </c>
    </row>
    <row r="16" spans="1:24" x14ac:dyDescent="0.25">
      <c r="A16" t="str">
        <f ca="1">'cont list_0'!I19</f>
        <v>Z29</v>
      </c>
      <c r="B16">
        <f>'SOFR3mo PX_vol_0'!B17</f>
        <v>22082</v>
      </c>
      <c r="C16">
        <f>'SOFR3mo PX_vol_0'!C17</f>
        <v>33326</v>
      </c>
      <c r="D16">
        <f>'SOFR3mo PX_vol_0'!D17</f>
        <v>47527</v>
      </c>
      <c r="E16">
        <f>'SOFR3mo PX_vol_0'!E17</f>
        <v>36093</v>
      </c>
      <c r="F16">
        <f>'SOFR3mo PX_vol_0'!F17</f>
        <v>22543</v>
      </c>
      <c r="G16">
        <f>'SOFR3mo PX_vol_0'!G17</f>
        <v>39621</v>
      </c>
      <c r="H16">
        <f>'SOFR3mo PX_vol_0'!H17</f>
        <v>45069</v>
      </c>
      <c r="I16">
        <f>'SOFR3mo PX_vol_0'!I17</f>
        <v>30429</v>
      </c>
      <c r="J16">
        <f>'SOFR3mo PX_vol_0'!J17</f>
        <v>27550</v>
      </c>
      <c r="K16">
        <f>'SOFR3mo PX_vol_0'!K17</f>
        <v>50004</v>
      </c>
      <c r="L16">
        <f>'SOFR3mo PX_vol_0'!L17</f>
        <v>50004</v>
      </c>
      <c r="M16">
        <f>'SOFR3mo PX_vol_0'!M17</f>
        <v>50104</v>
      </c>
      <c r="N16">
        <f>'SOFR3mo PX_vol_0'!N17</f>
        <v>44189</v>
      </c>
      <c r="O16">
        <f>'SOFR3mo PX_vol_0'!O17</f>
        <v>28172</v>
      </c>
      <c r="P16">
        <f>'SOFR3mo PX_vol_0'!P17</f>
        <v>48331</v>
      </c>
      <c r="Q16">
        <f>'SOFR3mo PX_vol_0'!Q17</f>
        <v>46691</v>
      </c>
      <c r="R16">
        <f>'SOFR3mo PX_vol_0'!R17</f>
        <v>45782</v>
      </c>
      <c r="S16">
        <f>'SOFR3mo PX_vol_0'!S17</f>
        <v>39398</v>
      </c>
      <c r="T16">
        <f>'SOFR3mo PX_vol_0'!T17</f>
        <v>47380</v>
      </c>
      <c r="U16">
        <f>'SOFR3mo PX_vol_0'!U17</f>
        <v>58134</v>
      </c>
      <c r="V16">
        <f>'SOFR3mo PX_vol_0'!V17</f>
        <v>58134</v>
      </c>
      <c r="W16">
        <f>'SOFR3mo PX_vol_0'!W17</f>
        <v>78557</v>
      </c>
      <c r="X16">
        <f>'SOFR3mo PX_vol_0'!X17</f>
        <v>45760</v>
      </c>
    </row>
    <row r="17" spans="1:24" x14ac:dyDescent="0.25">
      <c r="A17" t="str">
        <f ca="1">'cont list_0'!I20</f>
        <v>H30</v>
      </c>
      <c r="B17">
        <f>'SOFR3mo PX_vol_0'!B18</f>
        <v>15426</v>
      </c>
      <c r="C17">
        <f>'SOFR3mo PX_vol_0'!C18</f>
        <v>37000</v>
      </c>
      <c r="D17">
        <f>'SOFR3mo PX_vol_0'!D18</f>
        <v>50122</v>
      </c>
      <c r="E17">
        <f>'SOFR3mo PX_vol_0'!E18</f>
        <v>33889</v>
      </c>
      <c r="F17">
        <f>'SOFR3mo PX_vol_0'!F18</f>
        <v>25162</v>
      </c>
      <c r="G17">
        <f>'SOFR3mo PX_vol_0'!G18</f>
        <v>35156</v>
      </c>
      <c r="H17">
        <f>'SOFR3mo PX_vol_0'!H18</f>
        <v>46828</v>
      </c>
      <c r="I17">
        <f>'SOFR3mo PX_vol_0'!I18</f>
        <v>26191</v>
      </c>
      <c r="J17">
        <f>'SOFR3mo PX_vol_0'!J18</f>
        <v>30810</v>
      </c>
      <c r="K17">
        <f>'SOFR3mo PX_vol_0'!K18</f>
        <v>44187</v>
      </c>
      <c r="L17">
        <f>'SOFR3mo PX_vol_0'!L18</f>
        <v>44187</v>
      </c>
      <c r="M17">
        <f>'SOFR3mo PX_vol_0'!M18</f>
        <v>60748</v>
      </c>
      <c r="N17">
        <f>'SOFR3mo PX_vol_0'!N18</f>
        <v>40637</v>
      </c>
      <c r="O17">
        <f>'SOFR3mo PX_vol_0'!O18</f>
        <v>30956</v>
      </c>
      <c r="P17">
        <f>'SOFR3mo PX_vol_0'!P18</f>
        <v>66689</v>
      </c>
      <c r="Q17">
        <f>'SOFR3mo PX_vol_0'!Q18</f>
        <v>42256</v>
      </c>
      <c r="R17">
        <f>'SOFR3mo PX_vol_0'!R18</f>
        <v>54762</v>
      </c>
      <c r="S17">
        <f>'SOFR3mo PX_vol_0'!S18</f>
        <v>32371</v>
      </c>
      <c r="T17">
        <f>'SOFR3mo PX_vol_0'!T18</f>
        <v>63843</v>
      </c>
      <c r="U17">
        <f>'SOFR3mo PX_vol_0'!U18</f>
        <v>63028</v>
      </c>
      <c r="V17">
        <f>'SOFR3mo PX_vol_0'!V18</f>
        <v>63028</v>
      </c>
      <c r="W17">
        <f>'SOFR3mo PX_vol_0'!W18</f>
        <v>92131</v>
      </c>
      <c r="X17">
        <f>'SOFR3mo PX_vol_0'!X18</f>
        <v>34807</v>
      </c>
    </row>
    <row r="18" spans="1:24" x14ac:dyDescent="0.25">
      <c r="A18" t="str">
        <f ca="1">'cont list_0'!I21</f>
        <v>M30</v>
      </c>
      <c r="B18">
        <f>'SOFR3mo PX_vol_0'!B19</f>
        <v>12782</v>
      </c>
      <c r="C18">
        <f>'SOFR3mo PX_vol_0'!C19</f>
        <v>30501</v>
      </c>
      <c r="D18">
        <f>'SOFR3mo PX_vol_0'!D19</f>
        <v>37586</v>
      </c>
      <c r="E18">
        <f>'SOFR3mo PX_vol_0'!E19</f>
        <v>27213</v>
      </c>
      <c r="F18">
        <f>'SOFR3mo PX_vol_0'!F19</f>
        <v>23064</v>
      </c>
      <c r="G18">
        <f>'SOFR3mo PX_vol_0'!G19</f>
        <v>27311</v>
      </c>
      <c r="H18">
        <f>'SOFR3mo PX_vol_0'!H19</f>
        <v>33099</v>
      </c>
      <c r="I18">
        <f>'SOFR3mo PX_vol_0'!I19</f>
        <v>23151</v>
      </c>
      <c r="J18">
        <f>'SOFR3mo PX_vol_0'!J19</f>
        <v>23642</v>
      </c>
      <c r="K18">
        <f>'SOFR3mo PX_vol_0'!K19</f>
        <v>60715</v>
      </c>
      <c r="L18">
        <f>'SOFR3mo PX_vol_0'!L19</f>
        <v>60715</v>
      </c>
      <c r="M18">
        <f>'SOFR3mo PX_vol_0'!M19</f>
        <v>51836</v>
      </c>
      <c r="N18">
        <f>'SOFR3mo PX_vol_0'!N19</f>
        <v>33109</v>
      </c>
      <c r="O18">
        <f>'SOFR3mo PX_vol_0'!O19</f>
        <v>28113</v>
      </c>
      <c r="P18">
        <f>'SOFR3mo PX_vol_0'!P19</f>
        <v>42954</v>
      </c>
      <c r="Q18">
        <f>'SOFR3mo PX_vol_0'!Q19</f>
        <v>35857</v>
      </c>
      <c r="R18">
        <f>'SOFR3mo PX_vol_0'!R19</f>
        <v>34682</v>
      </c>
      <c r="S18">
        <f>'SOFR3mo PX_vol_0'!S19</f>
        <v>31160</v>
      </c>
      <c r="T18">
        <f>'SOFR3mo PX_vol_0'!T19</f>
        <v>45706</v>
      </c>
      <c r="U18">
        <f>'SOFR3mo PX_vol_0'!U19</f>
        <v>44830</v>
      </c>
      <c r="V18">
        <f>'SOFR3mo PX_vol_0'!V19</f>
        <v>44830</v>
      </c>
      <c r="W18">
        <f>'SOFR3mo PX_vol_0'!W19</f>
        <v>71145</v>
      </c>
      <c r="X18">
        <f>'SOFR3mo PX_vol_0'!X19</f>
        <v>32604</v>
      </c>
    </row>
    <row r="19" spans="1:24" x14ac:dyDescent="0.25">
      <c r="A19" t="str">
        <f ca="1">'cont list_0'!I22</f>
        <v>U30</v>
      </c>
      <c r="B19">
        <f>'SOFR3mo PX_vol_0'!B20</f>
        <v>12391</v>
      </c>
      <c r="C19">
        <f>'SOFR3mo PX_vol_0'!C20</f>
        <v>29400</v>
      </c>
      <c r="D19">
        <f>'SOFR3mo PX_vol_0'!D20</f>
        <v>36691</v>
      </c>
      <c r="E19">
        <f>'SOFR3mo PX_vol_0'!E20</f>
        <v>28449</v>
      </c>
      <c r="F19">
        <f>'SOFR3mo PX_vol_0'!F20</f>
        <v>19038</v>
      </c>
      <c r="G19">
        <f>'SOFR3mo PX_vol_0'!G20</f>
        <v>23452</v>
      </c>
      <c r="H19">
        <f>'SOFR3mo PX_vol_0'!H20</f>
        <v>31694</v>
      </c>
      <c r="I19">
        <f>'SOFR3mo PX_vol_0'!I20</f>
        <v>23037</v>
      </c>
      <c r="J19">
        <f>'SOFR3mo PX_vol_0'!J20</f>
        <v>23319</v>
      </c>
      <c r="K19">
        <f>'SOFR3mo PX_vol_0'!K20</f>
        <v>39489</v>
      </c>
      <c r="L19">
        <f>'SOFR3mo PX_vol_0'!L20</f>
        <v>39489</v>
      </c>
      <c r="M19">
        <f>'SOFR3mo PX_vol_0'!M20</f>
        <v>46049</v>
      </c>
      <c r="N19">
        <f>'SOFR3mo PX_vol_0'!N20</f>
        <v>30120</v>
      </c>
      <c r="O19">
        <f>'SOFR3mo PX_vol_0'!O20</f>
        <v>33367</v>
      </c>
      <c r="P19">
        <f>'SOFR3mo PX_vol_0'!P20</f>
        <v>44887</v>
      </c>
      <c r="Q19">
        <f>'SOFR3mo PX_vol_0'!Q20</f>
        <v>37571</v>
      </c>
      <c r="R19">
        <f>'SOFR3mo PX_vol_0'!R20</f>
        <v>36455</v>
      </c>
      <c r="S19">
        <f>'SOFR3mo PX_vol_0'!S20</f>
        <v>28023</v>
      </c>
      <c r="T19">
        <f>'SOFR3mo PX_vol_0'!T20</f>
        <v>48617</v>
      </c>
      <c r="U19">
        <f>'SOFR3mo PX_vol_0'!U20</f>
        <v>54120</v>
      </c>
      <c r="V19">
        <f>'SOFR3mo PX_vol_0'!V20</f>
        <v>54120</v>
      </c>
      <c r="W19">
        <f>'SOFR3mo PX_vol_0'!W20</f>
        <v>60577</v>
      </c>
      <c r="X19">
        <f>'SOFR3mo PX_vol_0'!X20</f>
        <v>29343</v>
      </c>
    </row>
    <row r="20" spans="1:24" x14ac:dyDescent="0.25">
      <c r="A20" t="str">
        <f ca="1">'cont list_0'!I23</f>
        <v>Z30</v>
      </c>
      <c r="B20">
        <f>'SOFR3mo PX_vol_0'!B21</f>
        <v>10194</v>
      </c>
      <c r="C20">
        <f>'SOFR3mo PX_vol_0'!C21</f>
        <v>21786</v>
      </c>
      <c r="D20">
        <f>'SOFR3mo PX_vol_0'!D21</f>
        <v>25848</v>
      </c>
      <c r="E20">
        <f>'SOFR3mo PX_vol_0'!E21</f>
        <v>17305</v>
      </c>
      <c r="F20">
        <f>'SOFR3mo PX_vol_0'!F21</f>
        <v>12633</v>
      </c>
      <c r="G20">
        <f>'SOFR3mo PX_vol_0'!G21</f>
        <v>14529</v>
      </c>
      <c r="H20">
        <f>'SOFR3mo PX_vol_0'!H21</f>
        <v>21645</v>
      </c>
      <c r="I20">
        <f>'SOFR3mo PX_vol_0'!I21</f>
        <v>17064</v>
      </c>
      <c r="J20">
        <f>'SOFR3mo PX_vol_0'!J21</f>
        <v>14818</v>
      </c>
      <c r="K20">
        <f>'SOFR3mo PX_vol_0'!K21</f>
        <v>31431</v>
      </c>
      <c r="L20">
        <f>'SOFR3mo PX_vol_0'!L21</f>
        <v>31431</v>
      </c>
      <c r="M20">
        <f>'SOFR3mo PX_vol_0'!M21</f>
        <v>31588</v>
      </c>
      <c r="N20">
        <f>'SOFR3mo PX_vol_0'!N21</f>
        <v>17822</v>
      </c>
      <c r="O20">
        <f>'SOFR3mo PX_vol_0'!O21</f>
        <v>13961</v>
      </c>
      <c r="P20">
        <f>'SOFR3mo PX_vol_0'!P21</f>
        <v>24678</v>
      </c>
      <c r="Q20">
        <f>'SOFR3mo PX_vol_0'!Q21</f>
        <v>27837</v>
      </c>
      <c r="R20">
        <f>'SOFR3mo PX_vol_0'!R21</f>
        <v>24535</v>
      </c>
      <c r="S20">
        <f>'SOFR3mo PX_vol_0'!S21</f>
        <v>19357</v>
      </c>
      <c r="T20">
        <f>'SOFR3mo PX_vol_0'!T21</f>
        <v>29236</v>
      </c>
      <c r="U20">
        <f>'SOFR3mo PX_vol_0'!U21</f>
        <v>33175</v>
      </c>
      <c r="V20">
        <f>'SOFR3mo PX_vol_0'!V21</f>
        <v>33175</v>
      </c>
      <c r="W20">
        <f>'SOFR3mo PX_vol_0'!W21</f>
        <v>44391</v>
      </c>
      <c r="X20">
        <f>'SOFR3mo PX_vol_0'!X21</f>
        <v>24767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FB9A-4705-4D73-A604-3BCED7D52158}">
  <dimension ref="A2:BN37"/>
  <sheetViews>
    <sheetView workbookViewId="0">
      <selection activeCell="K40" sqref="K40"/>
    </sheetView>
  </sheetViews>
  <sheetFormatPr defaultRowHeight="15" x14ac:dyDescent="0.25"/>
  <sheetData>
    <row r="2" spans="1:66" x14ac:dyDescent="0.25">
      <c r="A2" t="str">
        <f>SOFR3mo_PX__2[[#This Row],[Column1]]</f>
        <v>Dates</v>
      </c>
      <c r="B2">
        <f>SOFR3mo_PX__2[[#This Row],[Column2]]</f>
        <v>46300</v>
      </c>
      <c r="C2">
        <f>SOFR3mo_PX__2[[#This Row],[Column3]]</f>
        <v>46297</v>
      </c>
      <c r="D2">
        <f>SOFR3mo_PX__2[[#This Row],[Column4]]</f>
        <v>46296</v>
      </c>
      <c r="E2">
        <f>SOFR3mo_PX__2[[#This Row],[Column5]]</f>
        <v>46295</v>
      </c>
      <c r="F2">
        <f>SOFR3mo_PX__2[[#This Row],[Column6]]</f>
        <v>46294</v>
      </c>
      <c r="G2">
        <f>SOFR3mo_PX__2[[#This Row],[Column7]]</f>
        <v>46293</v>
      </c>
      <c r="H2">
        <f>SOFR3mo_PX__2[[#This Row],[Column8]]</f>
        <v>46290</v>
      </c>
      <c r="I2">
        <f>SOFR3mo_PX__2[[#This Row],[Column9]]</f>
        <v>46289</v>
      </c>
      <c r="J2">
        <f>SOFR3mo_PX__2[[#This Row],[Column10]]</f>
        <v>46288</v>
      </c>
      <c r="K2">
        <f>SOFR3mo_PX__2[[#This Row],[Column11]]</f>
        <v>46287</v>
      </c>
      <c r="L2">
        <f>SOFR3mo_PX__2[[#This Row],[Column12]]</f>
        <v>46286</v>
      </c>
      <c r="M2">
        <f>SOFR3mo_PX__2[[#This Row],[Column13]]</f>
        <v>46283</v>
      </c>
      <c r="N2">
        <f>SOFR3mo_PX__2[[#This Row],[Column14]]</f>
        <v>46282</v>
      </c>
      <c r="O2">
        <f>SOFR3mo_PX__2[[#This Row],[Column15]]</f>
        <v>46281</v>
      </c>
      <c r="P2">
        <f>SOFR3mo_PX__2[[#This Row],[Column16]]</f>
        <v>46280</v>
      </c>
      <c r="Q2">
        <f>SOFR3mo_PX__2[[#This Row],[Column17]]</f>
        <v>46279</v>
      </c>
      <c r="R2">
        <f>SOFR3mo_PX__2[[#This Row],[Column18]]</f>
        <v>46276</v>
      </c>
      <c r="S2">
        <f>SOFR3mo_PX__2[[#This Row],[Column19]]</f>
        <v>46275</v>
      </c>
      <c r="T2">
        <f>SOFR3mo_PX__2[[#This Row],[Column20]]</f>
        <v>46274</v>
      </c>
      <c r="U2">
        <f>SOFR3mo_PX__2[[#This Row],[Column21]]</f>
        <v>46273</v>
      </c>
      <c r="V2">
        <f>SOFR3mo_PX__2[[#This Row],[Column22]]</f>
        <v>46272</v>
      </c>
      <c r="W2">
        <f>SOFR3mo_PX__2[[#This Row],[Column23]]</f>
        <v>46269</v>
      </c>
      <c r="X2">
        <f>SOFR3mo_PX__2[[#This Row],[Column24]]</f>
        <v>46268</v>
      </c>
      <c r="Y2">
        <f>SOFR3mo_PX__2[[#This Row],[Column25]]</f>
        <v>46267</v>
      </c>
      <c r="Z2">
        <f>SOFR3mo_PX__2[[#This Row],[Column26]]</f>
        <v>46266</v>
      </c>
      <c r="AA2">
        <f>SOFR3mo_PX__2[[#This Row],[Column27]]</f>
        <v>46265</v>
      </c>
      <c r="AB2">
        <f>SOFR3mo_PX__2[[#This Row],[Column28]]</f>
        <v>46262</v>
      </c>
      <c r="AC2">
        <f>SOFR3mo_PX__2[[#This Row],[Column29]]</f>
        <v>46261</v>
      </c>
      <c r="AD2">
        <f>SOFR3mo_PX__2[[#This Row],[Column30]]</f>
        <v>46260</v>
      </c>
      <c r="AE2">
        <f>SOFR3mo_PX__2[[#This Row],[Column31]]</f>
        <v>46259</v>
      </c>
      <c r="AF2">
        <f>SOFR3mo_PX__2[[#This Row],[Column32]]</f>
        <v>46258</v>
      </c>
      <c r="AG2">
        <f>SOFR3mo_PX__2[[#This Row],[Column33]]</f>
        <v>46255</v>
      </c>
      <c r="AH2">
        <f>SOFR3mo_PX__2[[#This Row],[Column34]]</f>
        <v>46254</v>
      </c>
      <c r="AI2">
        <f>SOFR3mo_PX__2[[#This Row],[Column35]]</f>
        <v>46253</v>
      </c>
      <c r="AJ2">
        <f>SOFR3mo_PX__2[[#This Row],[Column36]]</f>
        <v>46252</v>
      </c>
      <c r="AK2">
        <f>SOFR3mo_PX__2[[#This Row],[Column37]]</f>
        <v>46251</v>
      </c>
      <c r="AL2">
        <f>SOFR3mo_PX__2[[#This Row],[Column38]]</f>
        <v>46248</v>
      </c>
      <c r="AM2">
        <f>SOFR3mo_PX__2[[#This Row],[Column39]]</f>
        <v>46247</v>
      </c>
      <c r="AN2">
        <f>SOFR3mo_PX__2[[#This Row],[Column40]]</f>
        <v>46246</v>
      </c>
      <c r="AO2">
        <f>SOFR3mo_PX__2[[#This Row],[Column41]]</f>
        <v>46245</v>
      </c>
      <c r="AP2">
        <f>SOFR3mo_PX__2[[#This Row],[Column42]]</f>
        <v>46244</v>
      </c>
      <c r="AQ2">
        <f>SOFR3mo_PX__2[[#This Row],[Column43]]</f>
        <v>46241</v>
      </c>
      <c r="AR2">
        <f>SOFR3mo_PX__2[[#This Row],[Column44]]</f>
        <v>46240</v>
      </c>
      <c r="AS2">
        <f>SOFR3mo_PX__2[[#This Row],[Column45]]</f>
        <v>46239</v>
      </c>
      <c r="AT2">
        <f>SOFR3mo_PX__2[[#This Row],[Column46]]</f>
        <v>46238</v>
      </c>
      <c r="AU2">
        <f>SOFR3mo_PX__2[[#This Row],[Column47]]</f>
        <v>46237</v>
      </c>
      <c r="AV2">
        <f>SOFR3mo_PX__2[[#This Row],[Column48]]</f>
        <v>46234</v>
      </c>
      <c r="AW2">
        <f>SOFR3mo_PX__2[[#This Row],[Column49]]</f>
        <v>46233</v>
      </c>
      <c r="AX2">
        <f>SOFR3mo_PX__2[[#This Row],[Column50]]</f>
        <v>46232</v>
      </c>
      <c r="AY2">
        <f>SOFR3mo_PX__2[[#This Row],[Column51]]</f>
        <v>46231</v>
      </c>
      <c r="AZ2">
        <f>SOFR3mo_PX__2[[#This Row],[Column52]]</f>
        <v>46230</v>
      </c>
      <c r="BA2">
        <f>SOFR3mo_PX__2[[#This Row],[Column53]]</f>
        <v>46227</v>
      </c>
      <c r="BB2">
        <f>SOFR3mo_PX__2[[#This Row],[Column54]]</f>
        <v>46226</v>
      </c>
      <c r="BC2">
        <f>SOFR3mo_PX__2[[#This Row],[Column55]]</f>
        <v>46225</v>
      </c>
      <c r="BD2">
        <f>SOFR3mo_PX__2[[#This Row],[Column56]]</f>
        <v>46224</v>
      </c>
      <c r="BE2">
        <f>SOFR3mo_PX__2[[#This Row],[Column57]]</f>
        <v>46223</v>
      </c>
      <c r="BF2">
        <f>SOFR3mo_PX__2[[#This Row],[Column58]]</f>
        <v>46220</v>
      </c>
      <c r="BG2">
        <f>SOFR3mo_PX__2[[#This Row],[Column59]]</f>
        <v>46219</v>
      </c>
      <c r="BH2">
        <f>SOFR3mo_PX__2[[#This Row],[Column60]]</f>
        <v>46218</v>
      </c>
      <c r="BI2">
        <f>SOFR3mo_PX__2[[#This Row],[Column61]]</f>
        <v>46217</v>
      </c>
      <c r="BJ2">
        <f>SOFR3mo_PX__2[[#This Row],[Column62]]</f>
        <v>46216</v>
      </c>
      <c r="BK2">
        <f>SOFR3mo_PX__2[[#This Row],[Column26]]</f>
        <v>46266</v>
      </c>
      <c r="BL2">
        <f>SOFR3mo_PX__2[[#This Row],[Column27]]</f>
        <v>46265</v>
      </c>
      <c r="BM2">
        <f>SOFR3mo_PX__2[[#This Row],[Column28]]</f>
        <v>46262</v>
      </c>
      <c r="BN2">
        <f>SOFR3mo_PX__2[[#This Row],[Column29]]</f>
        <v>46261</v>
      </c>
    </row>
    <row r="3" spans="1:66" x14ac:dyDescent="0.25">
      <c r="A3" t="str">
        <f ca="1">'cont list_0'!I6</f>
        <v>U26</v>
      </c>
      <c r="B3">
        <f>SOFR3mo_PX__2[[#This Row],[Column2]]</f>
        <v>96.052499999999995</v>
      </c>
      <c r="C3">
        <f>SOFR3mo_PX__2[[#This Row],[Column3]]</f>
        <v>96.052499999999995</v>
      </c>
      <c r="D3">
        <f>SOFR3mo_PX__2[[#This Row],[Column4]]</f>
        <v>96.047499999999999</v>
      </c>
      <c r="E3">
        <f>SOFR3mo_PX__2[[#This Row],[Column5]]</f>
        <v>96.032499999999999</v>
      </c>
      <c r="F3">
        <f>SOFR3mo_PX__2[[#This Row],[Column6]]</f>
        <v>96.015000000000001</v>
      </c>
      <c r="G3">
        <f>SOFR3mo_PX__2[[#This Row],[Column7]]</f>
        <v>95.99</v>
      </c>
      <c r="H3">
        <f>SOFR3mo_PX__2[[#This Row],[Column8]]</f>
        <v>95.997500000000002</v>
      </c>
      <c r="I3">
        <f>SOFR3mo_PX__2[[#This Row],[Column9]]</f>
        <v>95.984999999999999</v>
      </c>
      <c r="J3">
        <f>SOFR3mo_PX__2[[#This Row],[Column10]]</f>
        <v>95.984999999999999</v>
      </c>
      <c r="K3">
        <f>SOFR3mo_PX__2[[#This Row],[Column11]]</f>
        <v>96</v>
      </c>
      <c r="L3">
        <f>SOFR3mo_PX__2[[#This Row],[Column12]]</f>
        <v>95.997500000000002</v>
      </c>
      <c r="M3">
        <f>SOFR3mo_PX__2[[#This Row],[Column13]]</f>
        <v>95.997500000000002</v>
      </c>
      <c r="N3">
        <f>SOFR3mo_PX__2[[#This Row],[Column14]]</f>
        <v>95.997500000000002</v>
      </c>
      <c r="O3">
        <f>SOFR3mo_PX__2[[#This Row],[Column15]]</f>
        <v>96.004999999999995</v>
      </c>
      <c r="P3">
        <f>SOFR3mo_PX__2[[#This Row],[Column16]]</f>
        <v>96.352500000000006</v>
      </c>
      <c r="Q3">
        <f>SOFR3mo_PX__2[[#This Row],[Column17]]</f>
        <v>96.352500000000006</v>
      </c>
      <c r="R3">
        <f>SOFR3mo_PX__2[[#This Row],[Column18]]</f>
        <v>96.352500000000006</v>
      </c>
      <c r="S3">
        <f>SOFR3mo_PX__2[[#This Row],[Column19]]</f>
        <v>96.352500000000006</v>
      </c>
      <c r="T3">
        <f>SOFR3mo_PX__2[[#This Row],[Column20]]</f>
        <v>96.35</v>
      </c>
      <c r="U3">
        <f>SOFR3mo_PX__2[[#This Row],[Column21]]</f>
        <v>96.35</v>
      </c>
      <c r="V3">
        <f>SOFR3mo_PX__2[[#This Row],[Column22]]</f>
        <v>96.352500000000006</v>
      </c>
      <c r="W3">
        <f>SOFR3mo_PX__2[[#This Row],[Column23]]</f>
        <v>96.352500000000006</v>
      </c>
      <c r="X3">
        <f>SOFR3mo_PX__2[[#This Row],[Column24]]</f>
        <v>96.355000000000004</v>
      </c>
      <c r="Y3">
        <f>SOFR3mo_PX__2[[#This Row],[Column25]]</f>
        <v>96.355000000000004</v>
      </c>
      <c r="Z3">
        <f>SOFR3mo_PX__2[[#This Row],[Column26]]</f>
        <v>96.352500000000006</v>
      </c>
      <c r="AA3">
        <f>SOFR3mo_PX__2[[#This Row],[Column27]]</f>
        <v>96.355000000000004</v>
      </c>
      <c r="AB3">
        <f>SOFR3mo_PX__2[[#This Row],[Column28]]</f>
        <v>96.352500000000006</v>
      </c>
      <c r="AC3">
        <f>SOFR3mo_PX__2[[#This Row],[Column29]]</f>
        <v>96.352500000000006</v>
      </c>
      <c r="AD3">
        <f>SOFR3mo_PX__2[[#This Row],[Column30]]</f>
        <v>96.352500000000006</v>
      </c>
      <c r="AE3">
        <f>SOFR3mo_PX__2[[#This Row],[Column31]]</f>
        <v>96.355000000000004</v>
      </c>
      <c r="AF3">
        <f>SOFR3mo_PX__2[[#This Row],[Column32]]</f>
        <v>96.352500000000006</v>
      </c>
      <c r="AG3">
        <f>SOFR3mo_PX__2[[#This Row],[Column33]]</f>
        <v>96.352500000000006</v>
      </c>
      <c r="AH3">
        <f>SOFR3mo_PX__2[[#This Row],[Column34]]</f>
        <v>96.355000000000004</v>
      </c>
      <c r="AI3">
        <f>SOFR3mo_PX__2[[#This Row],[Column35]]</f>
        <v>96.357500000000002</v>
      </c>
      <c r="AJ3">
        <f>SOFR3mo_PX__2[[#This Row],[Column36]]</f>
        <v>96.357500000000002</v>
      </c>
      <c r="AK3">
        <f>SOFR3mo_PX__2[[#This Row],[Column37]]</f>
        <v>96.355000000000004</v>
      </c>
      <c r="AL3">
        <f>SOFR3mo_PX__2[[#This Row],[Column38]]</f>
        <v>96.355000000000004</v>
      </c>
      <c r="AM3">
        <f>SOFR3mo_PX__2[[#This Row],[Column39]]</f>
        <v>96.355000000000004</v>
      </c>
      <c r="AN3">
        <f>SOFR3mo_PX__2[[#This Row],[Column40]]</f>
        <v>96.355000000000004</v>
      </c>
      <c r="AO3">
        <f>SOFR3mo_PX__2[[#This Row],[Column41]]</f>
        <v>96.355000000000004</v>
      </c>
      <c r="AP3">
        <f>SOFR3mo_PX__2[[#This Row],[Column42]]</f>
        <v>96.355000000000004</v>
      </c>
      <c r="AQ3">
        <f>SOFR3mo_PX__2[[#This Row],[Column43]]</f>
        <v>96.357500000000002</v>
      </c>
      <c r="AR3">
        <f>SOFR3mo_PX__2[[#This Row],[Column44]]</f>
        <v>96.352500000000006</v>
      </c>
      <c r="AS3">
        <f>SOFR3mo_PX__2[[#This Row],[Column45]]</f>
        <v>96.355000000000004</v>
      </c>
      <c r="AT3">
        <f>SOFR3mo_PX__2[[#This Row],[Column46]]</f>
        <v>96.352500000000006</v>
      </c>
      <c r="AU3">
        <f>SOFR3mo_PX__2[[#This Row],[Column47]]</f>
        <v>96.352500000000006</v>
      </c>
      <c r="AV3">
        <f>SOFR3mo_PX__2[[#This Row],[Column48]]</f>
        <v>96.35</v>
      </c>
      <c r="AW3">
        <f>SOFR3mo_PX__2[[#This Row],[Column49]]</f>
        <v>96.347499999999997</v>
      </c>
      <c r="AX3">
        <f>SOFR3mo_PX__2[[#This Row],[Column50]]</f>
        <v>96.344999999999999</v>
      </c>
      <c r="AY3">
        <f>SOFR3mo_PX__2[[#This Row],[Column51]]</f>
        <v>96.307500000000005</v>
      </c>
      <c r="AZ3">
        <f>SOFR3mo_PX__2[[#This Row],[Column52]]</f>
        <v>96.295000000000002</v>
      </c>
      <c r="BA3">
        <f>SOFR3mo_PX__2[[#This Row],[Column53]]</f>
        <v>96.3</v>
      </c>
      <c r="BB3">
        <f>SOFR3mo_PX__2[[#This Row],[Column54]]</f>
        <v>96.3</v>
      </c>
      <c r="BC3">
        <f>SOFR3mo_PX__2[[#This Row],[Column55]]</f>
        <v>96.307500000000005</v>
      </c>
      <c r="BD3">
        <f>SOFR3mo_PX__2[[#This Row],[Column56]]</f>
        <v>96.317499999999995</v>
      </c>
      <c r="BE3">
        <f>SOFR3mo_PX__2[[#This Row],[Column57]]</f>
        <v>96.332499999999996</v>
      </c>
      <c r="BF3">
        <f>SOFR3mo_PX__2[[#This Row],[Column58]]</f>
        <v>96.332499999999996</v>
      </c>
      <c r="BG3">
        <f>SOFR3mo_PX__2[[#This Row],[Column59]]</f>
        <v>96.334999999999994</v>
      </c>
      <c r="BH3">
        <f>SOFR3mo_PX__2[[#This Row],[Column60]]</f>
        <v>96.33</v>
      </c>
      <c r="BI3">
        <f>SOFR3mo_PX__2[[#This Row],[Column61]]</f>
        <v>96.32</v>
      </c>
      <c r="BJ3">
        <f>SOFR3mo_PX__2[[#This Row],[Column62]]</f>
        <v>96.29</v>
      </c>
      <c r="BK3">
        <f>SOFR3mo_PX__2[[#This Row],[Column26]]</f>
        <v>96.352500000000006</v>
      </c>
      <c r="BL3">
        <f>SOFR3mo_PX__2[[#This Row],[Column27]]</f>
        <v>96.355000000000004</v>
      </c>
      <c r="BM3">
        <f>SOFR3mo_PX__2[[#This Row],[Column28]]</f>
        <v>96.352500000000006</v>
      </c>
      <c r="BN3">
        <f>SOFR3mo_PX__2[[#This Row],[Column29]]</f>
        <v>96.352500000000006</v>
      </c>
    </row>
    <row r="4" spans="1:66" x14ac:dyDescent="0.25">
      <c r="A4" t="str">
        <f ca="1">'cont list_0'!I7</f>
        <v>Z26</v>
      </c>
      <c r="B4">
        <f>SOFR3mo_PX__2[[#This Row],[Column2]]</f>
        <v>95.77</v>
      </c>
      <c r="C4">
        <f>SOFR3mo_PX__2[[#This Row],[Column3]]</f>
        <v>95.77</v>
      </c>
      <c r="D4">
        <f>SOFR3mo_PX__2[[#This Row],[Column4]]</f>
        <v>95.78</v>
      </c>
      <c r="E4">
        <f>SOFR3mo_PX__2[[#This Row],[Column5]]</f>
        <v>95.7</v>
      </c>
      <c r="F4">
        <f>SOFR3mo_PX__2[[#This Row],[Column6]]</f>
        <v>95.665000000000006</v>
      </c>
      <c r="G4">
        <f>SOFR3mo_PX__2[[#This Row],[Column7]]</f>
        <v>95.614999999999995</v>
      </c>
      <c r="H4">
        <f>SOFR3mo_PX__2[[#This Row],[Column8]]</f>
        <v>95.65</v>
      </c>
      <c r="I4">
        <f>SOFR3mo_PX__2[[#This Row],[Column9]]</f>
        <v>95.63</v>
      </c>
      <c r="J4">
        <f>SOFR3mo_PX__2[[#This Row],[Column10]]</f>
        <v>95.635000000000005</v>
      </c>
      <c r="K4">
        <f>SOFR3mo_PX__2[[#This Row],[Column11]]</f>
        <v>95.68</v>
      </c>
      <c r="L4">
        <f>SOFR3mo_PX__2[[#This Row],[Column12]]</f>
        <v>95.674999999999997</v>
      </c>
      <c r="M4">
        <f>SOFR3mo_PX__2[[#This Row],[Column13]]</f>
        <v>95.674999999999997</v>
      </c>
      <c r="N4">
        <f>SOFR3mo_PX__2[[#This Row],[Column14]]</f>
        <v>95.69</v>
      </c>
      <c r="O4">
        <f>SOFR3mo_PX__2[[#This Row],[Column15]]</f>
        <v>95.7</v>
      </c>
      <c r="P4">
        <f>SOFR3mo_PX__2[[#This Row],[Column16]]</f>
        <v>96.02</v>
      </c>
      <c r="Q4">
        <f>SOFR3mo_PX__2[[#This Row],[Column17]]</f>
        <v>96.025000000000006</v>
      </c>
      <c r="R4">
        <f>SOFR3mo_PX__2[[#This Row],[Column18]]</f>
        <v>96.032499999999999</v>
      </c>
      <c r="S4">
        <f>SOFR3mo_PX__2[[#This Row],[Column19]]</f>
        <v>96.092500000000001</v>
      </c>
      <c r="T4">
        <f>SOFR3mo_PX__2[[#This Row],[Column20]]</f>
        <v>96.13</v>
      </c>
      <c r="U4">
        <f>SOFR3mo_PX__2[[#This Row],[Column21]]</f>
        <v>96.135000000000005</v>
      </c>
      <c r="V4">
        <f>SOFR3mo_PX__2[[#This Row],[Column22]]</f>
        <v>96.14</v>
      </c>
      <c r="W4">
        <f>SOFR3mo_PX__2[[#This Row],[Column23]]</f>
        <v>96.14</v>
      </c>
      <c r="X4">
        <f>SOFR3mo_PX__2[[#This Row],[Column24]]</f>
        <v>96.165000000000006</v>
      </c>
      <c r="Y4">
        <f>SOFR3mo_PX__2[[#This Row],[Column25]]</f>
        <v>96.125</v>
      </c>
      <c r="Z4">
        <f>SOFR3mo_PX__2[[#This Row],[Column26]]</f>
        <v>96.114999999999995</v>
      </c>
      <c r="AA4">
        <f>SOFR3mo_PX__2[[#This Row],[Column27]]</f>
        <v>96.125</v>
      </c>
      <c r="AB4">
        <f>SOFR3mo_PX__2[[#This Row],[Column28]]</f>
        <v>96.14</v>
      </c>
      <c r="AC4">
        <f>SOFR3mo_PX__2[[#This Row],[Column29]]</f>
        <v>96.204999999999998</v>
      </c>
      <c r="AD4">
        <f>SOFR3mo_PX__2[[#This Row],[Column30]]</f>
        <v>96.202500000000001</v>
      </c>
      <c r="AE4">
        <f>SOFR3mo_PX__2[[#This Row],[Column31]]</f>
        <v>96.194999999999993</v>
      </c>
      <c r="AF4">
        <f>SOFR3mo_PX__2[[#This Row],[Column32]]</f>
        <v>96.1875</v>
      </c>
      <c r="AG4">
        <f>SOFR3mo_PX__2[[#This Row],[Column33]]</f>
        <v>96.2</v>
      </c>
      <c r="AH4">
        <f>SOFR3mo_PX__2[[#This Row],[Column34]]</f>
        <v>96.212500000000006</v>
      </c>
      <c r="AI4">
        <f>SOFR3mo_PX__2[[#This Row],[Column35]]</f>
        <v>96.217500000000001</v>
      </c>
      <c r="AJ4">
        <f>SOFR3mo_PX__2[[#This Row],[Column36]]</f>
        <v>96.212500000000006</v>
      </c>
      <c r="AK4">
        <f>SOFR3mo_PX__2[[#This Row],[Column37]]</f>
        <v>96.207499999999996</v>
      </c>
      <c r="AL4">
        <f>SOFR3mo_PX__2[[#This Row],[Column38]]</f>
        <v>96.215000000000003</v>
      </c>
      <c r="AM4">
        <f>SOFR3mo_PX__2[[#This Row],[Column39]]</f>
        <v>96.215000000000003</v>
      </c>
      <c r="AN4">
        <f>SOFR3mo_PX__2[[#This Row],[Column40]]</f>
        <v>96.19</v>
      </c>
      <c r="AO4">
        <f>SOFR3mo_PX__2[[#This Row],[Column41]]</f>
        <v>96.165000000000006</v>
      </c>
      <c r="AP4">
        <f>SOFR3mo_PX__2[[#This Row],[Column42]]</f>
        <v>96.155000000000001</v>
      </c>
      <c r="AQ4">
        <f>SOFR3mo_PX__2[[#This Row],[Column43]]</f>
        <v>96.185000000000002</v>
      </c>
      <c r="AR4">
        <f>SOFR3mo_PX__2[[#This Row],[Column44]]</f>
        <v>96.14</v>
      </c>
      <c r="AS4">
        <f>SOFR3mo_PX__2[[#This Row],[Column45]]</f>
        <v>96.155000000000001</v>
      </c>
      <c r="AT4">
        <f>SOFR3mo_PX__2[[#This Row],[Column46]]</f>
        <v>96.144999999999996</v>
      </c>
      <c r="AU4">
        <f>SOFR3mo_PX__2[[#This Row],[Column47]]</f>
        <v>96.12</v>
      </c>
      <c r="AV4">
        <f>SOFR3mo_PX__2[[#This Row],[Column48]]</f>
        <v>96.114999999999995</v>
      </c>
      <c r="AW4">
        <f>SOFR3mo_PX__2[[#This Row],[Column49]]</f>
        <v>96.13</v>
      </c>
      <c r="AX4">
        <f>SOFR3mo_PX__2[[#This Row],[Column50]]</f>
        <v>96.14</v>
      </c>
      <c r="AY4">
        <f>SOFR3mo_PX__2[[#This Row],[Column51]]</f>
        <v>96.04</v>
      </c>
      <c r="AZ4">
        <f>SOFR3mo_PX__2[[#This Row],[Column52]]</f>
        <v>96.01</v>
      </c>
      <c r="BA4">
        <f>SOFR3mo_PX__2[[#This Row],[Column53]]</f>
        <v>96.02</v>
      </c>
      <c r="BB4">
        <f>SOFR3mo_PX__2[[#This Row],[Column54]]</f>
        <v>96.01</v>
      </c>
      <c r="BC4">
        <f>SOFR3mo_PX__2[[#This Row],[Column55]]</f>
        <v>96.04</v>
      </c>
      <c r="BD4">
        <f>SOFR3mo_PX__2[[#This Row],[Column56]]</f>
        <v>96.08</v>
      </c>
      <c r="BE4">
        <f>SOFR3mo_PX__2[[#This Row],[Column57]]</f>
        <v>96.11</v>
      </c>
      <c r="BF4">
        <f>SOFR3mo_PX__2[[#This Row],[Column58]]</f>
        <v>96.13</v>
      </c>
      <c r="BG4">
        <f>SOFR3mo_PX__2[[#This Row],[Column59]]</f>
        <v>96.16</v>
      </c>
      <c r="BH4">
        <f>SOFR3mo_PX__2[[#This Row],[Column60]]</f>
        <v>96.174999999999997</v>
      </c>
      <c r="BI4">
        <f>SOFR3mo_PX__2[[#This Row],[Column61]]</f>
        <v>96.135000000000005</v>
      </c>
      <c r="BJ4">
        <f>SOFR3mo_PX__2[[#This Row],[Column62]]</f>
        <v>96.04</v>
      </c>
      <c r="BK4">
        <f>SOFR3mo_PX__2[[#This Row],[Column26]]</f>
        <v>96.114999999999995</v>
      </c>
      <c r="BL4">
        <f>SOFR3mo_PX__2[[#This Row],[Column27]]</f>
        <v>96.125</v>
      </c>
      <c r="BM4">
        <f>SOFR3mo_PX__2[[#This Row],[Column28]]</f>
        <v>96.14</v>
      </c>
      <c r="BN4">
        <f>SOFR3mo_PX__2[[#This Row],[Column29]]</f>
        <v>96.204999999999998</v>
      </c>
    </row>
    <row r="5" spans="1:66" x14ac:dyDescent="0.25">
      <c r="A5" t="str">
        <f ca="1">'cont list_0'!I8</f>
        <v>H27</v>
      </c>
      <c r="B5">
        <f>SOFR3mo_PX__2[[#This Row],[Column2]]</f>
        <v>95.484999999999999</v>
      </c>
      <c r="C5">
        <f>SOFR3mo_PX__2[[#This Row],[Column3]]</f>
        <v>95.484999999999999</v>
      </c>
      <c r="D5">
        <f>SOFR3mo_PX__2[[#This Row],[Column4]]</f>
        <v>95.525000000000006</v>
      </c>
      <c r="E5">
        <f>SOFR3mo_PX__2[[#This Row],[Column5]]</f>
        <v>95.39</v>
      </c>
      <c r="F5">
        <f>SOFR3mo_PX__2[[#This Row],[Column6]]</f>
        <v>95.36</v>
      </c>
      <c r="G5">
        <f>SOFR3mo_PX__2[[#This Row],[Column7]]</f>
        <v>95.314999999999998</v>
      </c>
      <c r="H5">
        <f>SOFR3mo_PX__2[[#This Row],[Column8]]</f>
        <v>95.37</v>
      </c>
      <c r="I5">
        <f>SOFR3mo_PX__2[[#This Row],[Column9]]</f>
        <v>95.34</v>
      </c>
      <c r="J5">
        <f>SOFR3mo_PX__2[[#This Row],[Column10]]</f>
        <v>95.344999999999999</v>
      </c>
      <c r="K5">
        <f>SOFR3mo_PX__2[[#This Row],[Column11]]</f>
        <v>95.42</v>
      </c>
      <c r="L5">
        <f>SOFR3mo_PX__2[[#This Row],[Column12]]</f>
        <v>95.42</v>
      </c>
      <c r="M5">
        <f>SOFR3mo_PX__2[[#This Row],[Column13]]</f>
        <v>95.415000000000006</v>
      </c>
      <c r="N5">
        <f>SOFR3mo_PX__2[[#This Row],[Column14]]</f>
        <v>95.45</v>
      </c>
      <c r="O5">
        <f>SOFR3mo_PX__2[[#This Row],[Column15]]</f>
        <v>95.435000000000002</v>
      </c>
      <c r="P5">
        <f>SOFR3mo_PX__2[[#This Row],[Column16]]</f>
        <v>95.745000000000005</v>
      </c>
      <c r="Q5">
        <f>SOFR3mo_PX__2[[#This Row],[Column17]]</f>
        <v>95.754999999999995</v>
      </c>
      <c r="R5">
        <f>SOFR3mo_PX__2[[#This Row],[Column18]]</f>
        <v>95.76</v>
      </c>
      <c r="S5">
        <f>SOFR3mo_PX__2[[#This Row],[Column19]]</f>
        <v>95.83</v>
      </c>
      <c r="T5">
        <f>SOFR3mo_PX__2[[#This Row],[Column20]]</f>
        <v>95.92</v>
      </c>
      <c r="U5">
        <f>SOFR3mo_PX__2[[#This Row],[Column21]]</f>
        <v>95.935000000000002</v>
      </c>
      <c r="V5">
        <f>SOFR3mo_PX__2[[#This Row],[Column22]]</f>
        <v>95.94</v>
      </c>
      <c r="W5">
        <f>SOFR3mo_PX__2[[#This Row],[Column23]]</f>
        <v>95.94</v>
      </c>
      <c r="X5">
        <f>SOFR3mo_PX__2[[#This Row],[Column24]]</f>
        <v>95.965000000000003</v>
      </c>
      <c r="Y5">
        <f>SOFR3mo_PX__2[[#This Row],[Column25]]</f>
        <v>95.905000000000001</v>
      </c>
      <c r="Z5">
        <f>SOFR3mo_PX__2[[#This Row],[Column26]]</f>
        <v>95.89</v>
      </c>
      <c r="AA5">
        <f>SOFR3mo_PX__2[[#This Row],[Column27]]</f>
        <v>95.915000000000006</v>
      </c>
      <c r="AB5">
        <f>SOFR3mo_PX__2[[#This Row],[Column28]]</f>
        <v>95.91</v>
      </c>
      <c r="AC5">
        <f>SOFR3mo_PX__2[[#This Row],[Column29]]</f>
        <v>96.03</v>
      </c>
      <c r="AD5">
        <f>SOFR3mo_PX__2[[#This Row],[Column30]]</f>
        <v>96.034999999999997</v>
      </c>
      <c r="AE5">
        <f>SOFR3mo_PX__2[[#This Row],[Column31]]</f>
        <v>96.04</v>
      </c>
      <c r="AF5">
        <f>SOFR3mo_PX__2[[#This Row],[Column32]]</f>
        <v>96.025000000000006</v>
      </c>
      <c r="AG5">
        <f>SOFR3mo_PX__2[[#This Row],[Column33]]</f>
        <v>96.045000000000002</v>
      </c>
      <c r="AH5">
        <f>SOFR3mo_PX__2[[#This Row],[Column34]]</f>
        <v>96.07</v>
      </c>
      <c r="AI5">
        <f>SOFR3mo_PX__2[[#This Row],[Column35]]</f>
        <v>96.07</v>
      </c>
      <c r="AJ5">
        <f>SOFR3mo_PX__2[[#This Row],[Column36]]</f>
        <v>96.064999999999998</v>
      </c>
      <c r="AK5">
        <f>SOFR3mo_PX__2[[#This Row],[Column37]]</f>
        <v>96.06</v>
      </c>
      <c r="AL5">
        <f>SOFR3mo_PX__2[[#This Row],[Column38]]</f>
        <v>96.064999999999998</v>
      </c>
      <c r="AM5">
        <f>SOFR3mo_PX__2[[#This Row],[Column39]]</f>
        <v>96.075000000000003</v>
      </c>
      <c r="AN5">
        <f>SOFR3mo_PX__2[[#This Row],[Column40]]</f>
        <v>96.03</v>
      </c>
      <c r="AO5">
        <f>SOFR3mo_PX__2[[#This Row],[Column41]]</f>
        <v>96</v>
      </c>
      <c r="AP5">
        <f>SOFR3mo_PX__2[[#This Row],[Column42]]</f>
        <v>95.984999999999999</v>
      </c>
      <c r="AQ5">
        <f>SOFR3mo_PX__2[[#This Row],[Column43]]</f>
        <v>96.015000000000001</v>
      </c>
      <c r="AR5">
        <f>SOFR3mo_PX__2[[#This Row],[Column44]]</f>
        <v>95.96</v>
      </c>
      <c r="AS5">
        <f>SOFR3mo_PX__2[[#This Row],[Column45]]</f>
        <v>96</v>
      </c>
      <c r="AT5">
        <f>SOFR3mo_PX__2[[#This Row],[Column46]]</f>
        <v>95.984999999999999</v>
      </c>
      <c r="AU5">
        <f>SOFR3mo_PX__2[[#This Row],[Column47]]</f>
        <v>95.94</v>
      </c>
      <c r="AV5">
        <f>SOFR3mo_PX__2[[#This Row],[Column48]]</f>
        <v>95.92</v>
      </c>
      <c r="AW5">
        <f>SOFR3mo_PX__2[[#This Row],[Column49]]</f>
        <v>95.97</v>
      </c>
      <c r="AX5">
        <f>SOFR3mo_PX__2[[#This Row],[Column50]]</f>
        <v>95.97</v>
      </c>
      <c r="AY5">
        <f>SOFR3mo_PX__2[[#This Row],[Column51]]</f>
        <v>95.894999999999996</v>
      </c>
      <c r="AZ5">
        <f>SOFR3mo_PX__2[[#This Row],[Column52]]</f>
        <v>95.855000000000004</v>
      </c>
      <c r="BA5">
        <f>SOFR3mo_PX__2[[#This Row],[Column53]]</f>
        <v>95.855000000000004</v>
      </c>
      <c r="BB5">
        <f>SOFR3mo_PX__2[[#This Row],[Column54]]</f>
        <v>95.834999999999994</v>
      </c>
      <c r="BC5">
        <f>SOFR3mo_PX__2[[#This Row],[Column55]]</f>
        <v>95.87</v>
      </c>
      <c r="BD5">
        <f>SOFR3mo_PX__2[[#This Row],[Column56]]</f>
        <v>95.915000000000006</v>
      </c>
      <c r="BE5">
        <f>SOFR3mo_PX__2[[#This Row],[Column57]]</f>
        <v>95.96</v>
      </c>
      <c r="BF5">
        <f>SOFR3mo_PX__2[[#This Row],[Column58]]</f>
        <v>95.99</v>
      </c>
      <c r="BG5">
        <f>SOFR3mo_PX__2[[#This Row],[Column59]]</f>
        <v>96.025000000000006</v>
      </c>
      <c r="BH5">
        <f>SOFR3mo_PX__2[[#This Row],[Column60]]</f>
        <v>96.055000000000007</v>
      </c>
      <c r="BI5">
        <f>SOFR3mo_PX__2[[#This Row],[Column61]]</f>
        <v>95.99</v>
      </c>
      <c r="BJ5">
        <f>SOFR3mo_PX__2[[#This Row],[Column62]]</f>
        <v>95.875</v>
      </c>
      <c r="BK5">
        <f>SOFR3mo_PX__2[[#This Row],[Column26]]</f>
        <v>95.89</v>
      </c>
      <c r="BL5">
        <f>SOFR3mo_PX__2[[#This Row],[Column27]]</f>
        <v>95.915000000000006</v>
      </c>
      <c r="BM5">
        <f>SOFR3mo_PX__2[[#This Row],[Column28]]</f>
        <v>95.91</v>
      </c>
      <c r="BN5">
        <f>SOFR3mo_PX__2[[#This Row],[Column29]]</f>
        <v>96.03</v>
      </c>
    </row>
    <row r="6" spans="1:66" x14ac:dyDescent="0.25">
      <c r="A6" t="str">
        <f ca="1">'cont list_0'!I9</f>
        <v>M27</v>
      </c>
      <c r="B6">
        <f>SOFR3mo_PX__2[[#This Row],[Column2]]</f>
        <v>95.29</v>
      </c>
      <c r="C6">
        <f>SOFR3mo_PX__2[[#This Row],[Column3]]</f>
        <v>95.29</v>
      </c>
      <c r="D6">
        <f>SOFR3mo_PX__2[[#This Row],[Column4]]</f>
        <v>95.34</v>
      </c>
      <c r="E6">
        <f>SOFR3mo_PX__2[[#This Row],[Column5]]</f>
        <v>95.194999999999993</v>
      </c>
      <c r="F6">
        <f>SOFR3mo_PX__2[[#This Row],[Column6]]</f>
        <v>95.18</v>
      </c>
      <c r="G6">
        <f>SOFR3mo_PX__2[[#This Row],[Column7]]</f>
        <v>95.144999999999996</v>
      </c>
      <c r="H6">
        <f>SOFR3mo_PX__2[[#This Row],[Column8]]</f>
        <v>95.21</v>
      </c>
      <c r="I6">
        <f>SOFR3mo_PX__2[[#This Row],[Column9]]</f>
        <v>95.174999999999997</v>
      </c>
      <c r="J6">
        <f>SOFR3mo_PX__2[[#This Row],[Column10]]</f>
        <v>95.174999999999997</v>
      </c>
      <c r="K6">
        <f>SOFR3mo_PX__2[[#This Row],[Column11]]</f>
        <v>95.284999999999997</v>
      </c>
      <c r="L6">
        <f>SOFR3mo_PX__2[[#This Row],[Column12]]</f>
        <v>95.284999999999997</v>
      </c>
      <c r="M6">
        <f>SOFR3mo_PX__2[[#This Row],[Column13]]</f>
        <v>95.284999999999997</v>
      </c>
      <c r="N6">
        <f>SOFR3mo_PX__2[[#This Row],[Column14]]</f>
        <v>95.34</v>
      </c>
      <c r="O6">
        <f>SOFR3mo_PX__2[[#This Row],[Column15]]</f>
        <v>95.295000000000002</v>
      </c>
      <c r="P6">
        <f>SOFR3mo_PX__2[[#This Row],[Column16]]</f>
        <v>95.525000000000006</v>
      </c>
      <c r="Q6">
        <f>SOFR3mo_PX__2[[#This Row],[Column17]]</f>
        <v>95.545000000000002</v>
      </c>
      <c r="R6">
        <f>SOFR3mo_PX__2[[#This Row],[Column18]]</f>
        <v>95.53</v>
      </c>
      <c r="S6">
        <f>SOFR3mo_PX__2[[#This Row],[Column19]]</f>
        <v>95.63</v>
      </c>
      <c r="T6">
        <f>SOFR3mo_PX__2[[#This Row],[Column20]]</f>
        <v>95.765000000000001</v>
      </c>
      <c r="U6">
        <f>SOFR3mo_PX__2[[#This Row],[Column21]]</f>
        <v>95.79</v>
      </c>
      <c r="V6">
        <f>SOFR3mo_PX__2[[#This Row],[Column22]]</f>
        <v>95.8</v>
      </c>
      <c r="W6">
        <f>SOFR3mo_PX__2[[#This Row],[Column23]]</f>
        <v>95.8</v>
      </c>
      <c r="X6">
        <f>SOFR3mo_PX__2[[#This Row],[Column24]]</f>
        <v>95.825000000000003</v>
      </c>
      <c r="Y6">
        <f>SOFR3mo_PX__2[[#This Row],[Column25]]</f>
        <v>95.765000000000001</v>
      </c>
      <c r="Z6">
        <f>SOFR3mo_PX__2[[#This Row],[Column26]]</f>
        <v>95.75</v>
      </c>
      <c r="AA6">
        <f>SOFR3mo_PX__2[[#This Row],[Column27]]</f>
        <v>95.784999999999997</v>
      </c>
      <c r="AB6">
        <f>SOFR3mo_PX__2[[#This Row],[Column28]]</f>
        <v>95.775000000000006</v>
      </c>
      <c r="AC6">
        <f>SOFR3mo_PX__2[[#This Row],[Column29]]</f>
        <v>95.924999999999997</v>
      </c>
      <c r="AD6">
        <f>SOFR3mo_PX__2[[#This Row],[Column30]]</f>
        <v>95.935000000000002</v>
      </c>
      <c r="AE6">
        <f>SOFR3mo_PX__2[[#This Row],[Column31]]</f>
        <v>95.954999999999998</v>
      </c>
      <c r="AF6">
        <f>SOFR3mo_PX__2[[#This Row],[Column32]]</f>
        <v>95.92</v>
      </c>
      <c r="AG6">
        <f>SOFR3mo_PX__2[[#This Row],[Column33]]</f>
        <v>95.94</v>
      </c>
      <c r="AH6">
        <f>SOFR3mo_PX__2[[#This Row],[Column34]]</f>
        <v>95.984999999999999</v>
      </c>
      <c r="AI6">
        <f>SOFR3mo_PX__2[[#This Row],[Column35]]</f>
        <v>95.98</v>
      </c>
      <c r="AJ6">
        <f>SOFR3mo_PX__2[[#This Row],[Column36]]</f>
        <v>95.98</v>
      </c>
      <c r="AK6">
        <f>SOFR3mo_PX__2[[#This Row],[Column37]]</f>
        <v>95.974999999999994</v>
      </c>
      <c r="AL6">
        <f>SOFR3mo_PX__2[[#This Row],[Column38]]</f>
        <v>95.98</v>
      </c>
      <c r="AM6">
        <f>SOFR3mo_PX__2[[#This Row],[Column39]]</f>
        <v>96.004999999999995</v>
      </c>
      <c r="AN6">
        <f>SOFR3mo_PX__2[[#This Row],[Column40]]</f>
        <v>95.94</v>
      </c>
      <c r="AO6">
        <f>SOFR3mo_PX__2[[#This Row],[Column41]]</f>
        <v>95.915000000000006</v>
      </c>
      <c r="AP6">
        <f>SOFR3mo_PX__2[[#This Row],[Column42]]</f>
        <v>95.894999999999996</v>
      </c>
      <c r="AQ6">
        <f>SOFR3mo_PX__2[[#This Row],[Column43]]</f>
        <v>95.924999999999997</v>
      </c>
      <c r="AR6">
        <f>SOFR3mo_PX__2[[#This Row],[Column44]]</f>
        <v>95.87</v>
      </c>
      <c r="AS6">
        <f>SOFR3mo_PX__2[[#This Row],[Column45]]</f>
        <v>95.93</v>
      </c>
      <c r="AT6">
        <f>SOFR3mo_PX__2[[#This Row],[Column46]]</f>
        <v>95.91</v>
      </c>
      <c r="AU6">
        <f>SOFR3mo_PX__2[[#This Row],[Column47]]</f>
        <v>95.844999999999999</v>
      </c>
      <c r="AV6">
        <f>SOFR3mo_PX__2[[#This Row],[Column48]]</f>
        <v>95.805000000000007</v>
      </c>
      <c r="AW6">
        <f>SOFR3mo_PX__2[[#This Row],[Column49]]</f>
        <v>95.88</v>
      </c>
      <c r="AX6">
        <f>SOFR3mo_PX__2[[#This Row],[Column50]]</f>
        <v>95.87</v>
      </c>
      <c r="AY6">
        <f>SOFR3mo_PX__2[[#This Row],[Column51]]</f>
        <v>95.825000000000003</v>
      </c>
      <c r="AZ6">
        <f>SOFR3mo_PX__2[[#This Row],[Column52]]</f>
        <v>95.775000000000006</v>
      </c>
      <c r="BA6">
        <f>SOFR3mo_PX__2[[#This Row],[Column53]]</f>
        <v>95.76</v>
      </c>
      <c r="BB6">
        <f>SOFR3mo_PX__2[[#This Row],[Column54]]</f>
        <v>95.73</v>
      </c>
      <c r="BC6">
        <f>SOFR3mo_PX__2[[#This Row],[Column55]]</f>
        <v>95.78</v>
      </c>
      <c r="BD6">
        <f>SOFR3mo_PX__2[[#This Row],[Column56]]</f>
        <v>95.83</v>
      </c>
      <c r="BE6">
        <f>SOFR3mo_PX__2[[#This Row],[Column57]]</f>
        <v>95.885000000000005</v>
      </c>
      <c r="BF6">
        <f>SOFR3mo_PX__2[[#This Row],[Column58]]</f>
        <v>95.924999999999997</v>
      </c>
      <c r="BG6">
        <f>SOFR3mo_PX__2[[#This Row],[Column59]]</f>
        <v>95.95</v>
      </c>
      <c r="BH6">
        <f>SOFR3mo_PX__2[[#This Row],[Column60]]</f>
        <v>95.984999999999999</v>
      </c>
      <c r="BI6">
        <f>SOFR3mo_PX__2[[#This Row],[Column61]]</f>
        <v>95.91</v>
      </c>
      <c r="BJ6">
        <f>SOFR3mo_PX__2[[#This Row],[Column62]]</f>
        <v>95.805000000000007</v>
      </c>
      <c r="BK6">
        <f>SOFR3mo_PX__2[[#This Row],[Column26]]</f>
        <v>95.75</v>
      </c>
      <c r="BL6">
        <f>SOFR3mo_PX__2[[#This Row],[Column27]]</f>
        <v>95.784999999999997</v>
      </c>
      <c r="BM6">
        <f>SOFR3mo_PX__2[[#This Row],[Column28]]</f>
        <v>95.775000000000006</v>
      </c>
      <c r="BN6">
        <f>SOFR3mo_PX__2[[#This Row],[Column29]]</f>
        <v>95.924999999999997</v>
      </c>
    </row>
    <row r="7" spans="1:66" x14ac:dyDescent="0.25">
      <c r="A7" t="str">
        <f ca="1">'cont list_0'!I10</f>
        <v>U27</v>
      </c>
      <c r="B7">
        <f>SOFR3mo_PX__2[[#This Row],[Column2]]</f>
        <v>95.21</v>
      </c>
      <c r="C7">
        <f>SOFR3mo_PX__2[[#This Row],[Column3]]</f>
        <v>95.21</v>
      </c>
      <c r="D7">
        <f>SOFR3mo_PX__2[[#This Row],[Column4]]</f>
        <v>95.26</v>
      </c>
      <c r="E7">
        <f>SOFR3mo_PX__2[[#This Row],[Column5]]</f>
        <v>95.12</v>
      </c>
      <c r="F7">
        <f>SOFR3mo_PX__2[[#This Row],[Column6]]</f>
        <v>95.12</v>
      </c>
      <c r="G7">
        <f>SOFR3mo_PX__2[[#This Row],[Column7]]</f>
        <v>95.09</v>
      </c>
      <c r="H7">
        <f>SOFR3mo_PX__2[[#This Row],[Column8]]</f>
        <v>95.165000000000006</v>
      </c>
      <c r="I7">
        <f>SOFR3mo_PX__2[[#This Row],[Column9]]</f>
        <v>95.125</v>
      </c>
      <c r="J7">
        <f>SOFR3mo_PX__2[[#This Row],[Column10]]</f>
        <v>95.11</v>
      </c>
      <c r="K7">
        <f>SOFR3mo_PX__2[[#This Row],[Column11]]</f>
        <v>95.254999999999995</v>
      </c>
      <c r="L7">
        <f>SOFR3mo_PX__2[[#This Row],[Column12]]</f>
        <v>95.254999999999995</v>
      </c>
      <c r="M7">
        <f>SOFR3mo_PX__2[[#This Row],[Column13]]</f>
        <v>95.26</v>
      </c>
      <c r="N7">
        <f>SOFR3mo_PX__2[[#This Row],[Column14]]</f>
        <v>95.325000000000003</v>
      </c>
      <c r="O7">
        <f>SOFR3mo_PX__2[[#This Row],[Column15]]</f>
        <v>95.27</v>
      </c>
      <c r="P7">
        <f>SOFR3mo_PX__2[[#This Row],[Column16]]</f>
        <v>95.394999999999996</v>
      </c>
      <c r="Q7">
        <f>SOFR3mo_PX__2[[#This Row],[Column17]]</f>
        <v>95.42</v>
      </c>
      <c r="R7">
        <f>SOFR3mo_PX__2[[#This Row],[Column18]]</f>
        <v>95.4</v>
      </c>
      <c r="S7">
        <f>SOFR3mo_PX__2[[#This Row],[Column19]]</f>
        <v>95.515000000000001</v>
      </c>
      <c r="T7">
        <f>SOFR3mo_PX__2[[#This Row],[Column20]]</f>
        <v>95.67</v>
      </c>
      <c r="U7">
        <f>SOFR3mo_PX__2[[#This Row],[Column21]]</f>
        <v>95.704999999999998</v>
      </c>
      <c r="V7">
        <f>SOFR3mo_PX__2[[#This Row],[Column22]]</f>
        <v>95.715000000000003</v>
      </c>
      <c r="W7">
        <f>SOFR3mo_PX__2[[#This Row],[Column23]]</f>
        <v>95.715000000000003</v>
      </c>
      <c r="X7">
        <f>SOFR3mo_PX__2[[#This Row],[Column24]]</f>
        <v>95.75</v>
      </c>
      <c r="Y7">
        <f>SOFR3mo_PX__2[[#This Row],[Column25]]</f>
        <v>95.69</v>
      </c>
      <c r="Z7">
        <f>SOFR3mo_PX__2[[#This Row],[Column26]]</f>
        <v>95.674999999999997</v>
      </c>
      <c r="AA7">
        <f>SOFR3mo_PX__2[[#This Row],[Column27]]</f>
        <v>95.724999999999994</v>
      </c>
      <c r="AB7">
        <f>SOFR3mo_PX__2[[#This Row],[Column28]]</f>
        <v>95.72</v>
      </c>
      <c r="AC7">
        <f>SOFR3mo_PX__2[[#This Row],[Column29]]</f>
        <v>95.875</v>
      </c>
      <c r="AD7">
        <f>SOFR3mo_PX__2[[#This Row],[Column30]]</f>
        <v>95.89</v>
      </c>
      <c r="AE7">
        <f>SOFR3mo_PX__2[[#This Row],[Column31]]</f>
        <v>95.915000000000006</v>
      </c>
      <c r="AF7">
        <f>SOFR3mo_PX__2[[#This Row],[Column32]]</f>
        <v>95.87</v>
      </c>
      <c r="AG7">
        <f>SOFR3mo_PX__2[[#This Row],[Column33]]</f>
        <v>95.885000000000005</v>
      </c>
      <c r="AH7">
        <f>SOFR3mo_PX__2[[#This Row],[Column34]]</f>
        <v>95.94</v>
      </c>
      <c r="AI7">
        <f>SOFR3mo_PX__2[[#This Row],[Column35]]</f>
        <v>95.935000000000002</v>
      </c>
      <c r="AJ7">
        <f>SOFR3mo_PX__2[[#This Row],[Column36]]</f>
        <v>95.944999999999993</v>
      </c>
      <c r="AK7">
        <f>SOFR3mo_PX__2[[#This Row],[Column37]]</f>
        <v>95.935000000000002</v>
      </c>
      <c r="AL7">
        <f>SOFR3mo_PX__2[[#This Row],[Column38]]</f>
        <v>95.944999999999993</v>
      </c>
      <c r="AM7">
        <f>SOFR3mo_PX__2[[#This Row],[Column39]]</f>
        <v>95.974999999999994</v>
      </c>
      <c r="AN7">
        <f>SOFR3mo_PX__2[[#This Row],[Column40]]</f>
        <v>95.9</v>
      </c>
      <c r="AO7">
        <f>SOFR3mo_PX__2[[#This Row],[Column41]]</f>
        <v>95.88</v>
      </c>
      <c r="AP7">
        <f>SOFR3mo_PX__2[[#This Row],[Column42]]</f>
        <v>95.855000000000004</v>
      </c>
      <c r="AQ7">
        <f>SOFR3mo_PX__2[[#This Row],[Column43]]</f>
        <v>95.894999999999996</v>
      </c>
      <c r="AR7">
        <f>SOFR3mo_PX__2[[#This Row],[Column44]]</f>
        <v>95.84</v>
      </c>
      <c r="AS7">
        <f>SOFR3mo_PX__2[[#This Row],[Column45]]</f>
        <v>95.915000000000006</v>
      </c>
      <c r="AT7">
        <f>SOFR3mo_PX__2[[#This Row],[Column46]]</f>
        <v>95.894999999999996</v>
      </c>
      <c r="AU7">
        <f>SOFR3mo_PX__2[[#This Row],[Column47]]</f>
        <v>95.82</v>
      </c>
      <c r="AV7">
        <f>SOFR3mo_PX__2[[#This Row],[Column48]]</f>
        <v>95.775000000000006</v>
      </c>
      <c r="AW7">
        <f>SOFR3mo_PX__2[[#This Row],[Column49]]</f>
        <v>95.855000000000004</v>
      </c>
      <c r="AX7">
        <f>SOFR3mo_PX__2[[#This Row],[Column50]]</f>
        <v>95.844999999999999</v>
      </c>
      <c r="AY7">
        <f>SOFR3mo_PX__2[[#This Row],[Column51]]</f>
        <v>95.82</v>
      </c>
      <c r="AZ7">
        <f>SOFR3mo_PX__2[[#This Row],[Column52]]</f>
        <v>95.765000000000001</v>
      </c>
      <c r="BA7">
        <f>SOFR3mo_PX__2[[#This Row],[Column53]]</f>
        <v>95.75</v>
      </c>
      <c r="BB7">
        <f>SOFR3mo_PX__2[[#This Row],[Column54]]</f>
        <v>95.71</v>
      </c>
      <c r="BC7">
        <f>SOFR3mo_PX__2[[#This Row],[Column55]]</f>
        <v>95.775000000000006</v>
      </c>
      <c r="BD7">
        <f>SOFR3mo_PX__2[[#This Row],[Column56]]</f>
        <v>95.825000000000003</v>
      </c>
      <c r="BE7">
        <f>SOFR3mo_PX__2[[#This Row],[Column57]]</f>
        <v>95.88</v>
      </c>
      <c r="BF7">
        <f>SOFR3mo_PX__2[[#This Row],[Column58]]</f>
        <v>95.924999999999997</v>
      </c>
      <c r="BG7">
        <f>SOFR3mo_PX__2[[#This Row],[Column59]]</f>
        <v>95.94</v>
      </c>
      <c r="BH7">
        <f>SOFR3mo_PX__2[[#This Row],[Column60]]</f>
        <v>95.974999999999994</v>
      </c>
      <c r="BI7">
        <f>SOFR3mo_PX__2[[#This Row],[Column61]]</f>
        <v>95.9</v>
      </c>
      <c r="BJ7">
        <f>SOFR3mo_PX__2[[#This Row],[Column62]]</f>
        <v>95.814999999999998</v>
      </c>
      <c r="BK7">
        <f>SOFR3mo_PX__2[[#This Row],[Column26]]</f>
        <v>95.674999999999997</v>
      </c>
      <c r="BL7">
        <f>SOFR3mo_PX__2[[#This Row],[Column27]]</f>
        <v>95.724999999999994</v>
      </c>
      <c r="BM7">
        <f>SOFR3mo_PX__2[[#This Row],[Column28]]</f>
        <v>95.72</v>
      </c>
      <c r="BN7">
        <f>SOFR3mo_PX__2[[#This Row],[Column29]]</f>
        <v>95.875</v>
      </c>
    </row>
    <row r="8" spans="1:66" x14ac:dyDescent="0.25">
      <c r="A8" t="str">
        <f ca="1">'cont list_0'!I11</f>
        <v>Z27</v>
      </c>
      <c r="B8">
        <f>SOFR3mo_PX__2[[#This Row],[Column2]]</f>
        <v>95.194999999999993</v>
      </c>
      <c r="C8">
        <f>SOFR3mo_PX__2[[#This Row],[Column3]]</f>
        <v>95.194999999999993</v>
      </c>
      <c r="D8">
        <f>SOFR3mo_PX__2[[#This Row],[Column4]]</f>
        <v>95.245000000000005</v>
      </c>
      <c r="E8">
        <f>SOFR3mo_PX__2[[#This Row],[Column5]]</f>
        <v>95.114999999999995</v>
      </c>
      <c r="F8">
        <f>SOFR3mo_PX__2[[#This Row],[Column6]]</f>
        <v>95.13</v>
      </c>
      <c r="G8">
        <f>SOFR3mo_PX__2[[#This Row],[Column7]]</f>
        <v>95.1</v>
      </c>
      <c r="H8">
        <f>SOFR3mo_PX__2[[#This Row],[Column8]]</f>
        <v>95.174999999999997</v>
      </c>
      <c r="I8">
        <f>SOFR3mo_PX__2[[#This Row],[Column9]]</f>
        <v>95.135000000000005</v>
      </c>
      <c r="J8">
        <f>SOFR3mo_PX__2[[#This Row],[Column10]]</f>
        <v>95.114999999999995</v>
      </c>
      <c r="K8">
        <f>SOFR3mo_PX__2[[#This Row],[Column11]]</f>
        <v>95.284999999999997</v>
      </c>
      <c r="L8">
        <f>SOFR3mo_PX__2[[#This Row],[Column12]]</f>
        <v>95.284999999999997</v>
      </c>
      <c r="M8">
        <f>SOFR3mo_PX__2[[#This Row],[Column13]]</f>
        <v>95.29</v>
      </c>
      <c r="N8">
        <f>SOFR3mo_PX__2[[#This Row],[Column14]]</f>
        <v>95.36</v>
      </c>
      <c r="O8">
        <f>SOFR3mo_PX__2[[#This Row],[Column15]]</f>
        <v>95.31</v>
      </c>
      <c r="P8">
        <f>SOFR3mo_PX__2[[#This Row],[Column16]]</f>
        <v>95.355000000000004</v>
      </c>
      <c r="Q8">
        <f>SOFR3mo_PX__2[[#This Row],[Column17]]</f>
        <v>95.38</v>
      </c>
      <c r="R8">
        <f>SOFR3mo_PX__2[[#This Row],[Column18]]</f>
        <v>95.37</v>
      </c>
      <c r="S8">
        <f>SOFR3mo_PX__2[[#This Row],[Column19]]</f>
        <v>95.484999999999999</v>
      </c>
      <c r="T8">
        <f>SOFR3mo_PX__2[[#This Row],[Column20]]</f>
        <v>95.635000000000005</v>
      </c>
      <c r="U8">
        <f>SOFR3mo_PX__2[[#This Row],[Column21]]</f>
        <v>95.674999999999997</v>
      </c>
      <c r="V8">
        <f>SOFR3mo_PX__2[[#This Row],[Column22]]</f>
        <v>95.69</v>
      </c>
      <c r="W8">
        <f>SOFR3mo_PX__2[[#This Row],[Column23]]</f>
        <v>95.69</v>
      </c>
      <c r="X8">
        <f>SOFR3mo_PX__2[[#This Row],[Column24]]</f>
        <v>95.734999999999999</v>
      </c>
      <c r="Y8">
        <f>SOFR3mo_PX__2[[#This Row],[Column25]]</f>
        <v>95.68</v>
      </c>
      <c r="Z8">
        <f>SOFR3mo_PX__2[[#This Row],[Column26]]</f>
        <v>95.665000000000006</v>
      </c>
      <c r="AA8">
        <f>SOFR3mo_PX__2[[#This Row],[Column27]]</f>
        <v>95.724999999999994</v>
      </c>
      <c r="AB8">
        <f>SOFR3mo_PX__2[[#This Row],[Column28]]</f>
        <v>95.73</v>
      </c>
      <c r="AC8">
        <f>SOFR3mo_PX__2[[#This Row],[Column29]]</f>
        <v>95.875</v>
      </c>
      <c r="AD8">
        <f>SOFR3mo_PX__2[[#This Row],[Column30]]</f>
        <v>95.89</v>
      </c>
      <c r="AE8">
        <f>SOFR3mo_PX__2[[#This Row],[Column31]]</f>
        <v>95.92</v>
      </c>
      <c r="AF8">
        <f>SOFR3mo_PX__2[[#This Row],[Column32]]</f>
        <v>95.87</v>
      </c>
      <c r="AG8">
        <f>SOFR3mo_PX__2[[#This Row],[Column33]]</f>
        <v>95.875</v>
      </c>
      <c r="AH8">
        <f>SOFR3mo_PX__2[[#This Row],[Column34]]</f>
        <v>95.93</v>
      </c>
      <c r="AI8">
        <f>SOFR3mo_PX__2[[#This Row],[Column35]]</f>
        <v>95.935000000000002</v>
      </c>
      <c r="AJ8">
        <f>SOFR3mo_PX__2[[#This Row],[Column36]]</f>
        <v>95.95</v>
      </c>
      <c r="AK8">
        <f>SOFR3mo_PX__2[[#This Row],[Column37]]</f>
        <v>95.94</v>
      </c>
      <c r="AL8">
        <f>SOFR3mo_PX__2[[#This Row],[Column38]]</f>
        <v>95.944999999999993</v>
      </c>
      <c r="AM8">
        <f>SOFR3mo_PX__2[[#This Row],[Column39]]</f>
        <v>95.98</v>
      </c>
      <c r="AN8">
        <f>SOFR3mo_PX__2[[#This Row],[Column40]]</f>
        <v>95.91</v>
      </c>
      <c r="AO8">
        <f>SOFR3mo_PX__2[[#This Row],[Column41]]</f>
        <v>95.894999999999996</v>
      </c>
      <c r="AP8">
        <f>SOFR3mo_PX__2[[#This Row],[Column42]]</f>
        <v>95.87</v>
      </c>
      <c r="AQ8">
        <f>SOFR3mo_PX__2[[#This Row],[Column43]]</f>
        <v>95.915000000000006</v>
      </c>
      <c r="AR8">
        <f>SOFR3mo_PX__2[[#This Row],[Column44]]</f>
        <v>95.864999999999995</v>
      </c>
      <c r="AS8">
        <f>SOFR3mo_PX__2[[#This Row],[Column45]]</f>
        <v>95.95</v>
      </c>
      <c r="AT8">
        <f>SOFR3mo_PX__2[[#This Row],[Column46]]</f>
        <v>95.93</v>
      </c>
      <c r="AU8">
        <f>SOFR3mo_PX__2[[#This Row],[Column47]]</f>
        <v>95.855000000000004</v>
      </c>
      <c r="AV8">
        <f>SOFR3mo_PX__2[[#This Row],[Column48]]</f>
        <v>95.805000000000007</v>
      </c>
      <c r="AW8">
        <f>SOFR3mo_PX__2[[#This Row],[Column49]]</f>
        <v>95.885000000000005</v>
      </c>
      <c r="AX8">
        <f>SOFR3mo_PX__2[[#This Row],[Column50]]</f>
        <v>95.88</v>
      </c>
      <c r="AY8">
        <f>SOFR3mo_PX__2[[#This Row],[Column51]]</f>
        <v>95.864999999999995</v>
      </c>
      <c r="AZ8">
        <f>SOFR3mo_PX__2[[#This Row],[Column52]]</f>
        <v>95.814999999999998</v>
      </c>
      <c r="BA8">
        <f>SOFR3mo_PX__2[[#This Row],[Column53]]</f>
        <v>95.8</v>
      </c>
      <c r="BB8">
        <f>SOFR3mo_PX__2[[#This Row],[Column54]]</f>
        <v>95.75</v>
      </c>
      <c r="BC8">
        <f>SOFR3mo_PX__2[[#This Row],[Column55]]</f>
        <v>95.825000000000003</v>
      </c>
      <c r="BD8">
        <f>SOFR3mo_PX__2[[#This Row],[Column56]]</f>
        <v>95.87</v>
      </c>
      <c r="BE8">
        <f>SOFR3mo_PX__2[[#This Row],[Column57]]</f>
        <v>95.924999999999997</v>
      </c>
      <c r="BF8">
        <f>SOFR3mo_PX__2[[#This Row],[Column58]]</f>
        <v>95.97</v>
      </c>
      <c r="BG8">
        <f>SOFR3mo_PX__2[[#This Row],[Column59]]</f>
        <v>95.974999999999994</v>
      </c>
      <c r="BH8">
        <f>SOFR3mo_PX__2[[#This Row],[Column60]]</f>
        <v>96.004999999999995</v>
      </c>
      <c r="BI8">
        <f>SOFR3mo_PX__2[[#This Row],[Column61]]</f>
        <v>95.93</v>
      </c>
      <c r="BJ8">
        <f>SOFR3mo_PX__2[[#This Row],[Column62]]</f>
        <v>95.87</v>
      </c>
      <c r="BK8">
        <f>SOFR3mo_PX__2[[#This Row],[Column26]]</f>
        <v>95.665000000000006</v>
      </c>
      <c r="BL8">
        <f>SOFR3mo_PX__2[[#This Row],[Column27]]</f>
        <v>95.724999999999994</v>
      </c>
      <c r="BM8">
        <f>SOFR3mo_PX__2[[#This Row],[Column28]]</f>
        <v>95.73</v>
      </c>
      <c r="BN8">
        <f>SOFR3mo_PX__2[[#This Row],[Column29]]</f>
        <v>95.875</v>
      </c>
    </row>
    <row r="9" spans="1:66" x14ac:dyDescent="0.25">
      <c r="A9" t="str">
        <f ca="1">'cont list_0'!I12</f>
        <v>H28</v>
      </c>
      <c r="B9">
        <f>SOFR3mo_PX__2[[#This Row],[Column2]]</f>
        <v>95.19</v>
      </c>
      <c r="C9">
        <f>SOFR3mo_PX__2[[#This Row],[Column3]]</f>
        <v>95.19</v>
      </c>
      <c r="D9">
        <f>SOFR3mo_PX__2[[#This Row],[Column4]]</f>
        <v>95.24</v>
      </c>
      <c r="E9">
        <f>SOFR3mo_PX__2[[#This Row],[Column5]]</f>
        <v>95.12</v>
      </c>
      <c r="F9">
        <f>SOFR3mo_PX__2[[#This Row],[Column6]]</f>
        <v>95.144999999999996</v>
      </c>
      <c r="G9">
        <f>SOFR3mo_PX__2[[#This Row],[Column7]]</f>
        <v>95.12</v>
      </c>
      <c r="H9">
        <f>SOFR3mo_PX__2[[#This Row],[Column8]]</f>
        <v>95.19</v>
      </c>
      <c r="I9">
        <f>SOFR3mo_PX__2[[#This Row],[Column9]]</f>
        <v>95.16</v>
      </c>
      <c r="J9">
        <f>SOFR3mo_PX__2[[#This Row],[Column10]]</f>
        <v>95.135000000000005</v>
      </c>
      <c r="K9">
        <f>SOFR3mo_PX__2[[#This Row],[Column11]]</f>
        <v>95.325000000000003</v>
      </c>
      <c r="L9">
        <f>SOFR3mo_PX__2[[#This Row],[Column12]]</f>
        <v>95.325000000000003</v>
      </c>
      <c r="M9">
        <f>SOFR3mo_PX__2[[#This Row],[Column13]]</f>
        <v>95.33</v>
      </c>
      <c r="N9">
        <f>SOFR3mo_PX__2[[#This Row],[Column14]]</f>
        <v>95.405000000000001</v>
      </c>
      <c r="O9">
        <f>SOFR3mo_PX__2[[#This Row],[Column15]]</f>
        <v>95.36</v>
      </c>
      <c r="P9">
        <f>SOFR3mo_PX__2[[#This Row],[Column16]]</f>
        <v>95.37</v>
      </c>
      <c r="Q9">
        <f>SOFR3mo_PX__2[[#This Row],[Column17]]</f>
        <v>95.405000000000001</v>
      </c>
      <c r="R9">
        <f>SOFR3mo_PX__2[[#This Row],[Column18]]</f>
        <v>95.394999999999996</v>
      </c>
      <c r="S9">
        <f>SOFR3mo_PX__2[[#This Row],[Column19]]</f>
        <v>95.504999999999995</v>
      </c>
      <c r="T9">
        <f>SOFR3mo_PX__2[[#This Row],[Column20]]</f>
        <v>95.644999999999996</v>
      </c>
      <c r="U9">
        <f>SOFR3mo_PX__2[[#This Row],[Column21]]</f>
        <v>95.685000000000002</v>
      </c>
      <c r="V9">
        <f>SOFR3mo_PX__2[[#This Row],[Column22]]</f>
        <v>95.71</v>
      </c>
      <c r="W9">
        <f>SOFR3mo_PX__2[[#This Row],[Column23]]</f>
        <v>95.71</v>
      </c>
      <c r="X9">
        <f>SOFR3mo_PX__2[[#This Row],[Column24]]</f>
        <v>95.76</v>
      </c>
      <c r="Y9">
        <f>SOFR3mo_PX__2[[#This Row],[Column25]]</f>
        <v>95.715000000000003</v>
      </c>
      <c r="Z9">
        <f>SOFR3mo_PX__2[[#This Row],[Column26]]</f>
        <v>95.7</v>
      </c>
      <c r="AA9">
        <f>SOFR3mo_PX__2[[#This Row],[Column27]]</f>
        <v>95.765000000000001</v>
      </c>
      <c r="AB9">
        <f>SOFR3mo_PX__2[[#This Row],[Column28]]</f>
        <v>95.775000000000006</v>
      </c>
      <c r="AC9">
        <f>SOFR3mo_PX__2[[#This Row],[Column29]]</f>
        <v>95.905000000000001</v>
      </c>
      <c r="AD9">
        <f>SOFR3mo_PX__2[[#This Row],[Column30]]</f>
        <v>95.92</v>
      </c>
      <c r="AE9">
        <f>SOFR3mo_PX__2[[#This Row],[Column31]]</f>
        <v>95.95</v>
      </c>
      <c r="AF9">
        <f>SOFR3mo_PX__2[[#This Row],[Column32]]</f>
        <v>95.9</v>
      </c>
      <c r="AG9">
        <f>SOFR3mo_PX__2[[#This Row],[Column33]]</f>
        <v>95.894999999999996</v>
      </c>
      <c r="AH9">
        <f>SOFR3mo_PX__2[[#This Row],[Column34]]</f>
        <v>95.944999999999993</v>
      </c>
      <c r="AI9">
        <f>SOFR3mo_PX__2[[#This Row],[Column35]]</f>
        <v>95.96</v>
      </c>
      <c r="AJ9">
        <f>SOFR3mo_PX__2[[#This Row],[Column36]]</f>
        <v>95.97</v>
      </c>
      <c r="AK9">
        <f>SOFR3mo_PX__2[[#This Row],[Column37]]</f>
        <v>95.965000000000003</v>
      </c>
      <c r="AL9">
        <f>SOFR3mo_PX__2[[#This Row],[Column38]]</f>
        <v>95.97</v>
      </c>
      <c r="AM9">
        <f>SOFR3mo_PX__2[[#This Row],[Column39]]</f>
        <v>96.01</v>
      </c>
      <c r="AN9">
        <f>SOFR3mo_PX__2[[#This Row],[Column40]]</f>
        <v>95.944999999999993</v>
      </c>
      <c r="AO9">
        <f>SOFR3mo_PX__2[[#This Row],[Column41]]</f>
        <v>95.935000000000002</v>
      </c>
      <c r="AP9">
        <f>SOFR3mo_PX__2[[#This Row],[Column42]]</f>
        <v>95.91</v>
      </c>
      <c r="AQ9">
        <f>SOFR3mo_PX__2[[#This Row],[Column43]]</f>
        <v>95.954999999999998</v>
      </c>
      <c r="AR9">
        <f>SOFR3mo_PX__2[[#This Row],[Column44]]</f>
        <v>95.915000000000006</v>
      </c>
      <c r="AS9">
        <f>SOFR3mo_PX__2[[#This Row],[Column45]]</f>
        <v>96</v>
      </c>
      <c r="AT9">
        <f>SOFR3mo_PX__2[[#This Row],[Column46]]</f>
        <v>95.984999999999999</v>
      </c>
      <c r="AU9">
        <f>SOFR3mo_PX__2[[#This Row],[Column47]]</f>
        <v>95.91</v>
      </c>
      <c r="AV9">
        <f>SOFR3mo_PX__2[[#This Row],[Column48]]</f>
        <v>95.855000000000004</v>
      </c>
      <c r="AW9">
        <f>SOFR3mo_PX__2[[#This Row],[Column49]]</f>
        <v>95.935000000000002</v>
      </c>
      <c r="AX9">
        <f>SOFR3mo_PX__2[[#This Row],[Column50]]</f>
        <v>95.94</v>
      </c>
      <c r="AY9">
        <f>SOFR3mo_PX__2[[#This Row],[Column51]]</f>
        <v>95.935000000000002</v>
      </c>
      <c r="AZ9">
        <f>SOFR3mo_PX__2[[#This Row],[Column52]]</f>
        <v>95.885000000000005</v>
      </c>
      <c r="BA9">
        <f>SOFR3mo_PX__2[[#This Row],[Column53]]</f>
        <v>95.87</v>
      </c>
      <c r="BB9">
        <f>SOFR3mo_PX__2[[#This Row],[Column54]]</f>
        <v>95.825000000000003</v>
      </c>
      <c r="BC9">
        <f>SOFR3mo_PX__2[[#This Row],[Column55]]</f>
        <v>95.89</v>
      </c>
      <c r="BD9">
        <f>SOFR3mo_PX__2[[#This Row],[Column56]]</f>
        <v>95.93</v>
      </c>
      <c r="BE9">
        <f>SOFR3mo_PX__2[[#This Row],[Column57]]</f>
        <v>95.98</v>
      </c>
      <c r="BF9">
        <f>SOFR3mo_PX__2[[#This Row],[Column58]]</f>
        <v>96.03</v>
      </c>
      <c r="BG9">
        <f>SOFR3mo_PX__2[[#This Row],[Column59]]</f>
        <v>96.03</v>
      </c>
      <c r="BH9">
        <f>SOFR3mo_PX__2[[#This Row],[Column60]]</f>
        <v>96.055000000000007</v>
      </c>
      <c r="BI9">
        <f>SOFR3mo_PX__2[[#This Row],[Column61]]</f>
        <v>95.98</v>
      </c>
      <c r="BJ9">
        <f>SOFR3mo_PX__2[[#This Row],[Column62]]</f>
        <v>95.94</v>
      </c>
      <c r="BK9">
        <f>SOFR3mo_PX__2[[#This Row],[Column26]]</f>
        <v>95.7</v>
      </c>
      <c r="BL9">
        <f>SOFR3mo_PX__2[[#This Row],[Column27]]</f>
        <v>95.765000000000001</v>
      </c>
      <c r="BM9">
        <f>SOFR3mo_PX__2[[#This Row],[Column28]]</f>
        <v>95.775000000000006</v>
      </c>
      <c r="BN9">
        <f>SOFR3mo_PX__2[[#This Row],[Column29]]</f>
        <v>95.905000000000001</v>
      </c>
    </row>
    <row r="10" spans="1:66" x14ac:dyDescent="0.25">
      <c r="A10" t="str">
        <f ca="1">'cont list_0'!I13</f>
        <v>M28</v>
      </c>
      <c r="B10">
        <f>SOFR3mo_PX__2[[#This Row],[Column2]]</f>
        <v>95.185000000000002</v>
      </c>
      <c r="C10">
        <f>SOFR3mo_PX__2[[#This Row],[Column3]]</f>
        <v>95.185000000000002</v>
      </c>
      <c r="D10">
        <f>SOFR3mo_PX__2[[#This Row],[Column4]]</f>
        <v>95.245000000000005</v>
      </c>
      <c r="E10">
        <f>SOFR3mo_PX__2[[#This Row],[Column5]]</f>
        <v>95.13</v>
      </c>
      <c r="F10">
        <f>SOFR3mo_PX__2[[#This Row],[Column6]]</f>
        <v>95.16</v>
      </c>
      <c r="G10">
        <f>SOFR3mo_PX__2[[#This Row],[Column7]]</f>
        <v>95.14</v>
      </c>
      <c r="H10">
        <f>SOFR3mo_PX__2[[#This Row],[Column8]]</f>
        <v>95.21</v>
      </c>
      <c r="I10">
        <f>SOFR3mo_PX__2[[#This Row],[Column9]]</f>
        <v>95.185000000000002</v>
      </c>
      <c r="J10">
        <f>SOFR3mo_PX__2[[#This Row],[Column10]]</f>
        <v>95.165000000000006</v>
      </c>
      <c r="K10">
        <f>SOFR3mo_PX__2[[#This Row],[Column11]]</f>
        <v>95.36</v>
      </c>
      <c r="L10">
        <f>SOFR3mo_PX__2[[#This Row],[Column12]]</f>
        <v>95.364999999999995</v>
      </c>
      <c r="M10">
        <f>SOFR3mo_PX__2[[#This Row],[Column13]]</f>
        <v>95.364999999999995</v>
      </c>
      <c r="N10">
        <f>SOFR3mo_PX__2[[#This Row],[Column14]]</f>
        <v>95.44</v>
      </c>
      <c r="O10">
        <f>SOFR3mo_PX__2[[#This Row],[Column15]]</f>
        <v>95.394999999999996</v>
      </c>
      <c r="P10">
        <f>SOFR3mo_PX__2[[#This Row],[Column16]]</f>
        <v>95.4</v>
      </c>
      <c r="Q10">
        <f>SOFR3mo_PX__2[[#This Row],[Column17]]</f>
        <v>95.435000000000002</v>
      </c>
      <c r="R10">
        <f>SOFR3mo_PX__2[[#This Row],[Column18]]</f>
        <v>95.424999999999997</v>
      </c>
      <c r="S10">
        <f>SOFR3mo_PX__2[[#This Row],[Column19]]</f>
        <v>95.53</v>
      </c>
      <c r="T10">
        <f>SOFR3mo_PX__2[[#This Row],[Column20]]</f>
        <v>95.66</v>
      </c>
      <c r="U10">
        <f>SOFR3mo_PX__2[[#This Row],[Column21]]</f>
        <v>95.704999999999998</v>
      </c>
      <c r="V10">
        <f>SOFR3mo_PX__2[[#This Row],[Column22]]</f>
        <v>95.73</v>
      </c>
      <c r="W10">
        <f>SOFR3mo_PX__2[[#This Row],[Column23]]</f>
        <v>95.73</v>
      </c>
      <c r="X10">
        <f>SOFR3mo_PX__2[[#This Row],[Column24]]</f>
        <v>95.784999999999997</v>
      </c>
      <c r="Y10">
        <f>SOFR3mo_PX__2[[#This Row],[Column25]]</f>
        <v>95.745000000000005</v>
      </c>
      <c r="Z10">
        <f>SOFR3mo_PX__2[[#This Row],[Column26]]</f>
        <v>95.73</v>
      </c>
      <c r="AA10">
        <f>SOFR3mo_PX__2[[#This Row],[Column27]]</f>
        <v>95.8</v>
      </c>
      <c r="AB10">
        <f>SOFR3mo_PX__2[[#This Row],[Column28]]</f>
        <v>95.81</v>
      </c>
      <c r="AC10">
        <f>SOFR3mo_PX__2[[#This Row],[Column29]]</f>
        <v>95.924999999999997</v>
      </c>
      <c r="AD10">
        <f>SOFR3mo_PX__2[[#This Row],[Column30]]</f>
        <v>95.94</v>
      </c>
      <c r="AE10">
        <f>SOFR3mo_PX__2[[#This Row],[Column31]]</f>
        <v>95.974999999999994</v>
      </c>
      <c r="AF10">
        <f>SOFR3mo_PX__2[[#This Row],[Column32]]</f>
        <v>95.92</v>
      </c>
      <c r="AG10">
        <f>SOFR3mo_PX__2[[#This Row],[Column33]]</f>
        <v>95.91</v>
      </c>
      <c r="AH10">
        <f>SOFR3mo_PX__2[[#This Row],[Column34]]</f>
        <v>95.954999999999998</v>
      </c>
      <c r="AI10">
        <f>SOFR3mo_PX__2[[#This Row],[Column35]]</f>
        <v>95.974999999999994</v>
      </c>
      <c r="AJ10">
        <f>SOFR3mo_PX__2[[#This Row],[Column36]]</f>
        <v>95.984999999999999</v>
      </c>
      <c r="AK10">
        <f>SOFR3mo_PX__2[[#This Row],[Column37]]</f>
        <v>95.98</v>
      </c>
      <c r="AL10">
        <f>SOFR3mo_PX__2[[#This Row],[Column38]]</f>
        <v>95.984999999999999</v>
      </c>
      <c r="AM10">
        <f>SOFR3mo_PX__2[[#This Row],[Column39]]</f>
        <v>96.03</v>
      </c>
      <c r="AN10">
        <f>SOFR3mo_PX__2[[#This Row],[Column40]]</f>
        <v>95.97</v>
      </c>
      <c r="AO10">
        <f>SOFR3mo_PX__2[[#This Row],[Column41]]</f>
        <v>95.96</v>
      </c>
      <c r="AP10">
        <f>SOFR3mo_PX__2[[#This Row],[Column42]]</f>
        <v>95.94</v>
      </c>
      <c r="AQ10">
        <f>SOFR3mo_PX__2[[#This Row],[Column43]]</f>
        <v>95.98</v>
      </c>
      <c r="AR10">
        <f>SOFR3mo_PX__2[[#This Row],[Column44]]</f>
        <v>95.944999999999993</v>
      </c>
      <c r="AS10">
        <f>SOFR3mo_PX__2[[#This Row],[Column45]]</f>
        <v>96.03</v>
      </c>
      <c r="AT10">
        <f>SOFR3mo_PX__2[[#This Row],[Column46]]</f>
        <v>96.02</v>
      </c>
      <c r="AU10">
        <f>SOFR3mo_PX__2[[#This Row],[Column47]]</f>
        <v>95.944999999999993</v>
      </c>
      <c r="AV10">
        <f>SOFR3mo_PX__2[[#This Row],[Column48]]</f>
        <v>95.885000000000005</v>
      </c>
      <c r="AW10">
        <f>SOFR3mo_PX__2[[#This Row],[Column49]]</f>
        <v>95.965000000000003</v>
      </c>
      <c r="AX10">
        <f>SOFR3mo_PX__2[[#This Row],[Column50]]</f>
        <v>95.98</v>
      </c>
      <c r="AY10">
        <f>SOFR3mo_PX__2[[#This Row],[Column51]]</f>
        <v>95.974999999999994</v>
      </c>
      <c r="AZ10">
        <f>SOFR3mo_PX__2[[#This Row],[Column52]]</f>
        <v>95.93</v>
      </c>
      <c r="BA10">
        <f>SOFR3mo_PX__2[[#This Row],[Column53]]</f>
        <v>95.91</v>
      </c>
      <c r="BB10">
        <f>SOFR3mo_PX__2[[#This Row],[Column54]]</f>
        <v>95.87</v>
      </c>
      <c r="BC10">
        <f>SOFR3mo_PX__2[[#This Row],[Column55]]</f>
        <v>95.93</v>
      </c>
      <c r="BD10">
        <f>SOFR3mo_PX__2[[#This Row],[Column56]]</f>
        <v>95.965000000000003</v>
      </c>
      <c r="BE10">
        <f>SOFR3mo_PX__2[[#This Row],[Column57]]</f>
        <v>96.015000000000001</v>
      </c>
      <c r="BF10">
        <f>SOFR3mo_PX__2[[#This Row],[Column58]]</f>
        <v>96.064999999999998</v>
      </c>
      <c r="BG10">
        <f>SOFR3mo_PX__2[[#This Row],[Column59]]</f>
        <v>96.06</v>
      </c>
      <c r="BH10">
        <f>SOFR3mo_PX__2[[#This Row],[Column60]]</f>
        <v>96.084999999999994</v>
      </c>
      <c r="BI10">
        <f>SOFR3mo_PX__2[[#This Row],[Column61]]</f>
        <v>96.01</v>
      </c>
      <c r="BJ10">
        <f>SOFR3mo_PX__2[[#This Row],[Column62]]</f>
        <v>95.984999999999999</v>
      </c>
      <c r="BK10">
        <f>SOFR3mo_PX__2[[#This Row],[Column26]]</f>
        <v>95.73</v>
      </c>
      <c r="BL10">
        <f>SOFR3mo_PX__2[[#This Row],[Column27]]</f>
        <v>95.8</v>
      </c>
      <c r="BM10">
        <f>SOFR3mo_PX__2[[#This Row],[Column28]]</f>
        <v>95.81</v>
      </c>
      <c r="BN10">
        <f>SOFR3mo_PX__2[[#This Row],[Column29]]</f>
        <v>95.924999999999997</v>
      </c>
    </row>
    <row r="11" spans="1:66" x14ac:dyDescent="0.25">
      <c r="A11" t="str">
        <f ca="1">'cont list_0'!I14</f>
        <v>U28</v>
      </c>
      <c r="B11">
        <f>SOFR3mo_PX__2[[#This Row],[Column2]]</f>
        <v>95.185000000000002</v>
      </c>
      <c r="C11">
        <f>SOFR3mo_PX__2[[#This Row],[Column3]]</f>
        <v>95.185000000000002</v>
      </c>
      <c r="D11">
        <f>SOFR3mo_PX__2[[#This Row],[Column4]]</f>
        <v>95.25</v>
      </c>
      <c r="E11">
        <f>SOFR3mo_PX__2[[#This Row],[Column5]]</f>
        <v>95.14</v>
      </c>
      <c r="F11">
        <f>SOFR3mo_PX__2[[#This Row],[Column6]]</f>
        <v>95.17</v>
      </c>
      <c r="G11">
        <f>SOFR3mo_PX__2[[#This Row],[Column7]]</f>
        <v>95.16</v>
      </c>
      <c r="H11">
        <f>SOFR3mo_PX__2[[#This Row],[Column8]]</f>
        <v>95.23</v>
      </c>
      <c r="I11">
        <f>SOFR3mo_PX__2[[#This Row],[Column9]]</f>
        <v>95.215000000000003</v>
      </c>
      <c r="J11">
        <f>SOFR3mo_PX__2[[#This Row],[Column10]]</f>
        <v>95.2</v>
      </c>
      <c r="K11">
        <f>SOFR3mo_PX__2[[#This Row],[Column11]]</f>
        <v>95.394999999999996</v>
      </c>
      <c r="L11">
        <f>SOFR3mo_PX__2[[#This Row],[Column12]]</f>
        <v>95.4</v>
      </c>
      <c r="M11">
        <f>SOFR3mo_PX__2[[#This Row],[Column13]]</f>
        <v>95.394999999999996</v>
      </c>
      <c r="N11">
        <f>SOFR3mo_PX__2[[#This Row],[Column14]]</f>
        <v>95.465000000000003</v>
      </c>
      <c r="O11">
        <f>SOFR3mo_PX__2[[#This Row],[Column15]]</f>
        <v>95.42</v>
      </c>
      <c r="P11">
        <f>SOFR3mo_PX__2[[#This Row],[Column16]]</f>
        <v>95.42</v>
      </c>
      <c r="Q11">
        <f>SOFR3mo_PX__2[[#This Row],[Column17]]</f>
        <v>95.46</v>
      </c>
      <c r="R11">
        <f>SOFR3mo_PX__2[[#This Row],[Column18]]</f>
        <v>95.454999999999998</v>
      </c>
      <c r="S11">
        <f>SOFR3mo_PX__2[[#This Row],[Column19]]</f>
        <v>95.55</v>
      </c>
      <c r="T11">
        <f>SOFR3mo_PX__2[[#This Row],[Column20]]</f>
        <v>95.67</v>
      </c>
      <c r="U11">
        <f>SOFR3mo_PX__2[[#This Row],[Column21]]</f>
        <v>95.72</v>
      </c>
      <c r="V11">
        <f>SOFR3mo_PX__2[[#This Row],[Column22]]</f>
        <v>95.745000000000005</v>
      </c>
      <c r="W11">
        <f>SOFR3mo_PX__2[[#This Row],[Column23]]</f>
        <v>95.745000000000005</v>
      </c>
      <c r="X11">
        <f>SOFR3mo_PX__2[[#This Row],[Column24]]</f>
        <v>95.8</v>
      </c>
      <c r="Y11">
        <f>SOFR3mo_PX__2[[#This Row],[Column25]]</f>
        <v>95.76</v>
      </c>
      <c r="Z11">
        <f>SOFR3mo_PX__2[[#This Row],[Column26]]</f>
        <v>95.75</v>
      </c>
      <c r="AA11">
        <f>SOFR3mo_PX__2[[#This Row],[Column27]]</f>
        <v>95.814999999999998</v>
      </c>
      <c r="AB11">
        <f>SOFR3mo_PX__2[[#This Row],[Column28]]</f>
        <v>95.825000000000003</v>
      </c>
      <c r="AC11">
        <f>SOFR3mo_PX__2[[#This Row],[Column29]]</f>
        <v>95.93</v>
      </c>
      <c r="AD11">
        <f>SOFR3mo_PX__2[[#This Row],[Column30]]</f>
        <v>95.95</v>
      </c>
      <c r="AE11">
        <f>SOFR3mo_PX__2[[#This Row],[Column31]]</f>
        <v>95.984999999999999</v>
      </c>
      <c r="AF11">
        <f>SOFR3mo_PX__2[[#This Row],[Column32]]</f>
        <v>95.93</v>
      </c>
      <c r="AG11">
        <f>SOFR3mo_PX__2[[#This Row],[Column33]]</f>
        <v>95.915000000000006</v>
      </c>
      <c r="AH11">
        <f>SOFR3mo_PX__2[[#This Row],[Column34]]</f>
        <v>95.954999999999998</v>
      </c>
      <c r="AI11">
        <f>SOFR3mo_PX__2[[#This Row],[Column35]]</f>
        <v>95.98</v>
      </c>
      <c r="AJ11">
        <f>SOFR3mo_PX__2[[#This Row],[Column36]]</f>
        <v>95.984999999999999</v>
      </c>
      <c r="AK11">
        <f>SOFR3mo_PX__2[[#This Row],[Column37]]</f>
        <v>95.98</v>
      </c>
      <c r="AL11">
        <f>SOFR3mo_PX__2[[#This Row],[Column38]]</f>
        <v>95.984999999999999</v>
      </c>
      <c r="AM11">
        <f>SOFR3mo_PX__2[[#This Row],[Column39]]</f>
        <v>96.03</v>
      </c>
      <c r="AN11">
        <f>SOFR3mo_PX__2[[#This Row],[Column40]]</f>
        <v>95.974999999999994</v>
      </c>
      <c r="AO11">
        <f>SOFR3mo_PX__2[[#This Row],[Column41]]</f>
        <v>95.97</v>
      </c>
      <c r="AP11">
        <f>SOFR3mo_PX__2[[#This Row],[Column42]]</f>
        <v>95.95</v>
      </c>
      <c r="AQ11">
        <f>SOFR3mo_PX__2[[#This Row],[Column43]]</f>
        <v>95.99</v>
      </c>
      <c r="AR11">
        <f>SOFR3mo_PX__2[[#This Row],[Column44]]</f>
        <v>95.954999999999998</v>
      </c>
      <c r="AS11">
        <f>SOFR3mo_PX__2[[#This Row],[Column45]]</f>
        <v>96.034999999999997</v>
      </c>
      <c r="AT11">
        <f>SOFR3mo_PX__2[[#This Row],[Column46]]</f>
        <v>96.03</v>
      </c>
      <c r="AU11">
        <f>SOFR3mo_PX__2[[#This Row],[Column47]]</f>
        <v>95.954999999999998</v>
      </c>
      <c r="AV11">
        <f>SOFR3mo_PX__2[[#This Row],[Column48]]</f>
        <v>95.894999999999996</v>
      </c>
      <c r="AW11">
        <f>SOFR3mo_PX__2[[#This Row],[Column49]]</f>
        <v>95.974999999999994</v>
      </c>
      <c r="AX11">
        <f>SOFR3mo_PX__2[[#This Row],[Column50]]</f>
        <v>96</v>
      </c>
      <c r="AY11">
        <f>SOFR3mo_PX__2[[#This Row],[Column51]]</f>
        <v>95.995000000000005</v>
      </c>
      <c r="AZ11">
        <f>SOFR3mo_PX__2[[#This Row],[Column52]]</f>
        <v>95.954999999999998</v>
      </c>
      <c r="BA11">
        <f>SOFR3mo_PX__2[[#This Row],[Column53]]</f>
        <v>95.93</v>
      </c>
      <c r="BB11">
        <f>SOFR3mo_PX__2[[#This Row],[Column54]]</f>
        <v>95.89</v>
      </c>
      <c r="BC11">
        <f>SOFR3mo_PX__2[[#This Row],[Column55]]</f>
        <v>95.944999999999993</v>
      </c>
      <c r="BD11">
        <f>SOFR3mo_PX__2[[#This Row],[Column56]]</f>
        <v>95.98</v>
      </c>
      <c r="BE11">
        <f>SOFR3mo_PX__2[[#This Row],[Column57]]</f>
        <v>96.03</v>
      </c>
      <c r="BF11">
        <f>SOFR3mo_PX__2[[#This Row],[Column58]]</f>
        <v>96.08</v>
      </c>
      <c r="BG11">
        <f>SOFR3mo_PX__2[[#This Row],[Column59]]</f>
        <v>96.07</v>
      </c>
      <c r="BH11">
        <f>SOFR3mo_PX__2[[#This Row],[Column60]]</f>
        <v>96.094999999999999</v>
      </c>
      <c r="BI11">
        <f>SOFR3mo_PX__2[[#This Row],[Column61]]</f>
        <v>96.025000000000006</v>
      </c>
      <c r="BJ11">
        <f>SOFR3mo_PX__2[[#This Row],[Column62]]</f>
        <v>96.004999999999995</v>
      </c>
      <c r="BK11">
        <f>SOFR3mo_PX__2[[#This Row],[Column26]]</f>
        <v>95.75</v>
      </c>
      <c r="BL11">
        <f>SOFR3mo_PX__2[[#This Row],[Column27]]</f>
        <v>95.814999999999998</v>
      </c>
      <c r="BM11">
        <f>SOFR3mo_PX__2[[#This Row],[Column28]]</f>
        <v>95.825000000000003</v>
      </c>
      <c r="BN11">
        <f>SOFR3mo_PX__2[[#This Row],[Column29]]</f>
        <v>95.93</v>
      </c>
    </row>
    <row r="12" spans="1:66" x14ac:dyDescent="0.25">
      <c r="A12" t="str">
        <f ca="1">'cont list_0'!I15</f>
        <v>Z28</v>
      </c>
      <c r="B12">
        <f>SOFR3mo_PX__2[[#This Row],[Column2]]</f>
        <v>95.194999999999993</v>
      </c>
      <c r="C12">
        <f>SOFR3mo_PX__2[[#This Row],[Column3]]</f>
        <v>95.194999999999993</v>
      </c>
      <c r="D12">
        <f>SOFR3mo_PX__2[[#This Row],[Column4]]</f>
        <v>95.265000000000001</v>
      </c>
      <c r="E12">
        <f>SOFR3mo_PX__2[[#This Row],[Column5]]</f>
        <v>95.155000000000001</v>
      </c>
      <c r="F12">
        <f>SOFR3mo_PX__2[[#This Row],[Column6]]</f>
        <v>95.19</v>
      </c>
      <c r="G12">
        <f>SOFR3mo_PX__2[[#This Row],[Column7]]</f>
        <v>95.185000000000002</v>
      </c>
      <c r="H12">
        <f>SOFR3mo_PX__2[[#This Row],[Column8]]</f>
        <v>95.254999999999995</v>
      </c>
      <c r="I12">
        <f>SOFR3mo_PX__2[[#This Row],[Column9]]</f>
        <v>95.245000000000005</v>
      </c>
      <c r="J12">
        <f>SOFR3mo_PX__2[[#This Row],[Column10]]</f>
        <v>95.234999999999999</v>
      </c>
      <c r="K12">
        <f>SOFR3mo_PX__2[[#This Row],[Column11]]</f>
        <v>95.43</v>
      </c>
      <c r="L12">
        <f>SOFR3mo_PX__2[[#This Row],[Column12]]</f>
        <v>95.435000000000002</v>
      </c>
      <c r="M12">
        <f>SOFR3mo_PX__2[[#This Row],[Column13]]</f>
        <v>95.424999999999997</v>
      </c>
      <c r="N12">
        <f>SOFR3mo_PX__2[[#This Row],[Column14]]</f>
        <v>95.49</v>
      </c>
      <c r="O12">
        <f>SOFR3mo_PX__2[[#This Row],[Column15]]</f>
        <v>95.44</v>
      </c>
      <c r="P12">
        <f>SOFR3mo_PX__2[[#This Row],[Column16]]</f>
        <v>95.435000000000002</v>
      </c>
      <c r="Q12">
        <f>SOFR3mo_PX__2[[#This Row],[Column17]]</f>
        <v>95.474999999999994</v>
      </c>
      <c r="R12">
        <f>SOFR3mo_PX__2[[#This Row],[Column18]]</f>
        <v>95.474999999999994</v>
      </c>
      <c r="S12">
        <f>SOFR3mo_PX__2[[#This Row],[Column19]]</f>
        <v>95.56</v>
      </c>
      <c r="T12">
        <f>SOFR3mo_PX__2[[#This Row],[Column20]]</f>
        <v>95.674999999999997</v>
      </c>
      <c r="U12">
        <f>SOFR3mo_PX__2[[#This Row],[Column21]]</f>
        <v>95.724999999999994</v>
      </c>
      <c r="V12">
        <f>SOFR3mo_PX__2[[#This Row],[Column22]]</f>
        <v>95.754999999999995</v>
      </c>
      <c r="W12">
        <f>SOFR3mo_PX__2[[#This Row],[Column23]]</f>
        <v>95.754999999999995</v>
      </c>
      <c r="X12">
        <f>SOFR3mo_PX__2[[#This Row],[Column24]]</f>
        <v>95.805000000000007</v>
      </c>
      <c r="Y12">
        <f>SOFR3mo_PX__2[[#This Row],[Column25]]</f>
        <v>95.77</v>
      </c>
      <c r="Z12">
        <f>SOFR3mo_PX__2[[#This Row],[Column26]]</f>
        <v>95.76</v>
      </c>
      <c r="AA12">
        <f>SOFR3mo_PX__2[[#This Row],[Column27]]</f>
        <v>95.814999999999998</v>
      </c>
      <c r="AB12">
        <f>SOFR3mo_PX__2[[#This Row],[Column28]]</f>
        <v>95.834999999999994</v>
      </c>
      <c r="AC12">
        <f>SOFR3mo_PX__2[[#This Row],[Column29]]</f>
        <v>95.93</v>
      </c>
      <c r="AD12">
        <f>SOFR3mo_PX__2[[#This Row],[Column30]]</f>
        <v>95.944999999999993</v>
      </c>
      <c r="AE12">
        <f>SOFR3mo_PX__2[[#This Row],[Column31]]</f>
        <v>95.984999999999999</v>
      </c>
      <c r="AF12">
        <f>SOFR3mo_PX__2[[#This Row],[Column32]]</f>
        <v>95.924999999999997</v>
      </c>
      <c r="AG12">
        <f>SOFR3mo_PX__2[[#This Row],[Column33]]</f>
        <v>95.905000000000001</v>
      </c>
      <c r="AH12">
        <f>SOFR3mo_PX__2[[#This Row],[Column34]]</f>
        <v>95.944999999999993</v>
      </c>
      <c r="AI12">
        <f>SOFR3mo_PX__2[[#This Row],[Column35]]</f>
        <v>95.974999999999994</v>
      </c>
      <c r="AJ12">
        <f>SOFR3mo_PX__2[[#This Row],[Column36]]</f>
        <v>95.97</v>
      </c>
      <c r="AK12">
        <f>SOFR3mo_PX__2[[#This Row],[Column37]]</f>
        <v>95.965000000000003</v>
      </c>
      <c r="AL12">
        <f>SOFR3mo_PX__2[[#This Row],[Column38]]</f>
        <v>95.97</v>
      </c>
      <c r="AM12">
        <f>SOFR3mo_PX__2[[#This Row],[Column39]]</f>
        <v>96.02</v>
      </c>
      <c r="AN12">
        <f>SOFR3mo_PX__2[[#This Row],[Column40]]</f>
        <v>95.965000000000003</v>
      </c>
      <c r="AO12">
        <f>SOFR3mo_PX__2[[#This Row],[Column41]]</f>
        <v>95.96</v>
      </c>
      <c r="AP12">
        <f>SOFR3mo_PX__2[[#This Row],[Column42]]</f>
        <v>95.94</v>
      </c>
      <c r="AQ12">
        <f>SOFR3mo_PX__2[[#This Row],[Column43]]</f>
        <v>95.984999999999999</v>
      </c>
      <c r="AR12">
        <f>SOFR3mo_PX__2[[#This Row],[Column44]]</f>
        <v>95.954999999999998</v>
      </c>
      <c r="AS12">
        <f>SOFR3mo_PX__2[[#This Row],[Column45]]</f>
        <v>96.03</v>
      </c>
      <c r="AT12">
        <f>SOFR3mo_PX__2[[#This Row],[Column46]]</f>
        <v>96.025000000000006</v>
      </c>
      <c r="AU12">
        <f>SOFR3mo_PX__2[[#This Row],[Column47]]</f>
        <v>95.95</v>
      </c>
      <c r="AV12">
        <f>SOFR3mo_PX__2[[#This Row],[Column48]]</f>
        <v>95.89</v>
      </c>
      <c r="AW12">
        <f>SOFR3mo_PX__2[[#This Row],[Column49]]</f>
        <v>95.974999999999994</v>
      </c>
      <c r="AX12">
        <f>SOFR3mo_PX__2[[#This Row],[Column50]]</f>
        <v>96.004999999999995</v>
      </c>
      <c r="AY12">
        <f>SOFR3mo_PX__2[[#This Row],[Column51]]</f>
        <v>96.004999999999995</v>
      </c>
      <c r="AZ12">
        <f>SOFR3mo_PX__2[[#This Row],[Column52]]</f>
        <v>95.965000000000003</v>
      </c>
      <c r="BA12">
        <f>SOFR3mo_PX__2[[#This Row],[Column53]]</f>
        <v>95.94</v>
      </c>
      <c r="BB12">
        <f>SOFR3mo_PX__2[[#This Row],[Column54]]</f>
        <v>95.9</v>
      </c>
      <c r="BC12">
        <f>SOFR3mo_PX__2[[#This Row],[Column55]]</f>
        <v>95.95</v>
      </c>
      <c r="BD12">
        <f>SOFR3mo_PX__2[[#This Row],[Column56]]</f>
        <v>95.984999999999999</v>
      </c>
      <c r="BE12">
        <f>SOFR3mo_PX__2[[#This Row],[Column57]]</f>
        <v>96.03</v>
      </c>
      <c r="BF12">
        <f>SOFR3mo_PX__2[[#This Row],[Column58]]</f>
        <v>96.084999999999994</v>
      </c>
      <c r="BG12">
        <f>SOFR3mo_PX__2[[#This Row],[Column59]]</f>
        <v>96.07</v>
      </c>
      <c r="BH12">
        <f>SOFR3mo_PX__2[[#This Row],[Column60]]</f>
        <v>96.094999999999999</v>
      </c>
      <c r="BI12">
        <f>SOFR3mo_PX__2[[#This Row],[Column61]]</f>
        <v>96.03</v>
      </c>
      <c r="BJ12">
        <f>SOFR3mo_PX__2[[#This Row],[Column62]]</f>
        <v>96.015000000000001</v>
      </c>
      <c r="BK12">
        <f>SOFR3mo_PX__2[[#This Row],[Column26]]</f>
        <v>95.76</v>
      </c>
      <c r="BL12">
        <f>SOFR3mo_PX__2[[#This Row],[Column27]]</f>
        <v>95.814999999999998</v>
      </c>
      <c r="BM12">
        <f>SOFR3mo_PX__2[[#This Row],[Column28]]</f>
        <v>95.834999999999994</v>
      </c>
      <c r="BN12">
        <f>SOFR3mo_PX__2[[#This Row],[Column29]]</f>
        <v>95.93</v>
      </c>
    </row>
    <row r="13" spans="1:66" x14ac:dyDescent="0.25">
      <c r="A13" t="str">
        <f ca="1">'cont list_0'!I16</f>
        <v>H29</v>
      </c>
      <c r="B13">
        <f>SOFR3mo_PX__2[[#This Row],[Column2]]</f>
        <v>95.21</v>
      </c>
      <c r="C13">
        <f>SOFR3mo_PX__2[[#This Row],[Column3]]</f>
        <v>95.21</v>
      </c>
      <c r="D13">
        <f>SOFR3mo_PX__2[[#This Row],[Column4]]</f>
        <v>95.28</v>
      </c>
      <c r="E13">
        <f>SOFR3mo_PX__2[[#This Row],[Column5]]</f>
        <v>95.17</v>
      </c>
      <c r="F13">
        <f>SOFR3mo_PX__2[[#This Row],[Column6]]</f>
        <v>95.204999999999998</v>
      </c>
      <c r="G13">
        <f>SOFR3mo_PX__2[[#This Row],[Column7]]</f>
        <v>95.21</v>
      </c>
      <c r="H13">
        <f>SOFR3mo_PX__2[[#This Row],[Column8]]</f>
        <v>95.275000000000006</v>
      </c>
      <c r="I13">
        <f>SOFR3mo_PX__2[[#This Row],[Column9]]</f>
        <v>95.27</v>
      </c>
      <c r="J13">
        <f>SOFR3mo_PX__2[[#This Row],[Column10]]</f>
        <v>95.265000000000001</v>
      </c>
      <c r="K13">
        <f>SOFR3mo_PX__2[[#This Row],[Column11]]</f>
        <v>95.454999999999998</v>
      </c>
      <c r="L13">
        <f>SOFR3mo_PX__2[[#This Row],[Column12]]</f>
        <v>95.465000000000003</v>
      </c>
      <c r="M13">
        <f>SOFR3mo_PX__2[[#This Row],[Column13]]</f>
        <v>95.444999999999993</v>
      </c>
      <c r="N13">
        <f>SOFR3mo_PX__2[[#This Row],[Column14]]</f>
        <v>95.51</v>
      </c>
      <c r="O13">
        <f>SOFR3mo_PX__2[[#This Row],[Column15]]</f>
        <v>95.454999999999998</v>
      </c>
      <c r="P13">
        <f>SOFR3mo_PX__2[[#This Row],[Column16]]</f>
        <v>95.45</v>
      </c>
      <c r="Q13">
        <f>SOFR3mo_PX__2[[#This Row],[Column17]]</f>
        <v>95.49</v>
      </c>
      <c r="R13">
        <f>SOFR3mo_PX__2[[#This Row],[Column18]]</f>
        <v>95.495000000000005</v>
      </c>
      <c r="S13">
        <f>SOFR3mo_PX__2[[#This Row],[Column19]]</f>
        <v>95.57</v>
      </c>
      <c r="T13">
        <f>SOFR3mo_PX__2[[#This Row],[Column20]]</f>
        <v>95.68</v>
      </c>
      <c r="U13">
        <f>SOFR3mo_PX__2[[#This Row],[Column21]]</f>
        <v>95.724999999999994</v>
      </c>
      <c r="V13">
        <f>SOFR3mo_PX__2[[#This Row],[Column22]]</f>
        <v>95.754999999999995</v>
      </c>
      <c r="W13">
        <f>SOFR3mo_PX__2[[#This Row],[Column23]]</f>
        <v>95.754999999999995</v>
      </c>
      <c r="X13">
        <f>SOFR3mo_PX__2[[#This Row],[Column24]]</f>
        <v>95.8</v>
      </c>
      <c r="Y13">
        <f>SOFR3mo_PX__2[[#This Row],[Column25]]</f>
        <v>95.77</v>
      </c>
      <c r="Z13">
        <f>SOFR3mo_PX__2[[#This Row],[Column26]]</f>
        <v>95.765000000000001</v>
      </c>
      <c r="AA13">
        <f>SOFR3mo_PX__2[[#This Row],[Column27]]</f>
        <v>95.814999999999998</v>
      </c>
      <c r="AB13">
        <f>SOFR3mo_PX__2[[#This Row],[Column28]]</f>
        <v>95.84</v>
      </c>
      <c r="AC13">
        <f>SOFR3mo_PX__2[[#This Row],[Column29]]</f>
        <v>95.924999999999997</v>
      </c>
      <c r="AD13">
        <f>SOFR3mo_PX__2[[#This Row],[Column30]]</f>
        <v>95.94</v>
      </c>
      <c r="AE13">
        <f>SOFR3mo_PX__2[[#This Row],[Column31]]</f>
        <v>95.974999999999994</v>
      </c>
      <c r="AF13">
        <f>SOFR3mo_PX__2[[#This Row],[Column32]]</f>
        <v>95.915000000000006</v>
      </c>
      <c r="AG13">
        <f>SOFR3mo_PX__2[[#This Row],[Column33]]</f>
        <v>95.89</v>
      </c>
      <c r="AH13">
        <f>SOFR3mo_PX__2[[#This Row],[Column34]]</f>
        <v>95.93</v>
      </c>
      <c r="AI13">
        <f>SOFR3mo_PX__2[[#This Row],[Column35]]</f>
        <v>95.965000000000003</v>
      </c>
      <c r="AJ13">
        <f>SOFR3mo_PX__2[[#This Row],[Column36]]</f>
        <v>95.954999999999998</v>
      </c>
      <c r="AK13">
        <f>SOFR3mo_PX__2[[#This Row],[Column37]]</f>
        <v>95.944999999999993</v>
      </c>
      <c r="AL13">
        <f>SOFR3mo_PX__2[[#This Row],[Column38]]</f>
        <v>95.954999999999998</v>
      </c>
      <c r="AM13">
        <f>SOFR3mo_PX__2[[#This Row],[Column39]]</f>
        <v>96.004999999999995</v>
      </c>
      <c r="AN13">
        <f>SOFR3mo_PX__2[[#This Row],[Column40]]</f>
        <v>95.95</v>
      </c>
      <c r="AO13">
        <f>SOFR3mo_PX__2[[#This Row],[Column41]]</f>
        <v>95.95</v>
      </c>
      <c r="AP13">
        <f>SOFR3mo_PX__2[[#This Row],[Column42]]</f>
        <v>95.93</v>
      </c>
      <c r="AQ13">
        <f>SOFR3mo_PX__2[[#This Row],[Column43]]</f>
        <v>95.974999999999994</v>
      </c>
      <c r="AR13">
        <f>SOFR3mo_PX__2[[#This Row],[Column44]]</f>
        <v>95.95</v>
      </c>
      <c r="AS13">
        <f>SOFR3mo_PX__2[[#This Row],[Column45]]</f>
        <v>96.025000000000006</v>
      </c>
      <c r="AT13">
        <f>SOFR3mo_PX__2[[#This Row],[Column46]]</f>
        <v>96.02</v>
      </c>
      <c r="AU13">
        <f>SOFR3mo_PX__2[[#This Row],[Column47]]</f>
        <v>95.944999999999993</v>
      </c>
      <c r="AV13">
        <f>SOFR3mo_PX__2[[#This Row],[Column48]]</f>
        <v>95.885000000000005</v>
      </c>
      <c r="AW13">
        <f>SOFR3mo_PX__2[[#This Row],[Column49]]</f>
        <v>95.974999999999994</v>
      </c>
      <c r="AX13">
        <f>SOFR3mo_PX__2[[#This Row],[Column50]]</f>
        <v>96.004999999999995</v>
      </c>
      <c r="AY13">
        <f>SOFR3mo_PX__2[[#This Row],[Column51]]</f>
        <v>96.01</v>
      </c>
      <c r="AZ13">
        <f>SOFR3mo_PX__2[[#This Row],[Column52]]</f>
        <v>95.97</v>
      </c>
      <c r="BA13">
        <f>SOFR3mo_PX__2[[#This Row],[Column53]]</f>
        <v>95.944999999999993</v>
      </c>
      <c r="BB13">
        <f>SOFR3mo_PX__2[[#This Row],[Column54]]</f>
        <v>95.905000000000001</v>
      </c>
      <c r="BC13">
        <f>SOFR3mo_PX__2[[#This Row],[Column55]]</f>
        <v>95.954999999999998</v>
      </c>
      <c r="BD13">
        <f>SOFR3mo_PX__2[[#This Row],[Column56]]</f>
        <v>95.984999999999999</v>
      </c>
      <c r="BE13">
        <f>SOFR3mo_PX__2[[#This Row],[Column57]]</f>
        <v>96.03</v>
      </c>
      <c r="BF13">
        <f>SOFR3mo_PX__2[[#This Row],[Column58]]</f>
        <v>96.09</v>
      </c>
      <c r="BG13">
        <f>SOFR3mo_PX__2[[#This Row],[Column59]]</f>
        <v>96.07</v>
      </c>
      <c r="BH13">
        <f>SOFR3mo_PX__2[[#This Row],[Column60]]</f>
        <v>96.094999999999999</v>
      </c>
      <c r="BI13">
        <f>SOFR3mo_PX__2[[#This Row],[Column61]]</f>
        <v>96.034999999999997</v>
      </c>
      <c r="BJ13">
        <f>SOFR3mo_PX__2[[#This Row],[Column62]]</f>
        <v>96.02</v>
      </c>
      <c r="BK13">
        <f>SOFR3mo_PX__2[[#This Row],[Column26]]</f>
        <v>95.765000000000001</v>
      </c>
      <c r="BL13">
        <f>SOFR3mo_PX__2[[#This Row],[Column27]]</f>
        <v>95.814999999999998</v>
      </c>
      <c r="BM13">
        <f>SOFR3mo_PX__2[[#This Row],[Column28]]</f>
        <v>95.84</v>
      </c>
      <c r="BN13">
        <f>SOFR3mo_PX__2[[#This Row],[Column29]]</f>
        <v>95.924999999999997</v>
      </c>
    </row>
    <row r="14" spans="1:66" x14ac:dyDescent="0.25">
      <c r="A14" t="str">
        <f ca="1">'cont list_0'!I17</f>
        <v>M29</v>
      </c>
      <c r="B14">
        <f>SOFR3mo_PX__2[[#This Row],[Column2]]</f>
        <v>95.22</v>
      </c>
      <c r="C14">
        <f>SOFR3mo_PX__2[[#This Row],[Column3]]</f>
        <v>95.22</v>
      </c>
      <c r="D14">
        <f>SOFR3mo_PX__2[[#This Row],[Column4]]</f>
        <v>95.29</v>
      </c>
      <c r="E14">
        <f>SOFR3mo_PX__2[[#This Row],[Column5]]</f>
        <v>95.18</v>
      </c>
      <c r="F14">
        <f>SOFR3mo_PX__2[[#This Row],[Column6]]</f>
        <v>95.22</v>
      </c>
      <c r="G14">
        <f>SOFR3mo_PX__2[[#This Row],[Column7]]</f>
        <v>95.23</v>
      </c>
      <c r="H14">
        <f>SOFR3mo_PX__2[[#This Row],[Column8]]</f>
        <v>95.295000000000002</v>
      </c>
      <c r="I14">
        <f>SOFR3mo_PX__2[[#This Row],[Column9]]</f>
        <v>95.29</v>
      </c>
      <c r="J14">
        <f>SOFR3mo_PX__2[[#This Row],[Column10]]</f>
        <v>95.295000000000002</v>
      </c>
      <c r="K14">
        <f>SOFR3mo_PX__2[[#This Row],[Column11]]</f>
        <v>95.48</v>
      </c>
      <c r="L14">
        <f>SOFR3mo_PX__2[[#This Row],[Column12]]</f>
        <v>95.49</v>
      </c>
      <c r="M14">
        <f>SOFR3mo_PX__2[[#This Row],[Column13]]</f>
        <v>95.465000000000003</v>
      </c>
      <c r="N14">
        <f>SOFR3mo_PX__2[[#This Row],[Column14]]</f>
        <v>95.525000000000006</v>
      </c>
      <c r="O14">
        <f>SOFR3mo_PX__2[[#This Row],[Column15]]</f>
        <v>95.465000000000003</v>
      </c>
      <c r="P14">
        <f>SOFR3mo_PX__2[[#This Row],[Column16]]</f>
        <v>95.46</v>
      </c>
      <c r="Q14">
        <f>SOFR3mo_PX__2[[#This Row],[Column17]]</f>
        <v>95.495000000000005</v>
      </c>
      <c r="R14">
        <f>SOFR3mo_PX__2[[#This Row],[Column18]]</f>
        <v>95.51</v>
      </c>
      <c r="S14">
        <f>SOFR3mo_PX__2[[#This Row],[Column19]]</f>
        <v>95.57</v>
      </c>
      <c r="T14">
        <f>SOFR3mo_PX__2[[#This Row],[Column20]]</f>
        <v>95.68</v>
      </c>
      <c r="U14">
        <f>SOFR3mo_PX__2[[#This Row],[Column21]]</f>
        <v>95.72</v>
      </c>
      <c r="V14">
        <f>SOFR3mo_PX__2[[#This Row],[Column22]]</f>
        <v>95.75</v>
      </c>
      <c r="W14">
        <f>SOFR3mo_PX__2[[#This Row],[Column23]]</f>
        <v>95.75</v>
      </c>
      <c r="X14">
        <f>SOFR3mo_PX__2[[#This Row],[Column24]]</f>
        <v>95.795000000000002</v>
      </c>
      <c r="Y14">
        <f>SOFR3mo_PX__2[[#This Row],[Column25]]</f>
        <v>95.765000000000001</v>
      </c>
      <c r="Z14">
        <f>SOFR3mo_PX__2[[#This Row],[Column26]]</f>
        <v>95.76</v>
      </c>
      <c r="AA14">
        <f>SOFR3mo_PX__2[[#This Row],[Column27]]</f>
        <v>95.81</v>
      </c>
      <c r="AB14">
        <f>SOFR3mo_PX__2[[#This Row],[Column28]]</f>
        <v>95.84</v>
      </c>
      <c r="AC14">
        <f>SOFR3mo_PX__2[[#This Row],[Column29]]</f>
        <v>95.915000000000006</v>
      </c>
      <c r="AD14">
        <f>SOFR3mo_PX__2[[#This Row],[Column30]]</f>
        <v>95.93</v>
      </c>
      <c r="AE14">
        <f>SOFR3mo_PX__2[[#This Row],[Column31]]</f>
        <v>95.965000000000003</v>
      </c>
      <c r="AF14">
        <f>SOFR3mo_PX__2[[#This Row],[Column32]]</f>
        <v>95.9</v>
      </c>
      <c r="AG14">
        <f>SOFR3mo_PX__2[[#This Row],[Column33]]</f>
        <v>95.875</v>
      </c>
      <c r="AH14">
        <f>SOFR3mo_PX__2[[#This Row],[Column34]]</f>
        <v>95.91</v>
      </c>
      <c r="AI14">
        <f>SOFR3mo_PX__2[[#This Row],[Column35]]</f>
        <v>95.95</v>
      </c>
      <c r="AJ14">
        <f>SOFR3mo_PX__2[[#This Row],[Column36]]</f>
        <v>95.94</v>
      </c>
      <c r="AK14">
        <f>SOFR3mo_PX__2[[#This Row],[Column37]]</f>
        <v>95.924999999999997</v>
      </c>
      <c r="AL14">
        <f>SOFR3mo_PX__2[[#This Row],[Column38]]</f>
        <v>95.935000000000002</v>
      </c>
      <c r="AM14">
        <f>SOFR3mo_PX__2[[#This Row],[Column39]]</f>
        <v>95.99</v>
      </c>
      <c r="AN14">
        <f>SOFR3mo_PX__2[[#This Row],[Column40]]</f>
        <v>95.935000000000002</v>
      </c>
      <c r="AO14">
        <f>SOFR3mo_PX__2[[#This Row],[Column41]]</f>
        <v>95.94</v>
      </c>
      <c r="AP14">
        <f>SOFR3mo_PX__2[[#This Row],[Column42]]</f>
        <v>95.92</v>
      </c>
      <c r="AQ14">
        <f>SOFR3mo_PX__2[[#This Row],[Column43]]</f>
        <v>95.965000000000003</v>
      </c>
      <c r="AR14">
        <f>SOFR3mo_PX__2[[#This Row],[Column44]]</f>
        <v>95.944999999999993</v>
      </c>
      <c r="AS14">
        <f>SOFR3mo_PX__2[[#This Row],[Column45]]</f>
        <v>96.015000000000001</v>
      </c>
      <c r="AT14">
        <f>SOFR3mo_PX__2[[#This Row],[Column46]]</f>
        <v>96.01</v>
      </c>
      <c r="AU14">
        <f>SOFR3mo_PX__2[[#This Row],[Column47]]</f>
        <v>95.94</v>
      </c>
      <c r="AV14">
        <f>SOFR3mo_PX__2[[#This Row],[Column48]]</f>
        <v>95.875</v>
      </c>
      <c r="AW14">
        <f>SOFR3mo_PX__2[[#This Row],[Column49]]</f>
        <v>95.97</v>
      </c>
      <c r="AX14">
        <f>SOFR3mo_PX__2[[#This Row],[Column50]]</f>
        <v>96.004999999999995</v>
      </c>
      <c r="AY14">
        <f>SOFR3mo_PX__2[[#This Row],[Column51]]</f>
        <v>96.01</v>
      </c>
      <c r="AZ14">
        <f>SOFR3mo_PX__2[[#This Row],[Column52]]</f>
        <v>95.974999999999994</v>
      </c>
      <c r="BA14">
        <f>SOFR3mo_PX__2[[#This Row],[Column53]]</f>
        <v>95.944999999999993</v>
      </c>
      <c r="BB14">
        <f>SOFR3mo_PX__2[[#This Row],[Column54]]</f>
        <v>95.91</v>
      </c>
      <c r="BC14">
        <f>SOFR3mo_PX__2[[#This Row],[Column55]]</f>
        <v>95.954999999999998</v>
      </c>
      <c r="BD14">
        <f>SOFR3mo_PX__2[[#This Row],[Column56]]</f>
        <v>95.984999999999999</v>
      </c>
      <c r="BE14">
        <f>SOFR3mo_PX__2[[#This Row],[Column57]]</f>
        <v>96.03</v>
      </c>
      <c r="BF14">
        <f>SOFR3mo_PX__2[[#This Row],[Column58]]</f>
        <v>96.09</v>
      </c>
      <c r="BG14">
        <f>SOFR3mo_PX__2[[#This Row],[Column59]]</f>
        <v>96.064999999999998</v>
      </c>
      <c r="BH14">
        <f>SOFR3mo_PX__2[[#This Row],[Column60]]</f>
        <v>96.094999999999999</v>
      </c>
      <c r="BI14">
        <f>SOFR3mo_PX__2[[#This Row],[Column61]]</f>
        <v>96.034999999999997</v>
      </c>
      <c r="BJ14">
        <f>SOFR3mo_PX__2[[#This Row],[Column62]]</f>
        <v>96.02</v>
      </c>
      <c r="BK14">
        <f>SOFR3mo_PX__2[[#This Row],[Column26]]</f>
        <v>95.76</v>
      </c>
      <c r="BL14">
        <f>SOFR3mo_PX__2[[#This Row],[Column27]]</f>
        <v>95.81</v>
      </c>
      <c r="BM14">
        <f>SOFR3mo_PX__2[[#This Row],[Column28]]</f>
        <v>95.84</v>
      </c>
      <c r="BN14">
        <f>SOFR3mo_PX__2[[#This Row],[Column29]]</f>
        <v>95.915000000000006</v>
      </c>
    </row>
    <row r="15" spans="1:66" x14ac:dyDescent="0.25">
      <c r="A15" t="str">
        <f ca="1">'cont list_0'!I18</f>
        <v>U29</v>
      </c>
      <c r="B15">
        <f>SOFR3mo_PX__2[[#This Row],[Column2]]</f>
        <v>95.224999999999994</v>
      </c>
      <c r="C15">
        <f>SOFR3mo_PX__2[[#This Row],[Column3]]</f>
        <v>95.224999999999994</v>
      </c>
      <c r="D15">
        <f>SOFR3mo_PX__2[[#This Row],[Column4]]</f>
        <v>95.29</v>
      </c>
      <c r="E15">
        <f>SOFR3mo_PX__2[[#This Row],[Column5]]</f>
        <v>95.185000000000002</v>
      </c>
      <c r="F15">
        <f>SOFR3mo_PX__2[[#This Row],[Column6]]</f>
        <v>95.23</v>
      </c>
      <c r="G15">
        <f>SOFR3mo_PX__2[[#This Row],[Column7]]</f>
        <v>95.24</v>
      </c>
      <c r="H15">
        <f>SOFR3mo_PX__2[[#This Row],[Column8]]</f>
        <v>95.305000000000007</v>
      </c>
      <c r="I15">
        <f>SOFR3mo_PX__2[[#This Row],[Column9]]</f>
        <v>95.305000000000007</v>
      </c>
      <c r="J15">
        <f>SOFR3mo_PX__2[[#This Row],[Column10]]</f>
        <v>95.32</v>
      </c>
      <c r="K15">
        <f>SOFR3mo_PX__2[[#This Row],[Column11]]</f>
        <v>95.495000000000005</v>
      </c>
      <c r="L15">
        <f>SOFR3mo_PX__2[[#This Row],[Column12]]</f>
        <v>95.504999999999995</v>
      </c>
      <c r="M15">
        <f>SOFR3mo_PX__2[[#This Row],[Column13]]</f>
        <v>95.48</v>
      </c>
      <c r="N15">
        <f>SOFR3mo_PX__2[[#This Row],[Column14]]</f>
        <v>95.53</v>
      </c>
      <c r="O15">
        <f>SOFR3mo_PX__2[[#This Row],[Column15]]</f>
        <v>95.47</v>
      </c>
      <c r="P15">
        <f>SOFR3mo_PX__2[[#This Row],[Column16]]</f>
        <v>95.465000000000003</v>
      </c>
      <c r="Q15">
        <f>SOFR3mo_PX__2[[#This Row],[Column17]]</f>
        <v>95.504999999999995</v>
      </c>
      <c r="R15">
        <f>SOFR3mo_PX__2[[#This Row],[Column18]]</f>
        <v>95.52</v>
      </c>
      <c r="S15">
        <f>SOFR3mo_PX__2[[#This Row],[Column19]]</f>
        <v>95.575000000000003</v>
      </c>
      <c r="T15">
        <f>SOFR3mo_PX__2[[#This Row],[Column20]]</f>
        <v>95.674999999999997</v>
      </c>
      <c r="U15">
        <f>SOFR3mo_PX__2[[#This Row],[Column21]]</f>
        <v>95.72</v>
      </c>
      <c r="V15">
        <f>SOFR3mo_PX__2[[#This Row],[Column22]]</f>
        <v>95.745000000000005</v>
      </c>
      <c r="W15">
        <f>SOFR3mo_PX__2[[#This Row],[Column23]]</f>
        <v>95.745000000000005</v>
      </c>
      <c r="X15">
        <f>SOFR3mo_PX__2[[#This Row],[Column24]]</f>
        <v>95.784999999999997</v>
      </c>
      <c r="Y15">
        <f>SOFR3mo_PX__2[[#This Row],[Column25]]</f>
        <v>95.76</v>
      </c>
      <c r="Z15">
        <f>SOFR3mo_PX__2[[#This Row],[Column26]]</f>
        <v>95.754999999999995</v>
      </c>
      <c r="AA15">
        <f>SOFR3mo_PX__2[[#This Row],[Column27]]</f>
        <v>95.805000000000007</v>
      </c>
      <c r="AB15">
        <f>SOFR3mo_PX__2[[#This Row],[Column28]]</f>
        <v>95.834999999999994</v>
      </c>
      <c r="AC15">
        <f>SOFR3mo_PX__2[[#This Row],[Column29]]</f>
        <v>95.905000000000001</v>
      </c>
      <c r="AD15">
        <f>SOFR3mo_PX__2[[#This Row],[Column30]]</f>
        <v>95.92</v>
      </c>
      <c r="AE15">
        <f>SOFR3mo_PX__2[[#This Row],[Column31]]</f>
        <v>95.954999999999998</v>
      </c>
      <c r="AF15">
        <f>SOFR3mo_PX__2[[#This Row],[Column32]]</f>
        <v>95.89</v>
      </c>
      <c r="AG15">
        <f>SOFR3mo_PX__2[[#This Row],[Column33]]</f>
        <v>95.86</v>
      </c>
      <c r="AH15">
        <f>SOFR3mo_PX__2[[#This Row],[Column34]]</f>
        <v>95.894999999999996</v>
      </c>
      <c r="AI15">
        <f>SOFR3mo_PX__2[[#This Row],[Column35]]</f>
        <v>95.94</v>
      </c>
      <c r="AJ15">
        <f>SOFR3mo_PX__2[[#This Row],[Column36]]</f>
        <v>95.924999999999997</v>
      </c>
      <c r="AK15">
        <f>SOFR3mo_PX__2[[#This Row],[Column37]]</f>
        <v>95.91</v>
      </c>
      <c r="AL15">
        <f>SOFR3mo_PX__2[[#This Row],[Column38]]</f>
        <v>95.92</v>
      </c>
      <c r="AM15">
        <f>SOFR3mo_PX__2[[#This Row],[Column39]]</f>
        <v>95.98</v>
      </c>
      <c r="AN15">
        <f>SOFR3mo_PX__2[[#This Row],[Column40]]</f>
        <v>95.924999999999997</v>
      </c>
      <c r="AO15">
        <f>SOFR3mo_PX__2[[#This Row],[Column41]]</f>
        <v>95.93</v>
      </c>
      <c r="AP15">
        <f>SOFR3mo_PX__2[[#This Row],[Column42]]</f>
        <v>95.91</v>
      </c>
      <c r="AQ15">
        <f>SOFR3mo_PX__2[[#This Row],[Column43]]</f>
        <v>95.954999999999998</v>
      </c>
      <c r="AR15">
        <f>SOFR3mo_PX__2[[#This Row],[Column44]]</f>
        <v>95.935000000000002</v>
      </c>
      <c r="AS15">
        <f>SOFR3mo_PX__2[[#This Row],[Column45]]</f>
        <v>96.004999999999995</v>
      </c>
      <c r="AT15">
        <f>SOFR3mo_PX__2[[#This Row],[Column46]]</f>
        <v>96</v>
      </c>
      <c r="AU15">
        <f>SOFR3mo_PX__2[[#This Row],[Column47]]</f>
        <v>95.93</v>
      </c>
      <c r="AV15">
        <f>SOFR3mo_PX__2[[#This Row],[Column48]]</f>
        <v>95.864999999999995</v>
      </c>
      <c r="AW15">
        <f>SOFR3mo_PX__2[[#This Row],[Column49]]</f>
        <v>95.965000000000003</v>
      </c>
      <c r="AX15">
        <f>SOFR3mo_PX__2[[#This Row],[Column50]]</f>
        <v>96.004999999999995</v>
      </c>
      <c r="AY15">
        <f>SOFR3mo_PX__2[[#This Row],[Column51]]</f>
        <v>96.01</v>
      </c>
      <c r="AZ15">
        <f>SOFR3mo_PX__2[[#This Row],[Column52]]</f>
        <v>95.974999999999994</v>
      </c>
      <c r="BA15">
        <f>SOFR3mo_PX__2[[#This Row],[Column53]]</f>
        <v>95.944999999999993</v>
      </c>
      <c r="BB15">
        <f>SOFR3mo_PX__2[[#This Row],[Column54]]</f>
        <v>95.91</v>
      </c>
      <c r="BC15">
        <f>SOFR3mo_PX__2[[#This Row],[Column55]]</f>
        <v>95.95</v>
      </c>
      <c r="BD15">
        <f>SOFR3mo_PX__2[[#This Row],[Column56]]</f>
        <v>95.984999999999999</v>
      </c>
      <c r="BE15">
        <f>SOFR3mo_PX__2[[#This Row],[Column57]]</f>
        <v>96.03</v>
      </c>
      <c r="BF15">
        <f>SOFR3mo_PX__2[[#This Row],[Column58]]</f>
        <v>96.084999999999994</v>
      </c>
      <c r="BG15">
        <f>SOFR3mo_PX__2[[#This Row],[Column59]]</f>
        <v>96.06</v>
      </c>
      <c r="BH15">
        <f>SOFR3mo_PX__2[[#This Row],[Column60]]</f>
        <v>96.09</v>
      </c>
      <c r="BI15">
        <f>SOFR3mo_PX__2[[#This Row],[Column61]]</f>
        <v>96.034999999999997</v>
      </c>
      <c r="BJ15">
        <f>SOFR3mo_PX__2[[#This Row],[Column62]]</f>
        <v>96.02</v>
      </c>
      <c r="BK15">
        <f>SOFR3mo_PX__2[[#This Row],[Column26]]</f>
        <v>95.754999999999995</v>
      </c>
      <c r="BL15">
        <f>SOFR3mo_PX__2[[#This Row],[Column27]]</f>
        <v>95.805000000000007</v>
      </c>
      <c r="BM15">
        <f>SOFR3mo_PX__2[[#This Row],[Column28]]</f>
        <v>95.834999999999994</v>
      </c>
      <c r="BN15">
        <f>SOFR3mo_PX__2[[#This Row],[Column29]]</f>
        <v>95.905000000000001</v>
      </c>
    </row>
    <row r="16" spans="1:66" x14ac:dyDescent="0.25">
      <c r="A16" t="str">
        <f ca="1">'cont list_0'!I19</f>
        <v>Z29</v>
      </c>
      <c r="B16">
        <f>SOFR3mo_PX__2[[#This Row],[Column2]]</f>
        <v>95.224999999999994</v>
      </c>
      <c r="C16">
        <f>SOFR3mo_PX__2[[#This Row],[Column3]]</f>
        <v>95.224999999999994</v>
      </c>
      <c r="D16">
        <f>SOFR3mo_PX__2[[#This Row],[Column4]]</f>
        <v>95.29</v>
      </c>
      <c r="E16">
        <f>SOFR3mo_PX__2[[#This Row],[Column5]]</f>
        <v>95.19</v>
      </c>
      <c r="F16">
        <f>SOFR3mo_PX__2[[#This Row],[Column6]]</f>
        <v>95.234999999999999</v>
      </c>
      <c r="G16">
        <f>SOFR3mo_PX__2[[#This Row],[Column7]]</f>
        <v>95.25</v>
      </c>
      <c r="H16">
        <f>SOFR3mo_PX__2[[#This Row],[Column8]]</f>
        <v>95.314999999999998</v>
      </c>
      <c r="I16">
        <f>SOFR3mo_PX__2[[#This Row],[Column9]]</f>
        <v>95.314999999999998</v>
      </c>
      <c r="J16">
        <f>SOFR3mo_PX__2[[#This Row],[Column10]]</f>
        <v>95.344999999999999</v>
      </c>
      <c r="K16">
        <f>SOFR3mo_PX__2[[#This Row],[Column11]]</f>
        <v>95.51</v>
      </c>
      <c r="L16">
        <f>SOFR3mo_PX__2[[#This Row],[Column12]]</f>
        <v>95.52</v>
      </c>
      <c r="M16">
        <f>SOFR3mo_PX__2[[#This Row],[Column13]]</f>
        <v>95.49</v>
      </c>
      <c r="N16">
        <f>SOFR3mo_PX__2[[#This Row],[Column14]]</f>
        <v>95.54</v>
      </c>
      <c r="O16">
        <f>SOFR3mo_PX__2[[#This Row],[Column15]]</f>
        <v>95.474999999999994</v>
      </c>
      <c r="P16">
        <f>SOFR3mo_PX__2[[#This Row],[Column16]]</f>
        <v>95.47</v>
      </c>
      <c r="Q16">
        <f>SOFR3mo_PX__2[[#This Row],[Column17]]</f>
        <v>95.51</v>
      </c>
      <c r="R16">
        <f>SOFR3mo_PX__2[[#This Row],[Column18]]</f>
        <v>95.525000000000006</v>
      </c>
      <c r="S16">
        <f>SOFR3mo_PX__2[[#This Row],[Column19]]</f>
        <v>95.575000000000003</v>
      </c>
      <c r="T16">
        <f>SOFR3mo_PX__2[[#This Row],[Column20]]</f>
        <v>95.67</v>
      </c>
      <c r="U16">
        <f>SOFR3mo_PX__2[[#This Row],[Column21]]</f>
        <v>95.715000000000003</v>
      </c>
      <c r="V16">
        <f>SOFR3mo_PX__2[[#This Row],[Column22]]</f>
        <v>95.74</v>
      </c>
      <c r="W16">
        <f>SOFR3mo_PX__2[[#This Row],[Column23]]</f>
        <v>95.74</v>
      </c>
      <c r="X16">
        <f>SOFR3mo_PX__2[[#This Row],[Column24]]</f>
        <v>95.775000000000006</v>
      </c>
      <c r="Y16">
        <f>SOFR3mo_PX__2[[#This Row],[Column25]]</f>
        <v>95.754999999999995</v>
      </c>
      <c r="Z16">
        <f>SOFR3mo_PX__2[[#This Row],[Column26]]</f>
        <v>95.75</v>
      </c>
      <c r="AA16">
        <f>SOFR3mo_PX__2[[#This Row],[Column27]]</f>
        <v>95.795000000000002</v>
      </c>
      <c r="AB16">
        <f>SOFR3mo_PX__2[[#This Row],[Column28]]</f>
        <v>95.83</v>
      </c>
      <c r="AC16">
        <f>SOFR3mo_PX__2[[#This Row],[Column29]]</f>
        <v>95.89</v>
      </c>
      <c r="AD16">
        <f>SOFR3mo_PX__2[[#This Row],[Column30]]</f>
        <v>95.905000000000001</v>
      </c>
      <c r="AE16">
        <f>SOFR3mo_PX__2[[#This Row],[Column31]]</f>
        <v>95.94</v>
      </c>
      <c r="AF16">
        <f>SOFR3mo_PX__2[[#This Row],[Column32]]</f>
        <v>95.875</v>
      </c>
      <c r="AG16">
        <f>SOFR3mo_PX__2[[#This Row],[Column33]]</f>
        <v>95.844999999999999</v>
      </c>
      <c r="AH16">
        <f>SOFR3mo_PX__2[[#This Row],[Column34]]</f>
        <v>95.88</v>
      </c>
      <c r="AI16">
        <f>SOFR3mo_PX__2[[#This Row],[Column35]]</f>
        <v>95.93</v>
      </c>
      <c r="AJ16">
        <f>SOFR3mo_PX__2[[#This Row],[Column36]]</f>
        <v>95.905000000000001</v>
      </c>
      <c r="AK16">
        <f>SOFR3mo_PX__2[[#This Row],[Column37]]</f>
        <v>95.894999999999996</v>
      </c>
      <c r="AL16">
        <f>SOFR3mo_PX__2[[#This Row],[Column38]]</f>
        <v>95.905000000000001</v>
      </c>
      <c r="AM16">
        <f>SOFR3mo_PX__2[[#This Row],[Column39]]</f>
        <v>95.965000000000003</v>
      </c>
      <c r="AN16">
        <f>SOFR3mo_PX__2[[#This Row],[Column40]]</f>
        <v>95.915000000000006</v>
      </c>
      <c r="AO16">
        <f>SOFR3mo_PX__2[[#This Row],[Column41]]</f>
        <v>95.915000000000006</v>
      </c>
      <c r="AP16">
        <f>SOFR3mo_PX__2[[#This Row],[Column42]]</f>
        <v>95.9</v>
      </c>
      <c r="AQ16">
        <f>SOFR3mo_PX__2[[#This Row],[Column43]]</f>
        <v>95.944999999999993</v>
      </c>
      <c r="AR16">
        <f>SOFR3mo_PX__2[[#This Row],[Column44]]</f>
        <v>95.924999999999997</v>
      </c>
      <c r="AS16">
        <f>SOFR3mo_PX__2[[#This Row],[Column45]]</f>
        <v>95.99</v>
      </c>
      <c r="AT16">
        <f>SOFR3mo_PX__2[[#This Row],[Column46]]</f>
        <v>95.99</v>
      </c>
      <c r="AU16">
        <f>SOFR3mo_PX__2[[#This Row],[Column47]]</f>
        <v>95.92</v>
      </c>
      <c r="AV16">
        <f>SOFR3mo_PX__2[[#This Row],[Column48]]</f>
        <v>95.855000000000004</v>
      </c>
      <c r="AW16">
        <f>SOFR3mo_PX__2[[#This Row],[Column49]]</f>
        <v>95.954999999999998</v>
      </c>
      <c r="AX16">
        <f>SOFR3mo_PX__2[[#This Row],[Column50]]</f>
        <v>95.995000000000005</v>
      </c>
      <c r="AY16">
        <f>SOFR3mo_PX__2[[#This Row],[Column51]]</f>
        <v>96.004999999999995</v>
      </c>
      <c r="AZ16">
        <f>SOFR3mo_PX__2[[#This Row],[Column52]]</f>
        <v>95.97</v>
      </c>
      <c r="BA16">
        <f>SOFR3mo_PX__2[[#This Row],[Column53]]</f>
        <v>95.94</v>
      </c>
      <c r="BB16">
        <f>SOFR3mo_PX__2[[#This Row],[Column54]]</f>
        <v>95.905000000000001</v>
      </c>
      <c r="BC16">
        <f>SOFR3mo_PX__2[[#This Row],[Column55]]</f>
        <v>95.944999999999993</v>
      </c>
      <c r="BD16">
        <f>SOFR3mo_PX__2[[#This Row],[Column56]]</f>
        <v>95.98</v>
      </c>
      <c r="BE16">
        <f>SOFR3mo_PX__2[[#This Row],[Column57]]</f>
        <v>96.02</v>
      </c>
      <c r="BF16">
        <f>SOFR3mo_PX__2[[#This Row],[Column58]]</f>
        <v>96.08</v>
      </c>
      <c r="BG16">
        <f>SOFR3mo_PX__2[[#This Row],[Column59]]</f>
        <v>96.055000000000007</v>
      </c>
      <c r="BH16">
        <f>SOFR3mo_PX__2[[#This Row],[Column60]]</f>
        <v>96.08</v>
      </c>
      <c r="BI16">
        <f>SOFR3mo_PX__2[[#This Row],[Column61]]</f>
        <v>96.025000000000006</v>
      </c>
      <c r="BJ16">
        <f>SOFR3mo_PX__2[[#This Row],[Column62]]</f>
        <v>96.015000000000001</v>
      </c>
      <c r="BK16">
        <f>SOFR3mo_PX__2[[#This Row],[Column26]]</f>
        <v>95.75</v>
      </c>
      <c r="BL16">
        <f>SOFR3mo_PX__2[[#This Row],[Column27]]</f>
        <v>95.795000000000002</v>
      </c>
      <c r="BM16">
        <f>SOFR3mo_PX__2[[#This Row],[Column28]]</f>
        <v>95.83</v>
      </c>
      <c r="BN16">
        <f>SOFR3mo_PX__2[[#This Row],[Column29]]</f>
        <v>95.89</v>
      </c>
    </row>
    <row r="17" spans="1:66" x14ac:dyDescent="0.25">
      <c r="A17" t="str">
        <f ca="1">'cont list_0'!I20</f>
        <v>H30</v>
      </c>
      <c r="B17">
        <f>SOFR3mo_PX__2[[#This Row],[Column2]]</f>
        <v>95.22</v>
      </c>
      <c r="C17">
        <f>SOFR3mo_PX__2[[#This Row],[Column3]]</f>
        <v>95.22</v>
      </c>
      <c r="D17">
        <f>SOFR3mo_PX__2[[#This Row],[Column4]]</f>
        <v>95.284999999999997</v>
      </c>
      <c r="E17">
        <f>SOFR3mo_PX__2[[#This Row],[Column5]]</f>
        <v>95.185000000000002</v>
      </c>
      <c r="F17">
        <f>SOFR3mo_PX__2[[#This Row],[Column6]]</f>
        <v>95.23</v>
      </c>
      <c r="G17">
        <f>SOFR3mo_PX__2[[#This Row],[Column7]]</f>
        <v>95.25</v>
      </c>
      <c r="H17">
        <f>SOFR3mo_PX__2[[#This Row],[Column8]]</f>
        <v>95.314999999999998</v>
      </c>
      <c r="I17">
        <f>SOFR3mo_PX__2[[#This Row],[Column9]]</f>
        <v>95.32</v>
      </c>
      <c r="J17">
        <f>SOFR3mo_PX__2[[#This Row],[Column10]]</f>
        <v>95.355000000000004</v>
      </c>
      <c r="K17">
        <f>SOFR3mo_PX__2[[#This Row],[Column11]]</f>
        <v>95.52</v>
      </c>
      <c r="L17">
        <f>SOFR3mo_PX__2[[#This Row],[Column12]]</f>
        <v>95.525000000000006</v>
      </c>
      <c r="M17">
        <f>SOFR3mo_PX__2[[#This Row],[Column13]]</f>
        <v>95.49</v>
      </c>
      <c r="N17">
        <f>SOFR3mo_PX__2[[#This Row],[Column14]]</f>
        <v>95.54</v>
      </c>
      <c r="O17">
        <f>SOFR3mo_PX__2[[#This Row],[Column15]]</f>
        <v>95.474999999999994</v>
      </c>
      <c r="P17">
        <f>SOFR3mo_PX__2[[#This Row],[Column16]]</f>
        <v>95.474999999999994</v>
      </c>
      <c r="Q17">
        <f>SOFR3mo_PX__2[[#This Row],[Column17]]</f>
        <v>95.515000000000001</v>
      </c>
      <c r="R17">
        <f>SOFR3mo_PX__2[[#This Row],[Column18]]</f>
        <v>95.525000000000006</v>
      </c>
      <c r="S17">
        <f>SOFR3mo_PX__2[[#This Row],[Column19]]</f>
        <v>95.57</v>
      </c>
      <c r="T17">
        <f>SOFR3mo_PX__2[[#This Row],[Column20]]</f>
        <v>95.665000000000006</v>
      </c>
      <c r="U17">
        <f>SOFR3mo_PX__2[[#This Row],[Column21]]</f>
        <v>95.704999999999998</v>
      </c>
      <c r="V17">
        <f>SOFR3mo_PX__2[[#This Row],[Column22]]</f>
        <v>95.73</v>
      </c>
      <c r="W17">
        <f>SOFR3mo_PX__2[[#This Row],[Column23]]</f>
        <v>95.73</v>
      </c>
      <c r="X17">
        <f>SOFR3mo_PX__2[[#This Row],[Column24]]</f>
        <v>95.76</v>
      </c>
      <c r="Y17">
        <f>SOFR3mo_PX__2[[#This Row],[Column25]]</f>
        <v>95.74</v>
      </c>
      <c r="Z17">
        <f>SOFR3mo_PX__2[[#This Row],[Column26]]</f>
        <v>95.74</v>
      </c>
      <c r="AA17">
        <f>SOFR3mo_PX__2[[#This Row],[Column27]]</f>
        <v>95.78</v>
      </c>
      <c r="AB17">
        <f>SOFR3mo_PX__2[[#This Row],[Column28]]</f>
        <v>95.82</v>
      </c>
      <c r="AC17">
        <f>SOFR3mo_PX__2[[#This Row],[Column29]]</f>
        <v>95.875</v>
      </c>
      <c r="AD17">
        <f>SOFR3mo_PX__2[[#This Row],[Column30]]</f>
        <v>95.89</v>
      </c>
      <c r="AE17">
        <f>SOFR3mo_PX__2[[#This Row],[Column31]]</f>
        <v>95.92</v>
      </c>
      <c r="AF17">
        <f>SOFR3mo_PX__2[[#This Row],[Column32]]</f>
        <v>95.855000000000004</v>
      </c>
      <c r="AG17">
        <f>SOFR3mo_PX__2[[#This Row],[Column33]]</f>
        <v>95.825000000000003</v>
      </c>
      <c r="AH17">
        <f>SOFR3mo_PX__2[[#This Row],[Column34]]</f>
        <v>95.864999999999995</v>
      </c>
      <c r="AI17">
        <f>SOFR3mo_PX__2[[#This Row],[Column35]]</f>
        <v>95.915000000000006</v>
      </c>
      <c r="AJ17">
        <f>SOFR3mo_PX__2[[#This Row],[Column36]]</f>
        <v>95.885000000000005</v>
      </c>
      <c r="AK17">
        <f>SOFR3mo_PX__2[[#This Row],[Column37]]</f>
        <v>95.875</v>
      </c>
      <c r="AL17">
        <f>SOFR3mo_PX__2[[#This Row],[Column38]]</f>
        <v>95.89</v>
      </c>
      <c r="AM17">
        <f>SOFR3mo_PX__2[[#This Row],[Column39]]</f>
        <v>95.95</v>
      </c>
      <c r="AN17">
        <f>SOFR3mo_PX__2[[#This Row],[Column40]]</f>
        <v>95.9</v>
      </c>
      <c r="AO17">
        <f>SOFR3mo_PX__2[[#This Row],[Column41]]</f>
        <v>95.9</v>
      </c>
      <c r="AP17">
        <f>SOFR3mo_PX__2[[#This Row],[Column42]]</f>
        <v>95.885000000000005</v>
      </c>
      <c r="AQ17">
        <f>SOFR3mo_PX__2[[#This Row],[Column43]]</f>
        <v>95.93</v>
      </c>
      <c r="AR17">
        <f>SOFR3mo_PX__2[[#This Row],[Column44]]</f>
        <v>95.915000000000006</v>
      </c>
      <c r="AS17">
        <f>SOFR3mo_PX__2[[#This Row],[Column45]]</f>
        <v>95.974999999999994</v>
      </c>
      <c r="AT17">
        <f>SOFR3mo_PX__2[[#This Row],[Column46]]</f>
        <v>95.97</v>
      </c>
      <c r="AU17">
        <f>SOFR3mo_PX__2[[#This Row],[Column47]]</f>
        <v>95.905000000000001</v>
      </c>
      <c r="AV17">
        <f>SOFR3mo_PX__2[[#This Row],[Column48]]</f>
        <v>95.84</v>
      </c>
      <c r="AW17">
        <f>SOFR3mo_PX__2[[#This Row],[Column49]]</f>
        <v>95.94</v>
      </c>
      <c r="AX17">
        <f>SOFR3mo_PX__2[[#This Row],[Column50]]</f>
        <v>95.98</v>
      </c>
      <c r="AY17">
        <f>SOFR3mo_PX__2[[#This Row],[Column51]]</f>
        <v>95.995000000000005</v>
      </c>
      <c r="AZ17">
        <f>SOFR3mo_PX__2[[#This Row],[Column52]]</f>
        <v>95.96</v>
      </c>
      <c r="BA17">
        <f>SOFR3mo_PX__2[[#This Row],[Column53]]</f>
        <v>95.93</v>
      </c>
      <c r="BB17">
        <f>SOFR3mo_PX__2[[#This Row],[Column54]]</f>
        <v>95.894999999999996</v>
      </c>
      <c r="BC17">
        <f>SOFR3mo_PX__2[[#This Row],[Column55]]</f>
        <v>95.935000000000002</v>
      </c>
      <c r="BD17">
        <f>SOFR3mo_PX__2[[#This Row],[Column56]]</f>
        <v>95.965000000000003</v>
      </c>
      <c r="BE17">
        <f>SOFR3mo_PX__2[[#This Row],[Column57]]</f>
        <v>96.004999999999995</v>
      </c>
      <c r="BF17">
        <f>SOFR3mo_PX__2[[#This Row],[Column58]]</f>
        <v>96.07</v>
      </c>
      <c r="BG17">
        <f>SOFR3mo_PX__2[[#This Row],[Column59]]</f>
        <v>96.04</v>
      </c>
      <c r="BH17">
        <f>SOFR3mo_PX__2[[#This Row],[Column60]]</f>
        <v>96.064999999999998</v>
      </c>
      <c r="BI17">
        <f>SOFR3mo_PX__2[[#This Row],[Column61]]</f>
        <v>96.015000000000001</v>
      </c>
      <c r="BJ17">
        <f>SOFR3mo_PX__2[[#This Row],[Column62]]</f>
        <v>96</v>
      </c>
      <c r="BK17">
        <f>SOFR3mo_PX__2[[#This Row],[Column26]]</f>
        <v>95.74</v>
      </c>
      <c r="BL17">
        <f>SOFR3mo_PX__2[[#This Row],[Column27]]</f>
        <v>95.78</v>
      </c>
      <c r="BM17">
        <f>SOFR3mo_PX__2[[#This Row],[Column28]]</f>
        <v>95.82</v>
      </c>
      <c r="BN17">
        <f>SOFR3mo_PX__2[[#This Row],[Column29]]</f>
        <v>95.875</v>
      </c>
    </row>
    <row r="18" spans="1:66" x14ac:dyDescent="0.25">
      <c r="A18" t="str">
        <f ca="1">'cont list_0'!I21</f>
        <v>M30</v>
      </c>
      <c r="B18">
        <f>SOFR3mo_PX__2[[#This Row],[Column2]]</f>
        <v>95.215000000000003</v>
      </c>
      <c r="C18">
        <f>SOFR3mo_PX__2[[#This Row],[Column3]]</f>
        <v>95.215000000000003</v>
      </c>
      <c r="D18">
        <f>SOFR3mo_PX__2[[#This Row],[Column4]]</f>
        <v>95.275000000000006</v>
      </c>
      <c r="E18">
        <f>SOFR3mo_PX__2[[#This Row],[Column5]]</f>
        <v>95.174999999999997</v>
      </c>
      <c r="F18">
        <f>SOFR3mo_PX__2[[#This Row],[Column6]]</f>
        <v>95.224999999999994</v>
      </c>
      <c r="G18">
        <f>SOFR3mo_PX__2[[#This Row],[Column7]]</f>
        <v>95.245000000000005</v>
      </c>
      <c r="H18">
        <f>SOFR3mo_PX__2[[#This Row],[Column8]]</f>
        <v>95.31</v>
      </c>
      <c r="I18">
        <f>SOFR3mo_PX__2[[#This Row],[Column9]]</f>
        <v>95.32</v>
      </c>
      <c r="J18">
        <f>SOFR3mo_PX__2[[#This Row],[Column10]]</f>
        <v>95.36</v>
      </c>
      <c r="K18">
        <f>SOFR3mo_PX__2[[#This Row],[Column11]]</f>
        <v>95.525000000000006</v>
      </c>
      <c r="L18">
        <f>SOFR3mo_PX__2[[#This Row],[Column12]]</f>
        <v>95.53</v>
      </c>
      <c r="M18">
        <f>SOFR3mo_PX__2[[#This Row],[Column13]]</f>
        <v>95.49</v>
      </c>
      <c r="N18">
        <f>SOFR3mo_PX__2[[#This Row],[Column14]]</f>
        <v>95.54</v>
      </c>
      <c r="O18">
        <f>SOFR3mo_PX__2[[#This Row],[Column15]]</f>
        <v>95.47</v>
      </c>
      <c r="P18">
        <f>SOFR3mo_PX__2[[#This Row],[Column16]]</f>
        <v>95.474999999999994</v>
      </c>
      <c r="Q18">
        <f>SOFR3mo_PX__2[[#This Row],[Column17]]</f>
        <v>95.515000000000001</v>
      </c>
      <c r="R18">
        <f>SOFR3mo_PX__2[[#This Row],[Column18]]</f>
        <v>95.525000000000006</v>
      </c>
      <c r="S18">
        <f>SOFR3mo_PX__2[[#This Row],[Column19]]</f>
        <v>95.56</v>
      </c>
      <c r="T18">
        <f>SOFR3mo_PX__2[[#This Row],[Column20]]</f>
        <v>95.655000000000001</v>
      </c>
      <c r="U18">
        <f>SOFR3mo_PX__2[[#This Row],[Column21]]</f>
        <v>95.69</v>
      </c>
      <c r="V18">
        <f>SOFR3mo_PX__2[[#This Row],[Column22]]</f>
        <v>95.715000000000003</v>
      </c>
      <c r="W18">
        <f>SOFR3mo_PX__2[[#This Row],[Column23]]</f>
        <v>95.715000000000003</v>
      </c>
      <c r="X18">
        <f>SOFR3mo_PX__2[[#This Row],[Column24]]</f>
        <v>95.745000000000005</v>
      </c>
      <c r="Y18">
        <f>SOFR3mo_PX__2[[#This Row],[Column25]]</f>
        <v>95.724999999999994</v>
      </c>
      <c r="Z18">
        <f>SOFR3mo_PX__2[[#This Row],[Column26]]</f>
        <v>95.724999999999994</v>
      </c>
      <c r="AA18">
        <f>SOFR3mo_PX__2[[#This Row],[Column27]]</f>
        <v>95.765000000000001</v>
      </c>
      <c r="AB18">
        <f>SOFR3mo_PX__2[[#This Row],[Column28]]</f>
        <v>95.81</v>
      </c>
      <c r="AC18">
        <f>SOFR3mo_PX__2[[#This Row],[Column29]]</f>
        <v>95.86</v>
      </c>
      <c r="AD18">
        <f>SOFR3mo_PX__2[[#This Row],[Column30]]</f>
        <v>95.87</v>
      </c>
      <c r="AE18">
        <f>SOFR3mo_PX__2[[#This Row],[Column31]]</f>
        <v>95.9</v>
      </c>
      <c r="AF18">
        <f>SOFR3mo_PX__2[[#This Row],[Column32]]</f>
        <v>95.834999999999994</v>
      </c>
      <c r="AG18">
        <f>SOFR3mo_PX__2[[#This Row],[Column33]]</f>
        <v>95.805000000000007</v>
      </c>
      <c r="AH18">
        <f>SOFR3mo_PX__2[[#This Row],[Column34]]</f>
        <v>95.844999999999999</v>
      </c>
      <c r="AI18">
        <f>SOFR3mo_PX__2[[#This Row],[Column35]]</f>
        <v>95.894999999999996</v>
      </c>
      <c r="AJ18">
        <f>SOFR3mo_PX__2[[#This Row],[Column36]]</f>
        <v>95.864999999999995</v>
      </c>
      <c r="AK18">
        <f>SOFR3mo_PX__2[[#This Row],[Column37]]</f>
        <v>95.85</v>
      </c>
      <c r="AL18">
        <f>SOFR3mo_PX__2[[#This Row],[Column38]]</f>
        <v>95.87</v>
      </c>
      <c r="AM18">
        <f>SOFR3mo_PX__2[[#This Row],[Column39]]</f>
        <v>95.93</v>
      </c>
      <c r="AN18">
        <f>SOFR3mo_PX__2[[#This Row],[Column40]]</f>
        <v>95.88</v>
      </c>
      <c r="AO18">
        <f>SOFR3mo_PX__2[[#This Row],[Column41]]</f>
        <v>95.88</v>
      </c>
      <c r="AP18">
        <f>SOFR3mo_PX__2[[#This Row],[Column42]]</f>
        <v>95.864999999999995</v>
      </c>
      <c r="AQ18">
        <f>SOFR3mo_PX__2[[#This Row],[Column43]]</f>
        <v>95.91</v>
      </c>
      <c r="AR18">
        <f>SOFR3mo_PX__2[[#This Row],[Column44]]</f>
        <v>95.894999999999996</v>
      </c>
      <c r="AS18">
        <f>SOFR3mo_PX__2[[#This Row],[Column45]]</f>
        <v>95.954999999999998</v>
      </c>
      <c r="AT18">
        <f>SOFR3mo_PX__2[[#This Row],[Column46]]</f>
        <v>95.95</v>
      </c>
      <c r="AU18">
        <f>SOFR3mo_PX__2[[#This Row],[Column47]]</f>
        <v>95.885000000000005</v>
      </c>
      <c r="AV18">
        <f>SOFR3mo_PX__2[[#This Row],[Column48]]</f>
        <v>95.82</v>
      </c>
      <c r="AW18">
        <f>SOFR3mo_PX__2[[#This Row],[Column49]]</f>
        <v>95.92</v>
      </c>
      <c r="AX18">
        <f>SOFR3mo_PX__2[[#This Row],[Column50]]</f>
        <v>95.965000000000003</v>
      </c>
      <c r="AY18">
        <f>SOFR3mo_PX__2[[#This Row],[Column51]]</f>
        <v>95.98</v>
      </c>
      <c r="AZ18">
        <f>SOFR3mo_PX__2[[#This Row],[Column52]]</f>
        <v>95.95</v>
      </c>
      <c r="BA18">
        <f>SOFR3mo_PX__2[[#This Row],[Column53]]</f>
        <v>95.915000000000006</v>
      </c>
      <c r="BB18">
        <f>SOFR3mo_PX__2[[#This Row],[Column54]]</f>
        <v>95.885000000000005</v>
      </c>
      <c r="BC18">
        <f>SOFR3mo_PX__2[[#This Row],[Column55]]</f>
        <v>95.92</v>
      </c>
      <c r="BD18">
        <f>SOFR3mo_PX__2[[#This Row],[Column56]]</f>
        <v>95.95</v>
      </c>
      <c r="BE18">
        <f>SOFR3mo_PX__2[[#This Row],[Column57]]</f>
        <v>95.99</v>
      </c>
      <c r="BF18">
        <f>SOFR3mo_PX__2[[#This Row],[Column58]]</f>
        <v>96.055000000000007</v>
      </c>
      <c r="BG18">
        <f>SOFR3mo_PX__2[[#This Row],[Column59]]</f>
        <v>96.02</v>
      </c>
      <c r="BH18">
        <f>SOFR3mo_PX__2[[#This Row],[Column60]]</f>
        <v>96.045000000000002</v>
      </c>
      <c r="BI18">
        <f>SOFR3mo_PX__2[[#This Row],[Column61]]</f>
        <v>96</v>
      </c>
      <c r="BJ18">
        <f>SOFR3mo_PX__2[[#This Row],[Column62]]</f>
        <v>95.984999999999999</v>
      </c>
      <c r="BK18">
        <f>SOFR3mo_PX__2[[#This Row],[Column26]]</f>
        <v>95.724999999999994</v>
      </c>
      <c r="BL18">
        <f>SOFR3mo_PX__2[[#This Row],[Column27]]</f>
        <v>95.765000000000001</v>
      </c>
      <c r="BM18">
        <f>SOFR3mo_PX__2[[#This Row],[Column28]]</f>
        <v>95.81</v>
      </c>
      <c r="BN18">
        <f>SOFR3mo_PX__2[[#This Row],[Column29]]</f>
        <v>95.86</v>
      </c>
    </row>
    <row r="19" spans="1:66" x14ac:dyDescent="0.25">
      <c r="A19" t="str">
        <f ca="1">'cont list_0'!I22</f>
        <v>U30</v>
      </c>
      <c r="B19">
        <f>SOFR3mo_PX__2[[#This Row],[Column2]]</f>
        <v>95.2</v>
      </c>
      <c r="C19">
        <f>SOFR3mo_PX__2[[#This Row],[Column3]]</f>
        <v>95.2</v>
      </c>
      <c r="D19">
        <f>SOFR3mo_PX__2[[#This Row],[Column4]]</f>
        <v>95.26</v>
      </c>
      <c r="E19">
        <f>SOFR3mo_PX__2[[#This Row],[Column5]]</f>
        <v>95.16</v>
      </c>
      <c r="F19">
        <f>SOFR3mo_PX__2[[#This Row],[Column6]]</f>
        <v>95.215000000000003</v>
      </c>
      <c r="G19">
        <f>SOFR3mo_PX__2[[#This Row],[Column7]]</f>
        <v>95.234999999999999</v>
      </c>
      <c r="H19">
        <f>SOFR3mo_PX__2[[#This Row],[Column8]]</f>
        <v>95.295000000000002</v>
      </c>
      <c r="I19">
        <f>SOFR3mo_PX__2[[#This Row],[Column9]]</f>
        <v>95.314999999999998</v>
      </c>
      <c r="J19">
        <f>SOFR3mo_PX__2[[#This Row],[Column10]]</f>
        <v>95.36</v>
      </c>
      <c r="K19">
        <f>SOFR3mo_PX__2[[#This Row],[Column11]]</f>
        <v>95.52</v>
      </c>
      <c r="L19">
        <f>SOFR3mo_PX__2[[#This Row],[Column12]]</f>
        <v>95.525000000000006</v>
      </c>
      <c r="M19">
        <f>SOFR3mo_PX__2[[#This Row],[Column13]]</f>
        <v>95.484999999999999</v>
      </c>
      <c r="N19">
        <f>SOFR3mo_PX__2[[#This Row],[Column14]]</f>
        <v>95.53</v>
      </c>
      <c r="O19">
        <f>SOFR3mo_PX__2[[#This Row],[Column15]]</f>
        <v>95.46</v>
      </c>
      <c r="P19">
        <f>SOFR3mo_PX__2[[#This Row],[Column16]]</f>
        <v>95.47</v>
      </c>
      <c r="Q19">
        <f>SOFR3mo_PX__2[[#This Row],[Column17]]</f>
        <v>95.51</v>
      </c>
      <c r="R19">
        <f>SOFR3mo_PX__2[[#This Row],[Column18]]</f>
        <v>95.515000000000001</v>
      </c>
      <c r="S19">
        <f>SOFR3mo_PX__2[[#This Row],[Column19]]</f>
        <v>95.55</v>
      </c>
      <c r="T19">
        <f>SOFR3mo_PX__2[[#This Row],[Column20]]</f>
        <v>95.64</v>
      </c>
      <c r="U19">
        <f>SOFR3mo_PX__2[[#This Row],[Column21]]</f>
        <v>95.674999999999997</v>
      </c>
      <c r="V19">
        <f>SOFR3mo_PX__2[[#This Row],[Column22]]</f>
        <v>95.7</v>
      </c>
      <c r="W19">
        <f>SOFR3mo_PX__2[[#This Row],[Column23]]</f>
        <v>95.7</v>
      </c>
      <c r="X19">
        <f>SOFR3mo_PX__2[[#This Row],[Column24]]</f>
        <v>95.724999999999994</v>
      </c>
      <c r="Y19">
        <f>SOFR3mo_PX__2[[#This Row],[Column25]]</f>
        <v>95.704999999999998</v>
      </c>
      <c r="Z19">
        <f>SOFR3mo_PX__2[[#This Row],[Column26]]</f>
        <v>95.704999999999998</v>
      </c>
      <c r="AA19">
        <f>SOFR3mo_PX__2[[#This Row],[Column27]]</f>
        <v>95.75</v>
      </c>
      <c r="AB19">
        <f>SOFR3mo_PX__2[[#This Row],[Column28]]</f>
        <v>95.795000000000002</v>
      </c>
      <c r="AC19">
        <f>SOFR3mo_PX__2[[#This Row],[Column29]]</f>
        <v>95.84</v>
      </c>
      <c r="AD19">
        <f>SOFR3mo_PX__2[[#This Row],[Column30]]</f>
        <v>95.85</v>
      </c>
      <c r="AE19">
        <f>SOFR3mo_PX__2[[#This Row],[Column31]]</f>
        <v>95.88</v>
      </c>
      <c r="AF19">
        <f>SOFR3mo_PX__2[[#This Row],[Column32]]</f>
        <v>95.814999999999998</v>
      </c>
      <c r="AG19">
        <f>SOFR3mo_PX__2[[#This Row],[Column33]]</f>
        <v>95.78</v>
      </c>
      <c r="AH19">
        <f>SOFR3mo_PX__2[[#This Row],[Column34]]</f>
        <v>95.82</v>
      </c>
      <c r="AI19">
        <f>SOFR3mo_PX__2[[#This Row],[Column35]]</f>
        <v>95.875</v>
      </c>
      <c r="AJ19">
        <f>SOFR3mo_PX__2[[#This Row],[Column36]]</f>
        <v>95.84</v>
      </c>
      <c r="AK19">
        <f>SOFR3mo_PX__2[[#This Row],[Column37]]</f>
        <v>95.825000000000003</v>
      </c>
      <c r="AL19">
        <f>SOFR3mo_PX__2[[#This Row],[Column38]]</f>
        <v>95.844999999999999</v>
      </c>
      <c r="AM19">
        <f>SOFR3mo_PX__2[[#This Row],[Column39]]</f>
        <v>95.905000000000001</v>
      </c>
      <c r="AN19">
        <f>SOFR3mo_PX__2[[#This Row],[Column40]]</f>
        <v>95.855000000000004</v>
      </c>
      <c r="AO19">
        <f>SOFR3mo_PX__2[[#This Row],[Column41]]</f>
        <v>95.86</v>
      </c>
      <c r="AP19">
        <f>SOFR3mo_PX__2[[#This Row],[Column42]]</f>
        <v>95.84</v>
      </c>
      <c r="AQ19">
        <f>SOFR3mo_PX__2[[#This Row],[Column43]]</f>
        <v>95.885000000000005</v>
      </c>
      <c r="AR19">
        <f>SOFR3mo_PX__2[[#This Row],[Column44]]</f>
        <v>95.875</v>
      </c>
      <c r="AS19">
        <f>SOFR3mo_PX__2[[#This Row],[Column45]]</f>
        <v>95.93</v>
      </c>
      <c r="AT19">
        <f>SOFR3mo_PX__2[[#This Row],[Column46]]</f>
        <v>95.924999999999997</v>
      </c>
      <c r="AU19">
        <f>SOFR3mo_PX__2[[#This Row],[Column47]]</f>
        <v>95.86</v>
      </c>
      <c r="AV19">
        <f>SOFR3mo_PX__2[[#This Row],[Column48]]</f>
        <v>95.795000000000002</v>
      </c>
      <c r="AW19">
        <f>SOFR3mo_PX__2[[#This Row],[Column49]]</f>
        <v>95.9</v>
      </c>
      <c r="AX19">
        <f>SOFR3mo_PX__2[[#This Row],[Column50]]</f>
        <v>95.944999999999993</v>
      </c>
      <c r="AY19">
        <f>SOFR3mo_PX__2[[#This Row],[Column51]]</f>
        <v>95.96</v>
      </c>
      <c r="AZ19">
        <f>SOFR3mo_PX__2[[#This Row],[Column52]]</f>
        <v>95.93</v>
      </c>
      <c r="BA19">
        <f>SOFR3mo_PX__2[[#This Row],[Column53]]</f>
        <v>95.9</v>
      </c>
      <c r="BB19">
        <f>SOFR3mo_PX__2[[#This Row],[Column54]]</f>
        <v>95.87</v>
      </c>
      <c r="BC19">
        <f>SOFR3mo_PX__2[[#This Row],[Column55]]</f>
        <v>95.9</v>
      </c>
      <c r="BD19">
        <f>SOFR3mo_PX__2[[#This Row],[Column56]]</f>
        <v>95.93</v>
      </c>
      <c r="BE19">
        <f>SOFR3mo_PX__2[[#This Row],[Column57]]</f>
        <v>95.97</v>
      </c>
      <c r="BF19">
        <f>SOFR3mo_PX__2[[#This Row],[Column58]]</f>
        <v>96.034999999999997</v>
      </c>
      <c r="BG19">
        <f>SOFR3mo_PX__2[[#This Row],[Column59]]</f>
        <v>96</v>
      </c>
      <c r="BH19">
        <f>SOFR3mo_PX__2[[#This Row],[Column60]]</f>
        <v>96.025000000000006</v>
      </c>
      <c r="BI19">
        <f>SOFR3mo_PX__2[[#This Row],[Column61]]</f>
        <v>95.98</v>
      </c>
      <c r="BJ19">
        <f>SOFR3mo_PX__2[[#This Row],[Column62]]</f>
        <v>95.965000000000003</v>
      </c>
      <c r="BK19">
        <f>SOFR3mo_PX__2[[#This Row],[Column26]]</f>
        <v>95.704999999999998</v>
      </c>
      <c r="BL19">
        <f>SOFR3mo_PX__2[[#This Row],[Column27]]</f>
        <v>95.75</v>
      </c>
      <c r="BM19">
        <f>SOFR3mo_PX__2[[#This Row],[Column28]]</f>
        <v>95.795000000000002</v>
      </c>
      <c r="BN19">
        <f>SOFR3mo_PX__2[[#This Row],[Column29]]</f>
        <v>95.84</v>
      </c>
    </row>
    <row r="20" spans="1:66" x14ac:dyDescent="0.25">
      <c r="A20" t="str">
        <f ca="1">'cont list_0'!I23</f>
        <v>Z30</v>
      </c>
      <c r="B20">
        <f>SOFR3mo_PX__2[[#This Row],[Column2]]</f>
        <v>95.18</v>
      </c>
      <c r="C20">
        <f>SOFR3mo_PX__2[[#This Row],[Column3]]</f>
        <v>95.18</v>
      </c>
      <c r="D20">
        <f>SOFR3mo_PX__2[[#This Row],[Column4]]</f>
        <v>95.234999999999999</v>
      </c>
      <c r="E20">
        <f>SOFR3mo_PX__2[[#This Row],[Column5]]</f>
        <v>95.14</v>
      </c>
      <c r="F20">
        <f>SOFR3mo_PX__2[[#This Row],[Column6]]</f>
        <v>95.19</v>
      </c>
      <c r="G20">
        <f>SOFR3mo_PX__2[[#This Row],[Column7]]</f>
        <v>95.215000000000003</v>
      </c>
      <c r="H20">
        <f>SOFR3mo_PX__2[[#This Row],[Column8]]</f>
        <v>95.275000000000006</v>
      </c>
      <c r="I20">
        <f>SOFR3mo_PX__2[[#This Row],[Column9]]</f>
        <v>95.3</v>
      </c>
      <c r="J20">
        <f>SOFR3mo_PX__2[[#This Row],[Column10]]</f>
        <v>95.355000000000004</v>
      </c>
      <c r="K20">
        <f>SOFR3mo_PX__2[[#This Row],[Column11]]</f>
        <v>95.504999999999995</v>
      </c>
      <c r="L20">
        <f>SOFR3mo_PX__2[[#This Row],[Column12]]</f>
        <v>95.51</v>
      </c>
      <c r="M20">
        <f>SOFR3mo_PX__2[[#This Row],[Column13]]</f>
        <v>95.47</v>
      </c>
      <c r="N20">
        <f>SOFR3mo_PX__2[[#This Row],[Column14]]</f>
        <v>95.515000000000001</v>
      </c>
      <c r="O20">
        <f>SOFR3mo_PX__2[[#This Row],[Column15]]</f>
        <v>95.444999999999993</v>
      </c>
      <c r="P20">
        <f>SOFR3mo_PX__2[[#This Row],[Column16]]</f>
        <v>95.46</v>
      </c>
      <c r="Q20">
        <f>SOFR3mo_PX__2[[#This Row],[Column17]]</f>
        <v>95.5</v>
      </c>
      <c r="R20">
        <f>SOFR3mo_PX__2[[#This Row],[Column18]]</f>
        <v>95.504999999999995</v>
      </c>
      <c r="S20">
        <f>SOFR3mo_PX__2[[#This Row],[Column19]]</f>
        <v>95.534999999999997</v>
      </c>
      <c r="T20">
        <f>SOFR3mo_PX__2[[#This Row],[Column20]]</f>
        <v>95.625</v>
      </c>
      <c r="U20">
        <f>SOFR3mo_PX__2[[#This Row],[Column21]]</f>
        <v>95.66</v>
      </c>
      <c r="V20">
        <f>SOFR3mo_PX__2[[#This Row],[Column22]]</f>
        <v>95.68</v>
      </c>
      <c r="W20">
        <f>SOFR3mo_PX__2[[#This Row],[Column23]]</f>
        <v>95.68</v>
      </c>
      <c r="X20">
        <f>SOFR3mo_PX__2[[#This Row],[Column24]]</f>
        <v>95.7</v>
      </c>
      <c r="Y20">
        <f>SOFR3mo_PX__2[[#This Row],[Column25]]</f>
        <v>95.685000000000002</v>
      </c>
      <c r="Z20">
        <f>SOFR3mo_PX__2[[#This Row],[Column26]]</f>
        <v>95.685000000000002</v>
      </c>
      <c r="AA20">
        <f>SOFR3mo_PX__2[[#This Row],[Column27]]</f>
        <v>95.724999999999994</v>
      </c>
      <c r="AB20">
        <f>SOFR3mo_PX__2[[#This Row],[Column28]]</f>
        <v>95.775000000000006</v>
      </c>
      <c r="AC20">
        <f>SOFR3mo_PX__2[[#This Row],[Column29]]</f>
        <v>95.814999999999998</v>
      </c>
      <c r="AD20">
        <f>SOFR3mo_PX__2[[#This Row],[Column30]]</f>
        <v>95.825000000000003</v>
      </c>
      <c r="AE20">
        <f>SOFR3mo_PX__2[[#This Row],[Column31]]</f>
        <v>95.855000000000004</v>
      </c>
      <c r="AF20">
        <f>SOFR3mo_PX__2[[#This Row],[Column32]]</f>
        <v>95.79</v>
      </c>
      <c r="AG20">
        <f>SOFR3mo_PX__2[[#This Row],[Column33]]</f>
        <v>95.754999999999995</v>
      </c>
      <c r="AH20">
        <f>SOFR3mo_PX__2[[#This Row],[Column34]]</f>
        <v>95.79</v>
      </c>
      <c r="AI20">
        <f>SOFR3mo_PX__2[[#This Row],[Column35]]</f>
        <v>95.85</v>
      </c>
      <c r="AJ20">
        <f>SOFR3mo_PX__2[[#This Row],[Column36]]</f>
        <v>95.81</v>
      </c>
      <c r="AK20">
        <f>SOFR3mo_PX__2[[#This Row],[Column37]]</f>
        <v>95.795000000000002</v>
      </c>
      <c r="AL20">
        <f>SOFR3mo_PX__2[[#This Row],[Column38]]</f>
        <v>95.814999999999998</v>
      </c>
      <c r="AM20">
        <f>SOFR3mo_PX__2[[#This Row],[Column39]]</f>
        <v>95.88</v>
      </c>
      <c r="AN20">
        <f>SOFR3mo_PX__2[[#This Row],[Column40]]</f>
        <v>95.83</v>
      </c>
      <c r="AO20">
        <f>SOFR3mo_PX__2[[#This Row],[Column41]]</f>
        <v>95.834999999999994</v>
      </c>
      <c r="AP20">
        <f>SOFR3mo_PX__2[[#This Row],[Column42]]</f>
        <v>95.814999999999998</v>
      </c>
      <c r="AQ20">
        <f>SOFR3mo_PX__2[[#This Row],[Column43]]</f>
        <v>95.855000000000004</v>
      </c>
      <c r="AR20">
        <f>SOFR3mo_PX__2[[#This Row],[Column44]]</f>
        <v>95.844999999999999</v>
      </c>
      <c r="AS20">
        <f>SOFR3mo_PX__2[[#This Row],[Column45]]</f>
        <v>95.9</v>
      </c>
      <c r="AT20">
        <f>SOFR3mo_PX__2[[#This Row],[Column46]]</f>
        <v>95.894999999999996</v>
      </c>
      <c r="AU20">
        <f>SOFR3mo_PX__2[[#This Row],[Column47]]</f>
        <v>95.83</v>
      </c>
      <c r="AV20">
        <f>SOFR3mo_PX__2[[#This Row],[Column48]]</f>
        <v>95.765000000000001</v>
      </c>
      <c r="AW20">
        <f>SOFR3mo_PX__2[[#This Row],[Column49]]</f>
        <v>95.87</v>
      </c>
      <c r="AX20">
        <f>SOFR3mo_PX__2[[#This Row],[Column50]]</f>
        <v>95.915000000000006</v>
      </c>
      <c r="AY20">
        <f>SOFR3mo_PX__2[[#This Row],[Column51]]</f>
        <v>95.935000000000002</v>
      </c>
      <c r="AZ20">
        <f>SOFR3mo_PX__2[[#This Row],[Column52]]</f>
        <v>95.905000000000001</v>
      </c>
      <c r="BA20">
        <f>SOFR3mo_PX__2[[#This Row],[Column53]]</f>
        <v>95.875</v>
      </c>
      <c r="BB20">
        <f>SOFR3mo_PX__2[[#This Row],[Column54]]</f>
        <v>95.844999999999999</v>
      </c>
      <c r="BC20">
        <f>SOFR3mo_PX__2[[#This Row],[Column55]]</f>
        <v>95.875</v>
      </c>
      <c r="BD20">
        <f>SOFR3mo_PX__2[[#This Row],[Column56]]</f>
        <v>95.905000000000001</v>
      </c>
      <c r="BE20">
        <f>SOFR3mo_PX__2[[#This Row],[Column57]]</f>
        <v>95.94</v>
      </c>
      <c r="BF20">
        <f>SOFR3mo_PX__2[[#This Row],[Column58]]</f>
        <v>96.004999999999995</v>
      </c>
      <c r="BG20">
        <f>SOFR3mo_PX__2[[#This Row],[Column59]]</f>
        <v>95.97</v>
      </c>
      <c r="BH20">
        <f>SOFR3mo_PX__2[[#This Row],[Column60]]</f>
        <v>95.995000000000005</v>
      </c>
      <c r="BI20">
        <f>SOFR3mo_PX__2[[#This Row],[Column61]]</f>
        <v>95.95</v>
      </c>
      <c r="BJ20">
        <f>SOFR3mo_PX__2[[#This Row],[Column62]]</f>
        <v>95.935000000000002</v>
      </c>
      <c r="BK20">
        <f>SOFR3mo_PX__2[[#This Row],[Column26]]</f>
        <v>95.685000000000002</v>
      </c>
      <c r="BL20">
        <f>SOFR3mo_PX__2[[#This Row],[Column27]]</f>
        <v>95.724999999999994</v>
      </c>
      <c r="BM20">
        <f>SOFR3mo_PX__2[[#This Row],[Column28]]</f>
        <v>95.775000000000006</v>
      </c>
      <c r="BN20">
        <f>SOFR3mo_PX__2[[#This Row],[Column29]]</f>
        <v>95.814999999999998</v>
      </c>
    </row>
    <row r="21" spans="1:66" x14ac:dyDescent="0.25">
      <c r="A21" t="str">
        <f ca="1">'cont list_0'!I24</f>
        <v>H31</v>
      </c>
      <c r="B21">
        <f>SOFR3mo_PX__2[[#This Row],[Column2]]</f>
        <v>95.15</v>
      </c>
      <c r="C21">
        <f>SOFR3mo_PX__2[[#This Row],[Column3]]</f>
        <v>95.15</v>
      </c>
      <c r="D21">
        <f>SOFR3mo_PX__2[[#This Row],[Column4]]</f>
        <v>95.204999999999998</v>
      </c>
      <c r="E21">
        <f>SOFR3mo_PX__2[[#This Row],[Column5]]</f>
        <v>95.114999999999995</v>
      </c>
      <c r="F21">
        <f>SOFR3mo_PX__2[[#This Row],[Column6]]</f>
        <v>95.165000000000006</v>
      </c>
      <c r="G21">
        <f>SOFR3mo_PX__2[[#This Row],[Column7]]</f>
        <v>95.194999999999993</v>
      </c>
      <c r="H21">
        <f>SOFR3mo_PX__2[[#This Row],[Column8]]</f>
        <v>95.254999999999995</v>
      </c>
      <c r="I21">
        <f>SOFR3mo_PX__2[[#This Row],[Column9]]</f>
        <v>95.28</v>
      </c>
      <c r="J21">
        <f>SOFR3mo_PX__2[[#This Row],[Column10]]</f>
        <v>95.34</v>
      </c>
      <c r="K21">
        <f>SOFR3mo_PX__2[[#This Row],[Column11]]</f>
        <v>95.49</v>
      </c>
      <c r="L21">
        <f>SOFR3mo_PX__2[[#This Row],[Column12]]</f>
        <v>95.495000000000005</v>
      </c>
      <c r="M21">
        <f>SOFR3mo_PX__2[[#This Row],[Column13]]</f>
        <v>95.45</v>
      </c>
      <c r="N21">
        <f>SOFR3mo_PX__2[[#This Row],[Column14]]</f>
        <v>95.495000000000005</v>
      </c>
      <c r="O21">
        <f>SOFR3mo_PX__2[[#This Row],[Column15]]</f>
        <v>95.424999999999997</v>
      </c>
      <c r="P21">
        <f>SOFR3mo_PX__2[[#This Row],[Column16]]</f>
        <v>95.444999999999993</v>
      </c>
      <c r="Q21">
        <f>SOFR3mo_PX__2[[#This Row],[Column17]]</f>
        <v>95.484999999999999</v>
      </c>
      <c r="R21">
        <f>SOFR3mo_PX__2[[#This Row],[Column18]]</f>
        <v>95.484999999999999</v>
      </c>
      <c r="S21">
        <f>SOFR3mo_PX__2[[#This Row],[Column19]]</f>
        <v>95.51</v>
      </c>
      <c r="T21">
        <f>SOFR3mo_PX__2[[#This Row],[Column20]]</f>
        <v>95.605000000000004</v>
      </c>
      <c r="U21">
        <f>SOFR3mo_PX__2[[#This Row],[Column21]]</f>
        <v>95.635000000000005</v>
      </c>
      <c r="V21">
        <f>SOFR3mo_PX__2[[#This Row],[Column22]]</f>
        <v>95.655000000000001</v>
      </c>
      <c r="W21">
        <f>SOFR3mo_PX__2[[#This Row],[Column23]]</f>
        <v>95.655000000000001</v>
      </c>
      <c r="X21">
        <f>SOFR3mo_PX__2[[#This Row],[Column24]]</f>
        <v>95.67</v>
      </c>
      <c r="Y21">
        <f>SOFR3mo_PX__2[[#This Row],[Column25]]</f>
        <v>95.655000000000001</v>
      </c>
      <c r="Z21">
        <f>SOFR3mo_PX__2[[#This Row],[Column26]]</f>
        <v>95.66</v>
      </c>
      <c r="AA21">
        <f>SOFR3mo_PX__2[[#This Row],[Column27]]</f>
        <v>95.694999999999993</v>
      </c>
      <c r="AB21">
        <f>SOFR3mo_PX__2[[#This Row],[Column28]]</f>
        <v>95.75</v>
      </c>
      <c r="AC21">
        <f>SOFR3mo_PX__2[[#This Row],[Column29]]</f>
        <v>95.784999999999997</v>
      </c>
      <c r="AD21">
        <f>SOFR3mo_PX__2[[#This Row],[Column30]]</f>
        <v>95.795000000000002</v>
      </c>
      <c r="AE21">
        <f>SOFR3mo_PX__2[[#This Row],[Column31]]</f>
        <v>95.82</v>
      </c>
      <c r="AF21">
        <f>SOFR3mo_PX__2[[#This Row],[Column32]]</f>
        <v>95.754999999999995</v>
      </c>
      <c r="AG21">
        <f>SOFR3mo_PX__2[[#This Row],[Column33]]</f>
        <v>95.72</v>
      </c>
      <c r="AH21">
        <f>SOFR3mo_PX__2[[#This Row],[Column34]]</f>
        <v>95.76</v>
      </c>
      <c r="AI21">
        <f>SOFR3mo_PX__2[[#This Row],[Column35]]</f>
        <v>95.82</v>
      </c>
      <c r="AJ21">
        <f>SOFR3mo_PX__2[[#This Row],[Column36]]</f>
        <v>95.775000000000006</v>
      </c>
      <c r="AK21">
        <f>SOFR3mo_PX__2[[#This Row],[Column37]]</f>
        <v>95.76</v>
      </c>
      <c r="AL21">
        <f>SOFR3mo_PX__2[[#This Row],[Column38]]</f>
        <v>95.784999999999997</v>
      </c>
      <c r="AM21">
        <f>SOFR3mo_PX__2[[#This Row],[Column39]]</f>
        <v>95.85</v>
      </c>
      <c r="AN21">
        <f>SOFR3mo_PX__2[[#This Row],[Column40]]</f>
        <v>95.8</v>
      </c>
      <c r="AO21">
        <f>SOFR3mo_PX__2[[#This Row],[Column41]]</f>
        <v>95.8</v>
      </c>
      <c r="AP21">
        <f>SOFR3mo_PX__2[[#This Row],[Column42]]</f>
        <v>95.784999999999997</v>
      </c>
      <c r="AQ21">
        <f>SOFR3mo_PX__2[[#This Row],[Column43]]</f>
        <v>95.825000000000003</v>
      </c>
      <c r="AR21">
        <f>SOFR3mo_PX__2[[#This Row],[Column44]]</f>
        <v>95.814999999999998</v>
      </c>
      <c r="AS21">
        <f>SOFR3mo_PX__2[[#This Row],[Column45]]</f>
        <v>95.864999999999995</v>
      </c>
      <c r="AT21">
        <f>SOFR3mo_PX__2[[#This Row],[Column46]]</f>
        <v>95.86</v>
      </c>
      <c r="AU21">
        <f>SOFR3mo_PX__2[[#This Row],[Column47]]</f>
        <v>95.8</v>
      </c>
      <c r="AV21">
        <f>SOFR3mo_PX__2[[#This Row],[Column48]]</f>
        <v>95.73</v>
      </c>
      <c r="AW21">
        <f>SOFR3mo_PX__2[[#This Row],[Column49]]</f>
        <v>95.834999999999994</v>
      </c>
      <c r="AX21">
        <f>SOFR3mo_PX__2[[#This Row],[Column50]]</f>
        <v>95.88</v>
      </c>
      <c r="AY21">
        <f>SOFR3mo_PX__2[[#This Row],[Column51]]</f>
        <v>95.905000000000001</v>
      </c>
      <c r="AZ21">
        <f>SOFR3mo_PX__2[[#This Row],[Column52]]</f>
        <v>95.88</v>
      </c>
      <c r="BA21">
        <f>SOFR3mo_PX__2[[#This Row],[Column53]]</f>
        <v>95.844999999999999</v>
      </c>
      <c r="BB21">
        <f>SOFR3mo_PX__2[[#This Row],[Column54]]</f>
        <v>95.814999999999998</v>
      </c>
      <c r="BC21">
        <f>SOFR3mo_PX__2[[#This Row],[Column55]]</f>
        <v>95.844999999999999</v>
      </c>
      <c r="BD21">
        <f>SOFR3mo_PX__2[[#This Row],[Column56]]</f>
        <v>95.875</v>
      </c>
      <c r="BE21">
        <f>SOFR3mo_PX__2[[#This Row],[Column57]]</f>
        <v>95.905000000000001</v>
      </c>
      <c r="BF21">
        <f>SOFR3mo_PX__2[[#This Row],[Column58]]</f>
        <v>95.974999999999994</v>
      </c>
      <c r="BG21">
        <f>SOFR3mo_PX__2[[#This Row],[Column59]]</f>
        <v>95.935000000000002</v>
      </c>
      <c r="BH21">
        <f>SOFR3mo_PX__2[[#This Row],[Column60]]</f>
        <v>95.96</v>
      </c>
      <c r="BI21">
        <f>SOFR3mo_PX__2[[#This Row],[Column61]]</f>
        <v>95.92</v>
      </c>
      <c r="BJ21">
        <f>SOFR3mo_PX__2[[#This Row],[Column62]]</f>
        <v>95.905000000000001</v>
      </c>
      <c r="BK21">
        <f>SOFR3mo_PX__2[[#This Row],[Column26]]</f>
        <v>95.66</v>
      </c>
      <c r="BL21">
        <f>SOFR3mo_PX__2[[#This Row],[Column27]]</f>
        <v>95.694999999999993</v>
      </c>
      <c r="BM21">
        <f>SOFR3mo_PX__2[[#This Row],[Column28]]</f>
        <v>95.75</v>
      </c>
      <c r="BN21">
        <f>SOFR3mo_PX__2[[#This Row],[Column29]]</f>
        <v>95.784999999999997</v>
      </c>
    </row>
    <row r="22" spans="1:66" x14ac:dyDescent="0.25">
      <c r="A22" t="str">
        <f ca="1">'cont list_0'!I25</f>
        <v>M31</v>
      </c>
      <c r="B22">
        <f>SOFR3mo_PX__2[[#This Row],[Column2]]</f>
        <v>95.12</v>
      </c>
      <c r="C22">
        <f>SOFR3mo_PX__2[[#This Row],[Column3]]</f>
        <v>95.12</v>
      </c>
      <c r="D22">
        <f>SOFR3mo_PX__2[[#This Row],[Column4]]</f>
        <v>95.174999999999997</v>
      </c>
      <c r="E22">
        <f>SOFR3mo_PX__2[[#This Row],[Column5]]</f>
        <v>95.084999999999994</v>
      </c>
      <c r="F22">
        <f>SOFR3mo_PX__2[[#This Row],[Column6]]</f>
        <v>95.135000000000005</v>
      </c>
      <c r="G22">
        <f>SOFR3mo_PX__2[[#This Row],[Column7]]</f>
        <v>95.165000000000006</v>
      </c>
      <c r="H22">
        <f>SOFR3mo_PX__2[[#This Row],[Column8]]</f>
        <v>95.224999999999994</v>
      </c>
      <c r="I22">
        <f>SOFR3mo_PX__2[[#This Row],[Column9]]</f>
        <v>95.26</v>
      </c>
      <c r="J22">
        <f>SOFR3mo_PX__2[[#This Row],[Column10]]</f>
        <v>95.32</v>
      </c>
      <c r="K22">
        <f>SOFR3mo_PX__2[[#This Row],[Column11]]</f>
        <v>95.47</v>
      </c>
      <c r="L22">
        <f>SOFR3mo_PX__2[[#This Row],[Column12]]</f>
        <v>95.474999999999994</v>
      </c>
      <c r="M22">
        <f>SOFR3mo_PX__2[[#This Row],[Column13]]</f>
        <v>95.43</v>
      </c>
      <c r="N22">
        <f>SOFR3mo_PX__2[[#This Row],[Column14]]</f>
        <v>95.474999999999994</v>
      </c>
      <c r="O22">
        <f>SOFR3mo_PX__2[[#This Row],[Column15]]</f>
        <v>95.405000000000001</v>
      </c>
      <c r="P22">
        <f>SOFR3mo_PX__2[[#This Row],[Column16]]</f>
        <v>95.424999999999997</v>
      </c>
      <c r="Q22">
        <f>SOFR3mo_PX__2[[#This Row],[Column17]]</f>
        <v>95.47</v>
      </c>
      <c r="R22">
        <f>SOFR3mo_PX__2[[#This Row],[Column18]]</f>
        <v>95.465000000000003</v>
      </c>
      <c r="S22">
        <f>SOFR3mo_PX__2[[#This Row],[Column19]]</f>
        <v>95.484999999999999</v>
      </c>
      <c r="T22">
        <f>SOFR3mo_PX__2[[#This Row],[Column20]]</f>
        <v>95.58</v>
      </c>
      <c r="U22">
        <f>SOFR3mo_PX__2[[#This Row],[Column21]]</f>
        <v>95.61</v>
      </c>
      <c r="V22">
        <f>SOFR3mo_PX__2[[#This Row],[Column22]]</f>
        <v>95.63</v>
      </c>
      <c r="W22">
        <f>SOFR3mo_PX__2[[#This Row],[Column23]]</f>
        <v>95.63</v>
      </c>
      <c r="X22">
        <f>SOFR3mo_PX__2[[#This Row],[Column24]]</f>
        <v>95.64</v>
      </c>
      <c r="Y22">
        <f>SOFR3mo_PX__2[[#This Row],[Column25]]</f>
        <v>95.625</v>
      </c>
      <c r="Z22">
        <f>SOFR3mo_PX__2[[#This Row],[Column26]]</f>
        <v>95.63</v>
      </c>
      <c r="AA22">
        <f>SOFR3mo_PX__2[[#This Row],[Column27]]</f>
        <v>95.665000000000006</v>
      </c>
      <c r="AB22">
        <f>SOFR3mo_PX__2[[#This Row],[Column28]]</f>
        <v>95.72</v>
      </c>
      <c r="AC22">
        <f>SOFR3mo_PX__2[[#This Row],[Column29]]</f>
        <v>95.754999999999995</v>
      </c>
      <c r="AD22">
        <f>SOFR3mo_PX__2[[#This Row],[Column30]]</f>
        <v>95.76</v>
      </c>
      <c r="AE22">
        <f>SOFR3mo_PX__2[[#This Row],[Column31]]</f>
        <v>95.784999999999997</v>
      </c>
      <c r="AF22">
        <f>SOFR3mo_PX__2[[#This Row],[Column32]]</f>
        <v>95.72</v>
      </c>
      <c r="AG22">
        <f>SOFR3mo_PX__2[[#This Row],[Column33]]</f>
        <v>95.685000000000002</v>
      </c>
      <c r="AH22">
        <f>SOFR3mo_PX__2[[#This Row],[Column34]]</f>
        <v>95.724999999999994</v>
      </c>
      <c r="AI22">
        <f>SOFR3mo_PX__2[[#This Row],[Column35]]</f>
        <v>95.784999999999997</v>
      </c>
      <c r="AJ22">
        <f>SOFR3mo_PX__2[[#This Row],[Column36]]</f>
        <v>95.734999999999999</v>
      </c>
      <c r="AK22">
        <f>SOFR3mo_PX__2[[#This Row],[Column37]]</f>
        <v>95.72</v>
      </c>
      <c r="AL22">
        <f>SOFR3mo_PX__2[[#This Row],[Column38]]</f>
        <v>95.75</v>
      </c>
      <c r="AM22">
        <f>SOFR3mo_PX__2[[#This Row],[Column39]]</f>
        <v>95.814999999999998</v>
      </c>
      <c r="AN22">
        <f>SOFR3mo_PX__2[[#This Row],[Column40]]</f>
        <v>95.765000000000001</v>
      </c>
      <c r="AO22">
        <f>SOFR3mo_PX__2[[#This Row],[Column41]]</f>
        <v>95.765000000000001</v>
      </c>
      <c r="AP22">
        <f>SOFR3mo_PX__2[[#This Row],[Column42]]</f>
        <v>95.75</v>
      </c>
      <c r="AQ22">
        <f>SOFR3mo_PX__2[[#This Row],[Column43]]</f>
        <v>95.79</v>
      </c>
      <c r="AR22">
        <f>SOFR3mo_PX__2[[#This Row],[Column44]]</f>
        <v>95.78</v>
      </c>
      <c r="AS22">
        <f>SOFR3mo_PX__2[[#This Row],[Column45]]</f>
        <v>95.83</v>
      </c>
      <c r="AT22">
        <f>SOFR3mo_PX__2[[#This Row],[Column46]]</f>
        <v>95.825000000000003</v>
      </c>
      <c r="AU22">
        <f>SOFR3mo_PX__2[[#This Row],[Column47]]</f>
        <v>95.765000000000001</v>
      </c>
      <c r="AV22">
        <f>SOFR3mo_PX__2[[#This Row],[Column48]]</f>
        <v>95.694999999999993</v>
      </c>
      <c r="AW22">
        <f>SOFR3mo_PX__2[[#This Row],[Column49]]</f>
        <v>95.8</v>
      </c>
      <c r="AX22">
        <f>SOFR3mo_PX__2[[#This Row],[Column50]]</f>
        <v>95.844999999999999</v>
      </c>
      <c r="AY22">
        <f>SOFR3mo_PX__2[[#This Row],[Column51]]</f>
        <v>95.875</v>
      </c>
      <c r="AZ22">
        <f>SOFR3mo_PX__2[[#This Row],[Column52]]</f>
        <v>95.844999999999999</v>
      </c>
      <c r="BA22">
        <f>SOFR3mo_PX__2[[#This Row],[Column53]]</f>
        <v>95.81</v>
      </c>
      <c r="BB22">
        <f>SOFR3mo_PX__2[[#This Row],[Column54]]</f>
        <v>95.784999999999997</v>
      </c>
      <c r="BC22">
        <f>SOFR3mo_PX__2[[#This Row],[Column55]]</f>
        <v>95.814999999999998</v>
      </c>
      <c r="BD22">
        <f>SOFR3mo_PX__2[[#This Row],[Column56]]</f>
        <v>95.84</v>
      </c>
      <c r="BE22">
        <f>SOFR3mo_PX__2[[#This Row],[Column57]]</f>
        <v>95.87</v>
      </c>
      <c r="BF22">
        <f>SOFR3mo_PX__2[[#This Row],[Column58]]</f>
        <v>95.94</v>
      </c>
      <c r="BG22">
        <f>SOFR3mo_PX__2[[#This Row],[Column59]]</f>
        <v>95.9</v>
      </c>
      <c r="BH22">
        <f>SOFR3mo_PX__2[[#This Row],[Column60]]</f>
        <v>95.92</v>
      </c>
      <c r="BI22">
        <f>SOFR3mo_PX__2[[#This Row],[Column61]]</f>
        <v>95.885000000000005</v>
      </c>
      <c r="BJ22">
        <f>SOFR3mo_PX__2[[#This Row],[Column62]]</f>
        <v>95.87</v>
      </c>
      <c r="BK22">
        <f>SOFR3mo_PX__2[[#This Row],[Column26]]</f>
        <v>95.63</v>
      </c>
      <c r="BL22">
        <f>SOFR3mo_PX__2[[#This Row],[Column27]]</f>
        <v>95.665000000000006</v>
      </c>
      <c r="BM22">
        <f>SOFR3mo_PX__2[[#This Row],[Column28]]</f>
        <v>95.72</v>
      </c>
      <c r="BN22">
        <f>SOFR3mo_PX__2[[#This Row],[Column29]]</f>
        <v>95.754999999999995</v>
      </c>
    </row>
    <row r="23" spans="1:66" x14ac:dyDescent="0.25">
      <c r="A23" t="str">
        <f ca="1">'cont list_0'!I26</f>
        <v>U31</v>
      </c>
      <c r="B23">
        <f>SOFR3mo_PX__2[[#This Row],[Column2]]</f>
        <v>95.09</v>
      </c>
      <c r="C23">
        <f>SOFR3mo_PX__2[[#This Row],[Column3]]</f>
        <v>95.09</v>
      </c>
      <c r="D23">
        <f>SOFR3mo_PX__2[[#This Row],[Column4]]</f>
        <v>95.144999999999996</v>
      </c>
      <c r="E23">
        <f>SOFR3mo_PX__2[[#This Row],[Column5]]</f>
        <v>95.055000000000007</v>
      </c>
      <c r="F23">
        <f>SOFR3mo_PX__2[[#This Row],[Column6]]</f>
        <v>95.105000000000004</v>
      </c>
      <c r="G23">
        <f>SOFR3mo_PX__2[[#This Row],[Column7]]</f>
        <v>95.135000000000005</v>
      </c>
      <c r="H23">
        <f>SOFR3mo_PX__2[[#This Row],[Column8]]</f>
        <v>95.194999999999993</v>
      </c>
      <c r="I23">
        <f>SOFR3mo_PX__2[[#This Row],[Column9]]</f>
        <v>95.234999999999999</v>
      </c>
      <c r="J23">
        <f>SOFR3mo_PX__2[[#This Row],[Column10]]</f>
        <v>95.3</v>
      </c>
      <c r="K23">
        <f>SOFR3mo_PX__2[[#This Row],[Column11]]</f>
        <v>95.45</v>
      </c>
      <c r="L23">
        <f>SOFR3mo_PX__2[[#This Row],[Column12]]</f>
        <v>95.454999999999998</v>
      </c>
      <c r="M23">
        <f>SOFR3mo_PX__2[[#This Row],[Column13]]</f>
        <v>95.41</v>
      </c>
      <c r="N23">
        <f>SOFR3mo_PX__2[[#This Row],[Column14]]</f>
        <v>95.454999999999998</v>
      </c>
      <c r="O23">
        <f>SOFR3mo_PX__2[[#This Row],[Column15]]</f>
        <v>95.385000000000005</v>
      </c>
      <c r="P23">
        <f>SOFR3mo_PX__2[[#This Row],[Column16]]</f>
        <v>95.405000000000001</v>
      </c>
      <c r="Q23">
        <f>SOFR3mo_PX__2[[#This Row],[Column17]]</f>
        <v>95.45</v>
      </c>
      <c r="R23">
        <f>SOFR3mo_PX__2[[#This Row],[Column18]]</f>
        <v>95.444999999999993</v>
      </c>
      <c r="S23">
        <f>SOFR3mo_PX__2[[#This Row],[Column19]]</f>
        <v>95.46</v>
      </c>
      <c r="T23">
        <f>SOFR3mo_PX__2[[#This Row],[Column20]]</f>
        <v>95.55</v>
      </c>
      <c r="U23">
        <f>SOFR3mo_PX__2[[#This Row],[Column21]]</f>
        <v>95.58</v>
      </c>
      <c r="V23">
        <f>SOFR3mo_PX__2[[#This Row],[Column22]]</f>
        <v>95.6</v>
      </c>
      <c r="W23">
        <f>SOFR3mo_PX__2[[#This Row],[Column23]]</f>
        <v>95.6</v>
      </c>
      <c r="X23">
        <f>SOFR3mo_PX__2[[#This Row],[Column24]]</f>
        <v>95.61</v>
      </c>
      <c r="Y23">
        <f>SOFR3mo_PX__2[[#This Row],[Column25]]</f>
        <v>95.594999999999999</v>
      </c>
      <c r="Z23">
        <f>SOFR3mo_PX__2[[#This Row],[Column26]]</f>
        <v>95.6</v>
      </c>
      <c r="AA23">
        <f>SOFR3mo_PX__2[[#This Row],[Column27]]</f>
        <v>95.635000000000005</v>
      </c>
      <c r="AB23">
        <f>SOFR3mo_PX__2[[#This Row],[Column28]]</f>
        <v>95.69</v>
      </c>
      <c r="AC23">
        <f>SOFR3mo_PX__2[[#This Row],[Column29]]</f>
        <v>95.72</v>
      </c>
      <c r="AD23">
        <f>SOFR3mo_PX__2[[#This Row],[Column30]]</f>
        <v>95.724999999999994</v>
      </c>
      <c r="AE23">
        <f>SOFR3mo_PX__2[[#This Row],[Column31]]</f>
        <v>95.75</v>
      </c>
      <c r="AF23">
        <f>SOFR3mo_PX__2[[#This Row],[Column32]]</f>
        <v>95.685000000000002</v>
      </c>
      <c r="AG23">
        <f>SOFR3mo_PX__2[[#This Row],[Column33]]</f>
        <v>95.644999999999996</v>
      </c>
      <c r="AH23">
        <f>SOFR3mo_PX__2[[#This Row],[Column34]]</f>
        <v>95.69</v>
      </c>
      <c r="AI23">
        <f>SOFR3mo_PX__2[[#This Row],[Column35]]</f>
        <v>95.75</v>
      </c>
      <c r="AJ23">
        <f>SOFR3mo_PX__2[[#This Row],[Column36]]</f>
        <v>95.694999999999993</v>
      </c>
      <c r="AK23">
        <f>SOFR3mo_PX__2[[#This Row],[Column37]]</f>
        <v>95.68</v>
      </c>
      <c r="AL23">
        <f>SOFR3mo_PX__2[[#This Row],[Column38]]</f>
        <v>95.71</v>
      </c>
      <c r="AM23">
        <f>SOFR3mo_PX__2[[#This Row],[Column39]]</f>
        <v>95.775000000000006</v>
      </c>
      <c r="AN23">
        <f>SOFR3mo_PX__2[[#This Row],[Column40]]</f>
        <v>95.724999999999994</v>
      </c>
      <c r="AO23">
        <f>SOFR3mo_PX__2[[#This Row],[Column41]]</f>
        <v>95.73</v>
      </c>
      <c r="AP23">
        <f>SOFR3mo_PX__2[[#This Row],[Column42]]</f>
        <v>95.71</v>
      </c>
      <c r="AQ23">
        <f>SOFR3mo_PX__2[[#This Row],[Column43]]</f>
        <v>95.75</v>
      </c>
      <c r="AR23">
        <f>SOFR3mo_PX__2[[#This Row],[Column44]]</f>
        <v>95.745000000000005</v>
      </c>
      <c r="AS23">
        <f>SOFR3mo_PX__2[[#This Row],[Column45]]</f>
        <v>95.79</v>
      </c>
      <c r="AT23">
        <f>SOFR3mo_PX__2[[#This Row],[Column46]]</f>
        <v>95.784999999999997</v>
      </c>
      <c r="AU23">
        <f>SOFR3mo_PX__2[[#This Row],[Column47]]</f>
        <v>95.724999999999994</v>
      </c>
      <c r="AV23">
        <f>SOFR3mo_PX__2[[#This Row],[Column48]]</f>
        <v>95.66</v>
      </c>
      <c r="AW23">
        <f>SOFR3mo_PX__2[[#This Row],[Column49]]</f>
        <v>95.765000000000001</v>
      </c>
      <c r="AX23">
        <f>SOFR3mo_PX__2[[#This Row],[Column50]]</f>
        <v>95.81</v>
      </c>
      <c r="AY23">
        <f>SOFR3mo_PX__2[[#This Row],[Column51]]</f>
        <v>95.84</v>
      </c>
      <c r="AZ23">
        <f>SOFR3mo_PX__2[[#This Row],[Column52]]</f>
        <v>95.814999999999998</v>
      </c>
      <c r="BA23">
        <f>SOFR3mo_PX__2[[#This Row],[Column53]]</f>
        <v>95.775000000000006</v>
      </c>
      <c r="BB23">
        <f>SOFR3mo_PX__2[[#This Row],[Column54]]</f>
        <v>95.754999999999995</v>
      </c>
      <c r="BC23">
        <f>SOFR3mo_PX__2[[#This Row],[Column55]]</f>
        <v>95.78</v>
      </c>
      <c r="BD23">
        <f>SOFR3mo_PX__2[[#This Row],[Column56]]</f>
        <v>95.805000000000007</v>
      </c>
      <c r="BE23">
        <f>SOFR3mo_PX__2[[#This Row],[Column57]]</f>
        <v>95.834999999999994</v>
      </c>
      <c r="BF23">
        <f>SOFR3mo_PX__2[[#This Row],[Column58]]</f>
        <v>95.905000000000001</v>
      </c>
      <c r="BG23">
        <f>SOFR3mo_PX__2[[#This Row],[Column59]]</f>
        <v>95.864999999999995</v>
      </c>
      <c r="BH23">
        <f>SOFR3mo_PX__2[[#This Row],[Column60]]</f>
        <v>95.885000000000005</v>
      </c>
      <c r="BI23">
        <f>SOFR3mo_PX__2[[#This Row],[Column61]]</f>
        <v>95.85</v>
      </c>
      <c r="BJ23">
        <f>SOFR3mo_PX__2[[#This Row],[Column62]]</f>
        <v>95.834999999999994</v>
      </c>
      <c r="BK23">
        <f>SOFR3mo_PX__2[[#This Row],[Column26]]</f>
        <v>95.6</v>
      </c>
      <c r="BL23">
        <f>SOFR3mo_PX__2[[#This Row],[Column27]]</f>
        <v>95.635000000000005</v>
      </c>
      <c r="BM23">
        <f>SOFR3mo_PX__2[[#This Row],[Column28]]</f>
        <v>95.69</v>
      </c>
      <c r="BN23">
        <f>SOFR3mo_PX__2[[#This Row],[Column29]]</f>
        <v>95.72</v>
      </c>
    </row>
    <row r="24" spans="1:66" x14ac:dyDescent="0.25">
      <c r="A24" t="str">
        <f ca="1">'cont list_0'!I27</f>
        <v>Z31</v>
      </c>
      <c r="B24">
        <f>SOFR3mo_PX__2[[#This Row],[Column2]]</f>
        <v>95.06</v>
      </c>
      <c r="C24">
        <f>SOFR3mo_PX__2[[#This Row],[Column3]]</f>
        <v>95.06</v>
      </c>
      <c r="D24">
        <f>SOFR3mo_PX__2[[#This Row],[Column4]]</f>
        <v>95.11</v>
      </c>
      <c r="E24">
        <f>SOFR3mo_PX__2[[#This Row],[Column5]]</f>
        <v>95.025000000000006</v>
      </c>
      <c r="F24">
        <f>SOFR3mo_PX__2[[#This Row],[Column6]]</f>
        <v>95.08</v>
      </c>
      <c r="G24">
        <f>SOFR3mo_PX__2[[#This Row],[Column7]]</f>
        <v>95.11</v>
      </c>
      <c r="H24">
        <f>SOFR3mo_PX__2[[#This Row],[Column8]]</f>
        <v>95.17</v>
      </c>
      <c r="I24">
        <f>SOFR3mo_PX__2[[#This Row],[Column9]]</f>
        <v>95.215000000000003</v>
      </c>
      <c r="J24">
        <f>SOFR3mo_PX__2[[#This Row],[Column10]]</f>
        <v>95.28</v>
      </c>
      <c r="K24">
        <f>SOFR3mo_PX__2[[#This Row],[Column11]]</f>
        <v>95.43</v>
      </c>
      <c r="L24">
        <f>SOFR3mo_PX__2[[#This Row],[Column12]]</f>
        <v>95.435000000000002</v>
      </c>
      <c r="M24">
        <f>SOFR3mo_PX__2[[#This Row],[Column13]]</f>
        <v>95.39</v>
      </c>
      <c r="N24">
        <f>SOFR3mo_PX__2[[#This Row],[Column14]]</f>
        <v>95.435000000000002</v>
      </c>
      <c r="O24">
        <f>SOFR3mo_PX__2[[#This Row],[Column15]]</f>
        <v>95.364999999999995</v>
      </c>
      <c r="P24">
        <f>SOFR3mo_PX__2[[#This Row],[Column16]]</f>
        <v>95.38</v>
      </c>
      <c r="Q24">
        <f>SOFR3mo_PX__2[[#This Row],[Column17]]</f>
        <v>95.424999999999997</v>
      </c>
      <c r="R24">
        <f>SOFR3mo_PX__2[[#This Row],[Column18]]</f>
        <v>95.42</v>
      </c>
      <c r="S24">
        <f>SOFR3mo_PX__2[[#This Row],[Column19]]</f>
        <v>95.43</v>
      </c>
      <c r="T24">
        <f>SOFR3mo_PX__2[[#This Row],[Column20]]</f>
        <v>95.52</v>
      </c>
      <c r="U24">
        <f>SOFR3mo_PX__2[[#This Row],[Column21]]</f>
        <v>95.55</v>
      </c>
      <c r="V24">
        <f>SOFR3mo_PX__2[[#This Row],[Column22]]</f>
        <v>95.564999999999998</v>
      </c>
      <c r="W24">
        <f>SOFR3mo_PX__2[[#This Row],[Column23]]</f>
        <v>95.564999999999998</v>
      </c>
      <c r="X24">
        <f>SOFR3mo_PX__2[[#This Row],[Column24]]</f>
        <v>95.575000000000003</v>
      </c>
      <c r="Y24">
        <f>SOFR3mo_PX__2[[#This Row],[Column25]]</f>
        <v>95.56</v>
      </c>
      <c r="Z24">
        <f>SOFR3mo_PX__2[[#This Row],[Column26]]</f>
        <v>95.564999999999998</v>
      </c>
      <c r="AA24">
        <f>SOFR3mo_PX__2[[#This Row],[Column27]]</f>
        <v>95.6</v>
      </c>
      <c r="AB24">
        <f>SOFR3mo_PX__2[[#This Row],[Column28]]</f>
        <v>95.655000000000001</v>
      </c>
      <c r="AC24">
        <f>SOFR3mo_PX__2[[#This Row],[Column29]]</f>
        <v>95.68</v>
      </c>
      <c r="AD24">
        <f>SOFR3mo_PX__2[[#This Row],[Column30]]</f>
        <v>95.685000000000002</v>
      </c>
      <c r="AE24">
        <f>SOFR3mo_PX__2[[#This Row],[Column31]]</f>
        <v>95.71</v>
      </c>
      <c r="AF24">
        <f>SOFR3mo_PX__2[[#This Row],[Column32]]</f>
        <v>95.644999999999996</v>
      </c>
      <c r="AG24">
        <f>SOFR3mo_PX__2[[#This Row],[Column33]]</f>
        <v>95.605000000000004</v>
      </c>
      <c r="AH24">
        <f>SOFR3mo_PX__2[[#This Row],[Column34]]</f>
        <v>95.65</v>
      </c>
      <c r="AI24">
        <f>SOFR3mo_PX__2[[#This Row],[Column35]]</f>
        <v>95.715000000000003</v>
      </c>
      <c r="AJ24">
        <f>SOFR3mo_PX__2[[#This Row],[Column36]]</f>
        <v>95.655000000000001</v>
      </c>
      <c r="AK24">
        <f>SOFR3mo_PX__2[[#This Row],[Column37]]</f>
        <v>95.64</v>
      </c>
      <c r="AL24">
        <f>SOFR3mo_PX__2[[#This Row],[Column38]]</f>
        <v>95.67</v>
      </c>
      <c r="AM24">
        <f>SOFR3mo_PX__2[[#This Row],[Column39]]</f>
        <v>95.74</v>
      </c>
      <c r="AN24">
        <f>SOFR3mo_PX__2[[#This Row],[Column40]]</f>
        <v>95.69</v>
      </c>
      <c r="AO24">
        <f>SOFR3mo_PX__2[[#This Row],[Column41]]</f>
        <v>95.694999999999993</v>
      </c>
      <c r="AP24">
        <f>SOFR3mo_PX__2[[#This Row],[Column42]]</f>
        <v>95.674999999999997</v>
      </c>
      <c r="AQ24">
        <f>SOFR3mo_PX__2[[#This Row],[Column43]]</f>
        <v>95.715000000000003</v>
      </c>
      <c r="AR24">
        <f>SOFR3mo_PX__2[[#This Row],[Column44]]</f>
        <v>95.71</v>
      </c>
      <c r="AS24">
        <f>SOFR3mo_PX__2[[#This Row],[Column45]]</f>
        <v>95.754999999999995</v>
      </c>
      <c r="AT24">
        <f>SOFR3mo_PX__2[[#This Row],[Column46]]</f>
        <v>95.75</v>
      </c>
      <c r="AU24">
        <f>SOFR3mo_PX__2[[#This Row],[Column47]]</f>
        <v>95.69</v>
      </c>
      <c r="AV24">
        <f>SOFR3mo_PX__2[[#This Row],[Column48]]</f>
        <v>95.625</v>
      </c>
      <c r="AW24">
        <f>SOFR3mo_PX__2[[#This Row],[Column49]]</f>
        <v>95.73</v>
      </c>
      <c r="AX24">
        <f>SOFR3mo_PX__2[[#This Row],[Column50]]</f>
        <v>95.775000000000006</v>
      </c>
      <c r="AY24">
        <f>SOFR3mo_PX__2[[#This Row],[Column51]]</f>
        <v>95.81</v>
      </c>
      <c r="AZ24">
        <f>SOFR3mo_PX__2[[#This Row],[Column52]]</f>
        <v>95.784999999999997</v>
      </c>
      <c r="BA24">
        <f>SOFR3mo_PX__2[[#This Row],[Column53]]</f>
        <v>95.74</v>
      </c>
      <c r="BB24">
        <f>SOFR3mo_PX__2[[#This Row],[Column54]]</f>
        <v>95.72</v>
      </c>
      <c r="BC24">
        <f>SOFR3mo_PX__2[[#This Row],[Column55]]</f>
        <v>95.745000000000005</v>
      </c>
      <c r="BD24">
        <f>SOFR3mo_PX__2[[#This Row],[Column56]]</f>
        <v>95.77</v>
      </c>
      <c r="BE24">
        <f>SOFR3mo_PX__2[[#This Row],[Column57]]</f>
        <v>95.8</v>
      </c>
      <c r="BF24">
        <f>SOFR3mo_PX__2[[#This Row],[Column58]]</f>
        <v>95.87</v>
      </c>
      <c r="BG24">
        <f>SOFR3mo_PX__2[[#This Row],[Column59]]</f>
        <v>95.83</v>
      </c>
      <c r="BH24">
        <f>SOFR3mo_PX__2[[#This Row],[Column60]]</f>
        <v>95.85</v>
      </c>
      <c r="BI24">
        <f>SOFR3mo_PX__2[[#This Row],[Column61]]</f>
        <v>95.814999999999998</v>
      </c>
      <c r="BJ24">
        <f>SOFR3mo_PX__2[[#This Row],[Column62]]</f>
        <v>95.8</v>
      </c>
      <c r="BK24">
        <f>SOFR3mo_PX__2[[#This Row],[Column26]]</f>
        <v>95.564999999999998</v>
      </c>
      <c r="BL24">
        <f>SOFR3mo_PX__2[[#This Row],[Column27]]</f>
        <v>95.6</v>
      </c>
      <c r="BM24">
        <f>SOFR3mo_PX__2[[#This Row],[Column28]]</f>
        <v>95.655000000000001</v>
      </c>
      <c r="BN24">
        <f>SOFR3mo_PX__2[[#This Row],[Column29]]</f>
        <v>95.68</v>
      </c>
    </row>
    <row r="25" spans="1:66" x14ac:dyDescent="0.25">
      <c r="A25" t="str">
        <f ca="1">'cont list_0'!I28</f>
        <v>H32</v>
      </c>
      <c r="B25">
        <f>SOFR3mo_PX__2[[#This Row],[Column2]]</f>
        <v>95.03</v>
      </c>
      <c r="C25">
        <f>SOFR3mo_PX__2[[#This Row],[Column3]]</f>
        <v>95.03</v>
      </c>
      <c r="D25">
        <f>SOFR3mo_PX__2[[#This Row],[Column4]]</f>
        <v>95.08</v>
      </c>
      <c r="E25">
        <f>SOFR3mo_PX__2[[#This Row],[Column5]]</f>
        <v>94.995000000000005</v>
      </c>
      <c r="F25">
        <f>SOFR3mo_PX__2[[#This Row],[Column6]]</f>
        <v>95.05</v>
      </c>
      <c r="G25">
        <f>SOFR3mo_PX__2[[#This Row],[Column7]]</f>
        <v>95.08</v>
      </c>
      <c r="H25">
        <f>SOFR3mo_PX__2[[#This Row],[Column8]]</f>
        <v>95.14</v>
      </c>
      <c r="I25">
        <f>SOFR3mo_PX__2[[#This Row],[Column9]]</f>
        <v>95.19</v>
      </c>
      <c r="J25">
        <f>SOFR3mo_PX__2[[#This Row],[Column10]]</f>
        <v>95.254999999999995</v>
      </c>
      <c r="K25">
        <f>SOFR3mo_PX__2[[#This Row],[Column11]]</f>
        <v>95.405000000000001</v>
      </c>
      <c r="L25">
        <f>SOFR3mo_PX__2[[#This Row],[Column12]]</f>
        <v>95.41</v>
      </c>
      <c r="M25">
        <f>SOFR3mo_PX__2[[#This Row],[Column13]]</f>
        <v>95.364999999999995</v>
      </c>
      <c r="N25">
        <f>SOFR3mo_PX__2[[#This Row],[Column14]]</f>
        <v>95.41</v>
      </c>
      <c r="O25">
        <f>SOFR3mo_PX__2[[#This Row],[Column15]]</f>
        <v>95.34</v>
      </c>
      <c r="P25">
        <f>SOFR3mo_PX__2[[#This Row],[Column16]]</f>
        <v>95.355000000000004</v>
      </c>
      <c r="Q25">
        <f>SOFR3mo_PX__2[[#This Row],[Column17]]</f>
        <v>95.4</v>
      </c>
      <c r="R25">
        <f>SOFR3mo_PX__2[[#This Row],[Column18]]</f>
        <v>95.39</v>
      </c>
      <c r="S25">
        <f>SOFR3mo_PX__2[[#This Row],[Column19]]</f>
        <v>95.4</v>
      </c>
      <c r="T25">
        <f>SOFR3mo_PX__2[[#This Row],[Column20]]</f>
        <v>95.49</v>
      </c>
      <c r="U25">
        <f>SOFR3mo_PX__2[[#This Row],[Column21]]</f>
        <v>95.515000000000001</v>
      </c>
      <c r="V25">
        <f>SOFR3mo_PX__2[[#This Row],[Column22]]</f>
        <v>95.53</v>
      </c>
      <c r="W25">
        <f>SOFR3mo_PX__2[[#This Row],[Column23]]</f>
        <v>95.53</v>
      </c>
      <c r="X25">
        <f>SOFR3mo_PX__2[[#This Row],[Column24]]</f>
        <v>95.534999999999997</v>
      </c>
      <c r="Y25">
        <f>SOFR3mo_PX__2[[#This Row],[Column25]]</f>
        <v>95.525000000000006</v>
      </c>
      <c r="Z25">
        <f>SOFR3mo_PX__2[[#This Row],[Column26]]</f>
        <v>95.53</v>
      </c>
      <c r="AA25">
        <f>SOFR3mo_PX__2[[#This Row],[Column27]]</f>
        <v>95.564999999999998</v>
      </c>
      <c r="AB25">
        <f>SOFR3mo_PX__2[[#This Row],[Column28]]</f>
        <v>95.62</v>
      </c>
      <c r="AC25">
        <f>SOFR3mo_PX__2[[#This Row],[Column29]]</f>
        <v>95.64</v>
      </c>
      <c r="AD25">
        <f>SOFR3mo_PX__2[[#This Row],[Column30]]</f>
        <v>95.644999999999996</v>
      </c>
      <c r="AE25">
        <f>SOFR3mo_PX__2[[#This Row],[Column31]]</f>
        <v>95.67</v>
      </c>
      <c r="AF25">
        <f>SOFR3mo_PX__2[[#This Row],[Column32]]</f>
        <v>95.605000000000004</v>
      </c>
      <c r="AG25">
        <f>SOFR3mo_PX__2[[#This Row],[Column33]]</f>
        <v>95.564999999999998</v>
      </c>
      <c r="AH25">
        <f>SOFR3mo_PX__2[[#This Row],[Column34]]</f>
        <v>95.61</v>
      </c>
      <c r="AI25">
        <f>SOFR3mo_PX__2[[#This Row],[Column35]]</f>
        <v>95.674999999999997</v>
      </c>
      <c r="AJ25">
        <f>SOFR3mo_PX__2[[#This Row],[Column36]]</f>
        <v>95.614999999999995</v>
      </c>
      <c r="AK25">
        <f>SOFR3mo_PX__2[[#This Row],[Column37]]</f>
        <v>95.6</v>
      </c>
      <c r="AL25">
        <f>SOFR3mo_PX__2[[#This Row],[Column38]]</f>
        <v>95.63</v>
      </c>
      <c r="AM25">
        <f>SOFR3mo_PX__2[[#This Row],[Column39]]</f>
        <v>95.7</v>
      </c>
      <c r="AN25">
        <f>SOFR3mo_PX__2[[#This Row],[Column40]]</f>
        <v>95.65</v>
      </c>
      <c r="AO25">
        <f>SOFR3mo_PX__2[[#This Row],[Column41]]</f>
        <v>95.655000000000001</v>
      </c>
      <c r="AP25">
        <f>SOFR3mo_PX__2[[#This Row],[Column42]]</f>
        <v>95.635000000000005</v>
      </c>
      <c r="AQ25">
        <f>SOFR3mo_PX__2[[#This Row],[Column43]]</f>
        <v>95.674999999999997</v>
      </c>
      <c r="AR25">
        <f>SOFR3mo_PX__2[[#This Row],[Column44]]</f>
        <v>95.67</v>
      </c>
      <c r="AS25">
        <f>SOFR3mo_PX__2[[#This Row],[Column45]]</f>
        <v>95.715000000000003</v>
      </c>
      <c r="AT25">
        <f>SOFR3mo_PX__2[[#This Row],[Column46]]</f>
        <v>95.71</v>
      </c>
      <c r="AU25">
        <f>SOFR3mo_PX__2[[#This Row],[Column47]]</f>
        <v>95.655000000000001</v>
      </c>
      <c r="AV25">
        <f>SOFR3mo_PX__2[[#This Row],[Column48]]</f>
        <v>95.59</v>
      </c>
      <c r="AW25">
        <f>SOFR3mo_PX__2[[#This Row],[Column49]]</f>
        <v>95.694999999999993</v>
      </c>
      <c r="AX25">
        <f>SOFR3mo_PX__2[[#This Row],[Column50]]</f>
        <v>95.74</v>
      </c>
      <c r="AY25">
        <f>SOFR3mo_PX__2[[#This Row],[Column51]]</f>
        <v>95.775000000000006</v>
      </c>
      <c r="AZ25">
        <f>SOFR3mo_PX__2[[#This Row],[Column52]]</f>
        <v>95.75</v>
      </c>
      <c r="BA25">
        <f>SOFR3mo_PX__2[[#This Row],[Column53]]</f>
        <v>95.704999999999998</v>
      </c>
      <c r="BB25">
        <f>SOFR3mo_PX__2[[#This Row],[Column54]]</f>
        <v>95.685000000000002</v>
      </c>
      <c r="BC25">
        <f>SOFR3mo_PX__2[[#This Row],[Column55]]</f>
        <v>95.71</v>
      </c>
      <c r="BD25">
        <f>SOFR3mo_PX__2[[#This Row],[Column56]]</f>
        <v>95.734999999999999</v>
      </c>
      <c r="BE25">
        <f>SOFR3mo_PX__2[[#This Row],[Column57]]</f>
        <v>95.765000000000001</v>
      </c>
      <c r="BF25">
        <f>SOFR3mo_PX__2[[#This Row],[Column58]]</f>
        <v>95.834999999999994</v>
      </c>
      <c r="BG25">
        <f>SOFR3mo_PX__2[[#This Row],[Column59]]</f>
        <v>95.795000000000002</v>
      </c>
      <c r="BH25">
        <f>SOFR3mo_PX__2[[#This Row],[Column60]]</f>
        <v>95.814999999999998</v>
      </c>
      <c r="BI25">
        <f>SOFR3mo_PX__2[[#This Row],[Column61]]</f>
        <v>95.78</v>
      </c>
      <c r="BJ25">
        <f>SOFR3mo_PX__2[[#This Row],[Column62]]</f>
        <v>95.765000000000001</v>
      </c>
      <c r="BK25">
        <f>SOFR3mo_PX__2[[#This Row],[Column26]]</f>
        <v>95.53</v>
      </c>
      <c r="BL25">
        <f>SOFR3mo_PX__2[[#This Row],[Column27]]</f>
        <v>95.564999999999998</v>
      </c>
      <c r="BM25">
        <f>SOFR3mo_PX__2[[#This Row],[Column28]]</f>
        <v>95.62</v>
      </c>
      <c r="BN25">
        <f>SOFR3mo_PX__2[[#This Row],[Column29]]</f>
        <v>95.64</v>
      </c>
    </row>
    <row r="26" spans="1:66" x14ac:dyDescent="0.25">
      <c r="A26" t="str">
        <f ca="1">'cont list_0'!I29</f>
        <v>M32</v>
      </c>
      <c r="B26">
        <f>SOFR3mo_PX__2[[#This Row],[Column2]]</f>
        <v>95</v>
      </c>
      <c r="C26">
        <f>SOFR3mo_PX__2[[#This Row],[Column3]]</f>
        <v>95</v>
      </c>
      <c r="D26">
        <f>SOFR3mo_PX__2[[#This Row],[Column4]]</f>
        <v>95.05</v>
      </c>
      <c r="E26">
        <f>SOFR3mo_PX__2[[#This Row],[Column5]]</f>
        <v>94.965000000000003</v>
      </c>
      <c r="F26">
        <f>SOFR3mo_PX__2[[#This Row],[Column6]]</f>
        <v>95.02</v>
      </c>
      <c r="G26">
        <f>SOFR3mo_PX__2[[#This Row],[Column7]]</f>
        <v>95.05</v>
      </c>
      <c r="H26">
        <f>SOFR3mo_PX__2[[#This Row],[Column8]]</f>
        <v>95.114999999999995</v>
      </c>
      <c r="I26">
        <f>SOFR3mo_PX__2[[#This Row],[Column9]]</f>
        <v>95.17</v>
      </c>
      <c r="J26">
        <f>SOFR3mo_PX__2[[#This Row],[Column10]]</f>
        <v>95.234999999999999</v>
      </c>
      <c r="K26">
        <f>SOFR3mo_PX__2[[#This Row],[Column11]]</f>
        <v>95.38</v>
      </c>
      <c r="L26">
        <f>SOFR3mo_PX__2[[#This Row],[Column12]]</f>
        <v>95.385000000000005</v>
      </c>
      <c r="M26">
        <f>SOFR3mo_PX__2[[#This Row],[Column13]]</f>
        <v>95.34</v>
      </c>
      <c r="N26">
        <f>SOFR3mo_PX__2[[#This Row],[Column14]]</f>
        <v>95.385000000000005</v>
      </c>
      <c r="O26">
        <f>SOFR3mo_PX__2[[#This Row],[Column15]]</f>
        <v>95.31</v>
      </c>
      <c r="P26">
        <f>SOFR3mo_PX__2[[#This Row],[Column16]]</f>
        <v>95.33</v>
      </c>
      <c r="Q26">
        <f>SOFR3mo_PX__2[[#This Row],[Column17]]</f>
        <v>95.375</v>
      </c>
      <c r="R26">
        <f>SOFR3mo_PX__2[[#This Row],[Column18]]</f>
        <v>95.364999999999995</v>
      </c>
      <c r="S26">
        <f>SOFR3mo_PX__2[[#This Row],[Column19]]</f>
        <v>95.37</v>
      </c>
      <c r="T26">
        <f>SOFR3mo_PX__2[[#This Row],[Column20]]</f>
        <v>95.46</v>
      </c>
      <c r="U26">
        <f>SOFR3mo_PX__2[[#This Row],[Column21]]</f>
        <v>95.484999999999999</v>
      </c>
      <c r="V26">
        <f>SOFR3mo_PX__2[[#This Row],[Column22]]</f>
        <v>95.5</v>
      </c>
      <c r="W26">
        <f>SOFR3mo_PX__2[[#This Row],[Column23]]</f>
        <v>95.5</v>
      </c>
      <c r="X26">
        <f>SOFR3mo_PX__2[[#This Row],[Column24]]</f>
        <v>95.5</v>
      </c>
      <c r="Y26">
        <f>SOFR3mo_PX__2[[#This Row],[Column25]]</f>
        <v>95.49</v>
      </c>
      <c r="Z26">
        <f>SOFR3mo_PX__2[[#This Row],[Column26]]</f>
        <v>95.49</v>
      </c>
      <c r="AA26">
        <f>SOFR3mo_PX__2[[#This Row],[Column27]]</f>
        <v>95.525000000000006</v>
      </c>
      <c r="AB26">
        <f>SOFR3mo_PX__2[[#This Row],[Column28]]</f>
        <v>95.58</v>
      </c>
      <c r="AC26">
        <f>SOFR3mo_PX__2[[#This Row],[Column29]]</f>
        <v>95.6</v>
      </c>
      <c r="AD26">
        <f>SOFR3mo_PX__2[[#This Row],[Column30]]</f>
        <v>95.605000000000004</v>
      </c>
      <c r="AE26">
        <f>SOFR3mo_PX__2[[#This Row],[Column31]]</f>
        <v>95.63</v>
      </c>
      <c r="AF26">
        <f>SOFR3mo_PX__2[[#This Row],[Column32]]</f>
        <v>95.564999999999998</v>
      </c>
      <c r="AG26">
        <f>SOFR3mo_PX__2[[#This Row],[Column33]]</f>
        <v>95.525000000000006</v>
      </c>
      <c r="AH26">
        <f>SOFR3mo_PX__2[[#This Row],[Column34]]</f>
        <v>95.57</v>
      </c>
      <c r="AI26">
        <f>SOFR3mo_PX__2[[#This Row],[Column35]]</f>
        <v>95.635000000000005</v>
      </c>
      <c r="AJ26">
        <f>SOFR3mo_PX__2[[#This Row],[Column36]]</f>
        <v>95.575000000000003</v>
      </c>
      <c r="AK26">
        <f>SOFR3mo_PX__2[[#This Row],[Column37]]</f>
        <v>95.56</v>
      </c>
      <c r="AL26">
        <f>SOFR3mo_PX__2[[#This Row],[Column38]]</f>
        <v>95.59</v>
      </c>
      <c r="AM26">
        <f>SOFR3mo_PX__2[[#This Row],[Column39]]</f>
        <v>95.66</v>
      </c>
      <c r="AN26">
        <f>SOFR3mo_PX__2[[#This Row],[Column40]]</f>
        <v>95.61</v>
      </c>
      <c r="AO26">
        <f>SOFR3mo_PX__2[[#This Row],[Column41]]</f>
        <v>95.614999999999995</v>
      </c>
      <c r="AP26">
        <f>SOFR3mo_PX__2[[#This Row],[Column42]]</f>
        <v>95.594999999999999</v>
      </c>
      <c r="AQ26">
        <f>SOFR3mo_PX__2[[#This Row],[Column43]]</f>
        <v>95.635000000000005</v>
      </c>
      <c r="AR26">
        <f>SOFR3mo_PX__2[[#This Row],[Column44]]</f>
        <v>95.63</v>
      </c>
      <c r="AS26">
        <f>SOFR3mo_PX__2[[#This Row],[Column45]]</f>
        <v>95.674999999999997</v>
      </c>
      <c r="AT26">
        <f>SOFR3mo_PX__2[[#This Row],[Column46]]</f>
        <v>95.67</v>
      </c>
      <c r="AU26">
        <f>SOFR3mo_PX__2[[#This Row],[Column47]]</f>
        <v>95.62</v>
      </c>
      <c r="AV26">
        <f>SOFR3mo_PX__2[[#This Row],[Column48]]</f>
        <v>95.555000000000007</v>
      </c>
      <c r="AW26">
        <f>SOFR3mo_PX__2[[#This Row],[Column49]]</f>
        <v>95.66</v>
      </c>
      <c r="AX26">
        <f>SOFR3mo_PX__2[[#This Row],[Column50]]</f>
        <v>95.704999999999998</v>
      </c>
      <c r="AY26">
        <f>SOFR3mo_PX__2[[#This Row],[Column51]]</f>
        <v>95.74</v>
      </c>
      <c r="AZ26">
        <f>SOFR3mo_PX__2[[#This Row],[Column52]]</f>
        <v>95.715000000000003</v>
      </c>
      <c r="BA26">
        <f>SOFR3mo_PX__2[[#This Row],[Column53]]</f>
        <v>95.67</v>
      </c>
      <c r="BB26">
        <f>SOFR3mo_PX__2[[#This Row],[Column54]]</f>
        <v>95.65</v>
      </c>
      <c r="BC26">
        <f>SOFR3mo_PX__2[[#This Row],[Column55]]</f>
        <v>95.674999999999997</v>
      </c>
      <c r="BD26">
        <f>SOFR3mo_PX__2[[#This Row],[Column56]]</f>
        <v>95.7</v>
      </c>
      <c r="BE26">
        <f>SOFR3mo_PX__2[[#This Row],[Column57]]</f>
        <v>95.73</v>
      </c>
      <c r="BF26">
        <f>SOFR3mo_PX__2[[#This Row],[Column58]]</f>
        <v>95.8</v>
      </c>
      <c r="BG26">
        <f>SOFR3mo_PX__2[[#This Row],[Column59]]</f>
        <v>95.76</v>
      </c>
      <c r="BH26">
        <f>SOFR3mo_PX__2[[#This Row],[Column60]]</f>
        <v>95.78</v>
      </c>
      <c r="BI26">
        <f>SOFR3mo_PX__2[[#This Row],[Column61]]</f>
        <v>95.745000000000005</v>
      </c>
      <c r="BJ26">
        <f>SOFR3mo_PX__2[[#This Row],[Column62]]</f>
        <v>95.734999999999999</v>
      </c>
      <c r="BK26">
        <f>SOFR3mo_PX__2[[#This Row],[Column26]]</f>
        <v>95.49</v>
      </c>
      <c r="BL26">
        <f>SOFR3mo_PX__2[[#This Row],[Column27]]</f>
        <v>95.525000000000006</v>
      </c>
      <c r="BM26">
        <f>SOFR3mo_PX__2[[#This Row],[Column28]]</f>
        <v>95.58</v>
      </c>
      <c r="BN26">
        <f>SOFR3mo_PX__2[[#This Row],[Column29]]</f>
        <v>95.6</v>
      </c>
    </row>
    <row r="27" spans="1:66" x14ac:dyDescent="0.25">
      <c r="A27" t="str">
        <f ca="1">'cont list_0'!I30</f>
        <v>U32</v>
      </c>
      <c r="B27">
        <f>SOFR3mo_PX__2[[#This Row],[Column2]]</f>
        <v>94.97</v>
      </c>
      <c r="C27">
        <f>SOFR3mo_PX__2[[#This Row],[Column3]]</f>
        <v>94.97</v>
      </c>
      <c r="D27">
        <f>SOFR3mo_PX__2[[#This Row],[Column4]]</f>
        <v>95.02</v>
      </c>
      <c r="E27">
        <f>SOFR3mo_PX__2[[#This Row],[Column5]]</f>
        <v>94.935000000000002</v>
      </c>
      <c r="F27">
        <f>SOFR3mo_PX__2[[#This Row],[Column6]]</f>
        <v>94.99</v>
      </c>
      <c r="G27">
        <f>SOFR3mo_PX__2[[#This Row],[Column7]]</f>
        <v>95.02</v>
      </c>
      <c r="H27">
        <f>SOFR3mo_PX__2[[#This Row],[Column8]]</f>
        <v>95.09</v>
      </c>
      <c r="I27">
        <f>SOFR3mo_PX__2[[#This Row],[Column9]]</f>
        <v>95.144999999999996</v>
      </c>
      <c r="J27">
        <f>SOFR3mo_PX__2[[#This Row],[Column10]]</f>
        <v>95.21</v>
      </c>
      <c r="K27">
        <f>SOFR3mo_PX__2[[#This Row],[Column11]]</f>
        <v>95.355000000000004</v>
      </c>
      <c r="L27">
        <f>SOFR3mo_PX__2[[#This Row],[Column12]]</f>
        <v>95.36</v>
      </c>
      <c r="M27">
        <f>SOFR3mo_PX__2[[#This Row],[Column13]]</f>
        <v>95.314999999999998</v>
      </c>
      <c r="N27">
        <f>SOFR3mo_PX__2[[#This Row],[Column14]]</f>
        <v>95.36</v>
      </c>
      <c r="O27">
        <f>SOFR3mo_PX__2[[#This Row],[Column15]]</f>
        <v>95.284999999999997</v>
      </c>
      <c r="P27">
        <f>SOFR3mo_PX__2[[#This Row],[Column16]]</f>
        <v>95.3</v>
      </c>
      <c r="Q27">
        <f>SOFR3mo_PX__2[[#This Row],[Column17]]</f>
        <v>95.344999999999999</v>
      </c>
      <c r="R27">
        <f>SOFR3mo_PX__2[[#This Row],[Column18]]</f>
        <v>95.334999999999994</v>
      </c>
      <c r="S27">
        <f>SOFR3mo_PX__2[[#This Row],[Column19]]</f>
        <v>95.334999999999994</v>
      </c>
      <c r="T27">
        <f>SOFR3mo_PX__2[[#This Row],[Column20]]</f>
        <v>95.424999999999997</v>
      </c>
      <c r="U27">
        <f>SOFR3mo_PX__2[[#This Row],[Column21]]</f>
        <v>95.45</v>
      </c>
      <c r="V27">
        <f>SOFR3mo_PX__2[[#This Row],[Column22]]</f>
        <v>95.465000000000003</v>
      </c>
      <c r="W27">
        <f>SOFR3mo_PX__2[[#This Row],[Column23]]</f>
        <v>95.465000000000003</v>
      </c>
      <c r="X27">
        <f>SOFR3mo_PX__2[[#This Row],[Column24]]</f>
        <v>95.465000000000003</v>
      </c>
      <c r="Y27">
        <f>SOFR3mo_PX__2[[#This Row],[Column25]]</f>
        <v>95.454999999999998</v>
      </c>
      <c r="Z27">
        <f>SOFR3mo_PX__2[[#This Row],[Column26]]</f>
        <v>95.454999999999998</v>
      </c>
      <c r="AA27">
        <f>SOFR3mo_PX__2[[#This Row],[Column27]]</f>
        <v>95.49</v>
      </c>
      <c r="AB27">
        <f>SOFR3mo_PX__2[[#This Row],[Column28]]</f>
        <v>95.545000000000002</v>
      </c>
      <c r="AC27">
        <f>SOFR3mo_PX__2[[#This Row],[Column29]]</f>
        <v>95.564999999999998</v>
      </c>
      <c r="AD27">
        <f>SOFR3mo_PX__2[[#This Row],[Column30]]</f>
        <v>95.57</v>
      </c>
      <c r="AE27">
        <f>SOFR3mo_PX__2[[#This Row],[Column31]]</f>
        <v>95.594999999999999</v>
      </c>
      <c r="AF27">
        <f>SOFR3mo_PX__2[[#This Row],[Column32]]</f>
        <v>95.53</v>
      </c>
      <c r="AG27">
        <f>SOFR3mo_PX__2[[#This Row],[Column33]]</f>
        <v>95.49</v>
      </c>
      <c r="AH27">
        <f>SOFR3mo_PX__2[[#This Row],[Column34]]</f>
        <v>95.534999999999997</v>
      </c>
      <c r="AI27">
        <f>SOFR3mo_PX__2[[#This Row],[Column35]]</f>
        <v>95.6</v>
      </c>
      <c r="AJ27">
        <f>SOFR3mo_PX__2[[#This Row],[Column36]]</f>
        <v>95.54</v>
      </c>
      <c r="AK27">
        <f>SOFR3mo_PX__2[[#This Row],[Column37]]</f>
        <v>95.525000000000006</v>
      </c>
      <c r="AL27">
        <f>SOFR3mo_PX__2[[#This Row],[Column38]]</f>
        <v>95.555000000000007</v>
      </c>
      <c r="AM27">
        <f>SOFR3mo_PX__2[[#This Row],[Column39]]</f>
        <v>95.625</v>
      </c>
      <c r="AN27">
        <f>SOFR3mo_PX__2[[#This Row],[Column40]]</f>
        <v>95.575000000000003</v>
      </c>
      <c r="AO27">
        <f>SOFR3mo_PX__2[[#This Row],[Column41]]</f>
        <v>95.58</v>
      </c>
      <c r="AP27">
        <f>SOFR3mo_PX__2[[#This Row],[Column42]]</f>
        <v>95.555000000000007</v>
      </c>
      <c r="AQ27">
        <f>SOFR3mo_PX__2[[#This Row],[Column43]]</f>
        <v>95.594999999999999</v>
      </c>
      <c r="AR27">
        <f>SOFR3mo_PX__2[[#This Row],[Column44]]</f>
        <v>95.59</v>
      </c>
      <c r="AS27">
        <f>SOFR3mo_PX__2[[#This Row],[Column45]]</f>
        <v>95.635000000000005</v>
      </c>
      <c r="AT27">
        <f>SOFR3mo_PX__2[[#This Row],[Column46]]</f>
        <v>95.63</v>
      </c>
      <c r="AU27">
        <f>SOFR3mo_PX__2[[#This Row],[Column47]]</f>
        <v>95.584999999999994</v>
      </c>
      <c r="AV27">
        <f>SOFR3mo_PX__2[[#This Row],[Column48]]</f>
        <v>95.52</v>
      </c>
      <c r="AW27">
        <f>SOFR3mo_PX__2[[#This Row],[Column49]]</f>
        <v>95.625</v>
      </c>
      <c r="AX27">
        <f>SOFR3mo_PX__2[[#This Row],[Column50]]</f>
        <v>95.67</v>
      </c>
      <c r="AY27">
        <f>SOFR3mo_PX__2[[#This Row],[Column51]]</f>
        <v>95.704999999999998</v>
      </c>
      <c r="AZ27">
        <f>SOFR3mo_PX__2[[#This Row],[Column52]]</f>
        <v>95.68</v>
      </c>
      <c r="BA27">
        <f>SOFR3mo_PX__2[[#This Row],[Column53]]</f>
        <v>95.635000000000005</v>
      </c>
      <c r="BB27">
        <f>SOFR3mo_PX__2[[#This Row],[Column54]]</f>
        <v>95.614999999999995</v>
      </c>
      <c r="BC27">
        <f>SOFR3mo_PX__2[[#This Row],[Column55]]</f>
        <v>95.64</v>
      </c>
      <c r="BD27">
        <f>SOFR3mo_PX__2[[#This Row],[Column56]]</f>
        <v>95.665000000000006</v>
      </c>
      <c r="BE27">
        <f>SOFR3mo_PX__2[[#This Row],[Column57]]</f>
        <v>95.694999999999993</v>
      </c>
      <c r="BF27">
        <f>SOFR3mo_PX__2[[#This Row],[Column58]]</f>
        <v>95.765000000000001</v>
      </c>
      <c r="BG27">
        <f>SOFR3mo_PX__2[[#This Row],[Column59]]</f>
        <v>95.724999999999994</v>
      </c>
      <c r="BH27">
        <f>SOFR3mo_PX__2[[#This Row],[Column60]]</f>
        <v>95.745000000000005</v>
      </c>
      <c r="BI27">
        <f>SOFR3mo_PX__2[[#This Row],[Column61]]</f>
        <v>95.71</v>
      </c>
      <c r="BJ27">
        <f>SOFR3mo_PX__2[[#This Row],[Column62]]</f>
        <v>95.7</v>
      </c>
      <c r="BK27">
        <f>SOFR3mo_PX__2[[#This Row],[Column26]]</f>
        <v>95.454999999999998</v>
      </c>
      <c r="BL27">
        <f>SOFR3mo_PX__2[[#This Row],[Column27]]</f>
        <v>95.49</v>
      </c>
      <c r="BM27">
        <f>SOFR3mo_PX__2[[#This Row],[Column28]]</f>
        <v>95.545000000000002</v>
      </c>
      <c r="BN27">
        <f>SOFR3mo_PX__2[[#This Row],[Column29]]</f>
        <v>95.564999999999998</v>
      </c>
    </row>
    <row r="28" spans="1:66" x14ac:dyDescent="0.25">
      <c r="A28" t="str">
        <f ca="1">'cont list_0'!I31</f>
        <v>Z32</v>
      </c>
      <c r="B28">
        <f>SOFR3mo_PX__2[[#This Row],[Column2]]</f>
        <v>94.944999999999993</v>
      </c>
      <c r="C28">
        <f>SOFR3mo_PX__2[[#This Row],[Column3]]</f>
        <v>94.944999999999993</v>
      </c>
      <c r="D28">
        <f>SOFR3mo_PX__2[[#This Row],[Column4]]</f>
        <v>94.995000000000005</v>
      </c>
      <c r="E28">
        <f>SOFR3mo_PX__2[[#This Row],[Column5]]</f>
        <v>94.91</v>
      </c>
      <c r="F28">
        <f>SOFR3mo_PX__2[[#This Row],[Column6]]</f>
        <v>94.965000000000003</v>
      </c>
      <c r="G28">
        <f>SOFR3mo_PX__2[[#This Row],[Column7]]</f>
        <v>94.995000000000005</v>
      </c>
      <c r="H28">
        <f>SOFR3mo_PX__2[[#This Row],[Column8]]</f>
        <v>95.064999999999998</v>
      </c>
      <c r="I28">
        <f>SOFR3mo_PX__2[[#This Row],[Column9]]</f>
        <v>95.12</v>
      </c>
      <c r="J28">
        <f>SOFR3mo_PX__2[[#This Row],[Column10]]</f>
        <v>95.185000000000002</v>
      </c>
      <c r="K28">
        <f>SOFR3mo_PX__2[[#This Row],[Column11]]</f>
        <v>95.33</v>
      </c>
      <c r="L28">
        <f>SOFR3mo_PX__2[[#This Row],[Column12]]</f>
        <v>95.334999999999994</v>
      </c>
      <c r="M28">
        <f>SOFR3mo_PX__2[[#This Row],[Column13]]</f>
        <v>95.29</v>
      </c>
      <c r="N28">
        <f>SOFR3mo_PX__2[[#This Row],[Column14]]</f>
        <v>95.334999999999994</v>
      </c>
      <c r="O28">
        <f>SOFR3mo_PX__2[[#This Row],[Column15]]</f>
        <v>95.26</v>
      </c>
      <c r="P28">
        <f>SOFR3mo_PX__2[[#This Row],[Column16]]</f>
        <v>95.27</v>
      </c>
      <c r="Q28">
        <f>SOFR3mo_PX__2[[#This Row],[Column17]]</f>
        <v>95.314999999999998</v>
      </c>
      <c r="R28">
        <f>SOFR3mo_PX__2[[#This Row],[Column18]]</f>
        <v>95.305000000000007</v>
      </c>
      <c r="S28">
        <f>SOFR3mo_PX__2[[#This Row],[Column19]]</f>
        <v>95.3</v>
      </c>
      <c r="T28">
        <f>SOFR3mo_PX__2[[#This Row],[Column20]]</f>
        <v>95.39</v>
      </c>
      <c r="U28">
        <f>SOFR3mo_PX__2[[#This Row],[Column21]]</f>
        <v>95.415000000000006</v>
      </c>
      <c r="V28">
        <f>SOFR3mo_PX__2[[#This Row],[Column22]]</f>
        <v>95.43</v>
      </c>
      <c r="W28">
        <f>SOFR3mo_PX__2[[#This Row],[Column23]]</f>
        <v>95.43</v>
      </c>
      <c r="X28">
        <f>SOFR3mo_PX__2[[#This Row],[Column24]]</f>
        <v>95.43</v>
      </c>
      <c r="Y28">
        <f>SOFR3mo_PX__2[[#This Row],[Column25]]</f>
        <v>95.42</v>
      </c>
      <c r="Z28">
        <f>SOFR3mo_PX__2[[#This Row],[Column26]]</f>
        <v>95.42</v>
      </c>
      <c r="AA28">
        <f>SOFR3mo_PX__2[[#This Row],[Column27]]</f>
        <v>95.454999999999998</v>
      </c>
      <c r="AB28">
        <f>SOFR3mo_PX__2[[#This Row],[Column28]]</f>
        <v>95.51</v>
      </c>
      <c r="AC28">
        <f>SOFR3mo_PX__2[[#This Row],[Column29]]</f>
        <v>95.53</v>
      </c>
      <c r="AD28">
        <f>SOFR3mo_PX__2[[#This Row],[Column30]]</f>
        <v>95.534999999999997</v>
      </c>
      <c r="AE28">
        <f>SOFR3mo_PX__2[[#This Row],[Column31]]</f>
        <v>95.56</v>
      </c>
      <c r="AF28">
        <f>SOFR3mo_PX__2[[#This Row],[Column32]]</f>
        <v>95.495000000000005</v>
      </c>
      <c r="AG28">
        <f>SOFR3mo_PX__2[[#This Row],[Column33]]</f>
        <v>95.454999999999998</v>
      </c>
      <c r="AH28">
        <f>SOFR3mo_PX__2[[#This Row],[Column34]]</f>
        <v>95.5</v>
      </c>
      <c r="AI28">
        <f>SOFR3mo_PX__2[[#This Row],[Column35]]</f>
        <v>95.564999999999998</v>
      </c>
      <c r="AJ28">
        <f>SOFR3mo_PX__2[[#This Row],[Column36]]</f>
        <v>95.504999999999995</v>
      </c>
      <c r="AK28">
        <f>SOFR3mo_PX__2[[#This Row],[Column37]]</f>
        <v>95.49</v>
      </c>
      <c r="AL28">
        <f>SOFR3mo_PX__2[[#This Row],[Column38]]</f>
        <v>95.52</v>
      </c>
      <c r="AM28">
        <f>SOFR3mo_PX__2[[#This Row],[Column39]]</f>
        <v>95.59</v>
      </c>
      <c r="AN28">
        <f>SOFR3mo_PX__2[[#This Row],[Column40]]</f>
        <v>95.54</v>
      </c>
      <c r="AO28">
        <f>SOFR3mo_PX__2[[#This Row],[Column41]]</f>
        <v>95.545000000000002</v>
      </c>
      <c r="AP28">
        <f>SOFR3mo_PX__2[[#This Row],[Column42]]</f>
        <v>95.52</v>
      </c>
      <c r="AQ28">
        <f>SOFR3mo_PX__2[[#This Row],[Column43]]</f>
        <v>95.56</v>
      </c>
      <c r="AR28">
        <f>SOFR3mo_PX__2[[#This Row],[Column44]]</f>
        <v>95.555000000000007</v>
      </c>
      <c r="AS28">
        <f>SOFR3mo_PX__2[[#This Row],[Column45]]</f>
        <v>95.6</v>
      </c>
      <c r="AT28">
        <f>SOFR3mo_PX__2[[#This Row],[Column46]]</f>
        <v>95.594999999999999</v>
      </c>
      <c r="AU28">
        <f>SOFR3mo_PX__2[[#This Row],[Column47]]</f>
        <v>95.55</v>
      </c>
      <c r="AV28">
        <f>SOFR3mo_PX__2[[#This Row],[Column48]]</f>
        <v>95.484999999999999</v>
      </c>
      <c r="AW28">
        <f>SOFR3mo_PX__2[[#This Row],[Column49]]</f>
        <v>95.59</v>
      </c>
      <c r="AX28">
        <f>SOFR3mo_PX__2[[#This Row],[Column50]]</f>
        <v>95.635000000000005</v>
      </c>
      <c r="AY28">
        <f>SOFR3mo_PX__2[[#This Row],[Column51]]</f>
        <v>95.67</v>
      </c>
      <c r="AZ28">
        <f>SOFR3mo_PX__2[[#This Row],[Column52]]</f>
        <v>95.644999999999996</v>
      </c>
      <c r="BA28">
        <f>SOFR3mo_PX__2[[#This Row],[Column53]]</f>
        <v>95.6</v>
      </c>
      <c r="BB28">
        <f>SOFR3mo_PX__2[[#This Row],[Column54]]</f>
        <v>95.58</v>
      </c>
      <c r="BC28">
        <f>SOFR3mo_PX__2[[#This Row],[Column55]]</f>
        <v>95.605000000000004</v>
      </c>
      <c r="BD28">
        <f>SOFR3mo_PX__2[[#This Row],[Column56]]</f>
        <v>95.63</v>
      </c>
      <c r="BE28">
        <f>SOFR3mo_PX__2[[#This Row],[Column57]]</f>
        <v>95.66</v>
      </c>
      <c r="BF28">
        <f>SOFR3mo_PX__2[[#This Row],[Column58]]</f>
        <v>95.73</v>
      </c>
      <c r="BG28">
        <f>SOFR3mo_PX__2[[#This Row],[Column59]]</f>
        <v>95.69</v>
      </c>
      <c r="BH28">
        <f>SOFR3mo_PX__2[[#This Row],[Column60]]</f>
        <v>95.71</v>
      </c>
      <c r="BI28">
        <f>SOFR3mo_PX__2[[#This Row],[Column61]]</f>
        <v>95.674999999999997</v>
      </c>
      <c r="BJ28">
        <f>SOFR3mo_PX__2[[#This Row],[Column62]]</f>
        <v>95.665000000000006</v>
      </c>
      <c r="BK28">
        <f>SOFR3mo_PX__2[[#This Row],[Column26]]</f>
        <v>95.42</v>
      </c>
      <c r="BL28">
        <f>SOFR3mo_PX__2[[#This Row],[Column27]]</f>
        <v>95.454999999999998</v>
      </c>
      <c r="BM28">
        <f>SOFR3mo_PX__2[[#This Row],[Column28]]</f>
        <v>95.51</v>
      </c>
      <c r="BN28">
        <f>SOFR3mo_PX__2[[#This Row],[Column29]]</f>
        <v>95.53</v>
      </c>
    </row>
    <row r="29" spans="1:66" x14ac:dyDescent="0.25">
      <c r="A29" t="str">
        <f ca="1">'cont list_0'!I32</f>
        <v>H33</v>
      </c>
      <c r="B29">
        <f>SOFR3mo_PX__2[[#This Row],[Column2]]</f>
        <v>94.924999999999997</v>
      </c>
      <c r="C29">
        <f>SOFR3mo_PX__2[[#This Row],[Column3]]</f>
        <v>94.924999999999997</v>
      </c>
      <c r="D29">
        <f>SOFR3mo_PX__2[[#This Row],[Column4]]</f>
        <v>94.974999999999994</v>
      </c>
      <c r="E29">
        <f>SOFR3mo_PX__2[[#This Row],[Column5]]</f>
        <v>94.89</v>
      </c>
      <c r="F29">
        <f>SOFR3mo_PX__2[[#This Row],[Column6]]</f>
        <v>94.944999999999993</v>
      </c>
      <c r="G29">
        <f>SOFR3mo_PX__2[[#This Row],[Column7]]</f>
        <v>94.974999999999994</v>
      </c>
      <c r="H29">
        <f>SOFR3mo_PX__2[[#This Row],[Column8]]</f>
        <v>95.045000000000002</v>
      </c>
      <c r="I29">
        <f>SOFR3mo_PX__2[[#This Row],[Column9]]</f>
        <v>95.1</v>
      </c>
      <c r="J29">
        <f>SOFR3mo_PX__2[[#This Row],[Column10]]</f>
        <v>95.165000000000006</v>
      </c>
      <c r="K29">
        <f>SOFR3mo_PX__2[[#This Row],[Column11]]</f>
        <v>95.31</v>
      </c>
      <c r="L29">
        <f>SOFR3mo_PX__2[[#This Row],[Column12]]</f>
        <v>95.314999999999998</v>
      </c>
      <c r="M29">
        <f>SOFR3mo_PX__2[[#This Row],[Column13]]</f>
        <v>95.27</v>
      </c>
      <c r="N29">
        <f>SOFR3mo_PX__2[[#This Row],[Column14]]</f>
        <v>95.314999999999998</v>
      </c>
      <c r="O29">
        <f>SOFR3mo_PX__2[[#This Row],[Column15]]</f>
        <v>95.24</v>
      </c>
      <c r="P29">
        <f>SOFR3mo_PX__2[[#This Row],[Column16]]</f>
        <v>95.245000000000005</v>
      </c>
      <c r="Q29">
        <f>SOFR3mo_PX__2[[#This Row],[Column17]]</f>
        <v>95.29</v>
      </c>
      <c r="R29">
        <f>SOFR3mo_PX__2[[#This Row],[Column18]]</f>
        <v>95.275000000000006</v>
      </c>
      <c r="S29">
        <f>SOFR3mo_PX__2[[#This Row],[Column19]]</f>
        <v>95.27</v>
      </c>
      <c r="T29">
        <f>SOFR3mo_PX__2[[#This Row],[Column20]]</f>
        <v>95.355000000000004</v>
      </c>
      <c r="U29">
        <f>SOFR3mo_PX__2[[#This Row],[Column21]]</f>
        <v>95.38</v>
      </c>
      <c r="V29">
        <f>SOFR3mo_PX__2[[#This Row],[Column22]]</f>
        <v>95.394999999999996</v>
      </c>
      <c r="W29">
        <f>SOFR3mo_PX__2[[#This Row],[Column23]]</f>
        <v>95.394999999999996</v>
      </c>
      <c r="X29">
        <f>SOFR3mo_PX__2[[#This Row],[Column24]]</f>
        <v>95.394999999999996</v>
      </c>
      <c r="Y29">
        <f>SOFR3mo_PX__2[[#This Row],[Column25]]</f>
        <v>95.385000000000005</v>
      </c>
      <c r="Z29">
        <f>SOFR3mo_PX__2[[#This Row],[Column26]]</f>
        <v>95.385000000000005</v>
      </c>
      <c r="AA29">
        <f>SOFR3mo_PX__2[[#This Row],[Column27]]</f>
        <v>95.42</v>
      </c>
      <c r="AB29">
        <f>SOFR3mo_PX__2[[#This Row],[Column28]]</f>
        <v>95.474999999999994</v>
      </c>
      <c r="AC29">
        <f>SOFR3mo_PX__2[[#This Row],[Column29]]</f>
        <v>95.495000000000005</v>
      </c>
      <c r="AD29">
        <f>SOFR3mo_PX__2[[#This Row],[Column30]]</f>
        <v>95.5</v>
      </c>
      <c r="AE29">
        <f>SOFR3mo_PX__2[[#This Row],[Column31]]</f>
        <v>95.525000000000006</v>
      </c>
      <c r="AF29">
        <f>SOFR3mo_PX__2[[#This Row],[Column32]]</f>
        <v>95.46</v>
      </c>
      <c r="AG29">
        <f>SOFR3mo_PX__2[[#This Row],[Column33]]</f>
        <v>95.42</v>
      </c>
      <c r="AH29">
        <f>SOFR3mo_PX__2[[#This Row],[Column34]]</f>
        <v>95.465000000000003</v>
      </c>
      <c r="AI29">
        <f>SOFR3mo_PX__2[[#This Row],[Column35]]</f>
        <v>95.53</v>
      </c>
      <c r="AJ29">
        <f>SOFR3mo_PX__2[[#This Row],[Column36]]</f>
        <v>95.47</v>
      </c>
      <c r="AK29">
        <f>SOFR3mo_PX__2[[#This Row],[Column37]]</f>
        <v>95.454999999999998</v>
      </c>
      <c r="AL29">
        <f>SOFR3mo_PX__2[[#This Row],[Column38]]</f>
        <v>95.484999999999999</v>
      </c>
      <c r="AM29">
        <f>SOFR3mo_PX__2[[#This Row],[Column39]]</f>
        <v>95.555000000000007</v>
      </c>
      <c r="AN29">
        <f>SOFR3mo_PX__2[[#This Row],[Column40]]</f>
        <v>95.504999999999995</v>
      </c>
      <c r="AO29">
        <f>SOFR3mo_PX__2[[#This Row],[Column41]]</f>
        <v>95.51</v>
      </c>
      <c r="AP29">
        <f>SOFR3mo_PX__2[[#This Row],[Column42]]</f>
        <v>95.484999999999999</v>
      </c>
      <c r="AQ29">
        <f>SOFR3mo_PX__2[[#This Row],[Column43]]</f>
        <v>95.525000000000006</v>
      </c>
      <c r="AR29">
        <f>SOFR3mo_PX__2[[#This Row],[Column44]]</f>
        <v>95.52</v>
      </c>
      <c r="AS29">
        <f>SOFR3mo_PX__2[[#This Row],[Column45]]</f>
        <v>95.564999999999998</v>
      </c>
      <c r="AT29">
        <f>SOFR3mo_PX__2[[#This Row],[Column46]]</f>
        <v>95.56</v>
      </c>
      <c r="AU29">
        <f>SOFR3mo_PX__2[[#This Row],[Column47]]</f>
        <v>95.515000000000001</v>
      </c>
      <c r="AV29">
        <f>SOFR3mo_PX__2[[#This Row],[Column48]]</f>
        <v>95.45</v>
      </c>
      <c r="AW29">
        <f>SOFR3mo_PX__2[[#This Row],[Column49]]</f>
        <v>95.555000000000007</v>
      </c>
      <c r="AX29">
        <f>SOFR3mo_PX__2[[#This Row],[Column50]]</f>
        <v>95.6</v>
      </c>
      <c r="AY29">
        <f>SOFR3mo_PX__2[[#This Row],[Column51]]</f>
        <v>95.635000000000005</v>
      </c>
      <c r="AZ29">
        <f>SOFR3mo_PX__2[[#This Row],[Column52]]</f>
        <v>95.61</v>
      </c>
      <c r="BA29">
        <f>SOFR3mo_PX__2[[#This Row],[Column53]]</f>
        <v>95.564999999999998</v>
      </c>
      <c r="BB29">
        <f>SOFR3mo_PX__2[[#This Row],[Column54]]</f>
        <v>95.545000000000002</v>
      </c>
      <c r="BC29">
        <f>SOFR3mo_PX__2[[#This Row],[Column55]]</f>
        <v>95.564999999999998</v>
      </c>
      <c r="BD29">
        <f>SOFR3mo_PX__2[[#This Row],[Column56]]</f>
        <v>95.59</v>
      </c>
      <c r="BE29">
        <f>SOFR3mo_PX__2[[#This Row],[Column57]]</f>
        <v>95.62</v>
      </c>
      <c r="BF29">
        <f>SOFR3mo_PX__2[[#This Row],[Column58]]</f>
        <v>95.69</v>
      </c>
      <c r="BG29">
        <f>SOFR3mo_PX__2[[#This Row],[Column59]]</f>
        <v>95.65</v>
      </c>
      <c r="BH29">
        <f>SOFR3mo_PX__2[[#This Row],[Column60]]</f>
        <v>95.67</v>
      </c>
      <c r="BI29">
        <f>SOFR3mo_PX__2[[#This Row],[Column61]]</f>
        <v>95.635000000000005</v>
      </c>
      <c r="BJ29">
        <f>SOFR3mo_PX__2[[#This Row],[Column62]]</f>
        <v>95.625</v>
      </c>
      <c r="BK29">
        <f>SOFR3mo_PX__2[[#This Row],[Column26]]</f>
        <v>95.385000000000005</v>
      </c>
      <c r="BL29">
        <f>SOFR3mo_PX__2[[#This Row],[Column27]]</f>
        <v>95.42</v>
      </c>
      <c r="BM29">
        <f>SOFR3mo_PX__2[[#This Row],[Column28]]</f>
        <v>95.474999999999994</v>
      </c>
      <c r="BN29">
        <f>SOFR3mo_PX__2[[#This Row],[Column29]]</f>
        <v>95.495000000000005</v>
      </c>
    </row>
    <row r="30" spans="1:66" x14ac:dyDescent="0.25">
      <c r="A30" t="str">
        <f ca="1">'cont list_0'!I33</f>
        <v>M33</v>
      </c>
      <c r="B30">
        <f>SOFR3mo_PX__2[[#This Row],[Column2]]</f>
        <v>94.9</v>
      </c>
      <c r="C30">
        <f>SOFR3mo_PX__2[[#This Row],[Column3]]</f>
        <v>94.9</v>
      </c>
      <c r="D30">
        <f>SOFR3mo_PX__2[[#This Row],[Column4]]</f>
        <v>94.95</v>
      </c>
      <c r="E30">
        <f>SOFR3mo_PX__2[[#This Row],[Column5]]</f>
        <v>94.864999999999995</v>
      </c>
      <c r="F30">
        <f>SOFR3mo_PX__2[[#This Row],[Column6]]</f>
        <v>94.92</v>
      </c>
      <c r="G30">
        <f>SOFR3mo_PX__2[[#This Row],[Column7]]</f>
        <v>94.95</v>
      </c>
      <c r="H30">
        <f>SOFR3mo_PX__2[[#This Row],[Column8]]</f>
        <v>95.02</v>
      </c>
      <c r="I30">
        <f>SOFR3mo_PX__2[[#This Row],[Column9]]</f>
        <v>95.075000000000003</v>
      </c>
      <c r="J30">
        <f>SOFR3mo_PX__2[[#This Row],[Column10]]</f>
        <v>95.14</v>
      </c>
      <c r="K30">
        <f>SOFR3mo_PX__2[[#This Row],[Column11]]</f>
        <v>95.28</v>
      </c>
      <c r="L30">
        <f>SOFR3mo_PX__2[[#This Row],[Column12]]</f>
        <v>95.284999999999997</v>
      </c>
      <c r="M30">
        <f>SOFR3mo_PX__2[[#This Row],[Column13]]</f>
        <v>95.24</v>
      </c>
      <c r="N30">
        <f>SOFR3mo_PX__2[[#This Row],[Column14]]</f>
        <v>95.284999999999997</v>
      </c>
      <c r="O30">
        <f>SOFR3mo_PX__2[[#This Row],[Column15]]</f>
        <v>95.21</v>
      </c>
      <c r="P30">
        <f>SOFR3mo_PX__2[[#This Row],[Column16]]</f>
        <v>95.22</v>
      </c>
      <c r="Q30">
        <f>SOFR3mo_PX__2[[#This Row],[Column17]]</f>
        <v>95.265000000000001</v>
      </c>
      <c r="R30">
        <f>SOFR3mo_PX__2[[#This Row],[Column18]]</f>
        <v>95.25</v>
      </c>
      <c r="S30">
        <f>SOFR3mo_PX__2[[#This Row],[Column19]]</f>
        <v>95.24</v>
      </c>
      <c r="T30">
        <f>SOFR3mo_PX__2[[#This Row],[Column20]]</f>
        <v>95.325000000000003</v>
      </c>
      <c r="U30">
        <f>SOFR3mo_PX__2[[#This Row],[Column21]]</f>
        <v>95.344999999999999</v>
      </c>
      <c r="V30">
        <f>SOFR3mo_PX__2[[#This Row],[Column22]]</f>
        <v>95.36</v>
      </c>
      <c r="W30">
        <f>SOFR3mo_PX__2[[#This Row],[Column23]]</f>
        <v>95.36</v>
      </c>
      <c r="X30">
        <f>SOFR3mo_PX__2[[#This Row],[Column24]]</f>
        <v>95.36</v>
      </c>
      <c r="Y30">
        <f>SOFR3mo_PX__2[[#This Row],[Column25]]</f>
        <v>95.35</v>
      </c>
      <c r="Z30">
        <f>SOFR3mo_PX__2[[#This Row],[Column26]]</f>
        <v>95.35</v>
      </c>
      <c r="AA30">
        <f>SOFR3mo_PX__2[[#This Row],[Column27]]</f>
        <v>95.385000000000005</v>
      </c>
      <c r="AB30">
        <f>SOFR3mo_PX__2[[#This Row],[Column28]]</f>
        <v>95.44</v>
      </c>
      <c r="AC30">
        <f>SOFR3mo_PX__2[[#This Row],[Column29]]</f>
        <v>95.46</v>
      </c>
      <c r="AD30">
        <f>SOFR3mo_PX__2[[#This Row],[Column30]]</f>
        <v>95.465000000000003</v>
      </c>
      <c r="AE30">
        <f>SOFR3mo_PX__2[[#This Row],[Column31]]</f>
        <v>95.49</v>
      </c>
      <c r="AF30">
        <f>SOFR3mo_PX__2[[#This Row],[Column32]]</f>
        <v>95.424999999999997</v>
      </c>
      <c r="AG30">
        <f>SOFR3mo_PX__2[[#This Row],[Column33]]</f>
        <v>95.385000000000005</v>
      </c>
      <c r="AH30">
        <f>SOFR3mo_PX__2[[#This Row],[Column34]]</f>
        <v>95.43</v>
      </c>
      <c r="AI30">
        <f>SOFR3mo_PX__2[[#This Row],[Column35]]</f>
        <v>95.495000000000005</v>
      </c>
      <c r="AJ30">
        <f>SOFR3mo_PX__2[[#This Row],[Column36]]</f>
        <v>95.435000000000002</v>
      </c>
      <c r="AK30">
        <f>SOFR3mo_PX__2[[#This Row],[Column37]]</f>
        <v>95.42</v>
      </c>
      <c r="AL30">
        <f>SOFR3mo_PX__2[[#This Row],[Column38]]</f>
        <v>95.45</v>
      </c>
      <c r="AM30">
        <f>SOFR3mo_PX__2[[#This Row],[Column39]]</f>
        <v>95.52</v>
      </c>
      <c r="AN30">
        <f>SOFR3mo_PX__2[[#This Row],[Column40]]</f>
        <v>95.47</v>
      </c>
      <c r="AO30">
        <f>SOFR3mo_PX__2[[#This Row],[Column41]]</f>
        <v>95.474999999999994</v>
      </c>
      <c r="AP30">
        <f>SOFR3mo_PX__2[[#This Row],[Column42]]</f>
        <v>95.45</v>
      </c>
      <c r="AQ30">
        <f>SOFR3mo_PX__2[[#This Row],[Column43]]</f>
        <v>95.49</v>
      </c>
      <c r="AR30">
        <f>SOFR3mo_PX__2[[#This Row],[Column44]]</f>
        <v>95.484999999999999</v>
      </c>
      <c r="AS30">
        <f>SOFR3mo_PX__2[[#This Row],[Column45]]</f>
        <v>95.53</v>
      </c>
      <c r="AT30">
        <f>SOFR3mo_PX__2[[#This Row],[Column46]]</f>
        <v>95.525000000000006</v>
      </c>
      <c r="AU30">
        <f>SOFR3mo_PX__2[[#This Row],[Column47]]</f>
        <v>95.48</v>
      </c>
      <c r="AV30">
        <f>SOFR3mo_PX__2[[#This Row],[Column48]]</f>
        <v>95.415000000000006</v>
      </c>
      <c r="AW30">
        <f>SOFR3mo_PX__2[[#This Row],[Column49]]</f>
        <v>95.52</v>
      </c>
      <c r="AX30">
        <f>SOFR3mo_PX__2[[#This Row],[Column50]]</f>
        <v>95.564999999999998</v>
      </c>
      <c r="AY30">
        <f>SOFR3mo_PX__2[[#This Row],[Column51]]</f>
        <v>95.6</v>
      </c>
      <c r="AZ30">
        <f>SOFR3mo_PX__2[[#This Row],[Column52]]</f>
        <v>95.575000000000003</v>
      </c>
      <c r="BA30">
        <f>SOFR3mo_PX__2[[#This Row],[Column53]]</f>
        <v>95.53</v>
      </c>
      <c r="BB30">
        <f>SOFR3mo_PX__2[[#This Row],[Column54]]</f>
        <v>95.51</v>
      </c>
      <c r="BC30">
        <f>SOFR3mo_PX__2[[#This Row],[Column55]]</f>
        <v>95.53</v>
      </c>
      <c r="BD30">
        <f>SOFR3mo_PX__2[[#This Row],[Column56]]</f>
        <v>95.555000000000007</v>
      </c>
      <c r="BE30">
        <f>SOFR3mo_PX__2[[#This Row],[Column57]]</f>
        <v>95.584999999999994</v>
      </c>
      <c r="BF30">
        <f>SOFR3mo_PX__2[[#This Row],[Column58]]</f>
        <v>95.655000000000001</v>
      </c>
      <c r="BG30">
        <f>SOFR3mo_PX__2[[#This Row],[Column59]]</f>
        <v>95.614999999999995</v>
      </c>
      <c r="BH30">
        <f>SOFR3mo_PX__2[[#This Row],[Column60]]</f>
        <v>95.635000000000005</v>
      </c>
      <c r="BI30">
        <f>SOFR3mo_PX__2[[#This Row],[Column61]]</f>
        <v>95.6</v>
      </c>
      <c r="BJ30">
        <f>SOFR3mo_PX__2[[#This Row],[Column62]]</f>
        <v>95.59</v>
      </c>
      <c r="BK30">
        <f>SOFR3mo_PX__2[[#This Row],[Column26]]</f>
        <v>95.35</v>
      </c>
      <c r="BL30">
        <f>SOFR3mo_PX__2[[#This Row],[Column27]]</f>
        <v>95.385000000000005</v>
      </c>
      <c r="BM30">
        <f>SOFR3mo_PX__2[[#This Row],[Column28]]</f>
        <v>95.44</v>
      </c>
      <c r="BN30">
        <f>SOFR3mo_PX__2[[#This Row],[Column29]]</f>
        <v>95.46</v>
      </c>
    </row>
    <row r="31" spans="1:66" x14ac:dyDescent="0.25">
      <c r="A31" t="str">
        <f ca="1">'cont list_0'!I34</f>
        <v>U33</v>
      </c>
      <c r="B31">
        <f>SOFR3mo_PX__2[[#This Row],[Column2]]</f>
        <v>94.875</v>
      </c>
      <c r="C31">
        <f>SOFR3mo_PX__2[[#This Row],[Column3]]</f>
        <v>94.875</v>
      </c>
      <c r="D31">
        <f>SOFR3mo_PX__2[[#This Row],[Column4]]</f>
        <v>94.924999999999997</v>
      </c>
      <c r="E31">
        <f>SOFR3mo_PX__2[[#This Row],[Column5]]</f>
        <v>94.84</v>
      </c>
      <c r="F31">
        <f>SOFR3mo_PX__2[[#This Row],[Column6]]</f>
        <v>94.894999999999996</v>
      </c>
      <c r="G31">
        <f>SOFR3mo_PX__2[[#This Row],[Column7]]</f>
        <v>94.924999999999997</v>
      </c>
      <c r="H31">
        <f>SOFR3mo_PX__2[[#This Row],[Column8]]</f>
        <v>94.995000000000005</v>
      </c>
      <c r="I31">
        <f>SOFR3mo_PX__2[[#This Row],[Column9]]</f>
        <v>95.05</v>
      </c>
      <c r="J31">
        <f>SOFR3mo_PX__2[[#This Row],[Column10]]</f>
        <v>95.114999999999995</v>
      </c>
      <c r="K31">
        <f>SOFR3mo_PX__2[[#This Row],[Column11]]</f>
        <v>95.254999999999995</v>
      </c>
      <c r="L31">
        <f>SOFR3mo_PX__2[[#This Row],[Column12]]</f>
        <v>95.26</v>
      </c>
      <c r="M31">
        <f>SOFR3mo_PX__2[[#This Row],[Column13]]</f>
        <v>95.215000000000003</v>
      </c>
      <c r="N31">
        <f>SOFR3mo_PX__2[[#This Row],[Column14]]</f>
        <v>95.26</v>
      </c>
      <c r="O31">
        <f>SOFR3mo_PX__2[[#This Row],[Column15]]</f>
        <v>95.18</v>
      </c>
      <c r="P31">
        <f>SOFR3mo_PX__2[[#This Row],[Column16]]</f>
        <v>95.19</v>
      </c>
      <c r="Q31">
        <f>SOFR3mo_PX__2[[#This Row],[Column17]]</f>
        <v>95.234999999999999</v>
      </c>
      <c r="R31">
        <f>SOFR3mo_PX__2[[#This Row],[Column18]]</f>
        <v>95.22</v>
      </c>
      <c r="S31">
        <f>SOFR3mo_PX__2[[#This Row],[Column19]]</f>
        <v>95.21</v>
      </c>
      <c r="T31">
        <f>SOFR3mo_PX__2[[#This Row],[Column20]]</f>
        <v>95.295000000000002</v>
      </c>
      <c r="U31">
        <f>SOFR3mo_PX__2[[#This Row],[Column21]]</f>
        <v>95.314999999999998</v>
      </c>
      <c r="V31">
        <f>SOFR3mo_PX__2[[#This Row],[Column22]]</f>
        <v>95.33</v>
      </c>
      <c r="W31">
        <f>SOFR3mo_PX__2[[#This Row],[Column23]]</f>
        <v>95.33</v>
      </c>
      <c r="X31">
        <f>SOFR3mo_PX__2[[#This Row],[Column24]]</f>
        <v>95.33</v>
      </c>
      <c r="Y31">
        <f>SOFR3mo_PX__2[[#This Row],[Column25]]</f>
        <v>95.32</v>
      </c>
      <c r="Z31">
        <f>SOFR3mo_PX__2[[#This Row],[Column26]]</f>
        <v>95.32</v>
      </c>
      <c r="AA31">
        <f>SOFR3mo_PX__2[[#This Row],[Column27]]</f>
        <v>95.355000000000004</v>
      </c>
      <c r="AB31">
        <f>SOFR3mo_PX__2[[#This Row],[Column28]]</f>
        <v>95.41</v>
      </c>
      <c r="AC31">
        <f>SOFR3mo_PX__2[[#This Row],[Column29]]</f>
        <v>95.43</v>
      </c>
      <c r="AD31">
        <f>SOFR3mo_PX__2[[#This Row],[Column30]]</f>
        <v>95.435000000000002</v>
      </c>
      <c r="AE31">
        <f>SOFR3mo_PX__2[[#This Row],[Column31]]</f>
        <v>95.46</v>
      </c>
      <c r="AF31">
        <f>SOFR3mo_PX__2[[#This Row],[Column32]]</f>
        <v>95.394999999999996</v>
      </c>
      <c r="AG31">
        <f>SOFR3mo_PX__2[[#This Row],[Column33]]</f>
        <v>95.355000000000004</v>
      </c>
      <c r="AH31">
        <f>SOFR3mo_PX__2[[#This Row],[Column34]]</f>
        <v>95.4</v>
      </c>
      <c r="AI31">
        <f>SOFR3mo_PX__2[[#This Row],[Column35]]</f>
        <v>95.465000000000003</v>
      </c>
      <c r="AJ31">
        <f>SOFR3mo_PX__2[[#This Row],[Column36]]</f>
        <v>95.405000000000001</v>
      </c>
      <c r="AK31">
        <f>SOFR3mo_PX__2[[#This Row],[Column37]]</f>
        <v>95.39</v>
      </c>
      <c r="AL31">
        <f>SOFR3mo_PX__2[[#This Row],[Column38]]</f>
        <v>95.42</v>
      </c>
      <c r="AM31">
        <f>SOFR3mo_PX__2[[#This Row],[Column39]]</f>
        <v>95.49</v>
      </c>
      <c r="AN31">
        <f>SOFR3mo_PX__2[[#This Row],[Column40]]</f>
        <v>95.44</v>
      </c>
      <c r="AO31">
        <f>SOFR3mo_PX__2[[#This Row],[Column41]]</f>
        <v>95.444999999999993</v>
      </c>
      <c r="AP31">
        <f>SOFR3mo_PX__2[[#This Row],[Column42]]</f>
        <v>95.42</v>
      </c>
      <c r="AQ31">
        <f>SOFR3mo_PX__2[[#This Row],[Column43]]</f>
        <v>95.46</v>
      </c>
      <c r="AR31">
        <f>SOFR3mo_PX__2[[#This Row],[Column44]]</f>
        <v>95.454999999999998</v>
      </c>
      <c r="AS31">
        <f>SOFR3mo_PX__2[[#This Row],[Column45]]</f>
        <v>95.5</v>
      </c>
      <c r="AT31">
        <f>SOFR3mo_PX__2[[#This Row],[Column46]]</f>
        <v>95.495000000000005</v>
      </c>
      <c r="AU31">
        <f>SOFR3mo_PX__2[[#This Row],[Column47]]</f>
        <v>95.45</v>
      </c>
      <c r="AV31">
        <f>SOFR3mo_PX__2[[#This Row],[Column48]]</f>
        <v>95.385000000000005</v>
      </c>
      <c r="AW31">
        <f>SOFR3mo_PX__2[[#This Row],[Column49]]</f>
        <v>95.49</v>
      </c>
      <c r="AX31">
        <f>SOFR3mo_PX__2[[#This Row],[Column50]]</f>
        <v>95.534999999999997</v>
      </c>
      <c r="AY31">
        <f>SOFR3mo_PX__2[[#This Row],[Column51]]</f>
        <v>95.57</v>
      </c>
      <c r="AZ31">
        <f>SOFR3mo_PX__2[[#This Row],[Column52]]</f>
        <v>95.545000000000002</v>
      </c>
      <c r="BA31">
        <f>SOFR3mo_PX__2[[#This Row],[Column53]]</f>
        <v>95.5</v>
      </c>
      <c r="BB31">
        <f>SOFR3mo_PX__2[[#This Row],[Column54]]</f>
        <v>95.48</v>
      </c>
      <c r="BC31">
        <f>SOFR3mo_PX__2[[#This Row],[Column55]]</f>
        <v>95.5</v>
      </c>
      <c r="BD31">
        <f>SOFR3mo_PX__2[[#This Row],[Column56]]</f>
        <v>95.525000000000006</v>
      </c>
      <c r="BE31">
        <f>SOFR3mo_PX__2[[#This Row],[Column57]]</f>
        <v>95.555000000000007</v>
      </c>
      <c r="BF31">
        <f>SOFR3mo_PX__2[[#This Row],[Column58]]</f>
        <v>95.625</v>
      </c>
      <c r="BG31">
        <f>SOFR3mo_PX__2[[#This Row],[Column59]]</f>
        <v>95.584999999999994</v>
      </c>
      <c r="BH31">
        <f>SOFR3mo_PX__2[[#This Row],[Column60]]</f>
        <v>95.605000000000004</v>
      </c>
      <c r="BI31">
        <f>SOFR3mo_PX__2[[#This Row],[Column61]]</f>
        <v>95.57</v>
      </c>
      <c r="BJ31">
        <f>SOFR3mo_PX__2[[#This Row],[Column62]]</f>
        <v>95.56</v>
      </c>
      <c r="BK31">
        <f>SOFR3mo_PX__2[[#This Row],[Column26]]</f>
        <v>95.32</v>
      </c>
      <c r="BL31">
        <f>SOFR3mo_PX__2[[#This Row],[Column27]]</f>
        <v>95.355000000000004</v>
      </c>
      <c r="BM31">
        <f>SOFR3mo_PX__2[[#This Row],[Column28]]</f>
        <v>95.41</v>
      </c>
      <c r="BN31">
        <f>SOFR3mo_PX__2[[#This Row],[Column29]]</f>
        <v>95.43</v>
      </c>
    </row>
    <row r="32" spans="1:66" x14ac:dyDescent="0.25">
      <c r="A32" t="str">
        <f ca="1">'cont list_0'!I35</f>
        <v>Z33</v>
      </c>
      <c r="B32">
        <f>SOFR3mo_PX__2[[#This Row],[Column2]]</f>
        <v>94.834999999999994</v>
      </c>
      <c r="C32">
        <f>SOFR3mo_PX__2[[#This Row],[Column3]]</f>
        <v>94.834999999999994</v>
      </c>
      <c r="D32">
        <f>SOFR3mo_PX__2[[#This Row],[Column4]]</f>
        <v>94.885000000000005</v>
      </c>
      <c r="E32">
        <f>SOFR3mo_PX__2[[#This Row],[Column5]]</f>
        <v>94.8</v>
      </c>
      <c r="F32">
        <f>SOFR3mo_PX__2[[#This Row],[Column6]]</f>
        <v>94.855000000000004</v>
      </c>
      <c r="G32">
        <f>SOFR3mo_PX__2[[#This Row],[Column7]]</f>
        <v>94.885000000000005</v>
      </c>
      <c r="H32">
        <f>SOFR3mo_PX__2[[#This Row],[Column8]]</f>
        <v>94.954999999999998</v>
      </c>
      <c r="I32">
        <f>SOFR3mo_PX__2[[#This Row],[Column9]]</f>
        <v>95.01</v>
      </c>
      <c r="J32">
        <f>SOFR3mo_PX__2[[#This Row],[Column10]]</f>
        <v>95.075000000000003</v>
      </c>
      <c r="K32">
        <f>SOFR3mo_PX__2[[#This Row],[Column11]]</f>
        <v>95.215000000000003</v>
      </c>
      <c r="L32">
        <f>SOFR3mo_PX__2[[#This Row],[Column12]]</f>
        <v>95.22</v>
      </c>
      <c r="M32">
        <f>SOFR3mo_PX__2[[#This Row],[Column13]]</f>
        <v>95.174999999999997</v>
      </c>
      <c r="N32">
        <f>SOFR3mo_PX__2[[#This Row],[Column14]]</f>
        <v>95.22</v>
      </c>
      <c r="O32">
        <f>SOFR3mo_PX__2[[#This Row],[Column15]]</f>
        <v>95.14</v>
      </c>
      <c r="P32">
        <f>SOFR3mo_PX__2[[#This Row],[Column16]]</f>
        <v>95.125</v>
      </c>
      <c r="Q32">
        <f>SOFR3mo_PX__2[[#This Row],[Column17]]</f>
        <v>95.165000000000006</v>
      </c>
      <c r="R32">
        <f>SOFR3mo_PX__2[[#This Row],[Column18]]</f>
        <v>95.15</v>
      </c>
      <c r="S32">
        <f>SOFR3mo_PX__2[[#This Row],[Column19]]</f>
        <v>95.14</v>
      </c>
      <c r="T32">
        <f>SOFR3mo_PX__2[[#This Row],[Column20]]</f>
        <v>95.224999999999994</v>
      </c>
      <c r="U32">
        <f>SOFR3mo_PX__2[[#This Row],[Column21]]</f>
        <v>95.245000000000005</v>
      </c>
      <c r="V32">
        <f>SOFR3mo_PX__2[[#This Row],[Column22]]</f>
        <v>95.26</v>
      </c>
      <c r="W32">
        <f>SOFR3mo_PX__2[[#This Row],[Column23]]</f>
        <v>95.26</v>
      </c>
      <c r="X32">
        <f>SOFR3mo_PX__2[[#This Row],[Column24]]</f>
        <v>95.26</v>
      </c>
      <c r="Y32">
        <f>SOFR3mo_PX__2[[#This Row],[Column25]]</f>
        <v>95.25</v>
      </c>
      <c r="Z32">
        <f>SOFR3mo_PX__2[[#This Row],[Column26]]</f>
        <v>95.25</v>
      </c>
      <c r="AA32">
        <f>SOFR3mo_PX__2[[#This Row],[Column27]]</f>
        <v>95.284999999999997</v>
      </c>
      <c r="AB32">
        <f>SOFR3mo_PX__2[[#This Row],[Column28]]</f>
        <v>95.34</v>
      </c>
      <c r="AC32">
        <f>SOFR3mo_PX__2[[#This Row],[Column29]]</f>
        <v>95.36</v>
      </c>
      <c r="AD32">
        <f>SOFR3mo_PX__2[[#This Row],[Column30]]</f>
        <v>95.364999999999995</v>
      </c>
      <c r="AE32">
        <f>SOFR3mo_PX__2[[#This Row],[Column31]]</f>
        <v>95.39</v>
      </c>
      <c r="AF32">
        <f>SOFR3mo_PX__2[[#This Row],[Column32]]</f>
        <v>95.325000000000003</v>
      </c>
      <c r="AG32">
        <f>SOFR3mo_PX__2[[#This Row],[Column33]]</f>
        <v>95.284999999999997</v>
      </c>
      <c r="AH32">
        <f>SOFR3mo_PX__2[[#This Row],[Column34]]</f>
        <v>95.33</v>
      </c>
      <c r="AI32">
        <f>SOFR3mo_PX__2[[#This Row],[Column35]]</f>
        <v>95.394999999999996</v>
      </c>
      <c r="AJ32">
        <f>SOFR3mo_PX__2[[#This Row],[Column36]]</f>
        <v>95.334999999999994</v>
      </c>
      <c r="AK32">
        <f>SOFR3mo_PX__2[[#This Row],[Column37]]</f>
        <v>95.32</v>
      </c>
      <c r="AL32">
        <f>SOFR3mo_PX__2[[#This Row],[Column38]]</f>
        <v>95.35</v>
      </c>
      <c r="AM32">
        <f>SOFR3mo_PX__2[[#This Row],[Column39]]</f>
        <v>95.42</v>
      </c>
      <c r="AN32">
        <f>SOFR3mo_PX__2[[#This Row],[Column40]]</f>
        <v>95.37</v>
      </c>
      <c r="AO32">
        <f>SOFR3mo_PX__2[[#This Row],[Column41]]</f>
        <v>95.375</v>
      </c>
      <c r="AP32">
        <f>SOFR3mo_PX__2[[#This Row],[Column42]]</f>
        <v>95.35</v>
      </c>
      <c r="AQ32">
        <f>SOFR3mo_PX__2[[#This Row],[Column43]]</f>
        <v>95.39</v>
      </c>
      <c r="AR32">
        <f>SOFR3mo_PX__2[[#This Row],[Column44]]</f>
        <v>95.385000000000005</v>
      </c>
      <c r="AS32">
        <f>SOFR3mo_PX__2[[#This Row],[Column45]]</f>
        <v>95.43</v>
      </c>
      <c r="AT32">
        <f>SOFR3mo_PX__2[[#This Row],[Column46]]</f>
        <v>95.424999999999997</v>
      </c>
      <c r="AU32">
        <f>SOFR3mo_PX__2[[#This Row],[Column47]]</f>
        <v>95.38</v>
      </c>
      <c r="AV32">
        <f>SOFR3mo_PX__2[[#This Row],[Column48]]</f>
        <v>95.314999999999998</v>
      </c>
      <c r="AW32">
        <f>SOFR3mo_PX__2[[#This Row],[Column49]]</f>
        <v>95.42</v>
      </c>
      <c r="AX32">
        <f>SOFR3mo_PX__2[[#This Row],[Column50]]</f>
        <v>95.465000000000003</v>
      </c>
      <c r="AY32">
        <f>SOFR3mo_PX__2[[#This Row],[Column51]]</f>
        <v>95.5</v>
      </c>
      <c r="AZ32">
        <f>SOFR3mo_PX__2[[#This Row],[Column52]]</f>
        <v>95.474999999999994</v>
      </c>
      <c r="BA32">
        <f>SOFR3mo_PX__2[[#This Row],[Column53]]</f>
        <v>95.43</v>
      </c>
      <c r="BB32">
        <f>SOFR3mo_PX__2[[#This Row],[Column54]]</f>
        <v>95.41</v>
      </c>
      <c r="BC32">
        <f>SOFR3mo_PX__2[[#This Row],[Column55]]</f>
        <v>95.43</v>
      </c>
      <c r="BD32">
        <f>SOFR3mo_PX__2[[#This Row],[Column56]]</f>
        <v>95.454999999999998</v>
      </c>
      <c r="BE32">
        <f>SOFR3mo_PX__2[[#This Row],[Column57]]</f>
        <v>95.484999999999999</v>
      </c>
      <c r="BF32">
        <f>SOFR3mo_PX__2[[#This Row],[Column58]]</f>
        <v>95.555000000000007</v>
      </c>
      <c r="BG32">
        <f>SOFR3mo_PX__2[[#This Row],[Column59]]</f>
        <v>95.515000000000001</v>
      </c>
      <c r="BH32">
        <f>SOFR3mo_PX__2[[#This Row],[Column60]]</f>
        <v>95.534999999999997</v>
      </c>
      <c r="BI32">
        <f>SOFR3mo_PX__2[[#This Row],[Column61]]</f>
        <v>95.5</v>
      </c>
      <c r="BJ32">
        <f>SOFR3mo_PX__2[[#This Row],[Column62]]</f>
        <v>95.49</v>
      </c>
      <c r="BK32">
        <f>SOFR3mo_PX__2[[#This Row],[Column26]]</f>
        <v>95.25</v>
      </c>
      <c r="BL32">
        <f>SOFR3mo_PX__2[[#This Row],[Column27]]</f>
        <v>95.284999999999997</v>
      </c>
      <c r="BM32">
        <f>SOFR3mo_PX__2[[#This Row],[Column28]]</f>
        <v>95.34</v>
      </c>
      <c r="BN32">
        <f>SOFR3mo_PX__2[[#This Row],[Column29]]</f>
        <v>95.36</v>
      </c>
    </row>
    <row r="33" spans="1:66" x14ac:dyDescent="0.25">
      <c r="A33" t="str">
        <f ca="1">'cont list_0'!I36</f>
        <v>H34</v>
      </c>
      <c r="B33">
        <f>SOFR3mo_PX__2[[#This Row],[Column2]]</f>
        <v>94.805000000000007</v>
      </c>
      <c r="C33">
        <f>SOFR3mo_PX__2[[#This Row],[Column3]]</f>
        <v>94.805000000000007</v>
      </c>
      <c r="D33">
        <f>SOFR3mo_PX__2[[#This Row],[Column4]]</f>
        <v>94.855000000000004</v>
      </c>
      <c r="E33">
        <f>SOFR3mo_PX__2[[#This Row],[Column5]]</f>
        <v>94.77</v>
      </c>
      <c r="F33">
        <f>SOFR3mo_PX__2[[#This Row],[Column6]]</f>
        <v>94.825000000000003</v>
      </c>
      <c r="G33">
        <f>SOFR3mo_PX__2[[#This Row],[Column7]]</f>
        <v>94.855000000000004</v>
      </c>
      <c r="H33">
        <f>SOFR3mo_PX__2[[#This Row],[Column8]]</f>
        <v>94.924999999999997</v>
      </c>
      <c r="I33">
        <f>SOFR3mo_PX__2[[#This Row],[Column9]]</f>
        <v>94.98</v>
      </c>
      <c r="J33">
        <f>SOFR3mo_PX__2[[#This Row],[Column10]]</f>
        <v>95.045000000000002</v>
      </c>
      <c r="K33">
        <f>SOFR3mo_PX__2[[#This Row],[Column11]]</f>
        <v>95.185000000000002</v>
      </c>
      <c r="L33">
        <f>SOFR3mo_PX__2[[#This Row],[Column12]]</f>
        <v>95.19</v>
      </c>
      <c r="M33">
        <f>SOFR3mo_PX__2[[#This Row],[Column13]]</f>
        <v>95.144999999999996</v>
      </c>
      <c r="N33">
        <f>SOFR3mo_PX__2[[#This Row],[Column14]]</f>
        <v>95.19</v>
      </c>
      <c r="O33">
        <f>SOFR3mo_PX__2[[#This Row],[Column15]]</f>
        <v>95.11</v>
      </c>
      <c r="P33">
        <f>SOFR3mo_PX__2[[#This Row],[Column16]]</f>
        <v>95.11</v>
      </c>
      <c r="Q33">
        <f>SOFR3mo_PX__2[[#This Row],[Column17]]</f>
        <v>95.155000000000001</v>
      </c>
      <c r="R33">
        <f>SOFR3mo_PX__2[[#This Row],[Column18]]</f>
        <v>95.135000000000005</v>
      </c>
      <c r="S33">
        <f>SOFR3mo_PX__2[[#This Row],[Column19]]</f>
        <v>95.114999999999995</v>
      </c>
      <c r="T33">
        <f>SOFR3mo_PX__2[[#This Row],[Column20]]</f>
        <v>95.2</v>
      </c>
      <c r="U33">
        <f>SOFR3mo_PX__2[[#This Row],[Column21]]</f>
        <v>95.22</v>
      </c>
      <c r="V33">
        <f>SOFR3mo_PX__2[[#This Row],[Column22]]</f>
        <v>95.234999999999999</v>
      </c>
      <c r="W33">
        <f>SOFR3mo_PX__2[[#This Row],[Column23]]</f>
        <v>95.234999999999999</v>
      </c>
      <c r="X33">
        <f>SOFR3mo_PX__2[[#This Row],[Column24]]</f>
        <v>95.234999999999999</v>
      </c>
      <c r="Y33">
        <f>SOFR3mo_PX__2[[#This Row],[Column25]]</f>
        <v>95.224999999999994</v>
      </c>
      <c r="Z33">
        <f>SOFR3mo_PX__2[[#This Row],[Column26]]</f>
        <v>95.224999999999994</v>
      </c>
      <c r="AA33">
        <f>SOFR3mo_PX__2[[#This Row],[Column27]]</f>
        <v>95.26</v>
      </c>
      <c r="AB33">
        <f>SOFR3mo_PX__2[[#This Row],[Column28]]</f>
        <v>95.314999999999998</v>
      </c>
      <c r="AC33">
        <f>SOFR3mo_PX__2[[#This Row],[Column29]]</f>
        <v>95.334999999999994</v>
      </c>
      <c r="AD33">
        <f>SOFR3mo_PX__2[[#This Row],[Column30]]</f>
        <v>95.34</v>
      </c>
      <c r="AE33">
        <f>SOFR3mo_PX__2[[#This Row],[Column31]]</f>
        <v>95.364999999999995</v>
      </c>
      <c r="AF33">
        <f>SOFR3mo_PX__2[[#This Row],[Column32]]</f>
        <v>95.3</v>
      </c>
      <c r="AG33">
        <f>SOFR3mo_PX__2[[#This Row],[Column33]]</f>
        <v>95.26</v>
      </c>
      <c r="AH33">
        <f>SOFR3mo_PX__2[[#This Row],[Column34]]</f>
        <v>95.305000000000007</v>
      </c>
      <c r="AI33">
        <f>SOFR3mo_PX__2[[#This Row],[Column35]]</f>
        <v>95.37</v>
      </c>
      <c r="AJ33">
        <f>SOFR3mo_PX__2[[#This Row],[Column36]]</f>
        <v>95.31</v>
      </c>
      <c r="AK33">
        <f>SOFR3mo_PX__2[[#This Row],[Column37]]</f>
        <v>95.295000000000002</v>
      </c>
      <c r="AL33">
        <f>SOFR3mo_PX__2[[#This Row],[Column38]]</f>
        <v>95.325000000000003</v>
      </c>
      <c r="AM33">
        <f>SOFR3mo_PX__2[[#This Row],[Column39]]</f>
        <v>95.394999999999996</v>
      </c>
      <c r="AN33">
        <f>SOFR3mo_PX__2[[#This Row],[Column40]]</f>
        <v>95.344999999999999</v>
      </c>
      <c r="AO33">
        <f>SOFR3mo_PX__2[[#This Row],[Column41]]</f>
        <v>95.35</v>
      </c>
      <c r="AP33">
        <f>SOFR3mo_PX__2[[#This Row],[Column42]]</f>
        <v>95.325000000000003</v>
      </c>
      <c r="AQ33">
        <f>SOFR3mo_PX__2[[#This Row],[Column43]]</f>
        <v>95.364999999999995</v>
      </c>
      <c r="AR33">
        <f>SOFR3mo_PX__2[[#This Row],[Column44]]</f>
        <v>95.36</v>
      </c>
      <c r="AS33">
        <f>SOFR3mo_PX__2[[#This Row],[Column45]]</f>
        <v>95.405000000000001</v>
      </c>
      <c r="AT33">
        <f>SOFR3mo_PX__2[[#This Row],[Column46]]</f>
        <v>95.4</v>
      </c>
      <c r="AU33">
        <f>SOFR3mo_PX__2[[#This Row],[Column47]]</f>
        <v>95.355000000000004</v>
      </c>
      <c r="AV33">
        <f>SOFR3mo_PX__2[[#This Row],[Column48]]</f>
        <v>95.29</v>
      </c>
      <c r="AW33">
        <f>SOFR3mo_PX__2[[#This Row],[Column49]]</f>
        <v>95.394999999999996</v>
      </c>
      <c r="AX33">
        <f>SOFR3mo_PX__2[[#This Row],[Column50]]</f>
        <v>95.44</v>
      </c>
      <c r="AY33">
        <f>SOFR3mo_PX__2[[#This Row],[Column51]]</f>
        <v>95.474999999999994</v>
      </c>
      <c r="AZ33">
        <f>SOFR3mo_PX__2[[#This Row],[Column52]]</f>
        <v>95.45</v>
      </c>
      <c r="BA33">
        <f>SOFR3mo_PX__2[[#This Row],[Column53]]</f>
        <v>95.405000000000001</v>
      </c>
      <c r="BB33">
        <f>SOFR3mo_PX__2[[#This Row],[Column54]]</f>
        <v>95.385000000000005</v>
      </c>
      <c r="BC33">
        <f>SOFR3mo_PX__2[[#This Row],[Column55]]</f>
        <v>95.405000000000001</v>
      </c>
      <c r="BD33">
        <f>SOFR3mo_PX__2[[#This Row],[Column56]]</f>
        <v>95.43</v>
      </c>
      <c r="BE33">
        <f>SOFR3mo_PX__2[[#This Row],[Column57]]</f>
        <v>95.46</v>
      </c>
      <c r="BF33">
        <f>SOFR3mo_PX__2[[#This Row],[Column58]]</f>
        <v>95.53</v>
      </c>
      <c r="BG33">
        <f>SOFR3mo_PX__2[[#This Row],[Column59]]</f>
        <v>95.49</v>
      </c>
      <c r="BH33">
        <f>SOFR3mo_PX__2[[#This Row],[Column60]]</f>
        <v>95.51</v>
      </c>
      <c r="BI33">
        <f>SOFR3mo_PX__2[[#This Row],[Column61]]</f>
        <v>95.474999999999994</v>
      </c>
      <c r="BJ33">
        <f>SOFR3mo_PX__2[[#This Row],[Column62]]</f>
        <v>95.465000000000003</v>
      </c>
      <c r="BK33">
        <f>SOFR3mo_PX__2[[#This Row],[Column26]]</f>
        <v>95.224999999999994</v>
      </c>
      <c r="BL33">
        <f>SOFR3mo_PX__2[[#This Row],[Column27]]</f>
        <v>95.26</v>
      </c>
      <c r="BM33">
        <f>SOFR3mo_PX__2[[#This Row],[Column28]]</f>
        <v>95.314999999999998</v>
      </c>
      <c r="BN33">
        <f>SOFR3mo_PX__2[[#This Row],[Column29]]</f>
        <v>95.334999999999994</v>
      </c>
    </row>
    <row r="34" spans="1:66" x14ac:dyDescent="0.25">
      <c r="A34" t="str">
        <f ca="1">'cont list_0'!I37</f>
        <v>M34</v>
      </c>
      <c r="B34">
        <f>SOFR3mo_PX__2[[#This Row],[Column2]]</f>
        <v>94.795000000000002</v>
      </c>
      <c r="C34">
        <f>SOFR3mo_PX__2[[#This Row],[Column3]]</f>
        <v>94.795000000000002</v>
      </c>
      <c r="D34">
        <f>SOFR3mo_PX__2[[#This Row],[Column4]]</f>
        <v>94.844999999999999</v>
      </c>
      <c r="E34">
        <f>SOFR3mo_PX__2[[#This Row],[Column5]]</f>
        <v>94.76</v>
      </c>
      <c r="F34">
        <f>SOFR3mo_PX__2[[#This Row],[Column6]]</f>
        <v>94.814999999999998</v>
      </c>
      <c r="G34">
        <f>SOFR3mo_PX__2[[#This Row],[Column7]]</f>
        <v>94.844999999999999</v>
      </c>
      <c r="H34">
        <f>SOFR3mo_PX__2[[#This Row],[Column8]]</f>
        <v>94.915000000000006</v>
      </c>
      <c r="I34">
        <f>SOFR3mo_PX__2[[#This Row],[Column9]]</f>
        <v>94.97</v>
      </c>
      <c r="J34">
        <f>SOFR3mo_PX__2[[#This Row],[Column10]]</f>
        <v>95.034999999999997</v>
      </c>
      <c r="K34">
        <f>SOFR3mo_PX__2[[#This Row],[Column11]]</f>
        <v>95.174999999999997</v>
      </c>
      <c r="L34">
        <f>SOFR3mo_PX__2[[#This Row],[Column12]]</f>
        <v>95.185000000000002</v>
      </c>
      <c r="M34">
        <f>SOFR3mo_PX__2[[#This Row],[Column13]]</f>
        <v>95.14</v>
      </c>
      <c r="N34">
        <f>SOFR3mo_PX__2[[#This Row],[Column14]]</f>
        <v>95.185000000000002</v>
      </c>
      <c r="O34">
        <f>SOFR3mo_PX__2[[#This Row],[Column15]]</f>
        <v>95.105000000000004</v>
      </c>
      <c r="P34">
        <f>SOFR3mo_PX__2[[#This Row],[Column16]]</f>
        <v>95.08</v>
      </c>
      <c r="Q34">
        <f>SOFR3mo_PX__2[[#This Row],[Column17]]</f>
        <v>95.125</v>
      </c>
      <c r="R34">
        <f>SOFR3mo_PX__2[[#This Row],[Column18]]</f>
        <v>95.105000000000004</v>
      </c>
      <c r="S34">
        <f>SOFR3mo_PX__2[[#This Row],[Column19]]</f>
        <v>95.084999999999994</v>
      </c>
      <c r="T34">
        <f>SOFR3mo_PX__2[[#This Row],[Column20]]</f>
        <v>95.17</v>
      </c>
      <c r="U34">
        <f>SOFR3mo_PX__2[[#This Row],[Column21]]</f>
        <v>95.19</v>
      </c>
      <c r="V34">
        <f>SOFR3mo_PX__2[[#This Row],[Column22]]</f>
        <v>95.204999999999998</v>
      </c>
      <c r="W34">
        <f>SOFR3mo_PX__2[[#This Row],[Column23]]</f>
        <v>95.204999999999998</v>
      </c>
      <c r="X34">
        <f>SOFR3mo_PX__2[[#This Row],[Column24]]</f>
        <v>95.204999999999998</v>
      </c>
      <c r="Y34">
        <f>SOFR3mo_PX__2[[#This Row],[Column25]]</f>
        <v>95.194999999999993</v>
      </c>
      <c r="Z34">
        <f>SOFR3mo_PX__2[[#This Row],[Column26]]</f>
        <v>95.194999999999993</v>
      </c>
      <c r="AA34">
        <f>SOFR3mo_PX__2[[#This Row],[Column27]]</f>
        <v>95.23</v>
      </c>
      <c r="AB34">
        <f>SOFR3mo_PX__2[[#This Row],[Column28]]</f>
        <v>95.284999999999997</v>
      </c>
      <c r="AC34">
        <f>SOFR3mo_PX__2[[#This Row],[Column29]]</f>
        <v>95.305000000000007</v>
      </c>
      <c r="AD34">
        <f>SOFR3mo_PX__2[[#This Row],[Column30]]</f>
        <v>95.31</v>
      </c>
      <c r="AE34">
        <f>SOFR3mo_PX__2[[#This Row],[Column31]]</f>
        <v>95.334999999999994</v>
      </c>
      <c r="AF34">
        <f>SOFR3mo_PX__2[[#This Row],[Column32]]</f>
        <v>95.27</v>
      </c>
      <c r="AG34">
        <f>SOFR3mo_PX__2[[#This Row],[Column33]]</f>
        <v>95.23</v>
      </c>
      <c r="AH34">
        <f>SOFR3mo_PX__2[[#This Row],[Column34]]</f>
        <v>95.275000000000006</v>
      </c>
      <c r="AI34">
        <f>SOFR3mo_PX__2[[#This Row],[Column35]]</f>
        <v>95.34</v>
      </c>
      <c r="AJ34">
        <f>SOFR3mo_PX__2[[#This Row],[Column36]]</f>
        <v>95.28</v>
      </c>
      <c r="AK34">
        <f>SOFR3mo_PX__2[[#This Row],[Column37]]</f>
        <v>95.265000000000001</v>
      </c>
      <c r="AL34">
        <f>SOFR3mo_PX__2[[#This Row],[Column38]]</f>
        <v>95.295000000000002</v>
      </c>
      <c r="AM34">
        <f>SOFR3mo_PX__2[[#This Row],[Column39]]</f>
        <v>95.364999999999995</v>
      </c>
      <c r="AN34">
        <f>SOFR3mo_PX__2[[#This Row],[Column40]]</f>
        <v>95.314999999999998</v>
      </c>
      <c r="AO34">
        <f>SOFR3mo_PX__2[[#This Row],[Column41]]</f>
        <v>95.32</v>
      </c>
      <c r="AP34">
        <f>SOFR3mo_PX__2[[#This Row],[Column42]]</f>
        <v>95.295000000000002</v>
      </c>
      <c r="AQ34">
        <f>SOFR3mo_PX__2[[#This Row],[Column43]]</f>
        <v>95.334999999999994</v>
      </c>
      <c r="AR34">
        <f>SOFR3mo_PX__2[[#This Row],[Column44]]</f>
        <v>95.33</v>
      </c>
      <c r="AS34">
        <f>SOFR3mo_PX__2[[#This Row],[Column45]]</f>
        <v>95.375</v>
      </c>
      <c r="AT34">
        <f>SOFR3mo_PX__2[[#This Row],[Column46]]</f>
        <v>95.37</v>
      </c>
      <c r="AU34">
        <f>SOFR3mo_PX__2[[#This Row],[Column47]]</f>
        <v>95.325000000000003</v>
      </c>
      <c r="AV34">
        <f>SOFR3mo_PX__2[[#This Row],[Column48]]</f>
        <v>95.26</v>
      </c>
      <c r="AW34">
        <f>SOFR3mo_PX__2[[#This Row],[Column49]]</f>
        <v>95.364999999999995</v>
      </c>
      <c r="AX34">
        <f>SOFR3mo_PX__2[[#This Row],[Column50]]</f>
        <v>95.41</v>
      </c>
      <c r="AY34">
        <f>SOFR3mo_PX__2[[#This Row],[Column51]]</f>
        <v>95.444999999999993</v>
      </c>
      <c r="AZ34">
        <f>SOFR3mo_PX__2[[#This Row],[Column52]]</f>
        <v>95.42</v>
      </c>
      <c r="BA34">
        <f>SOFR3mo_PX__2[[#This Row],[Column53]]</f>
        <v>95.375</v>
      </c>
      <c r="BB34">
        <f>SOFR3mo_PX__2[[#This Row],[Column54]]</f>
        <v>95.355000000000004</v>
      </c>
      <c r="BC34">
        <f>SOFR3mo_PX__2[[#This Row],[Column55]]</f>
        <v>95.375</v>
      </c>
      <c r="BD34">
        <f>SOFR3mo_PX__2[[#This Row],[Column56]]</f>
        <v>95.4</v>
      </c>
      <c r="BE34">
        <f>SOFR3mo_PX__2[[#This Row],[Column57]]</f>
        <v>95.43</v>
      </c>
      <c r="BF34">
        <f>SOFR3mo_PX__2[[#This Row],[Column58]]</f>
        <v>95.5</v>
      </c>
      <c r="BG34">
        <f>SOFR3mo_PX__2[[#This Row],[Column59]]</f>
        <v>95.46</v>
      </c>
      <c r="BH34">
        <f>SOFR3mo_PX__2[[#This Row],[Column60]]</f>
        <v>95.48</v>
      </c>
      <c r="BI34">
        <f>SOFR3mo_PX__2[[#This Row],[Column61]]</f>
        <v>95.444999999999993</v>
      </c>
      <c r="BJ34">
        <f>SOFR3mo_PX__2[[#This Row],[Column62]]</f>
        <v>95.435000000000002</v>
      </c>
      <c r="BK34">
        <f>SOFR3mo_PX__2[[#This Row],[Column26]]</f>
        <v>95.194999999999993</v>
      </c>
      <c r="BL34">
        <f>SOFR3mo_PX__2[[#This Row],[Column27]]</f>
        <v>95.23</v>
      </c>
      <c r="BM34">
        <f>SOFR3mo_PX__2[[#This Row],[Column28]]</f>
        <v>95.284999999999997</v>
      </c>
      <c r="BN34">
        <f>SOFR3mo_PX__2[[#This Row],[Column29]]</f>
        <v>95.305000000000007</v>
      </c>
    </row>
    <row r="35" spans="1:66" x14ac:dyDescent="0.25">
      <c r="A35" t="str">
        <f ca="1">'cont list_0'!I38</f>
        <v>U34</v>
      </c>
      <c r="B35">
        <f>SOFR3mo_PX__2[[#This Row],[Column2]]</f>
        <v>94.75</v>
      </c>
      <c r="C35">
        <f>SOFR3mo_PX__2[[#This Row],[Column3]]</f>
        <v>94.75</v>
      </c>
      <c r="D35">
        <f>SOFR3mo_PX__2[[#This Row],[Column4]]</f>
        <v>94.8</v>
      </c>
      <c r="E35">
        <f>SOFR3mo_PX__2[[#This Row],[Column5]]</f>
        <v>94.715000000000003</v>
      </c>
      <c r="F35">
        <f>SOFR3mo_PX__2[[#This Row],[Column6]]</f>
        <v>94.77</v>
      </c>
      <c r="G35">
        <f>SOFR3mo_PX__2[[#This Row],[Column7]]</f>
        <v>94.8</v>
      </c>
      <c r="H35">
        <f>SOFR3mo_PX__2[[#This Row],[Column8]]</f>
        <v>94.87</v>
      </c>
      <c r="I35">
        <f>SOFR3mo_PX__2[[#This Row],[Column9]]</f>
        <v>94.924999999999997</v>
      </c>
      <c r="J35">
        <f>SOFR3mo_PX__2[[#This Row],[Column10]]</f>
        <v>94.99</v>
      </c>
      <c r="K35">
        <f>SOFR3mo_PX__2[[#This Row],[Column11]]</f>
        <v>95.13</v>
      </c>
      <c r="L35">
        <f>SOFR3mo_PX__2[[#This Row],[Column12]]</f>
        <v>95.14</v>
      </c>
      <c r="M35">
        <f>SOFR3mo_PX__2[[#This Row],[Column13]]</f>
        <v>95.094999999999999</v>
      </c>
      <c r="N35">
        <f>SOFR3mo_PX__2[[#This Row],[Column14]]</f>
        <v>95.14</v>
      </c>
      <c r="O35">
        <f>SOFR3mo_PX__2[[#This Row],[Column15]]</f>
        <v>95.06</v>
      </c>
      <c r="P35">
        <f>SOFR3mo_PX__2[[#This Row],[Column16]]</f>
        <v>95.075000000000003</v>
      </c>
      <c r="Q35">
        <f>SOFR3mo_PX__2[[#This Row],[Column17]]</f>
        <v>95.12</v>
      </c>
      <c r="R35">
        <f>SOFR3mo_PX__2[[#This Row],[Column18]]</f>
        <v>95.1</v>
      </c>
      <c r="S35">
        <f>SOFR3mo_PX__2[[#This Row],[Column19]]</f>
        <v>95.08</v>
      </c>
      <c r="T35">
        <f>SOFR3mo_PX__2[[#This Row],[Column20]]</f>
        <v>95.165000000000006</v>
      </c>
      <c r="U35">
        <f>SOFR3mo_PX__2[[#This Row],[Column21]]</f>
        <v>95.185000000000002</v>
      </c>
      <c r="V35">
        <f>SOFR3mo_PX__2[[#This Row],[Column22]]</f>
        <v>95.2</v>
      </c>
      <c r="W35">
        <f>SOFR3mo_PX__2[[#This Row],[Column23]]</f>
        <v>95.2</v>
      </c>
      <c r="X35">
        <f>SOFR3mo_PX__2[[#This Row],[Column24]]</f>
        <v>95.2</v>
      </c>
      <c r="Y35">
        <f>SOFR3mo_PX__2[[#This Row],[Column25]]</f>
        <v>95.19</v>
      </c>
      <c r="Z35">
        <f>SOFR3mo_PX__2[[#This Row],[Column26]]</f>
        <v>95.19</v>
      </c>
      <c r="AA35">
        <f>SOFR3mo_PX__2[[#This Row],[Column27]]</f>
        <v>95.224999999999994</v>
      </c>
      <c r="AB35">
        <f>SOFR3mo_PX__2[[#This Row],[Column28]]</f>
        <v>95.28</v>
      </c>
      <c r="AC35">
        <f>SOFR3mo_PX__2[[#This Row],[Column29]]</f>
        <v>95.3</v>
      </c>
      <c r="AD35">
        <f>SOFR3mo_PX__2[[#This Row],[Column30]]</f>
        <v>95.305000000000007</v>
      </c>
      <c r="AE35">
        <f>SOFR3mo_PX__2[[#This Row],[Column31]]</f>
        <v>95.33</v>
      </c>
      <c r="AF35">
        <f>SOFR3mo_PX__2[[#This Row],[Column32]]</f>
        <v>95.265000000000001</v>
      </c>
      <c r="AG35">
        <f>SOFR3mo_PX__2[[#This Row],[Column33]]</f>
        <v>95.224999999999994</v>
      </c>
      <c r="AH35">
        <f>SOFR3mo_PX__2[[#This Row],[Column34]]</f>
        <v>95.27</v>
      </c>
      <c r="AI35">
        <f>SOFR3mo_PX__2[[#This Row],[Column35]]</f>
        <v>95.334999999999994</v>
      </c>
      <c r="AJ35">
        <f>SOFR3mo_PX__2[[#This Row],[Column36]]</f>
        <v>95.275000000000006</v>
      </c>
      <c r="AK35">
        <f>SOFR3mo_PX__2[[#This Row],[Column37]]</f>
        <v>95.26</v>
      </c>
      <c r="AL35">
        <f>SOFR3mo_PX__2[[#This Row],[Column38]]</f>
        <v>95.29</v>
      </c>
      <c r="AM35">
        <f>SOFR3mo_PX__2[[#This Row],[Column39]]</f>
        <v>95.36</v>
      </c>
      <c r="AN35">
        <f>SOFR3mo_PX__2[[#This Row],[Column40]]</f>
        <v>95.31</v>
      </c>
      <c r="AO35">
        <f>SOFR3mo_PX__2[[#This Row],[Column41]]</f>
        <v>95.314999999999998</v>
      </c>
      <c r="AP35">
        <f>SOFR3mo_PX__2[[#This Row],[Column42]]</f>
        <v>95.29</v>
      </c>
      <c r="AQ35">
        <f>SOFR3mo_PX__2[[#This Row],[Column43]]</f>
        <v>95.33</v>
      </c>
      <c r="AR35">
        <f>SOFR3mo_PX__2[[#This Row],[Column44]]</f>
        <v>95.325000000000003</v>
      </c>
      <c r="AS35">
        <f>SOFR3mo_PX__2[[#This Row],[Column45]]</f>
        <v>95.37</v>
      </c>
      <c r="AT35">
        <f>SOFR3mo_PX__2[[#This Row],[Column46]]</f>
        <v>95.364999999999995</v>
      </c>
      <c r="AU35">
        <f>SOFR3mo_PX__2[[#This Row],[Column47]]</f>
        <v>95.32</v>
      </c>
      <c r="AV35">
        <f>SOFR3mo_PX__2[[#This Row],[Column48]]</f>
        <v>95.254999999999995</v>
      </c>
      <c r="AW35">
        <f>SOFR3mo_PX__2[[#This Row],[Column49]]</f>
        <v>95.36</v>
      </c>
      <c r="AX35">
        <f>SOFR3mo_PX__2[[#This Row],[Column50]]</f>
        <v>95.405000000000001</v>
      </c>
      <c r="AY35">
        <f>SOFR3mo_PX__2[[#This Row],[Column51]]</f>
        <v>95.44</v>
      </c>
      <c r="AZ35">
        <f>SOFR3mo_PX__2[[#This Row],[Column52]]</f>
        <v>95.415000000000006</v>
      </c>
      <c r="BA35">
        <f>SOFR3mo_PX__2[[#This Row],[Column53]]</f>
        <v>95.37</v>
      </c>
      <c r="BB35">
        <f>SOFR3mo_PX__2[[#This Row],[Column54]]</f>
        <v>95.35</v>
      </c>
      <c r="BC35">
        <f>SOFR3mo_PX__2[[#This Row],[Column55]]</f>
        <v>95.35</v>
      </c>
      <c r="BD35">
        <f>SOFR3mo_PX__2[[#This Row],[Column56]]</f>
        <v>95.375</v>
      </c>
      <c r="BE35">
        <f>SOFR3mo_PX__2[[#This Row],[Column57]]</f>
        <v>95.405000000000001</v>
      </c>
      <c r="BF35">
        <f>SOFR3mo_PX__2[[#This Row],[Column58]]</f>
        <v>95.474999999999994</v>
      </c>
      <c r="BG35">
        <f>SOFR3mo_PX__2[[#This Row],[Column59]]</f>
        <v>95.435000000000002</v>
      </c>
      <c r="BH35">
        <f>SOFR3mo_PX__2[[#This Row],[Column60]]</f>
        <v>95.454999999999998</v>
      </c>
      <c r="BI35">
        <f>SOFR3mo_PX__2[[#This Row],[Column61]]</f>
        <v>95.42</v>
      </c>
      <c r="BJ35">
        <f>SOFR3mo_PX__2[[#This Row],[Column62]]</f>
        <v>95.41</v>
      </c>
      <c r="BK35">
        <f>SOFR3mo_PX__2[[#This Row],[Column26]]</f>
        <v>95.19</v>
      </c>
      <c r="BL35">
        <f>SOFR3mo_PX__2[[#This Row],[Column27]]</f>
        <v>95.224999999999994</v>
      </c>
      <c r="BM35">
        <f>SOFR3mo_PX__2[[#This Row],[Column28]]</f>
        <v>95.28</v>
      </c>
      <c r="BN35">
        <f>SOFR3mo_PX__2[[#This Row],[Column29]]</f>
        <v>95.3</v>
      </c>
    </row>
    <row r="36" spans="1:66" x14ac:dyDescent="0.25">
      <c r="A36" t="str">
        <f ca="1">'cont list_0'!I39</f>
        <v>Z34</v>
      </c>
      <c r="B36">
        <f>SOFR3mo_PX__2[[#This Row],[Column2]]</f>
        <v>94.74</v>
      </c>
      <c r="C36">
        <f>SOFR3mo_PX__2[[#This Row],[Column3]]</f>
        <v>94.74</v>
      </c>
      <c r="D36">
        <f>SOFR3mo_PX__2[[#This Row],[Column4]]</f>
        <v>94.79</v>
      </c>
      <c r="E36">
        <f>SOFR3mo_PX__2[[#This Row],[Column5]]</f>
        <v>94.704999999999998</v>
      </c>
      <c r="F36">
        <f>SOFR3mo_PX__2[[#This Row],[Column6]]</f>
        <v>94.76</v>
      </c>
      <c r="G36">
        <f>SOFR3mo_PX__2[[#This Row],[Column7]]</f>
        <v>94.79</v>
      </c>
      <c r="H36">
        <f>SOFR3mo_PX__2[[#This Row],[Column8]]</f>
        <v>94.86</v>
      </c>
      <c r="I36">
        <f>SOFR3mo_PX__2[[#This Row],[Column9]]</f>
        <v>94.915000000000006</v>
      </c>
      <c r="J36">
        <f>SOFR3mo_PX__2[[#This Row],[Column10]]</f>
        <v>94.98</v>
      </c>
      <c r="K36">
        <f>SOFR3mo_PX__2[[#This Row],[Column11]]</f>
        <v>95.12</v>
      </c>
      <c r="L36">
        <f>SOFR3mo_PX__2[[#This Row],[Column12]]</f>
        <v>95.13</v>
      </c>
      <c r="M36">
        <f>SOFR3mo_PX__2[[#This Row],[Column13]]</f>
        <v>95.084999999999994</v>
      </c>
      <c r="N36">
        <f>SOFR3mo_PX__2[[#This Row],[Column14]]</f>
        <v>95.13</v>
      </c>
      <c r="O36">
        <f>SOFR3mo_PX__2[[#This Row],[Column15]]</f>
        <v>95.05</v>
      </c>
      <c r="P36">
        <f>SOFR3mo_PX__2[[#This Row],[Column16]]</f>
        <v>95.03</v>
      </c>
      <c r="Q36">
        <f>SOFR3mo_PX__2[[#This Row],[Column17]]</f>
        <v>95.075000000000003</v>
      </c>
      <c r="R36">
        <f>SOFR3mo_PX__2[[#This Row],[Column18]]</f>
        <v>95.055000000000007</v>
      </c>
      <c r="S36">
        <f>SOFR3mo_PX__2[[#This Row],[Column19]]</f>
        <v>95.034999999999997</v>
      </c>
      <c r="T36">
        <f>SOFR3mo_PX__2[[#This Row],[Column20]]</f>
        <v>95.12</v>
      </c>
      <c r="U36">
        <f>SOFR3mo_PX__2[[#This Row],[Column21]]</f>
        <v>95.14</v>
      </c>
      <c r="V36">
        <f>SOFR3mo_PX__2[[#This Row],[Column22]]</f>
        <v>95.155000000000001</v>
      </c>
      <c r="W36">
        <f>SOFR3mo_PX__2[[#This Row],[Column23]]</f>
        <v>95.155000000000001</v>
      </c>
      <c r="X36">
        <f>SOFR3mo_PX__2[[#This Row],[Column24]]</f>
        <v>95.155000000000001</v>
      </c>
      <c r="Y36">
        <f>SOFR3mo_PX__2[[#This Row],[Column25]]</f>
        <v>95.144999999999996</v>
      </c>
      <c r="Z36">
        <f>SOFR3mo_PX__2[[#This Row],[Column26]]</f>
        <v>95.144999999999996</v>
      </c>
      <c r="AA36">
        <f>SOFR3mo_PX__2[[#This Row],[Column27]]</f>
        <v>95.18</v>
      </c>
      <c r="AB36">
        <f>SOFR3mo_PX__2[[#This Row],[Column28]]</f>
        <v>95.234999999999999</v>
      </c>
      <c r="AC36">
        <f>SOFR3mo_PX__2[[#This Row],[Column29]]</f>
        <v>95.254999999999995</v>
      </c>
      <c r="AD36">
        <f>SOFR3mo_PX__2[[#This Row],[Column30]]</f>
        <v>95.26</v>
      </c>
      <c r="AE36">
        <f>SOFR3mo_PX__2[[#This Row],[Column31]]</f>
        <v>95.284999999999997</v>
      </c>
      <c r="AF36">
        <f>SOFR3mo_PX__2[[#This Row],[Column32]]</f>
        <v>95.22</v>
      </c>
      <c r="AG36">
        <f>SOFR3mo_PX__2[[#This Row],[Column33]]</f>
        <v>95.18</v>
      </c>
      <c r="AH36">
        <f>SOFR3mo_PX__2[[#This Row],[Column34]]</f>
        <v>95.224999999999994</v>
      </c>
      <c r="AI36">
        <f>SOFR3mo_PX__2[[#This Row],[Column35]]</f>
        <v>95.29</v>
      </c>
      <c r="AJ36">
        <f>SOFR3mo_PX__2[[#This Row],[Column36]]</f>
        <v>95.23</v>
      </c>
      <c r="AK36">
        <f>SOFR3mo_PX__2[[#This Row],[Column37]]</f>
        <v>95.215000000000003</v>
      </c>
      <c r="AL36">
        <f>SOFR3mo_PX__2[[#This Row],[Column38]]</f>
        <v>95.245000000000005</v>
      </c>
      <c r="AM36">
        <f>SOFR3mo_PX__2[[#This Row],[Column39]]</f>
        <v>95.314999999999998</v>
      </c>
      <c r="AN36">
        <f>SOFR3mo_PX__2[[#This Row],[Column40]]</f>
        <v>95.265000000000001</v>
      </c>
      <c r="AO36">
        <f>SOFR3mo_PX__2[[#This Row],[Column41]]</f>
        <v>95.27</v>
      </c>
      <c r="AP36">
        <f>SOFR3mo_PX__2[[#This Row],[Column42]]</f>
        <v>95.245000000000005</v>
      </c>
      <c r="AQ36">
        <f>SOFR3mo_PX__2[[#This Row],[Column43]]</f>
        <v>95.284999999999997</v>
      </c>
      <c r="AR36">
        <f>SOFR3mo_PX__2[[#This Row],[Column44]]</f>
        <v>95.28</v>
      </c>
      <c r="AS36">
        <f>SOFR3mo_PX__2[[#This Row],[Column45]]</f>
        <v>95.325000000000003</v>
      </c>
      <c r="AT36">
        <f>SOFR3mo_PX__2[[#This Row],[Column46]]</f>
        <v>95.32</v>
      </c>
      <c r="AU36">
        <f>SOFR3mo_PX__2[[#This Row],[Column47]]</f>
        <v>95.275000000000006</v>
      </c>
      <c r="AV36">
        <f>SOFR3mo_PX__2[[#This Row],[Column48]]</f>
        <v>95.21</v>
      </c>
      <c r="AW36">
        <f>SOFR3mo_PX__2[[#This Row],[Column49]]</f>
        <v>95.314999999999998</v>
      </c>
      <c r="AX36">
        <f>SOFR3mo_PX__2[[#This Row],[Column50]]</f>
        <v>95.36</v>
      </c>
      <c r="AY36">
        <f>SOFR3mo_PX__2[[#This Row],[Column51]]</f>
        <v>95.394999999999996</v>
      </c>
      <c r="AZ36">
        <f>SOFR3mo_PX__2[[#This Row],[Column52]]</f>
        <v>95.37</v>
      </c>
      <c r="BA36">
        <f>SOFR3mo_PX__2[[#This Row],[Column53]]</f>
        <v>95.325000000000003</v>
      </c>
      <c r="BB36">
        <f>SOFR3mo_PX__2[[#This Row],[Column54]]</f>
        <v>95.305000000000007</v>
      </c>
      <c r="BC36">
        <f>SOFR3mo_PX__2[[#This Row],[Column55]]</f>
        <v>95.305000000000007</v>
      </c>
      <c r="BD36">
        <f>SOFR3mo_PX__2[[#This Row],[Column56]]</f>
        <v>95.33</v>
      </c>
      <c r="BE36">
        <f>SOFR3mo_PX__2[[#This Row],[Column57]]</f>
        <v>95.36</v>
      </c>
      <c r="BF36">
        <f>SOFR3mo_PX__2[[#This Row],[Column58]]</f>
        <v>95.43</v>
      </c>
      <c r="BG36">
        <f>SOFR3mo_PX__2[[#This Row],[Column59]]</f>
        <v>95.39</v>
      </c>
      <c r="BH36">
        <f>SOFR3mo_PX__2[[#This Row],[Column60]]</f>
        <v>95.41</v>
      </c>
      <c r="BI36">
        <f>SOFR3mo_PX__2[[#This Row],[Column61]]</f>
        <v>95.375</v>
      </c>
      <c r="BJ36">
        <f>SOFR3mo_PX__2[[#This Row],[Column62]]</f>
        <v>95.364999999999995</v>
      </c>
      <c r="BK36">
        <f>SOFR3mo_PX__2[[#This Row],[Column26]]</f>
        <v>95.144999999999996</v>
      </c>
      <c r="BL36">
        <f>SOFR3mo_PX__2[[#This Row],[Column27]]</f>
        <v>95.18</v>
      </c>
      <c r="BM36">
        <f>SOFR3mo_PX__2[[#This Row],[Column28]]</f>
        <v>95.234999999999999</v>
      </c>
      <c r="BN36">
        <f>SOFR3mo_PX__2[[#This Row],[Column29]]</f>
        <v>95.254999999999995</v>
      </c>
    </row>
    <row r="37" spans="1:66" x14ac:dyDescent="0.25">
      <c r="A37" t="str">
        <f ca="1">'cont list_0'!I40</f>
        <v>H35</v>
      </c>
      <c r="B37">
        <f>SOFR3mo_PX__2[[#This Row],[Column2]]</f>
        <v>94.715000000000003</v>
      </c>
      <c r="C37">
        <f>SOFR3mo_PX__2[[#This Row],[Column3]]</f>
        <v>94.715000000000003</v>
      </c>
      <c r="D37">
        <f>SOFR3mo_PX__2[[#This Row],[Column4]]</f>
        <v>94.765000000000001</v>
      </c>
      <c r="E37">
        <f>SOFR3mo_PX__2[[#This Row],[Column5]]</f>
        <v>94.68</v>
      </c>
      <c r="F37">
        <f>SOFR3mo_PX__2[[#This Row],[Column6]]</f>
        <v>94.734999999999999</v>
      </c>
      <c r="G37">
        <f>SOFR3mo_PX__2[[#This Row],[Column7]]</f>
        <v>94.765000000000001</v>
      </c>
      <c r="H37">
        <f>SOFR3mo_PX__2[[#This Row],[Column8]]</f>
        <v>94.834999999999994</v>
      </c>
      <c r="I37">
        <f>SOFR3mo_PX__2[[#This Row],[Column9]]</f>
        <v>94.89</v>
      </c>
      <c r="J37">
        <f>SOFR3mo_PX__2[[#This Row],[Column10]]</f>
        <v>94.954999999999998</v>
      </c>
      <c r="K37">
        <f>SOFR3mo_PX__2[[#This Row],[Column11]]</f>
        <v>95.094999999999999</v>
      </c>
      <c r="L37">
        <f>SOFR3mo_PX__2[[#This Row],[Column12]]</f>
        <v>95.105000000000004</v>
      </c>
      <c r="M37">
        <f>SOFR3mo_PX__2[[#This Row],[Column13]]</f>
        <v>95.06</v>
      </c>
      <c r="N37">
        <f>SOFR3mo_PX__2[[#This Row],[Column14]]</f>
        <v>95.105000000000004</v>
      </c>
      <c r="O37">
        <f>SOFR3mo_PX__2[[#This Row],[Column15]]</f>
        <v>95.025000000000006</v>
      </c>
      <c r="P37">
        <f>SOFR3mo_PX__2[[#This Row],[Column16]]</f>
        <v>95.02</v>
      </c>
      <c r="Q37">
        <f>SOFR3mo_PX__2[[#This Row],[Column17]]</f>
        <v>95.064999999999998</v>
      </c>
      <c r="R37">
        <f>SOFR3mo_PX__2[[#This Row],[Column18]]</f>
        <v>95.045000000000002</v>
      </c>
      <c r="S37">
        <f>SOFR3mo_PX__2[[#This Row],[Column19]]</f>
        <v>95.025000000000006</v>
      </c>
      <c r="T37">
        <f>SOFR3mo_PX__2[[#This Row],[Column20]]</f>
        <v>95.11</v>
      </c>
      <c r="U37">
        <f>SOFR3mo_PX__2[[#This Row],[Column21]]</f>
        <v>95.13</v>
      </c>
      <c r="V37">
        <f>SOFR3mo_PX__2[[#This Row],[Column22]]</f>
        <v>95.144999999999996</v>
      </c>
      <c r="W37">
        <f>SOFR3mo_PX__2[[#This Row],[Column23]]</f>
        <v>95.144999999999996</v>
      </c>
      <c r="X37">
        <f>SOFR3mo_PX__2[[#This Row],[Column24]]</f>
        <v>95.144999999999996</v>
      </c>
      <c r="Y37">
        <f>SOFR3mo_PX__2[[#This Row],[Column25]]</f>
        <v>95.135000000000005</v>
      </c>
      <c r="Z37">
        <f>SOFR3mo_PX__2[[#This Row],[Column26]]</f>
        <v>95.135000000000005</v>
      </c>
      <c r="AA37">
        <f>SOFR3mo_PX__2[[#This Row],[Column27]]</f>
        <v>95.17</v>
      </c>
      <c r="AB37">
        <f>SOFR3mo_PX__2[[#This Row],[Column28]]</f>
        <v>95.224999999999994</v>
      </c>
      <c r="AC37">
        <f>SOFR3mo_PX__2[[#This Row],[Column29]]</f>
        <v>95.245000000000005</v>
      </c>
      <c r="AD37">
        <f>SOFR3mo_PX__2[[#This Row],[Column30]]</f>
        <v>95.25</v>
      </c>
      <c r="AE37">
        <f>SOFR3mo_PX__2[[#This Row],[Column31]]</f>
        <v>95.275000000000006</v>
      </c>
      <c r="AF37">
        <f>SOFR3mo_PX__2[[#This Row],[Column32]]</f>
        <v>95.21</v>
      </c>
      <c r="AG37">
        <f>SOFR3mo_PX__2[[#This Row],[Column33]]</f>
        <v>95.17</v>
      </c>
      <c r="AH37">
        <f>SOFR3mo_PX__2[[#This Row],[Column34]]</f>
        <v>95.215000000000003</v>
      </c>
      <c r="AI37">
        <f>SOFR3mo_PX__2[[#This Row],[Column35]]</f>
        <v>95.28</v>
      </c>
      <c r="AJ37">
        <f>SOFR3mo_PX__2[[#This Row],[Column36]]</f>
        <v>95.22</v>
      </c>
      <c r="AK37">
        <f>SOFR3mo_PX__2[[#This Row],[Column37]]</f>
        <v>95.204999999999998</v>
      </c>
      <c r="AL37">
        <f>SOFR3mo_PX__2[[#This Row],[Column38]]</f>
        <v>95.234999999999999</v>
      </c>
      <c r="AM37">
        <f>SOFR3mo_PX__2[[#This Row],[Column39]]</f>
        <v>95.305000000000007</v>
      </c>
      <c r="AN37">
        <f>SOFR3mo_PX__2[[#This Row],[Column40]]</f>
        <v>95.254999999999995</v>
      </c>
      <c r="AO37">
        <f>SOFR3mo_PX__2[[#This Row],[Column41]]</f>
        <v>95.26</v>
      </c>
      <c r="AP37">
        <f>SOFR3mo_PX__2[[#This Row],[Column42]]</f>
        <v>95.234999999999999</v>
      </c>
      <c r="AQ37">
        <f>SOFR3mo_PX__2[[#This Row],[Column43]]</f>
        <v>95.275000000000006</v>
      </c>
      <c r="AR37">
        <f>SOFR3mo_PX__2[[#This Row],[Column44]]</f>
        <v>95.27</v>
      </c>
      <c r="AS37">
        <f>SOFR3mo_PX__2[[#This Row],[Column45]]</f>
        <v>95.314999999999998</v>
      </c>
      <c r="AT37">
        <f>SOFR3mo_PX__2[[#This Row],[Column46]]</f>
        <v>95.31</v>
      </c>
      <c r="AU37">
        <f>SOFR3mo_PX__2[[#This Row],[Column47]]</f>
        <v>95.265000000000001</v>
      </c>
      <c r="AV37">
        <f>SOFR3mo_PX__2[[#This Row],[Column48]]</f>
        <v>95.2</v>
      </c>
      <c r="AW37">
        <f>SOFR3mo_PX__2[[#This Row],[Column49]]</f>
        <v>95.305000000000007</v>
      </c>
      <c r="AX37">
        <f>SOFR3mo_PX__2[[#This Row],[Column50]]</f>
        <v>95.35</v>
      </c>
      <c r="AY37">
        <f>SOFR3mo_PX__2[[#This Row],[Column51]]</f>
        <v>95.385000000000005</v>
      </c>
      <c r="AZ37">
        <f>SOFR3mo_PX__2[[#This Row],[Column52]]</f>
        <v>95.36</v>
      </c>
      <c r="BA37">
        <f>SOFR3mo_PX__2[[#This Row],[Column53]]</f>
        <v>95.314999999999998</v>
      </c>
      <c r="BB37">
        <f>SOFR3mo_PX__2[[#This Row],[Column54]]</f>
        <v>95.295000000000002</v>
      </c>
      <c r="BC37">
        <f>SOFR3mo_PX__2[[#This Row],[Column55]]</f>
        <v>95.295000000000002</v>
      </c>
      <c r="BD37">
        <f>SOFR3mo_PX__2[[#This Row],[Column56]]</f>
        <v>95.32</v>
      </c>
      <c r="BE37">
        <f>SOFR3mo_PX__2[[#This Row],[Column57]]</f>
        <v>95.35</v>
      </c>
      <c r="BF37">
        <f>SOFR3mo_PX__2[[#This Row],[Column58]]</f>
        <v>95.42</v>
      </c>
      <c r="BG37">
        <f>SOFR3mo_PX__2[[#This Row],[Column59]]</f>
        <v>95.38</v>
      </c>
      <c r="BH37">
        <f>SOFR3mo_PX__2[[#This Row],[Column60]]</f>
        <v>95.4</v>
      </c>
      <c r="BI37">
        <f>SOFR3mo_PX__2[[#This Row],[Column61]]</f>
        <v>95.364999999999995</v>
      </c>
      <c r="BJ37">
        <f>SOFR3mo_PX__2[[#This Row],[Column62]]</f>
        <v>95.355000000000004</v>
      </c>
      <c r="BK37">
        <f>SOFR3mo_PX__2[[#This Row],[Column26]]</f>
        <v>95.135000000000005</v>
      </c>
      <c r="BL37">
        <f>SOFR3mo_PX__2[[#This Row],[Column27]]</f>
        <v>95.17</v>
      </c>
      <c r="BM37">
        <f>SOFR3mo_PX__2[[#This Row],[Column28]]</f>
        <v>95.224999999999994</v>
      </c>
      <c r="BN37">
        <f>SOFR3mo_PX__2[[#This Row],[Column29]]</f>
        <v>95.245000000000005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B1EC-310E-41E5-A4F2-7CD99C6453AB}">
  <dimension ref="A1:DCL20"/>
  <sheetViews>
    <sheetView workbookViewId="0">
      <selection activeCell="L39" sqref="L39"/>
    </sheetView>
  </sheetViews>
  <sheetFormatPr defaultRowHeight="15" x14ac:dyDescent="0.25"/>
  <cols>
    <col min="1" max="9" width="11.140625" bestFit="1" customWidth="1"/>
    <col min="10" max="99" width="12.140625" bestFit="1" customWidth="1"/>
    <col min="100" max="999" width="13.140625" bestFit="1" customWidth="1"/>
    <col min="1000" max="2794" width="14.140625" bestFit="1" customWidth="1"/>
  </cols>
  <sheetData>
    <row r="1" spans="1:27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242</v>
      </c>
      <c r="DS1" t="s">
        <v>243</v>
      </c>
      <c r="DT1" t="s">
        <v>244</v>
      </c>
      <c r="DU1" t="s">
        <v>245</v>
      </c>
      <c r="DV1" t="s">
        <v>246</v>
      </c>
      <c r="DW1" t="s">
        <v>247</v>
      </c>
      <c r="DX1" t="s">
        <v>248</v>
      </c>
      <c r="DY1" t="s">
        <v>249</v>
      </c>
      <c r="DZ1" t="s">
        <v>250</v>
      </c>
      <c r="EA1" t="s">
        <v>251</v>
      </c>
      <c r="EB1" t="s">
        <v>252</v>
      </c>
      <c r="EC1" t="s">
        <v>253</v>
      </c>
      <c r="ED1" t="s">
        <v>254</v>
      </c>
      <c r="EE1" t="s">
        <v>255</v>
      </c>
      <c r="EF1" t="s">
        <v>256</v>
      </c>
      <c r="EG1" t="s">
        <v>257</v>
      </c>
      <c r="EH1" t="s">
        <v>258</v>
      </c>
      <c r="EI1" t="s">
        <v>259</v>
      </c>
      <c r="EJ1" t="s">
        <v>260</v>
      </c>
      <c r="EK1" t="s">
        <v>261</v>
      </c>
      <c r="EL1" t="s">
        <v>262</v>
      </c>
      <c r="EM1" t="s">
        <v>263</v>
      </c>
      <c r="EN1" t="s">
        <v>264</v>
      </c>
      <c r="EO1" t="s">
        <v>265</v>
      </c>
      <c r="EP1" t="s">
        <v>266</v>
      </c>
      <c r="EQ1" t="s">
        <v>267</v>
      </c>
      <c r="ER1" t="s">
        <v>268</v>
      </c>
      <c r="ES1" t="s">
        <v>269</v>
      </c>
      <c r="ET1" t="s">
        <v>270</v>
      </c>
      <c r="EU1" t="s">
        <v>271</v>
      </c>
      <c r="EV1" t="s">
        <v>272</v>
      </c>
      <c r="EW1" t="s">
        <v>273</v>
      </c>
      <c r="EX1" t="s">
        <v>274</v>
      </c>
      <c r="EY1" t="s">
        <v>275</v>
      </c>
      <c r="EZ1" t="s">
        <v>276</v>
      </c>
      <c r="FA1" t="s">
        <v>277</v>
      </c>
      <c r="FB1" t="s">
        <v>278</v>
      </c>
      <c r="FC1" t="s">
        <v>279</v>
      </c>
      <c r="FD1" t="s">
        <v>280</v>
      </c>
      <c r="FE1" t="s">
        <v>281</v>
      </c>
      <c r="FF1" t="s">
        <v>282</v>
      </c>
      <c r="FG1" t="s">
        <v>283</v>
      </c>
      <c r="FH1" t="s">
        <v>284</v>
      </c>
      <c r="FI1" t="s">
        <v>285</v>
      </c>
      <c r="FJ1" t="s">
        <v>286</v>
      </c>
      <c r="FK1" t="s">
        <v>287</v>
      </c>
      <c r="FL1" t="s">
        <v>288</v>
      </c>
      <c r="FM1" t="s">
        <v>289</v>
      </c>
      <c r="FN1" t="s">
        <v>290</v>
      </c>
      <c r="FO1" t="s">
        <v>291</v>
      </c>
      <c r="FP1" t="s">
        <v>292</v>
      </c>
      <c r="FQ1" t="s">
        <v>293</v>
      </c>
      <c r="FR1" t="s">
        <v>294</v>
      </c>
      <c r="FS1" t="s">
        <v>295</v>
      </c>
      <c r="FT1" t="s">
        <v>296</v>
      </c>
      <c r="FU1" t="s">
        <v>297</v>
      </c>
      <c r="FV1" t="s">
        <v>298</v>
      </c>
      <c r="FW1" t="s">
        <v>299</v>
      </c>
      <c r="FX1" t="s">
        <v>300</v>
      </c>
      <c r="FY1" t="s">
        <v>301</v>
      </c>
      <c r="FZ1" t="s">
        <v>302</v>
      </c>
      <c r="GA1" t="s">
        <v>303</v>
      </c>
      <c r="GB1" t="s">
        <v>304</v>
      </c>
      <c r="GC1" t="s">
        <v>305</v>
      </c>
      <c r="GD1" t="s">
        <v>306</v>
      </c>
      <c r="GE1" t="s">
        <v>307</v>
      </c>
      <c r="GF1" t="s">
        <v>308</v>
      </c>
      <c r="GG1" t="s">
        <v>309</v>
      </c>
      <c r="GH1" t="s">
        <v>310</v>
      </c>
      <c r="GI1" t="s">
        <v>311</v>
      </c>
      <c r="GJ1" t="s">
        <v>312</v>
      </c>
      <c r="GK1" t="s">
        <v>313</v>
      </c>
      <c r="GL1" t="s">
        <v>314</v>
      </c>
      <c r="GM1" t="s">
        <v>315</v>
      </c>
      <c r="GN1" t="s">
        <v>316</v>
      </c>
      <c r="GO1" t="s">
        <v>317</v>
      </c>
      <c r="GP1" t="s">
        <v>318</v>
      </c>
      <c r="GQ1" t="s">
        <v>319</v>
      </c>
      <c r="GR1" t="s">
        <v>320</v>
      </c>
      <c r="GS1" t="s">
        <v>321</v>
      </c>
      <c r="GT1" t="s">
        <v>322</v>
      </c>
      <c r="GU1" t="s">
        <v>323</v>
      </c>
      <c r="GV1" t="s">
        <v>324</v>
      </c>
      <c r="GW1" t="s">
        <v>325</v>
      </c>
      <c r="GX1" t="s">
        <v>326</v>
      </c>
      <c r="GY1" t="s">
        <v>327</v>
      </c>
      <c r="GZ1" t="s">
        <v>328</v>
      </c>
      <c r="HA1" t="s">
        <v>329</v>
      </c>
      <c r="HB1" t="s">
        <v>330</v>
      </c>
      <c r="HC1" t="s">
        <v>331</v>
      </c>
      <c r="HD1" t="s">
        <v>332</v>
      </c>
      <c r="HE1" t="s">
        <v>333</v>
      </c>
      <c r="HF1" t="s">
        <v>334</v>
      </c>
      <c r="HG1" t="s">
        <v>335</v>
      </c>
      <c r="HH1" t="s">
        <v>336</v>
      </c>
      <c r="HI1" t="s">
        <v>337</v>
      </c>
      <c r="HJ1" t="s">
        <v>338</v>
      </c>
      <c r="HK1" t="s">
        <v>339</v>
      </c>
      <c r="HL1" t="s">
        <v>340</v>
      </c>
      <c r="HM1" t="s">
        <v>341</v>
      </c>
      <c r="HN1" t="s">
        <v>342</v>
      </c>
      <c r="HO1" t="s">
        <v>343</v>
      </c>
      <c r="HP1" t="s">
        <v>344</v>
      </c>
      <c r="HQ1" t="s">
        <v>345</v>
      </c>
      <c r="HR1" t="s">
        <v>346</v>
      </c>
      <c r="HS1" t="s">
        <v>347</v>
      </c>
      <c r="HT1" t="s">
        <v>348</v>
      </c>
      <c r="HU1" t="s">
        <v>349</v>
      </c>
      <c r="HV1" t="s">
        <v>350</v>
      </c>
      <c r="HW1" t="s">
        <v>351</v>
      </c>
      <c r="HX1" t="s">
        <v>352</v>
      </c>
      <c r="HY1" t="s">
        <v>353</v>
      </c>
      <c r="HZ1" t="s">
        <v>354</v>
      </c>
      <c r="IA1" t="s">
        <v>355</v>
      </c>
      <c r="IB1" t="s">
        <v>356</v>
      </c>
      <c r="IC1" t="s">
        <v>357</v>
      </c>
      <c r="ID1" t="s">
        <v>358</v>
      </c>
      <c r="IE1" t="s">
        <v>359</v>
      </c>
      <c r="IF1" t="s">
        <v>360</v>
      </c>
      <c r="IG1" t="s">
        <v>361</v>
      </c>
      <c r="IH1" t="s">
        <v>362</v>
      </c>
      <c r="II1" t="s">
        <v>363</v>
      </c>
      <c r="IJ1" t="s">
        <v>364</v>
      </c>
      <c r="IK1" t="s">
        <v>365</v>
      </c>
      <c r="IL1" t="s">
        <v>366</v>
      </c>
      <c r="IM1" t="s">
        <v>367</v>
      </c>
      <c r="IN1" t="s">
        <v>368</v>
      </c>
      <c r="IO1" t="s">
        <v>369</v>
      </c>
      <c r="IP1" t="s">
        <v>370</v>
      </c>
      <c r="IQ1" t="s">
        <v>371</v>
      </c>
      <c r="IR1" t="s">
        <v>372</v>
      </c>
      <c r="IS1" t="s">
        <v>373</v>
      </c>
      <c r="IT1" t="s">
        <v>374</v>
      </c>
      <c r="IU1" t="s">
        <v>375</v>
      </c>
      <c r="IV1" t="s">
        <v>376</v>
      </c>
      <c r="IW1" t="s">
        <v>377</v>
      </c>
      <c r="IX1" t="s">
        <v>378</v>
      </c>
      <c r="IY1" t="s">
        <v>379</v>
      </c>
      <c r="IZ1" t="s">
        <v>380</v>
      </c>
      <c r="JA1" t="s">
        <v>381</v>
      </c>
      <c r="JB1" t="s">
        <v>382</v>
      </c>
      <c r="JC1" t="s">
        <v>383</v>
      </c>
      <c r="JD1" t="s">
        <v>384</v>
      </c>
      <c r="JE1" t="s">
        <v>385</v>
      </c>
      <c r="JF1" t="s">
        <v>386</v>
      </c>
      <c r="JG1" t="s">
        <v>387</v>
      </c>
      <c r="JH1" t="s">
        <v>388</v>
      </c>
      <c r="JI1" t="s">
        <v>389</v>
      </c>
      <c r="JJ1" t="s">
        <v>390</v>
      </c>
      <c r="JK1" t="s">
        <v>391</v>
      </c>
      <c r="JL1" t="s">
        <v>392</v>
      </c>
      <c r="JM1" t="s">
        <v>393</v>
      </c>
      <c r="JN1" t="s">
        <v>394</v>
      </c>
      <c r="JO1" t="s">
        <v>395</v>
      </c>
      <c r="JP1" t="s">
        <v>396</v>
      </c>
      <c r="JQ1" t="s">
        <v>397</v>
      </c>
      <c r="JR1" t="s">
        <v>398</v>
      </c>
      <c r="JS1" t="s">
        <v>399</v>
      </c>
      <c r="JT1" t="s">
        <v>400</v>
      </c>
      <c r="JU1" t="s">
        <v>401</v>
      </c>
      <c r="JV1" t="s">
        <v>402</v>
      </c>
      <c r="JW1" t="s">
        <v>403</v>
      </c>
      <c r="JX1" t="s">
        <v>404</v>
      </c>
      <c r="JY1" t="s">
        <v>405</v>
      </c>
      <c r="JZ1" t="s">
        <v>406</v>
      </c>
      <c r="KA1" t="s">
        <v>407</v>
      </c>
      <c r="KB1" t="s">
        <v>408</v>
      </c>
      <c r="KC1" t="s">
        <v>409</v>
      </c>
      <c r="KD1" t="s">
        <v>410</v>
      </c>
      <c r="KE1" t="s">
        <v>411</v>
      </c>
      <c r="KF1" t="s">
        <v>412</v>
      </c>
      <c r="KG1" t="s">
        <v>413</v>
      </c>
      <c r="KH1" t="s">
        <v>414</v>
      </c>
      <c r="KI1" t="s">
        <v>415</v>
      </c>
      <c r="KJ1" t="s">
        <v>416</v>
      </c>
      <c r="KK1" t="s">
        <v>417</v>
      </c>
      <c r="KL1" t="s">
        <v>418</v>
      </c>
      <c r="KM1" t="s">
        <v>419</v>
      </c>
      <c r="KN1" t="s">
        <v>420</v>
      </c>
      <c r="KO1" t="s">
        <v>421</v>
      </c>
      <c r="KP1" t="s">
        <v>422</v>
      </c>
      <c r="KQ1" t="s">
        <v>423</v>
      </c>
      <c r="KR1" t="s">
        <v>424</v>
      </c>
      <c r="KS1" t="s">
        <v>425</v>
      </c>
      <c r="KT1" t="s">
        <v>426</v>
      </c>
      <c r="KU1" t="s">
        <v>427</v>
      </c>
      <c r="KV1" t="s">
        <v>428</v>
      </c>
      <c r="KW1" t="s">
        <v>429</v>
      </c>
      <c r="KX1" t="s">
        <v>430</v>
      </c>
      <c r="KY1" t="s">
        <v>431</v>
      </c>
      <c r="KZ1" t="s">
        <v>432</v>
      </c>
      <c r="LA1" t="s">
        <v>433</v>
      </c>
      <c r="LB1" t="s">
        <v>434</v>
      </c>
      <c r="LC1" t="s">
        <v>435</v>
      </c>
      <c r="LD1" t="s">
        <v>436</v>
      </c>
      <c r="LE1" t="s">
        <v>437</v>
      </c>
      <c r="LF1" t="s">
        <v>438</v>
      </c>
      <c r="LG1" t="s">
        <v>439</v>
      </c>
      <c r="LH1" t="s">
        <v>440</v>
      </c>
      <c r="LI1" t="s">
        <v>441</v>
      </c>
      <c r="LJ1" t="s">
        <v>442</v>
      </c>
      <c r="LK1" t="s">
        <v>443</v>
      </c>
      <c r="LL1" t="s">
        <v>444</v>
      </c>
      <c r="LM1" t="s">
        <v>445</v>
      </c>
      <c r="LN1" t="s">
        <v>446</v>
      </c>
      <c r="LO1" t="s">
        <v>447</v>
      </c>
      <c r="LP1" t="s">
        <v>448</v>
      </c>
      <c r="LQ1" t="s">
        <v>449</v>
      </c>
      <c r="LR1" t="s">
        <v>450</v>
      </c>
      <c r="LS1" t="s">
        <v>451</v>
      </c>
      <c r="LT1" t="s">
        <v>452</v>
      </c>
      <c r="LU1" t="s">
        <v>453</v>
      </c>
      <c r="LV1" t="s">
        <v>454</v>
      </c>
      <c r="LW1" t="s">
        <v>455</v>
      </c>
      <c r="LX1" t="s">
        <v>456</v>
      </c>
      <c r="LY1" t="s">
        <v>457</v>
      </c>
      <c r="LZ1" t="s">
        <v>458</v>
      </c>
      <c r="MA1" t="s">
        <v>459</v>
      </c>
      <c r="MB1" t="s">
        <v>460</v>
      </c>
      <c r="MC1" t="s">
        <v>461</v>
      </c>
      <c r="MD1" t="s">
        <v>462</v>
      </c>
      <c r="ME1" t="s">
        <v>463</v>
      </c>
      <c r="MF1" t="s">
        <v>464</v>
      </c>
      <c r="MG1" t="s">
        <v>465</v>
      </c>
      <c r="MH1" t="s">
        <v>466</v>
      </c>
      <c r="MI1" t="s">
        <v>467</v>
      </c>
      <c r="MJ1" t="s">
        <v>468</v>
      </c>
      <c r="MK1" t="s">
        <v>469</v>
      </c>
      <c r="ML1" t="s">
        <v>470</v>
      </c>
      <c r="MM1" t="s">
        <v>471</v>
      </c>
      <c r="MN1" t="s">
        <v>472</v>
      </c>
      <c r="MO1" t="s">
        <v>473</v>
      </c>
      <c r="MP1" t="s">
        <v>474</v>
      </c>
      <c r="MQ1" t="s">
        <v>475</v>
      </c>
      <c r="MR1" t="s">
        <v>476</v>
      </c>
      <c r="MS1" t="s">
        <v>477</v>
      </c>
      <c r="MT1" t="s">
        <v>478</v>
      </c>
      <c r="MU1" t="s">
        <v>479</v>
      </c>
      <c r="MV1" t="s">
        <v>480</v>
      </c>
      <c r="MW1" t="s">
        <v>481</v>
      </c>
      <c r="MX1" t="s">
        <v>482</v>
      </c>
      <c r="MY1" t="s">
        <v>483</v>
      </c>
      <c r="MZ1" t="s">
        <v>484</v>
      </c>
      <c r="NA1" t="s">
        <v>485</v>
      </c>
      <c r="NB1" t="s">
        <v>486</v>
      </c>
      <c r="NC1" t="s">
        <v>487</v>
      </c>
      <c r="ND1" t="s">
        <v>488</v>
      </c>
      <c r="NE1" t="s">
        <v>489</v>
      </c>
      <c r="NF1" t="s">
        <v>490</v>
      </c>
      <c r="NG1" t="s">
        <v>491</v>
      </c>
      <c r="NH1" t="s">
        <v>492</v>
      </c>
      <c r="NI1" t="s">
        <v>493</v>
      </c>
      <c r="NJ1" t="s">
        <v>494</v>
      </c>
      <c r="NK1" t="s">
        <v>495</v>
      </c>
      <c r="NL1" t="s">
        <v>496</v>
      </c>
      <c r="NM1" t="s">
        <v>497</v>
      </c>
      <c r="NN1" t="s">
        <v>498</v>
      </c>
      <c r="NO1" t="s">
        <v>499</v>
      </c>
      <c r="NP1" t="s">
        <v>500</v>
      </c>
      <c r="NQ1" t="s">
        <v>501</v>
      </c>
      <c r="NR1" t="s">
        <v>502</v>
      </c>
      <c r="NS1" t="s">
        <v>503</v>
      </c>
      <c r="NT1" t="s">
        <v>504</v>
      </c>
      <c r="NU1" t="s">
        <v>505</v>
      </c>
      <c r="NV1" t="s">
        <v>506</v>
      </c>
      <c r="NW1" t="s">
        <v>507</v>
      </c>
      <c r="NX1" t="s">
        <v>508</v>
      </c>
      <c r="NY1" t="s">
        <v>509</v>
      </c>
      <c r="NZ1" t="s">
        <v>510</v>
      </c>
      <c r="OA1" t="s">
        <v>511</v>
      </c>
      <c r="OB1" t="s">
        <v>512</v>
      </c>
      <c r="OC1" t="s">
        <v>513</v>
      </c>
      <c r="OD1" t="s">
        <v>514</v>
      </c>
      <c r="OE1" t="s">
        <v>515</v>
      </c>
      <c r="OF1" t="s">
        <v>516</v>
      </c>
      <c r="OG1" t="s">
        <v>517</v>
      </c>
      <c r="OH1" t="s">
        <v>518</v>
      </c>
      <c r="OI1" t="s">
        <v>519</v>
      </c>
      <c r="OJ1" t="s">
        <v>520</v>
      </c>
      <c r="OK1" t="s">
        <v>521</v>
      </c>
      <c r="OL1" t="s">
        <v>522</v>
      </c>
      <c r="OM1" t="s">
        <v>523</v>
      </c>
      <c r="ON1" t="s">
        <v>524</v>
      </c>
      <c r="OO1" t="s">
        <v>525</v>
      </c>
      <c r="OP1" t="s">
        <v>526</v>
      </c>
      <c r="OQ1" t="s">
        <v>527</v>
      </c>
      <c r="OR1" t="s">
        <v>528</v>
      </c>
      <c r="OS1" t="s">
        <v>529</v>
      </c>
      <c r="OT1" t="s">
        <v>530</v>
      </c>
      <c r="OU1" t="s">
        <v>531</v>
      </c>
      <c r="OV1" t="s">
        <v>532</v>
      </c>
      <c r="OW1" t="s">
        <v>533</v>
      </c>
      <c r="OX1" t="s">
        <v>534</v>
      </c>
      <c r="OY1" t="s">
        <v>535</v>
      </c>
      <c r="OZ1" t="s">
        <v>536</v>
      </c>
      <c r="PA1" t="s">
        <v>537</v>
      </c>
      <c r="PB1" t="s">
        <v>538</v>
      </c>
      <c r="PC1" t="s">
        <v>539</v>
      </c>
      <c r="PD1" t="s">
        <v>540</v>
      </c>
      <c r="PE1" t="s">
        <v>541</v>
      </c>
      <c r="PF1" t="s">
        <v>542</v>
      </c>
      <c r="PG1" t="s">
        <v>543</v>
      </c>
      <c r="PH1" t="s">
        <v>544</v>
      </c>
      <c r="PI1" t="s">
        <v>545</v>
      </c>
      <c r="PJ1" t="s">
        <v>546</v>
      </c>
      <c r="PK1" t="s">
        <v>547</v>
      </c>
      <c r="PL1" t="s">
        <v>548</v>
      </c>
      <c r="PM1" t="s">
        <v>549</v>
      </c>
      <c r="PN1" t="s">
        <v>550</v>
      </c>
      <c r="PO1" t="s">
        <v>551</v>
      </c>
      <c r="PP1" t="s">
        <v>552</v>
      </c>
      <c r="PQ1" t="s">
        <v>553</v>
      </c>
      <c r="PR1" t="s">
        <v>554</v>
      </c>
      <c r="PS1" t="s">
        <v>555</v>
      </c>
      <c r="PT1" t="s">
        <v>556</v>
      </c>
      <c r="PU1" t="s">
        <v>557</v>
      </c>
      <c r="PV1" t="s">
        <v>558</v>
      </c>
      <c r="PW1" t="s">
        <v>559</v>
      </c>
      <c r="PX1" t="s">
        <v>560</v>
      </c>
      <c r="PY1" t="s">
        <v>561</v>
      </c>
      <c r="PZ1" t="s">
        <v>562</v>
      </c>
      <c r="QA1" t="s">
        <v>563</v>
      </c>
      <c r="QB1" t="s">
        <v>564</v>
      </c>
      <c r="QC1" t="s">
        <v>565</v>
      </c>
      <c r="QD1" t="s">
        <v>566</v>
      </c>
      <c r="QE1" t="s">
        <v>567</v>
      </c>
      <c r="QF1" t="s">
        <v>568</v>
      </c>
      <c r="QG1" t="s">
        <v>569</v>
      </c>
      <c r="QH1" t="s">
        <v>570</v>
      </c>
      <c r="QI1" t="s">
        <v>571</v>
      </c>
      <c r="QJ1" t="s">
        <v>572</v>
      </c>
      <c r="QK1" t="s">
        <v>573</v>
      </c>
      <c r="QL1" t="s">
        <v>574</v>
      </c>
      <c r="QM1" t="s">
        <v>575</v>
      </c>
      <c r="QN1" t="s">
        <v>576</v>
      </c>
      <c r="QO1" t="s">
        <v>577</v>
      </c>
      <c r="QP1" t="s">
        <v>578</v>
      </c>
      <c r="QQ1" t="s">
        <v>579</v>
      </c>
      <c r="QR1" t="s">
        <v>580</v>
      </c>
      <c r="QS1" t="s">
        <v>581</v>
      </c>
      <c r="QT1" t="s">
        <v>582</v>
      </c>
      <c r="QU1" t="s">
        <v>583</v>
      </c>
      <c r="QV1" t="s">
        <v>584</v>
      </c>
      <c r="QW1" t="s">
        <v>585</v>
      </c>
      <c r="QX1" t="s">
        <v>586</v>
      </c>
      <c r="QY1" t="s">
        <v>587</v>
      </c>
      <c r="QZ1" t="s">
        <v>588</v>
      </c>
      <c r="RA1" t="s">
        <v>589</v>
      </c>
      <c r="RB1" t="s">
        <v>590</v>
      </c>
      <c r="RC1" t="s">
        <v>591</v>
      </c>
      <c r="RD1" t="s">
        <v>592</v>
      </c>
      <c r="RE1" t="s">
        <v>593</v>
      </c>
      <c r="RF1" t="s">
        <v>594</v>
      </c>
      <c r="RG1" t="s">
        <v>595</v>
      </c>
      <c r="RH1" t="s">
        <v>596</v>
      </c>
      <c r="RI1" t="s">
        <v>597</v>
      </c>
      <c r="RJ1" t="s">
        <v>598</v>
      </c>
      <c r="RK1" t="s">
        <v>599</v>
      </c>
      <c r="RL1" t="s">
        <v>600</v>
      </c>
      <c r="RM1" t="s">
        <v>601</v>
      </c>
      <c r="RN1" t="s">
        <v>602</v>
      </c>
      <c r="RO1" t="s">
        <v>603</v>
      </c>
      <c r="RP1" t="s">
        <v>604</v>
      </c>
      <c r="RQ1" t="s">
        <v>605</v>
      </c>
      <c r="RR1" t="s">
        <v>606</v>
      </c>
      <c r="RS1" t="s">
        <v>607</v>
      </c>
      <c r="RT1" t="s">
        <v>608</v>
      </c>
      <c r="RU1" t="s">
        <v>609</v>
      </c>
      <c r="RV1" t="s">
        <v>610</v>
      </c>
      <c r="RW1" t="s">
        <v>611</v>
      </c>
      <c r="RX1" t="s">
        <v>612</v>
      </c>
      <c r="RY1" t="s">
        <v>613</v>
      </c>
      <c r="RZ1" t="s">
        <v>614</v>
      </c>
      <c r="SA1" t="s">
        <v>615</v>
      </c>
      <c r="SB1" t="s">
        <v>616</v>
      </c>
      <c r="SC1" t="s">
        <v>617</v>
      </c>
      <c r="SD1" t="s">
        <v>618</v>
      </c>
      <c r="SE1" t="s">
        <v>619</v>
      </c>
      <c r="SF1" t="s">
        <v>620</v>
      </c>
      <c r="SG1" t="s">
        <v>621</v>
      </c>
      <c r="SH1" t="s">
        <v>622</v>
      </c>
      <c r="SI1" t="s">
        <v>623</v>
      </c>
      <c r="SJ1" t="s">
        <v>624</v>
      </c>
      <c r="SK1" t="s">
        <v>625</v>
      </c>
      <c r="SL1" t="s">
        <v>626</v>
      </c>
      <c r="SM1" t="s">
        <v>627</v>
      </c>
      <c r="SN1" t="s">
        <v>628</v>
      </c>
      <c r="SO1" t="s">
        <v>629</v>
      </c>
      <c r="SP1" t="s">
        <v>630</v>
      </c>
      <c r="SQ1" t="s">
        <v>631</v>
      </c>
      <c r="SR1" t="s">
        <v>632</v>
      </c>
      <c r="SS1" t="s">
        <v>633</v>
      </c>
      <c r="ST1" t="s">
        <v>634</v>
      </c>
      <c r="SU1" t="s">
        <v>635</v>
      </c>
      <c r="SV1" t="s">
        <v>636</v>
      </c>
      <c r="SW1" t="s">
        <v>637</v>
      </c>
      <c r="SX1" t="s">
        <v>638</v>
      </c>
      <c r="SY1" t="s">
        <v>639</v>
      </c>
      <c r="SZ1" t="s">
        <v>640</v>
      </c>
      <c r="TA1" t="s">
        <v>641</v>
      </c>
      <c r="TB1" t="s">
        <v>642</v>
      </c>
      <c r="TC1" t="s">
        <v>643</v>
      </c>
      <c r="TD1" t="s">
        <v>644</v>
      </c>
      <c r="TE1" t="s">
        <v>645</v>
      </c>
      <c r="TF1" t="s">
        <v>646</v>
      </c>
      <c r="TG1" t="s">
        <v>647</v>
      </c>
      <c r="TH1" t="s">
        <v>648</v>
      </c>
      <c r="TI1" t="s">
        <v>649</v>
      </c>
      <c r="TJ1" t="s">
        <v>650</v>
      </c>
      <c r="TK1" t="s">
        <v>651</v>
      </c>
      <c r="TL1" t="s">
        <v>652</v>
      </c>
      <c r="TM1" t="s">
        <v>653</v>
      </c>
      <c r="TN1" t="s">
        <v>654</v>
      </c>
      <c r="TO1" t="s">
        <v>655</v>
      </c>
      <c r="TP1" t="s">
        <v>656</v>
      </c>
      <c r="TQ1" t="s">
        <v>657</v>
      </c>
      <c r="TR1" t="s">
        <v>658</v>
      </c>
      <c r="TS1" t="s">
        <v>659</v>
      </c>
      <c r="TT1" t="s">
        <v>660</v>
      </c>
      <c r="TU1" t="s">
        <v>661</v>
      </c>
      <c r="TV1" t="s">
        <v>662</v>
      </c>
      <c r="TW1" t="s">
        <v>663</v>
      </c>
      <c r="TX1" t="s">
        <v>664</v>
      </c>
      <c r="TY1" t="s">
        <v>665</v>
      </c>
      <c r="TZ1" t="s">
        <v>666</v>
      </c>
      <c r="UA1" t="s">
        <v>667</v>
      </c>
      <c r="UB1" t="s">
        <v>668</v>
      </c>
      <c r="UC1" t="s">
        <v>669</v>
      </c>
      <c r="UD1" t="s">
        <v>670</v>
      </c>
      <c r="UE1" t="s">
        <v>671</v>
      </c>
      <c r="UF1" t="s">
        <v>672</v>
      </c>
      <c r="UG1" t="s">
        <v>673</v>
      </c>
      <c r="UH1" t="s">
        <v>674</v>
      </c>
      <c r="UI1" t="s">
        <v>675</v>
      </c>
      <c r="UJ1" t="s">
        <v>676</v>
      </c>
      <c r="UK1" t="s">
        <v>677</v>
      </c>
      <c r="UL1" t="s">
        <v>678</v>
      </c>
      <c r="UM1" t="s">
        <v>679</v>
      </c>
      <c r="UN1" t="s">
        <v>680</v>
      </c>
      <c r="UO1" t="s">
        <v>681</v>
      </c>
      <c r="UP1" t="s">
        <v>682</v>
      </c>
      <c r="UQ1" t="s">
        <v>683</v>
      </c>
      <c r="UR1" t="s">
        <v>684</v>
      </c>
      <c r="US1" t="s">
        <v>685</v>
      </c>
      <c r="UT1" t="s">
        <v>686</v>
      </c>
      <c r="UU1" t="s">
        <v>687</v>
      </c>
      <c r="UV1" t="s">
        <v>688</v>
      </c>
      <c r="UW1" t="s">
        <v>689</v>
      </c>
      <c r="UX1" t="s">
        <v>690</v>
      </c>
      <c r="UY1" t="s">
        <v>691</v>
      </c>
      <c r="UZ1" t="s">
        <v>692</v>
      </c>
      <c r="VA1" t="s">
        <v>693</v>
      </c>
      <c r="VB1" t="s">
        <v>694</v>
      </c>
      <c r="VC1" t="s">
        <v>695</v>
      </c>
      <c r="VD1" t="s">
        <v>696</v>
      </c>
      <c r="VE1" t="s">
        <v>697</v>
      </c>
      <c r="VF1" t="s">
        <v>698</v>
      </c>
      <c r="VG1" t="s">
        <v>699</v>
      </c>
      <c r="VH1" t="s">
        <v>700</v>
      </c>
      <c r="VI1" t="s">
        <v>701</v>
      </c>
      <c r="VJ1" t="s">
        <v>702</v>
      </c>
      <c r="VK1" t="s">
        <v>703</v>
      </c>
      <c r="VL1" t="s">
        <v>704</v>
      </c>
      <c r="VM1" t="s">
        <v>705</v>
      </c>
      <c r="VN1" t="s">
        <v>706</v>
      </c>
      <c r="VO1" t="s">
        <v>707</v>
      </c>
      <c r="VP1" t="s">
        <v>708</v>
      </c>
      <c r="VQ1" t="s">
        <v>709</v>
      </c>
      <c r="VR1" t="s">
        <v>710</v>
      </c>
      <c r="VS1" t="s">
        <v>711</v>
      </c>
      <c r="VT1" t="s">
        <v>712</v>
      </c>
      <c r="VU1" t="s">
        <v>713</v>
      </c>
      <c r="VV1" t="s">
        <v>714</v>
      </c>
      <c r="VW1" t="s">
        <v>715</v>
      </c>
      <c r="VX1" t="s">
        <v>716</v>
      </c>
      <c r="VY1" t="s">
        <v>717</v>
      </c>
      <c r="VZ1" t="s">
        <v>718</v>
      </c>
      <c r="WA1" t="s">
        <v>719</v>
      </c>
      <c r="WB1" t="s">
        <v>720</v>
      </c>
      <c r="WC1" t="s">
        <v>721</v>
      </c>
      <c r="WD1" t="s">
        <v>722</v>
      </c>
      <c r="WE1" t="s">
        <v>723</v>
      </c>
      <c r="WF1" t="s">
        <v>724</v>
      </c>
      <c r="WG1" t="s">
        <v>725</v>
      </c>
      <c r="WH1" t="s">
        <v>726</v>
      </c>
      <c r="WI1" t="s">
        <v>727</v>
      </c>
      <c r="WJ1" t="s">
        <v>728</v>
      </c>
      <c r="WK1" t="s">
        <v>729</v>
      </c>
      <c r="WL1" t="s">
        <v>730</v>
      </c>
      <c r="WM1" t="s">
        <v>731</v>
      </c>
      <c r="WN1" t="s">
        <v>732</v>
      </c>
      <c r="WO1" t="s">
        <v>733</v>
      </c>
      <c r="WP1" t="s">
        <v>734</v>
      </c>
      <c r="WQ1" t="s">
        <v>735</v>
      </c>
      <c r="WR1" t="s">
        <v>736</v>
      </c>
      <c r="WS1" t="s">
        <v>737</v>
      </c>
      <c r="WT1" t="s">
        <v>738</v>
      </c>
      <c r="WU1" t="s">
        <v>739</v>
      </c>
      <c r="WV1" t="s">
        <v>740</v>
      </c>
      <c r="WW1" t="s">
        <v>741</v>
      </c>
      <c r="WX1" t="s">
        <v>742</v>
      </c>
      <c r="WY1" t="s">
        <v>743</v>
      </c>
      <c r="WZ1" t="s">
        <v>744</v>
      </c>
      <c r="XA1" t="s">
        <v>745</v>
      </c>
      <c r="XB1" t="s">
        <v>746</v>
      </c>
      <c r="XC1" t="s">
        <v>747</v>
      </c>
      <c r="XD1" t="s">
        <v>748</v>
      </c>
      <c r="XE1" t="s">
        <v>749</v>
      </c>
      <c r="XF1" t="s">
        <v>750</v>
      </c>
      <c r="XG1" t="s">
        <v>751</v>
      </c>
      <c r="XH1" t="s">
        <v>752</v>
      </c>
      <c r="XI1" t="s">
        <v>753</v>
      </c>
      <c r="XJ1" t="s">
        <v>754</v>
      </c>
      <c r="XK1" t="s">
        <v>755</v>
      </c>
      <c r="XL1" t="s">
        <v>756</v>
      </c>
      <c r="XM1" t="s">
        <v>757</v>
      </c>
      <c r="XN1" t="s">
        <v>758</v>
      </c>
      <c r="XO1" t="s">
        <v>759</v>
      </c>
      <c r="XP1" t="s">
        <v>760</v>
      </c>
      <c r="XQ1" t="s">
        <v>761</v>
      </c>
      <c r="XR1" t="s">
        <v>762</v>
      </c>
      <c r="XS1" t="s">
        <v>763</v>
      </c>
      <c r="XT1" t="s">
        <v>764</v>
      </c>
      <c r="XU1" t="s">
        <v>765</v>
      </c>
      <c r="XV1" t="s">
        <v>766</v>
      </c>
      <c r="XW1" t="s">
        <v>767</v>
      </c>
      <c r="XX1" t="s">
        <v>768</v>
      </c>
      <c r="XY1" t="s">
        <v>769</v>
      </c>
      <c r="XZ1" t="s">
        <v>770</v>
      </c>
      <c r="YA1" t="s">
        <v>771</v>
      </c>
      <c r="YB1" t="s">
        <v>772</v>
      </c>
      <c r="YC1" t="s">
        <v>773</v>
      </c>
      <c r="YD1" t="s">
        <v>774</v>
      </c>
      <c r="YE1" t="s">
        <v>775</v>
      </c>
      <c r="YF1" t="s">
        <v>776</v>
      </c>
      <c r="YG1" t="s">
        <v>777</v>
      </c>
      <c r="YH1" t="s">
        <v>778</v>
      </c>
      <c r="YI1" t="s">
        <v>779</v>
      </c>
      <c r="YJ1" t="s">
        <v>780</v>
      </c>
      <c r="YK1" t="s">
        <v>781</v>
      </c>
      <c r="YL1" t="s">
        <v>782</v>
      </c>
      <c r="YM1" t="s">
        <v>783</v>
      </c>
      <c r="YN1" t="s">
        <v>784</v>
      </c>
      <c r="YO1" t="s">
        <v>785</v>
      </c>
      <c r="YP1" t="s">
        <v>786</v>
      </c>
      <c r="YQ1" t="s">
        <v>787</v>
      </c>
      <c r="YR1" t="s">
        <v>788</v>
      </c>
      <c r="YS1" t="s">
        <v>789</v>
      </c>
      <c r="YT1" t="s">
        <v>790</v>
      </c>
      <c r="YU1" t="s">
        <v>791</v>
      </c>
      <c r="YV1" t="s">
        <v>792</v>
      </c>
      <c r="YW1" t="s">
        <v>793</v>
      </c>
      <c r="YX1" t="s">
        <v>794</v>
      </c>
      <c r="YY1" t="s">
        <v>795</v>
      </c>
      <c r="YZ1" t="s">
        <v>796</v>
      </c>
      <c r="ZA1" t="s">
        <v>797</v>
      </c>
      <c r="ZB1" t="s">
        <v>798</v>
      </c>
      <c r="ZC1" t="s">
        <v>799</v>
      </c>
      <c r="ZD1" t="s">
        <v>800</v>
      </c>
      <c r="ZE1" t="s">
        <v>801</v>
      </c>
      <c r="ZF1" t="s">
        <v>802</v>
      </c>
      <c r="ZG1" t="s">
        <v>803</v>
      </c>
      <c r="ZH1" t="s">
        <v>804</v>
      </c>
      <c r="ZI1" t="s">
        <v>805</v>
      </c>
      <c r="ZJ1" t="s">
        <v>806</v>
      </c>
      <c r="ZK1" t="s">
        <v>807</v>
      </c>
      <c r="ZL1" t="s">
        <v>808</v>
      </c>
      <c r="ZM1" t="s">
        <v>809</v>
      </c>
      <c r="ZN1" t="s">
        <v>810</v>
      </c>
      <c r="ZO1" t="s">
        <v>811</v>
      </c>
      <c r="ZP1" t="s">
        <v>812</v>
      </c>
      <c r="ZQ1" t="s">
        <v>813</v>
      </c>
      <c r="ZR1" t="s">
        <v>814</v>
      </c>
      <c r="ZS1" t="s">
        <v>815</v>
      </c>
      <c r="ZT1" t="s">
        <v>816</v>
      </c>
      <c r="ZU1" t="s">
        <v>817</v>
      </c>
      <c r="ZV1" t="s">
        <v>818</v>
      </c>
      <c r="ZW1" t="s">
        <v>819</v>
      </c>
      <c r="ZX1" t="s">
        <v>820</v>
      </c>
      <c r="ZY1" t="s">
        <v>821</v>
      </c>
      <c r="ZZ1" t="s">
        <v>822</v>
      </c>
      <c r="AAA1" t="s">
        <v>823</v>
      </c>
      <c r="AAB1" t="s">
        <v>824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831</v>
      </c>
      <c r="AAJ1" t="s">
        <v>832</v>
      </c>
      <c r="AAK1" t="s">
        <v>833</v>
      </c>
      <c r="AAL1" t="s">
        <v>834</v>
      </c>
      <c r="AAM1" t="s">
        <v>835</v>
      </c>
      <c r="AAN1" t="s">
        <v>836</v>
      </c>
      <c r="AAO1" t="s">
        <v>837</v>
      </c>
      <c r="AAP1" t="s">
        <v>838</v>
      </c>
      <c r="AAQ1" t="s">
        <v>839</v>
      </c>
      <c r="AAR1" t="s">
        <v>840</v>
      </c>
      <c r="AAS1" t="s">
        <v>841</v>
      </c>
      <c r="AAT1" t="s">
        <v>842</v>
      </c>
      <c r="AAU1" t="s">
        <v>843</v>
      </c>
      <c r="AAV1" t="s">
        <v>844</v>
      </c>
      <c r="AAW1" t="s">
        <v>845</v>
      </c>
      <c r="AAX1" t="s">
        <v>846</v>
      </c>
      <c r="AAY1" t="s">
        <v>847</v>
      </c>
      <c r="AAZ1" t="s">
        <v>848</v>
      </c>
      <c r="ABA1" t="s">
        <v>849</v>
      </c>
      <c r="ABB1" t="s">
        <v>850</v>
      </c>
      <c r="ABC1" t="s">
        <v>851</v>
      </c>
      <c r="ABD1" t="s">
        <v>852</v>
      </c>
      <c r="ABE1" t="s">
        <v>853</v>
      </c>
      <c r="ABF1" t="s">
        <v>854</v>
      </c>
      <c r="ABG1" t="s">
        <v>855</v>
      </c>
      <c r="ABH1" t="s">
        <v>856</v>
      </c>
      <c r="ABI1" t="s">
        <v>857</v>
      </c>
      <c r="ABJ1" t="s">
        <v>858</v>
      </c>
      <c r="ABK1" t="s">
        <v>859</v>
      </c>
      <c r="ABL1" t="s">
        <v>860</v>
      </c>
      <c r="ABM1" t="s">
        <v>861</v>
      </c>
      <c r="ABN1" t="s">
        <v>862</v>
      </c>
      <c r="ABO1" t="s">
        <v>863</v>
      </c>
      <c r="ABP1" t="s">
        <v>864</v>
      </c>
      <c r="ABQ1" t="s">
        <v>865</v>
      </c>
      <c r="ABR1" t="s">
        <v>866</v>
      </c>
      <c r="ABS1" t="s">
        <v>867</v>
      </c>
      <c r="ABT1" t="s">
        <v>868</v>
      </c>
      <c r="ABU1" t="s">
        <v>869</v>
      </c>
      <c r="ABV1" t="s">
        <v>870</v>
      </c>
      <c r="ABW1" t="s">
        <v>871</v>
      </c>
      <c r="ABX1" t="s">
        <v>872</v>
      </c>
      <c r="ABY1" t="s">
        <v>873</v>
      </c>
      <c r="ABZ1" t="s">
        <v>874</v>
      </c>
      <c r="ACA1" t="s">
        <v>875</v>
      </c>
      <c r="ACB1" t="s">
        <v>876</v>
      </c>
      <c r="ACC1" t="s">
        <v>877</v>
      </c>
      <c r="ACD1" t="s">
        <v>878</v>
      </c>
      <c r="ACE1" t="s">
        <v>879</v>
      </c>
      <c r="ACF1" t="s">
        <v>880</v>
      </c>
      <c r="ACG1" t="s">
        <v>881</v>
      </c>
      <c r="ACH1" t="s">
        <v>882</v>
      </c>
      <c r="ACI1" t="s">
        <v>883</v>
      </c>
      <c r="ACJ1" t="s">
        <v>884</v>
      </c>
      <c r="ACK1" t="s">
        <v>885</v>
      </c>
      <c r="ACL1" t="s">
        <v>886</v>
      </c>
      <c r="ACM1" t="s">
        <v>887</v>
      </c>
      <c r="ACN1" t="s">
        <v>888</v>
      </c>
      <c r="ACO1" t="s">
        <v>889</v>
      </c>
      <c r="ACP1" t="s">
        <v>890</v>
      </c>
      <c r="ACQ1" t="s">
        <v>891</v>
      </c>
      <c r="ACR1" t="s">
        <v>892</v>
      </c>
      <c r="ACS1" t="s">
        <v>893</v>
      </c>
      <c r="ACT1" t="s">
        <v>894</v>
      </c>
      <c r="ACU1" t="s">
        <v>895</v>
      </c>
      <c r="ACV1" t="s">
        <v>896</v>
      </c>
      <c r="ACW1" t="s">
        <v>897</v>
      </c>
      <c r="ACX1" t="s">
        <v>898</v>
      </c>
      <c r="ACY1" t="s">
        <v>899</v>
      </c>
      <c r="ACZ1" t="s">
        <v>900</v>
      </c>
      <c r="ADA1" t="s">
        <v>901</v>
      </c>
      <c r="ADB1" t="s">
        <v>902</v>
      </c>
      <c r="ADC1" t="s">
        <v>903</v>
      </c>
      <c r="ADD1" t="s">
        <v>904</v>
      </c>
      <c r="ADE1" t="s">
        <v>905</v>
      </c>
      <c r="ADF1" t="s">
        <v>906</v>
      </c>
      <c r="ADG1" t="s">
        <v>907</v>
      </c>
      <c r="ADH1" t="s">
        <v>908</v>
      </c>
      <c r="ADI1" t="s">
        <v>909</v>
      </c>
      <c r="ADJ1" t="s">
        <v>910</v>
      </c>
      <c r="ADK1" t="s">
        <v>911</v>
      </c>
      <c r="ADL1" t="s">
        <v>912</v>
      </c>
      <c r="ADM1" t="s">
        <v>913</v>
      </c>
      <c r="ADN1" t="s">
        <v>914</v>
      </c>
      <c r="ADO1" t="s">
        <v>915</v>
      </c>
      <c r="ADP1" t="s">
        <v>916</v>
      </c>
      <c r="ADQ1" t="s">
        <v>917</v>
      </c>
      <c r="ADR1" t="s">
        <v>918</v>
      </c>
      <c r="ADS1" t="s">
        <v>919</v>
      </c>
      <c r="ADT1" t="s">
        <v>920</v>
      </c>
      <c r="ADU1" t="s">
        <v>921</v>
      </c>
      <c r="ADV1" t="s">
        <v>922</v>
      </c>
      <c r="ADW1" t="s">
        <v>923</v>
      </c>
      <c r="ADX1" t="s">
        <v>924</v>
      </c>
      <c r="ADY1" t="s">
        <v>925</v>
      </c>
      <c r="ADZ1" t="s">
        <v>926</v>
      </c>
      <c r="AEA1" t="s">
        <v>927</v>
      </c>
      <c r="AEB1" t="s">
        <v>928</v>
      </c>
      <c r="AEC1" t="s">
        <v>929</v>
      </c>
      <c r="AED1" t="s">
        <v>930</v>
      </c>
      <c r="AEE1" t="s">
        <v>931</v>
      </c>
      <c r="AEF1" t="s">
        <v>932</v>
      </c>
      <c r="AEG1" t="s">
        <v>933</v>
      </c>
      <c r="AEH1" t="s">
        <v>934</v>
      </c>
      <c r="AEI1" t="s">
        <v>935</v>
      </c>
      <c r="AEJ1" t="s">
        <v>936</v>
      </c>
      <c r="AEK1" t="s">
        <v>937</v>
      </c>
      <c r="AEL1" t="s">
        <v>938</v>
      </c>
      <c r="AEM1" t="s">
        <v>939</v>
      </c>
      <c r="AEN1" t="s">
        <v>940</v>
      </c>
      <c r="AEO1" t="s">
        <v>941</v>
      </c>
      <c r="AEP1" t="s">
        <v>942</v>
      </c>
      <c r="AEQ1" t="s">
        <v>943</v>
      </c>
      <c r="AER1" t="s">
        <v>944</v>
      </c>
      <c r="AES1" t="s">
        <v>945</v>
      </c>
      <c r="AET1" t="s">
        <v>946</v>
      </c>
      <c r="AEU1" t="s">
        <v>947</v>
      </c>
      <c r="AEV1" t="s">
        <v>948</v>
      </c>
      <c r="AEW1" t="s">
        <v>949</v>
      </c>
      <c r="AEX1" t="s">
        <v>950</v>
      </c>
      <c r="AEY1" t="s">
        <v>951</v>
      </c>
      <c r="AEZ1" t="s">
        <v>952</v>
      </c>
      <c r="AFA1" t="s">
        <v>953</v>
      </c>
      <c r="AFB1" t="s">
        <v>954</v>
      </c>
      <c r="AFC1" t="s">
        <v>955</v>
      </c>
      <c r="AFD1" t="s">
        <v>956</v>
      </c>
      <c r="AFE1" t="s">
        <v>957</v>
      </c>
      <c r="AFF1" t="s">
        <v>958</v>
      </c>
      <c r="AFG1" t="s">
        <v>959</v>
      </c>
      <c r="AFH1" t="s">
        <v>960</v>
      </c>
      <c r="AFI1" t="s">
        <v>961</v>
      </c>
      <c r="AFJ1" t="s">
        <v>962</v>
      </c>
      <c r="AFK1" t="s">
        <v>963</v>
      </c>
      <c r="AFL1" t="s">
        <v>964</v>
      </c>
      <c r="AFM1" t="s">
        <v>965</v>
      </c>
      <c r="AFN1" t="s">
        <v>966</v>
      </c>
      <c r="AFO1" t="s">
        <v>967</v>
      </c>
      <c r="AFP1" t="s">
        <v>968</v>
      </c>
      <c r="AFQ1" t="s">
        <v>969</v>
      </c>
      <c r="AFR1" t="s">
        <v>970</v>
      </c>
      <c r="AFS1" t="s">
        <v>971</v>
      </c>
      <c r="AFT1" t="s">
        <v>972</v>
      </c>
      <c r="AFU1" t="s">
        <v>973</v>
      </c>
      <c r="AFV1" t="s">
        <v>974</v>
      </c>
      <c r="AFW1" t="s">
        <v>975</v>
      </c>
      <c r="AFX1" t="s">
        <v>976</v>
      </c>
      <c r="AFY1" t="s">
        <v>977</v>
      </c>
      <c r="AFZ1" t="s">
        <v>978</v>
      </c>
      <c r="AGA1" t="s">
        <v>979</v>
      </c>
      <c r="AGB1" t="s">
        <v>980</v>
      </c>
      <c r="AGC1" t="s">
        <v>981</v>
      </c>
      <c r="AGD1" t="s">
        <v>982</v>
      </c>
      <c r="AGE1" t="s">
        <v>983</v>
      </c>
      <c r="AGF1" t="s">
        <v>984</v>
      </c>
      <c r="AGG1" t="s">
        <v>985</v>
      </c>
      <c r="AGH1" t="s">
        <v>986</v>
      </c>
      <c r="AGI1" t="s">
        <v>987</v>
      </c>
      <c r="AGJ1" t="s">
        <v>988</v>
      </c>
      <c r="AGK1" t="s">
        <v>989</v>
      </c>
      <c r="AGL1" t="s">
        <v>990</v>
      </c>
      <c r="AGM1" t="s">
        <v>991</v>
      </c>
      <c r="AGN1" t="s">
        <v>992</v>
      </c>
      <c r="AGO1" t="s">
        <v>993</v>
      </c>
      <c r="AGP1" t="s">
        <v>994</v>
      </c>
      <c r="AGQ1" t="s">
        <v>995</v>
      </c>
      <c r="AGR1" t="s">
        <v>996</v>
      </c>
      <c r="AGS1" t="s">
        <v>997</v>
      </c>
      <c r="AGT1" t="s">
        <v>998</v>
      </c>
      <c r="AGU1" t="s">
        <v>999</v>
      </c>
      <c r="AGV1" t="s">
        <v>1000</v>
      </c>
      <c r="AGW1" t="s">
        <v>1001</v>
      </c>
      <c r="AGX1" t="s">
        <v>1002</v>
      </c>
      <c r="AGY1" t="s">
        <v>1003</v>
      </c>
      <c r="AGZ1" t="s">
        <v>1004</v>
      </c>
      <c r="AHA1" t="s">
        <v>1005</v>
      </c>
      <c r="AHB1" t="s">
        <v>1006</v>
      </c>
      <c r="AHC1" t="s">
        <v>1007</v>
      </c>
      <c r="AHD1" t="s">
        <v>1008</v>
      </c>
      <c r="AHE1" t="s">
        <v>1009</v>
      </c>
      <c r="AHF1" t="s">
        <v>1010</v>
      </c>
      <c r="AHG1" t="s">
        <v>1011</v>
      </c>
      <c r="AHH1" t="s">
        <v>1012</v>
      </c>
      <c r="AHI1" t="s">
        <v>1013</v>
      </c>
      <c r="AHJ1" t="s">
        <v>1014</v>
      </c>
      <c r="AHK1" t="s">
        <v>1015</v>
      </c>
      <c r="AHL1" t="s">
        <v>1016</v>
      </c>
      <c r="AHM1" t="s">
        <v>1017</v>
      </c>
      <c r="AHN1" t="s">
        <v>1018</v>
      </c>
      <c r="AHO1" t="s">
        <v>1019</v>
      </c>
      <c r="AHP1" t="s">
        <v>1020</v>
      </c>
      <c r="AHQ1" t="s">
        <v>1021</v>
      </c>
      <c r="AHR1" t="s">
        <v>1022</v>
      </c>
      <c r="AHS1" t="s">
        <v>1023</v>
      </c>
      <c r="AHT1" t="s">
        <v>1024</v>
      </c>
      <c r="AHU1" t="s">
        <v>1025</v>
      </c>
      <c r="AHV1" t="s">
        <v>1026</v>
      </c>
      <c r="AHW1" t="s">
        <v>1027</v>
      </c>
      <c r="AHX1" t="s">
        <v>1028</v>
      </c>
      <c r="AHY1" t="s">
        <v>1029</v>
      </c>
      <c r="AHZ1" t="s">
        <v>1030</v>
      </c>
      <c r="AIA1" t="s">
        <v>1031</v>
      </c>
      <c r="AIB1" t="s">
        <v>1032</v>
      </c>
      <c r="AIC1" t="s">
        <v>1033</v>
      </c>
      <c r="AID1" t="s">
        <v>1034</v>
      </c>
      <c r="AIE1" t="s">
        <v>1035</v>
      </c>
      <c r="AIF1" t="s">
        <v>1036</v>
      </c>
      <c r="AIG1" t="s">
        <v>1037</v>
      </c>
      <c r="AIH1" t="s">
        <v>1038</v>
      </c>
      <c r="AII1" t="s">
        <v>1039</v>
      </c>
      <c r="AIJ1" t="s">
        <v>1040</v>
      </c>
      <c r="AIK1" t="s">
        <v>1041</v>
      </c>
      <c r="AIL1" t="s">
        <v>1042</v>
      </c>
      <c r="AIM1" t="s">
        <v>1043</v>
      </c>
      <c r="AIN1" t="s">
        <v>1044</v>
      </c>
      <c r="AIO1" t="s">
        <v>1045</v>
      </c>
      <c r="AIP1" t="s">
        <v>1046</v>
      </c>
      <c r="AIQ1" t="s">
        <v>1047</v>
      </c>
      <c r="AIR1" t="s">
        <v>1048</v>
      </c>
      <c r="AIS1" t="s">
        <v>1049</v>
      </c>
      <c r="AIT1" t="s">
        <v>1050</v>
      </c>
      <c r="AIU1" t="s">
        <v>1051</v>
      </c>
      <c r="AIV1" t="s">
        <v>1052</v>
      </c>
      <c r="AIW1" t="s">
        <v>1053</v>
      </c>
      <c r="AIX1" t="s">
        <v>1054</v>
      </c>
      <c r="AIY1" t="s">
        <v>1055</v>
      </c>
      <c r="AIZ1" t="s">
        <v>1056</v>
      </c>
      <c r="AJA1" t="s">
        <v>1057</v>
      </c>
      <c r="AJB1" t="s">
        <v>1058</v>
      </c>
      <c r="AJC1" t="s">
        <v>1059</v>
      </c>
      <c r="AJD1" t="s">
        <v>1060</v>
      </c>
      <c r="AJE1" t="s">
        <v>1061</v>
      </c>
      <c r="AJF1" t="s">
        <v>1062</v>
      </c>
      <c r="AJG1" t="s">
        <v>1063</v>
      </c>
      <c r="AJH1" t="s">
        <v>1064</v>
      </c>
      <c r="AJI1" t="s">
        <v>1065</v>
      </c>
      <c r="AJJ1" t="s">
        <v>1066</v>
      </c>
      <c r="AJK1" t="s">
        <v>1067</v>
      </c>
      <c r="AJL1" t="s">
        <v>1068</v>
      </c>
      <c r="AJM1" t="s">
        <v>1069</v>
      </c>
      <c r="AJN1" t="s">
        <v>1070</v>
      </c>
      <c r="AJO1" t="s">
        <v>1071</v>
      </c>
      <c r="AJP1" t="s">
        <v>1072</v>
      </c>
      <c r="AJQ1" t="s">
        <v>1073</v>
      </c>
      <c r="AJR1" t="s">
        <v>1074</v>
      </c>
      <c r="AJS1" t="s">
        <v>1075</v>
      </c>
      <c r="AJT1" t="s">
        <v>1076</v>
      </c>
      <c r="AJU1" t="s">
        <v>1077</v>
      </c>
      <c r="AJV1" t="s">
        <v>1078</v>
      </c>
      <c r="AJW1" t="s">
        <v>1079</v>
      </c>
      <c r="AJX1" t="s">
        <v>1080</v>
      </c>
      <c r="AJY1" t="s">
        <v>1081</v>
      </c>
      <c r="AJZ1" t="s">
        <v>1082</v>
      </c>
      <c r="AKA1" t="s">
        <v>1083</v>
      </c>
      <c r="AKB1" t="s">
        <v>1084</v>
      </c>
      <c r="AKC1" t="s">
        <v>1085</v>
      </c>
      <c r="AKD1" t="s">
        <v>1086</v>
      </c>
      <c r="AKE1" t="s">
        <v>1087</v>
      </c>
      <c r="AKF1" t="s">
        <v>1088</v>
      </c>
      <c r="AKG1" t="s">
        <v>1089</v>
      </c>
      <c r="AKH1" t="s">
        <v>1090</v>
      </c>
      <c r="AKI1" t="s">
        <v>1091</v>
      </c>
      <c r="AKJ1" t="s">
        <v>1092</v>
      </c>
      <c r="AKK1" t="s">
        <v>1093</v>
      </c>
      <c r="AKL1" t="s">
        <v>1094</v>
      </c>
      <c r="AKM1" t="s">
        <v>1095</v>
      </c>
      <c r="AKN1" t="s">
        <v>1096</v>
      </c>
      <c r="AKO1" t="s">
        <v>1097</v>
      </c>
      <c r="AKP1" t="s">
        <v>1098</v>
      </c>
      <c r="AKQ1" t="s">
        <v>1099</v>
      </c>
      <c r="AKR1" t="s">
        <v>1100</v>
      </c>
      <c r="AKS1" t="s">
        <v>1101</v>
      </c>
      <c r="AKT1" t="s">
        <v>1102</v>
      </c>
      <c r="AKU1" t="s">
        <v>1103</v>
      </c>
      <c r="AKV1" t="s">
        <v>1104</v>
      </c>
      <c r="AKW1" t="s">
        <v>1105</v>
      </c>
      <c r="AKX1" t="s">
        <v>1106</v>
      </c>
      <c r="AKY1" t="s">
        <v>1107</v>
      </c>
      <c r="AKZ1" t="s">
        <v>1108</v>
      </c>
      <c r="ALA1" t="s">
        <v>1109</v>
      </c>
      <c r="ALB1" t="s">
        <v>1110</v>
      </c>
      <c r="ALC1" t="s">
        <v>1111</v>
      </c>
      <c r="ALD1" t="s">
        <v>1112</v>
      </c>
      <c r="ALE1" t="s">
        <v>1113</v>
      </c>
      <c r="ALF1" t="s">
        <v>1114</v>
      </c>
      <c r="ALG1" t="s">
        <v>1115</v>
      </c>
      <c r="ALH1" t="s">
        <v>1116</v>
      </c>
      <c r="ALI1" t="s">
        <v>1117</v>
      </c>
      <c r="ALJ1" t="s">
        <v>1118</v>
      </c>
      <c r="ALK1" t="s">
        <v>1119</v>
      </c>
      <c r="ALL1" t="s">
        <v>1120</v>
      </c>
      <c r="ALM1" t="s">
        <v>1121</v>
      </c>
      <c r="ALN1" t="s">
        <v>1122</v>
      </c>
      <c r="ALO1" t="s">
        <v>1123</v>
      </c>
      <c r="ALP1" t="s">
        <v>1124</v>
      </c>
      <c r="ALQ1" t="s">
        <v>1125</v>
      </c>
      <c r="ALR1" t="s">
        <v>1126</v>
      </c>
      <c r="ALS1" t="s">
        <v>1127</v>
      </c>
      <c r="ALT1" t="s">
        <v>1128</v>
      </c>
      <c r="ALU1" t="s">
        <v>1129</v>
      </c>
      <c r="ALV1" t="s">
        <v>1130</v>
      </c>
      <c r="ALW1" t="s">
        <v>1131</v>
      </c>
      <c r="ALX1" t="s">
        <v>1132</v>
      </c>
      <c r="ALY1" t="s">
        <v>1133</v>
      </c>
      <c r="ALZ1" t="s">
        <v>1134</v>
      </c>
      <c r="AMA1" t="s">
        <v>1135</v>
      </c>
      <c r="AMB1" t="s">
        <v>1136</v>
      </c>
      <c r="AMC1" t="s">
        <v>1137</v>
      </c>
      <c r="AMD1" t="s">
        <v>1138</v>
      </c>
      <c r="AME1" t="s">
        <v>1139</v>
      </c>
      <c r="AMF1" t="s">
        <v>1140</v>
      </c>
      <c r="AMG1" t="s">
        <v>1141</v>
      </c>
      <c r="AMH1" t="s">
        <v>1142</v>
      </c>
      <c r="AMI1" t="s">
        <v>1143</v>
      </c>
      <c r="AMJ1" t="s">
        <v>1144</v>
      </c>
      <c r="AMK1" t="s">
        <v>1145</v>
      </c>
      <c r="AML1" t="s">
        <v>1146</v>
      </c>
      <c r="AMM1" t="s">
        <v>1147</v>
      </c>
      <c r="AMN1" t="s">
        <v>1148</v>
      </c>
      <c r="AMO1" t="s">
        <v>1149</v>
      </c>
      <c r="AMP1" t="s">
        <v>1150</v>
      </c>
      <c r="AMQ1" t="s">
        <v>1151</v>
      </c>
      <c r="AMR1" t="s">
        <v>1152</v>
      </c>
      <c r="AMS1" t="s">
        <v>1153</v>
      </c>
      <c r="AMT1" t="s">
        <v>1154</v>
      </c>
      <c r="AMU1" t="s">
        <v>1155</v>
      </c>
      <c r="AMV1" t="s">
        <v>1156</v>
      </c>
      <c r="AMW1" t="s">
        <v>1157</v>
      </c>
      <c r="AMX1" t="s">
        <v>1158</v>
      </c>
      <c r="AMY1" t="s">
        <v>1159</v>
      </c>
      <c r="AMZ1" t="s">
        <v>1160</v>
      </c>
      <c r="ANA1" t="s">
        <v>1161</v>
      </c>
      <c r="ANB1" t="s">
        <v>1162</v>
      </c>
      <c r="ANC1" t="s">
        <v>1163</v>
      </c>
      <c r="AND1" t="s">
        <v>1164</v>
      </c>
      <c r="ANE1" t="s">
        <v>1165</v>
      </c>
      <c r="ANF1" t="s">
        <v>1166</v>
      </c>
      <c r="ANG1" t="s">
        <v>1167</v>
      </c>
      <c r="ANH1" t="s">
        <v>1168</v>
      </c>
      <c r="ANI1" t="s">
        <v>1169</v>
      </c>
      <c r="ANJ1" t="s">
        <v>1170</v>
      </c>
      <c r="ANK1" t="s">
        <v>1171</v>
      </c>
      <c r="ANL1" t="s">
        <v>1172</v>
      </c>
      <c r="ANM1" t="s">
        <v>1173</v>
      </c>
      <c r="ANN1" t="s">
        <v>1174</v>
      </c>
      <c r="ANO1" t="s">
        <v>1175</v>
      </c>
      <c r="ANP1" t="s">
        <v>1176</v>
      </c>
      <c r="ANQ1" t="s">
        <v>1177</v>
      </c>
      <c r="ANR1" t="s">
        <v>1178</v>
      </c>
      <c r="ANS1" t="s">
        <v>1179</v>
      </c>
      <c r="ANT1" t="s">
        <v>1180</v>
      </c>
      <c r="ANU1" t="s">
        <v>1181</v>
      </c>
      <c r="ANV1" t="s">
        <v>1182</v>
      </c>
      <c r="ANW1" t="s">
        <v>1183</v>
      </c>
      <c r="ANX1" t="s">
        <v>1184</v>
      </c>
      <c r="ANY1" t="s">
        <v>1185</v>
      </c>
      <c r="ANZ1" t="s">
        <v>1186</v>
      </c>
      <c r="AOA1" t="s">
        <v>1187</v>
      </c>
      <c r="AOB1" t="s">
        <v>1188</v>
      </c>
      <c r="AOC1" t="s">
        <v>1189</v>
      </c>
      <c r="AOD1" t="s">
        <v>1190</v>
      </c>
      <c r="AOE1" t="s">
        <v>1191</v>
      </c>
      <c r="AOF1" t="s">
        <v>1192</v>
      </c>
      <c r="AOG1" t="s">
        <v>1193</v>
      </c>
      <c r="AOH1" t="s">
        <v>1194</v>
      </c>
      <c r="AOI1" t="s">
        <v>1195</v>
      </c>
      <c r="AOJ1" t="s">
        <v>1196</v>
      </c>
      <c r="AOK1" t="s">
        <v>1197</v>
      </c>
      <c r="AOL1" t="s">
        <v>1198</v>
      </c>
      <c r="AOM1" t="s">
        <v>1199</v>
      </c>
      <c r="AON1" t="s">
        <v>1200</v>
      </c>
      <c r="AOO1" t="s">
        <v>1201</v>
      </c>
      <c r="AOP1" t="s">
        <v>1202</v>
      </c>
      <c r="AOQ1" t="s">
        <v>1203</v>
      </c>
      <c r="AOR1" t="s">
        <v>1204</v>
      </c>
      <c r="AOS1" t="s">
        <v>1205</v>
      </c>
      <c r="AOT1" t="s">
        <v>1206</v>
      </c>
      <c r="AOU1" t="s">
        <v>1207</v>
      </c>
      <c r="AOV1" t="s">
        <v>1208</v>
      </c>
      <c r="AOW1" t="s">
        <v>1209</v>
      </c>
      <c r="AOX1" t="s">
        <v>1210</v>
      </c>
      <c r="AOY1" t="s">
        <v>1211</v>
      </c>
      <c r="AOZ1" t="s">
        <v>1212</v>
      </c>
      <c r="APA1" t="s">
        <v>1213</v>
      </c>
      <c r="APB1" t="s">
        <v>1214</v>
      </c>
      <c r="APC1" t="s">
        <v>1215</v>
      </c>
      <c r="APD1" t="s">
        <v>1216</v>
      </c>
      <c r="APE1" t="s">
        <v>1217</v>
      </c>
      <c r="APF1" t="s">
        <v>1218</v>
      </c>
      <c r="APG1" t="s">
        <v>1219</v>
      </c>
      <c r="APH1" t="s">
        <v>1220</v>
      </c>
      <c r="API1" t="s">
        <v>1221</v>
      </c>
      <c r="APJ1" t="s">
        <v>1222</v>
      </c>
      <c r="APK1" t="s">
        <v>1223</v>
      </c>
      <c r="APL1" t="s">
        <v>1224</v>
      </c>
      <c r="APM1" t="s">
        <v>1225</v>
      </c>
      <c r="APN1" t="s">
        <v>1226</v>
      </c>
      <c r="APO1" t="s">
        <v>1227</v>
      </c>
      <c r="APP1" t="s">
        <v>1228</v>
      </c>
      <c r="APQ1" t="s">
        <v>1229</v>
      </c>
      <c r="APR1" t="s">
        <v>1230</v>
      </c>
      <c r="APS1" t="s">
        <v>1231</v>
      </c>
      <c r="APT1" t="s">
        <v>1232</v>
      </c>
      <c r="APU1" t="s">
        <v>1233</v>
      </c>
      <c r="APV1" t="s">
        <v>1234</v>
      </c>
      <c r="APW1" t="s">
        <v>1235</v>
      </c>
      <c r="APX1" t="s">
        <v>1236</v>
      </c>
      <c r="APY1" t="s">
        <v>1237</v>
      </c>
      <c r="APZ1" t="s">
        <v>1238</v>
      </c>
      <c r="AQA1" t="s">
        <v>1239</v>
      </c>
      <c r="AQB1" t="s">
        <v>1240</v>
      </c>
      <c r="AQC1" t="s">
        <v>1241</v>
      </c>
      <c r="AQD1" t="s">
        <v>1242</v>
      </c>
      <c r="AQE1" t="s">
        <v>1243</v>
      </c>
      <c r="AQF1" t="s">
        <v>1244</v>
      </c>
      <c r="AQG1" t="s">
        <v>1245</v>
      </c>
      <c r="AQH1" t="s">
        <v>1246</v>
      </c>
      <c r="AQI1" t="s">
        <v>1247</v>
      </c>
      <c r="AQJ1" t="s">
        <v>1248</v>
      </c>
      <c r="AQK1" t="s">
        <v>1249</v>
      </c>
      <c r="AQL1" t="s">
        <v>1250</v>
      </c>
      <c r="AQM1" t="s">
        <v>1251</v>
      </c>
      <c r="AQN1" t="s">
        <v>1252</v>
      </c>
      <c r="AQO1" t="s">
        <v>1253</v>
      </c>
      <c r="AQP1" t="s">
        <v>1254</v>
      </c>
      <c r="AQQ1" t="s">
        <v>1255</v>
      </c>
      <c r="AQR1" t="s">
        <v>1256</v>
      </c>
      <c r="AQS1" t="s">
        <v>1257</v>
      </c>
      <c r="AQT1" t="s">
        <v>1258</v>
      </c>
      <c r="AQU1" t="s">
        <v>1259</v>
      </c>
      <c r="AQV1" t="s">
        <v>1260</v>
      </c>
      <c r="AQW1" t="s">
        <v>1261</v>
      </c>
      <c r="AQX1" t="s">
        <v>1262</v>
      </c>
      <c r="AQY1" t="s">
        <v>1263</v>
      </c>
      <c r="AQZ1" t="s">
        <v>1264</v>
      </c>
      <c r="ARA1" t="s">
        <v>1265</v>
      </c>
      <c r="ARB1" t="s">
        <v>1266</v>
      </c>
      <c r="ARC1" t="s">
        <v>1267</v>
      </c>
      <c r="ARD1" t="s">
        <v>1268</v>
      </c>
      <c r="ARE1" t="s">
        <v>1269</v>
      </c>
      <c r="ARF1" t="s">
        <v>1270</v>
      </c>
      <c r="ARG1" t="s">
        <v>1271</v>
      </c>
      <c r="ARH1" t="s">
        <v>1272</v>
      </c>
      <c r="ARI1" t="s">
        <v>1273</v>
      </c>
      <c r="ARJ1" t="s">
        <v>1274</v>
      </c>
      <c r="ARK1" t="s">
        <v>1275</v>
      </c>
      <c r="ARL1" t="s">
        <v>1276</v>
      </c>
      <c r="ARM1" t="s">
        <v>1277</v>
      </c>
      <c r="ARN1" t="s">
        <v>1278</v>
      </c>
      <c r="ARO1" t="s">
        <v>1279</v>
      </c>
      <c r="ARP1" t="s">
        <v>1280</v>
      </c>
      <c r="ARQ1" t="s">
        <v>1281</v>
      </c>
      <c r="ARR1" t="s">
        <v>1282</v>
      </c>
      <c r="ARS1" t="s">
        <v>1283</v>
      </c>
      <c r="ART1" t="s">
        <v>1284</v>
      </c>
      <c r="ARU1" t="s">
        <v>1285</v>
      </c>
      <c r="ARV1" t="s">
        <v>1286</v>
      </c>
      <c r="ARW1" t="s">
        <v>1287</v>
      </c>
      <c r="ARX1" t="s">
        <v>1288</v>
      </c>
      <c r="ARY1" t="s">
        <v>1289</v>
      </c>
      <c r="ARZ1" t="s">
        <v>1290</v>
      </c>
      <c r="ASA1" t="s">
        <v>1291</v>
      </c>
      <c r="ASB1" t="s">
        <v>1292</v>
      </c>
      <c r="ASC1" t="s">
        <v>1293</v>
      </c>
      <c r="ASD1" t="s">
        <v>1294</v>
      </c>
      <c r="ASE1" t="s">
        <v>1295</v>
      </c>
      <c r="ASF1" t="s">
        <v>1296</v>
      </c>
      <c r="ASG1" t="s">
        <v>1297</v>
      </c>
      <c r="ASH1" t="s">
        <v>1298</v>
      </c>
      <c r="ASI1" t="s">
        <v>1299</v>
      </c>
      <c r="ASJ1" t="s">
        <v>1300</v>
      </c>
      <c r="ASK1" t="s">
        <v>1301</v>
      </c>
      <c r="ASL1" t="s">
        <v>1302</v>
      </c>
      <c r="ASM1" t="s">
        <v>1303</v>
      </c>
      <c r="ASN1" t="s">
        <v>1304</v>
      </c>
      <c r="ASO1" t="s">
        <v>1305</v>
      </c>
      <c r="ASP1" t="s">
        <v>1306</v>
      </c>
      <c r="ASQ1" t="s">
        <v>1307</v>
      </c>
      <c r="ASR1" t="s">
        <v>1308</v>
      </c>
      <c r="ASS1" t="s">
        <v>1309</v>
      </c>
      <c r="AST1" t="s">
        <v>1310</v>
      </c>
      <c r="ASU1" t="s">
        <v>1311</v>
      </c>
      <c r="ASV1" t="s">
        <v>1312</v>
      </c>
      <c r="ASW1" t="s">
        <v>1313</v>
      </c>
      <c r="ASX1" t="s">
        <v>1314</v>
      </c>
      <c r="ASY1" t="s">
        <v>1315</v>
      </c>
      <c r="ASZ1" t="s">
        <v>1316</v>
      </c>
      <c r="ATA1" t="s">
        <v>1317</v>
      </c>
      <c r="ATB1" t="s">
        <v>1318</v>
      </c>
      <c r="ATC1" t="s">
        <v>1319</v>
      </c>
      <c r="ATD1" t="s">
        <v>1320</v>
      </c>
      <c r="ATE1" t="s">
        <v>1321</v>
      </c>
      <c r="ATF1" t="s">
        <v>1322</v>
      </c>
      <c r="ATG1" t="s">
        <v>1323</v>
      </c>
      <c r="ATH1" t="s">
        <v>1324</v>
      </c>
      <c r="ATI1" t="s">
        <v>1325</v>
      </c>
      <c r="ATJ1" t="s">
        <v>1326</v>
      </c>
      <c r="ATK1" t="s">
        <v>1327</v>
      </c>
      <c r="ATL1" t="s">
        <v>1328</v>
      </c>
      <c r="ATM1" t="s">
        <v>1329</v>
      </c>
      <c r="ATN1" t="s">
        <v>1330</v>
      </c>
      <c r="ATO1" t="s">
        <v>1331</v>
      </c>
      <c r="ATP1" t="s">
        <v>1332</v>
      </c>
      <c r="ATQ1" t="s">
        <v>1333</v>
      </c>
      <c r="ATR1" t="s">
        <v>1334</v>
      </c>
      <c r="ATS1" t="s">
        <v>1335</v>
      </c>
      <c r="ATT1" t="s">
        <v>1336</v>
      </c>
      <c r="ATU1" t="s">
        <v>1337</v>
      </c>
      <c r="ATV1" t="s">
        <v>1338</v>
      </c>
      <c r="ATW1" t="s">
        <v>1339</v>
      </c>
      <c r="ATX1" t="s">
        <v>1340</v>
      </c>
      <c r="ATY1" t="s">
        <v>1341</v>
      </c>
      <c r="ATZ1" t="s">
        <v>1342</v>
      </c>
      <c r="AUA1" t="s">
        <v>1343</v>
      </c>
      <c r="AUB1" t="s">
        <v>1344</v>
      </c>
      <c r="AUC1" t="s">
        <v>1345</v>
      </c>
      <c r="AUD1" t="s">
        <v>1346</v>
      </c>
      <c r="AUE1" t="s">
        <v>1347</v>
      </c>
      <c r="AUF1" t="s">
        <v>1348</v>
      </c>
      <c r="AUG1" t="s">
        <v>1349</v>
      </c>
      <c r="AUH1" t="s">
        <v>1350</v>
      </c>
      <c r="AUI1" t="s">
        <v>1351</v>
      </c>
      <c r="AUJ1" t="s">
        <v>1352</v>
      </c>
      <c r="AUK1" t="s">
        <v>1353</v>
      </c>
      <c r="AUL1" t="s">
        <v>1354</v>
      </c>
      <c r="AUM1" t="s">
        <v>1355</v>
      </c>
      <c r="AUN1" t="s">
        <v>1356</v>
      </c>
      <c r="AUO1" t="s">
        <v>1357</v>
      </c>
      <c r="AUP1" t="s">
        <v>1358</v>
      </c>
      <c r="AUQ1" t="s">
        <v>1359</v>
      </c>
      <c r="AUR1" t="s">
        <v>1360</v>
      </c>
      <c r="AUS1" t="s">
        <v>1361</v>
      </c>
      <c r="AUT1" t="s">
        <v>1362</v>
      </c>
      <c r="AUU1" t="s">
        <v>1363</v>
      </c>
      <c r="AUV1" t="s">
        <v>1364</v>
      </c>
      <c r="AUW1" t="s">
        <v>1365</v>
      </c>
      <c r="AUX1" t="s">
        <v>1366</v>
      </c>
      <c r="AUY1" t="s">
        <v>1367</v>
      </c>
      <c r="AUZ1" t="s">
        <v>1368</v>
      </c>
      <c r="AVA1" t="s">
        <v>1369</v>
      </c>
      <c r="AVB1" t="s">
        <v>1370</v>
      </c>
      <c r="AVC1" t="s">
        <v>1371</v>
      </c>
      <c r="AVD1" t="s">
        <v>1372</v>
      </c>
      <c r="AVE1" t="s">
        <v>1373</v>
      </c>
      <c r="AVF1" t="s">
        <v>1374</v>
      </c>
      <c r="AVG1" t="s">
        <v>1375</v>
      </c>
      <c r="AVH1" t="s">
        <v>1376</v>
      </c>
      <c r="AVI1" t="s">
        <v>1377</v>
      </c>
      <c r="AVJ1" t="s">
        <v>1378</v>
      </c>
      <c r="AVK1" t="s">
        <v>1379</v>
      </c>
      <c r="AVL1" t="s">
        <v>1380</v>
      </c>
      <c r="AVM1" t="s">
        <v>1381</v>
      </c>
      <c r="AVN1" t="s">
        <v>1382</v>
      </c>
      <c r="AVO1" t="s">
        <v>1383</v>
      </c>
      <c r="AVP1" t="s">
        <v>1384</v>
      </c>
      <c r="AVQ1" t="s">
        <v>1385</v>
      </c>
      <c r="AVR1" t="s">
        <v>1386</v>
      </c>
      <c r="AVS1" t="s">
        <v>1387</v>
      </c>
      <c r="AVT1" t="s">
        <v>1388</v>
      </c>
      <c r="AVU1" t="s">
        <v>1389</v>
      </c>
      <c r="AVV1" t="s">
        <v>1390</v>
      </c>
      <c r="AVW1" t="s">
        <v>1391</v>
      </c>
      <c r="AVX1" t="s">
        <v>1392</v>
      </c>
      <c r="AVY1" t="s">
        <v>1393</v>
      </c>
      <c r="AVZ1" t="s">
        <v>1394</v>
      </c>
      <c r="AWA1" t="s">
        <v>1395</v>
      </c>
      <c r="AWB1" t="s">
        <v>1396</v>
      </c>
      <c r="AWC1" t="s">
        <v>1397</v>
      </c>
      <c r="AWD1" t="s">
        <v>1398</v>
      </c>
      <c r="AWE1" t="s">
        <v>1399</v>
      </c>
      <c r="AWF1" t="s">
        <v>1400</v>
      </c>
      <c r="AWG1" t="s">
        <v>1401</v>
      </c>
      <c r="AWH1" t="s">
        <v>1402</v>
      </c>
      <c r="AWI1" t="s">
        <v>1403</v>
      </c>
      <c r="AWJ1" t="s">
        <v>1404</v>
      </c>
      <c r="AWK1" t="s">
        <v>1405</v>
      </c>
      <c r="AWL1" t="s">
        <v>1406</v>
      </c>
      <c r="AWM1" t="s">
        <v>1407</v>
      </c>
      <c r="AWN1" t="s">
        <v>1408</v>
      </c>
      <c r="AWO1" t="s">
        <v>1409</v>
      </c>
      <c r="AWP1" t="s">
        <v>1410</v>
      </c>
      <c r="AWQ1" t="s">
        <v>1411</v>
      </c>
      <c r="AWR1" t="s">
        <v>1412</v>
      </c>
      <c r="AWS1" t="s">
        <v>1413</v>
      </c>
      <c r="AWT1" t="s">
        <v>1414</v>
      </c>
      <c r="AWU1" t="s">
        <v>1415</v>
      </c>
      <c r="AWV1" t="s">
        <v>1416</v>
      </c>
      <c r="AWW1" t="s">
        <v>1417</v>
      </c>
      <c r="AWX1" t="s">
        <v>1418</v>
      </c>
      <c r="AWY1" t="s">
        <v>1419</v>
      </c>
      <c r="AWZ1" t="s">
        <v>1420</v>
      </c>
      <c r="AXA1" t="s">
        <v>1421</v>
      </c>
      <c r="AXB1" t="s">
        <v>1422</v>
      </c>
      <c r="AXC1" t="s">
        <v>1423</v>
      </c>
      <c r="AXD1" t="s">
        <v>1424</v>
      </c>
      <c r="AXE1" t="s">
        <v>1425</v>
      </c>
      <c r="AXF1" t="s">
        <v>1426</v>
      </c>
      <c r="AXG1" t="s">
        <v>1427</v>
      </c>
      <c r="AXH1" t="s">
        <v>1428</v>
      </c>
      <c r="AXI1" t="s">
        <v>1429</v>
      </c>
      <c r="AXJ1" t="s">
        <v>1430</v>
      </c>
      <c r="AXK1" t="s">
        <v>1431</v>
      </c>
      <c r="AXL1" t="s">
        <v>1432</v>
      </c>
      <c r="AXM1" t="s">
        <v>1433</v>
      </c>
      <c r="AXN1" t="s">
        <v>1434</v>
      </c>
      <c r="AXO1" t="s">
        <v>1435</v>
      </c>
      <c r="AXP1" t="s">
        <v>1436</v>
      </c>
      <c r="AXQ1" t="s">
        <v>1437</v>
      </c>
      <c r="AXR1" t="s">
        <v>1438</v>
      </c>
      <c r="AXS1" t="s">
        <v>1439</v>
      </c>
      <c r="AXT1" t="s">
        <v>1440</v>
      </c>
      <c r="AXU1" t="s">
        <v>1441</v>
      </c>
      <c r="AXV1" t="s">
        <v>1442</v>
      </c>
      <c r="AXW1" t="s">
        <v>1443</v>
      </c>
      <c r="AXX1" t="s">
        <v>1444</v>
      </c>
      <c r="AXY1" t="s">
        <v>1445</v>
      </c>
      <c r="AXZ1" t="s">
        <v>1446</v>
      </c>
      <c r="AYA1" t="s">
        <v>1447</v>
      </c>
      <c r="AYB1" t="s">
        <v>1448</v>
      </c>
      <c r="AYC1" t="s">
        <v>1449</v>
      </c>
      <c r="AYD1" t="s">
        <v>1450</v>
      </c>
      <c r="AYE1" t="s">
        <v>1451</v>
      </c>
      <c r="AYF1" t="s">
        <v>1452</v>
      </c>
      <c r="AYG1" t="s">
        <v>1453</v>
      </c>
      <c r="AYH1" t="s">
        <v>1454</v>
      </c>
      <c r="AYI1" t="s">
        <v>1455</v>
      </c>
      <c r="AYJ1" t="s">
        <v>1456</v>
      </c>
      <c r="AYK1" t="s">
        <v>1457</v>
      </c>
      <c r="AYL1" t="s">
        <v>1458</v>
      </c>
      <c r="AYM1" t="s">
        <v>1459</v>
      </c>
      <c r="AYN1" t="s">
        <v>1460</v>
      </c>
      <c r="AYO1" t="s">
        <v>1461</v>
      </c>
      <c r="AYP1" t="s">
        <v>1462</v>
      </c>
      <c r="AYQ1" t="s">
        <v>1463</v>
      </c>
      <c r="AYR1" t="s">
        <v>1464</v>
      </c>
      <c r="AYS1" t="s">
        <v>1465</v>
      </c>
      <c r="AYT1" t="s">
        <v>1466</v>
      </c>
      <c r="AYU1" t="s">
        <v>1467</v>
      </c>
      <c r="AYV1" t="s">
        <v>1468</v>
      </c>
      <c r="AYW1" t="s">
        <v>1469</v>
      </c>
      <c r="AYX1" t="s">
        <v>1470</v>
      </c>
      <c r="AYY1" t="s">
        <v>1471</v>
      </c>
      <c r="AYZ1" t="s">
        <v>1472</v>
      </c>
      <c r="AZA1" t="s">
        <v>1473</v>
      </c>
      <c r="AZB1" t="s">
        <v>1474</v>
      </c>
      <c r="AZC1" t="s">
        <v>1475</v>
      </c>
      <c r="AZD1" t="s">
        <v>1476</v>
      </c>
      <c r="AZE1" t="s">
        <v>1477</v>
      </c>
      <c r="AZF1" t="s">
        <v>1478</v>
      </c>
      <c r="AZG1" t="s">
        <v>1479</v>
      </c>
      <c r="AZH1" t="s">
        <v>1480</v>
      </c>
      <c r="AZI1" t="s">
        <v>1481</v>
      </c>
      <c r="AZJ1" t="s">
        <v>1482</v>
      </c>
      <c r="AZK1" t="s">
        <v>1483</v>
      </c>
      <c r="AZL1" t="s">
        <v>1484</v>
      </c>
      <c r="AZM1" t="s">
        <v>1485</v>
      </c>
      <c r="AZN1" t="s">
        <v>1486</v>
      </c>
      <c r="AZO1" t="s">
        <v>1487</v>
      </c>
      <c r="AZP1" t="s">
        <v>1488</v>
      </c>
      <c r="AZQ1" t="s">
        <v>1489</v>
      </c>
      <c r="AZR1" t="s">
        <v>1490</v>
      </c>
      <c r="AZS1" t="s">
        <v>1491</v>
      </c>
      <c r="AZT1" t="s">
        <v>1492</v>
      </c>
      <c r="AZU1" t="s">
        <v>1493</v>
      </c>
      <c r="AZV1" t="s">
        <v>1494</v>
      </c>
      <c r="AZW1" t="s">
        <v>1495</v>
      </c>
      <c r="AZX1" t="s">
        <v>1496</v>
      </c>
      <c r="AZY1" t="s">
        <v>1497</v>
      </c>
      <c r="AZZ1" t="s">
        <v>1498</v>
      </c>
      <c r="BAA1" t="s">
        <v>1499</v>
      </c>
      <c r="BAB1" t="s">
        <v>1500</v>
      </c>
      <c r="BAC1" t="s">
        <v>1501</v>
      </c>
      <c r="BAD1" t="s">
        <v>1502</v>
      </c>
      <c r="BAE1" t="s">
        <v>1503</v>
      </c>
      <c r="BAF1" t="s">
        <v>1504</v>
      </c>
      <c r="BAG1" t="s">
        <v>1505</v>
      </c>
      <c r="BAH1" t="s">
        <v>1506</v>
      </c>
      <c r="BAI1" t="s">
        <v>1507</v>
      </c>
      <c r="BAJ1" t="s">
        <v>1508</v>
      </c>
      <c r="BAK1" t="s">
        <v>1509</v>
      </c>
      <c r="BAL1" t="s">
        <v>1510</v>
      </c>
      <c r="BAM1" t="s">
        <v>1511</v>
      </c>
      <c r="BAN1" t="s">
        <v>1512</v>
      </c>
      <c r="BAO1" t="s">
        <v>1513</v>
      </c>
      <c r="BAP1" t="s">
        <v>1514</v>
      </c>
      <c r="BAQ1" t="s">
        <v>1515</v>
      </c>
      <c r="BAR1" t="s">
        <v>1516</v>
      </c>
      <c r="BAS1" t="s">
        <v>1517</v>
      </c>
      <c r="BAT1" t="s">
        <v>1518</v>
      </c>
      <c r="BAU1" t="s">
        <v>1519</v>
      </c>
      <c r="BAV1" t="s">
        <v>1520</v>
      </c>
      <c r="BAW1" t="s">
        <v>1521</v>
      </c>
      <c r="BAX1" t="s">
        <v>1522</v>
      </c>
      <c r="BAY1" t="s">
        <v>1523</v>
      </c>
      <c r="BAZ1" t="s">
        <v>1524</v>
      </c>
      <c r="BBA1" t="s">
        <v>1525</v>
      </c>
      <c r="BBB1" t="s">
        <v>1526</v>
      </c>
      <c r="BBC1" t="s">
        <v>1527</v>
      </c>
      <c r="BBD1" t="s">
        <v>1528</v>
      </c>
      <c r="BBE1" t="s">
        <v>1529</v>
      </c>
      <c r="BBF1" t="s">
        <v>1530</v>
      </c>
      <c r="BBG1" t="s">
        <v>1531</v>
      </c>
      <c r="BBH1" t="s">
        <v>1532</v>
      </c>
      <c r="BBI1" t="s">
        <v>1533</v>
      </c>
      <c r="BBJ1" t="s">
        <v>1534</v>
      </c>
      <c r="BBK1" t="s">
        <v>1535</v>
      </c>
      <c r="BBL1" t="s">
        <v>1536</v>
      </c>
      <c r="BBM1" t="s">
        <v>1537</v>
      </c>
      <c r="BBN1" t="s">
        <v>1538</v>
      </c>
      <c r="BBO1" t="s">
        <v>1539</v>
      </c>
      <c r="BBP1" t="s">
        <v>1540</v>
      </c>
      <c r="BBQ1" t="s">
        <v>1541</v>
      </c>
      <c r="BBR1" t="s">
        <v>1542</v>
      </c>
      <c r="BBS1" t="s">
        <v>1543</v>
      </c>
      <c r="BBT1" t="s">
        <v>1544</v>
      </c>
      <c r="BBU1" t="s">
        <v>1545</v>
      </c>
      <c r="BBV1" t="s">
        <v>1546</v>
      </c>
      <c r="BBW1" t="s">
        <v>1547</v>
      </c>
      <c r="BBX1" t="s">
        <v>1548</v>
      </c>
      <c r="BBY1" t="s">
        <v>1549</v>
      </c>
      <c r="BBZ1" t="s">
        <v>1550</v>
      </c>
      <c r="BCA1" t="s">
        <v>1551</v>
      </c>
      <c r="BCB1" t="s">
        <v>1552</v>
      </c>
      <c r="BCC1" t="s">
        <v>1553</v>
      </c>
      <c r="BCD1" t="s">
        <v>1554</v>
      </c>
      <c r="BCE1" t="s">
        <v>1555</v>
      </c>
      <c r="BCF1" t="s">
        <v>1556</v>
      </c>
      <c r="BCG1" t="s">
        <v>1557</v>
      </c>
      <c r="BCH1" t="s">
        <v>1558</v>
      </c>
      <c r="BCI1" t="s">
        <v>1559</v>
      </c>
      <c r="BCJ1" t="s">
        <v>1560</v>
      </c>
      <c r="BCK1" t="s">
        <v>1561</v>
      </c>
      <c r="BCL1" t="s">
        <v>1562</v>
      </c>
      <c r="BCM1" t="s">
        <v>1563</v>
      </c>
      <c r="BCN1" t="s">
        <v>1564</v>
      </c>
      <c r="BCO1" t="s">
        <v>1565</v>
      </c>
      <c r="BCP1" t="s">
        <v>1566</v>
      </c>
      <c r="BCQ1" t="s">
        <v>1567</v>
      </c>
      <c r="BCR1" t="s">
        <v>1568</v>
      </c>
      <c r="BCS1" t="s">
        <v>1569</v>
      </c>
      <c r="BCT1" t="s">
        <v>1570</v>
      </c>
      <c r="BCU1" t="s">
        <v>1571</v>
      </c>
      <c r="BCV1" t="s">
        <v>1572</v>
      </c>
      <c r="BCW1" t="s">
        <v>1573</v>
      </c>
      <c r="BCX1" t="s">
        <v>1574</v>
      </c>
      <c r="BCY1" t="s">
        <v>1575</v>
      </c>
      <c r="BCZ1" t="s">
        <v>1576</v>
      </c>
      <c r="BDA1" t="s">
        <v>1577</v>
      </c>
      <c r="BDB1" t="s">
        <v>1578</v>
      </c>
      <c r="BDC1" t="s">
        <v>1579</v>
      </c>
      <c r="BDD1" t="s">
        <v>1580</v>
      </c>
      <c r="BDE1" t="s">
        <v>1581</v>
      </c>
      <c r="BDF1" t="s">
        <v>1582</v>
      </c>
      <c r="BDG1" t="s">
        <v>1583</v>
      </c>
      <c r="BDH1" t="s">
        <v>1584</v>
      </c>
      <c r="BDI1" t="s">
        <v>1585</v>
      </c>
      <c r="BDJ1" t="s">
        <v>1586</v>
      </c>
      <c r="BDK1" t="s">
        <v>1587</v>
      </c>
      <c r="BDL1" t="s">
        <v>1588</v>
      </c>
      <c r="BDM1" t="s">
        <v>1589</v>
      </c>
      <c r="BDN1" t="s">
        <v>1590</v>
      </c>
      <c r="BDO1" t="s">
        <v>1591</v>
      </c>
      <c r="BDP1" t="s">
        <v>1592</v>
      </c>
      <c r="BDQ1" t="s">
        <v>1593</v>
      </c>
      <c r="BDR1" t="s">
        <v>1594</v>
      </c>
      <c r="BDS1" t="s">
        <v>1595</v>
      </c>
      <c r="BDT1" t="s">
        <v>1596</v>
      </c>
      <c r="BDU1" t="s">
        <v>1597</v>
      </c>
      <c r="BDV1" t="s">
        <v>1598</v>
      </c>
      <c r="BDW1" t="s">
        <v>1599</v>
      </c>
      <c r="BDX1" t="s">
        <v>1600</v>
      </c>
      <c r="BDY1" t="s">
        <v>1601</v>
      </c>
      <c r="BDZ1" t="s">
        <v>1602</v>
      </c>
      <c r="BEA1" t="s">
        <v>1603</v>
      </c>
      <c r="BEB1" t="s">
        <v>1604</v>
      </c>
      <c r="BEC1" t="s">
        <v>1605</v>
      </c>
      <c r="BED1" t="s">
        <v>1606</v>
      </c>
      <c r="BEE1" t="s">
        <v>1607</v>
      </c>
      <c r="BEF1" t="s">
        <v>1608</v>
      </c>
      <c r="BEG1" t="s">
        <v>1609</v>
      </c>
      <c r="BEH1" t="s">
        <v>1610</v>
      </c>
      <c r="BEI1" t="s">
        <v>1611</v>
      </c>
      <c r="BEJ1" t="s">
        <v>1612</v>
      </c>
      <c r="BEK1" t="s">
        <v>1613</v>
      </c>
      <c r="BEL1" t="s">
        <v>1614</v>
      </c>
      <c r="BEM1" t="s">
        <v>1615</v>
      </c>
      <c r="BEN1" t="s">
        <v>1616</v>
      </c>
      <c r="BEO1" t="s">
        <v>1617</v>
      </c>
      <c r="BEP1" t="s">
        <v>1618</v>
      </c>
      <c r="BEQ1" t="s">
        <v>1619</v>
      </c>
      <c r="BER1" t="s">
        <v>1620</v>
      </c>
      <c r="BES1" t="s">
        <v>1621</v>
      </c>
      <c r="BET1" t="s">
        <v>1622</v>
      </c>
      <c r="BEU1" t="s">
        <v>1623</v>
      </c>
      <c r="BEV1" t="s">
        <v>1624</v>
      </c>
      <c r="BEW1" t="s">
        <v>1625</v>
      </c>
      <c r="BEX1" t="s">
        <v>1626</v>
      </c>
      <c r="BEY1" t="s">
        <v>1627</v>
      </c>
      <c r="BEZ1" t="s">
        <v>1628</v>
      </c>
      <c r="BFA1" t="s">
        <v>1629</v>
      </c>
      <c r="BFB1" t="s">
        <v>1630</v>
      </c>
      <c r="BFC1" t="s">
        <v>1631</v>
      </c>
      <c r="BFD1" t="s">
        <v>1632</v>
      </c>
      <c r="BFE1" t="s">
        <v>1633</v>
      </c>
      <c r="BFF1" t="s">
        <v>1634</v>
      </c>
      <c r="BFG1" t="s">
        <v>1635</v>
      </c>
      <c r="BFH1" t="s">
        <v>1636</v>
      </c>
      <c r="BFI1" t="s">
        <v>1637</v>
      </c>
      <c r="BFJ1" t="s">
        <v>1638</v>
      </c>
      <c r="BFK1" t="s">
        <v>1639</v>
      </c>
      <c r="BFL1" t="s">
        <v>1640</v>
      </c>
      <c r="BFM1" t="s">
        <v>1641</v>
      </c>
      <c r="BFN1" t="s">
        <v>1642</v>
      </c>
      <c r="BFO1" t="s">
        <v>1643</v>
      </c>
      <c r="BFP1" t="s">
        <v>1644</v>
      </c>
      <c r="BFQ1" t="s">
        <v>1645</v>
      </c>
      <c r="BFR1" t="s">
        <v>1646</v>
      </c>
      <c r="BFS1" t="s">
        <v>1647</v>
      </c>
      <c r="BFT1" t="s">
        <v>1648</v>
      </c>
      <c r="BFU1" t="s">
        <v>1649</v>
      </c>
      <c r="BFV1" t="s">
        <v>1650</v>
      </c>
      <c r="BFW1" t="s">
        <v>1651</v>
      </c>
      <c r="BFX1" t="s">
        <v>1652</v>
      </c>
      <c r="BFY1" t="s">
        <v>1653</v>
      </c>
      <c r="BFZ1" t="s">
        <v>1654</v>
      </c>
      <c r="BGA1" t="s">
        <v>1655</v>
      </c>
      <c r="BGB1" t="s">
        <v>1656</v>
      </c>
      <c r="BGC1" t="s">
        <v>1657</v>
      </c>
      <c r="BGD1" t="s">
        <v>1658</v>
      </c>
      <c r="BGE1" t="s">
        <v>1659</v>
      </c>
      <c r="BGF1" t="s">
        <v>1660</v>
      </c>
      <c r="BGG1" t="s">
        <v>1661</v>
      </c>
      <c r="BGH1" t="s">
        <v>1662</v>
      </c>
      <c r="BGI1" t="s">
        <v>1663</v>
      </c>
      <c r="BGJ1" t="s">
        <v>1664</v>
      </c>
      <c r="BGK1" t="s">
        <v>1665</v>
      </c>
      <c r="BGL1" t="s">
        <v>1666</v>
      </c>
      <c r="BGM1" t="s">
        <v>1667</v>
      </c>
      <c r="BGN1" t="s">
        <v>1668</v>
      </c>
      <c r="BGO1" t="s">
        <v>1669</v>
      </c>
      <c r="BGP1" t="s">
        <v>1670</v>
      </c>
      <c r="BGQ1" t="s">
        <v>1671</v>
      </c>
      <c r="BGR1" t="s">
        <v>1672</v>
      </c>
      <c r="BGS1" t="s">
        <v>1673</v>
      </c>
      <c r="BGT1" t="s">
        <v>1674</v>
      </c>
      <c r="BGU1" t="s">
        <v>1675</v>
      </c>
      <c r="BGV1" t="s">
        <v>1676</v>
      </c>
      <c r="BGW1" t="s">
        <v>1677</v>
      </c>
      <c r="BGX1" t="s">
        <v>1678</v>
      </c>
      <c r="BGY1" t="s">
        <v>1679</v>
      </c>
      <c r="BGZ1" t="s">
        <v>1680</v>
      </c>
      <c r="BHA1" t="s">
        <v>1681</v>
      </c>
      <c r="BHB1" t="s">
        <v>1682</v>
      </c>
      <c r="BHC1" t="s">
        <v>1683</v>
      </c>
      <c r="BHD1" t="s">
        <v>1684</v>
      </c>
      <c r="BHE1" t="s">
        <v>1685</v>
      </c>
      <c r="BHF1" t="s">
        <v>1686</v>
      </c>
      <c r="BHG1" t="s">
        <v>1687</v>
      </c>
      <c r="BHH1" t="s">
        <v>1688</v>
      </c>
      <c r="BHI1" t="s">
        <v>1689</v>
      </c>
      <c r="BHJ1" t="s">
        <v>1690</v>
      </c>
      <c r="BHK1" t="s">
        <v>1691</v>
      </c>
      <c r="BHL1" t="s">
        <v>1692</v>
      </c>
      <c r="BHM1" t="s">
        <v>1693</v>
      </c>
      <c r="BHN1" t="s">
        <v>1694</v>
      </c>
      <c r="BHO1" t="s">
        <v>1695</v>
      </c>
      <c r="BHP1" t="s">
        <v>1696</v>
      </c>
      <c r="BHQ1" t="s">
        <v>1697</v>
      </c>
      <c r="BHR1" t="s">
        <v>1698</v>
      </c>
      <c r="BHS1" t="s">
        <v>1699</v>
      </c>
      <c r="BHT1" t="s">
        <v>1700</v>
      </c>
      <c r="BHU1" t="s">
        <v>1701</v>
      </c>
      <c r="BHV1" t="s">
        <v>1702</v>
      </c>
      <c r="BHW1" t="s">
        <v>1703</v>
      </c>
      <c r="BHX1" t="s">
        <v>1704</v>
      </c>
      <c r="BHY1" t="s">
        <v>1705</v>
      </c>
      <c r="BHZ1" t="s">
        <v>1706</v>
      </c>
      <c r="BIA1" t="s">
        <v>1707</v>
      </c>
      <c r="BIB1" t="s">
        <v>1708</v>
      </c>
      <c r="BIC1" t="s">
        <v>1709</v>
      </c>
      <c r="BID1" t="s">
        <v>1710</v>
      </c>
      <c r="BIE1" t="s">
        <v>1711</v>
      </c>
      <c r="BIF1" t="s">
        <v>1712</v>
      </c>
      <c r="BIG1" t="s">
        <v>1713</v>
      </c>
      <c r="BIH1" t="s">
        <v>1714</v>
      </c>
      <c r="BII1" t="s">
        <v>1715</v>
      </c>
      <c r="BIJ1" t="s">
        <v>1716</v>
      </c>
      <c r="BIK1" t="s">
        <v>1717</v>
      </c>
      <c r="BIL1" t="s">
        <v>1718</v>
      </c>
      <c r="BIM1" t="s">
        <v>1719</v>
      </c>
      <c r="BIN1" t="s">
        <v>1720</v>
      </c>
      <c r="BIO1" t="s">
        <v>1721</v>
      </c>
      <c r="BIP1" t="s">
        <v>1722</v>
      </c>
      <c r="BIQ1" t="s">
        <v>1723</v>
      </c>
      <c r="BIR1" t="s">
        <v>1724</v>
      </c>
      <c r="BIS1" t="s">
        <v>1725</v>
      </c>
      <c r="BIT1" t="s">
        <v>1726</v>
      </c>
      <c r="BIU1" t="s">
        <v>1727</v>
      </c>
      <c r="BIV1" t="s">
        <v>1728</v>
      </c>
      <c r="BIW1" t="s">
        <v>1729</v>
      </c>
      <c r="BIX1" t="s">
        <v>1730</v>
      </c>
      <c r="BIY1" t="s">
        <v>1731</v>
      </c>
      <c r="BIZ1" t="s">
        <v>1732</v>
      </c>
      <c r="BJA1" t="s">
        <v>1733</v>
      </c>
      <c r="BJB1" t="s">
        <v>1734</v>
      </c>
      <c r="BJC1" t="s">
        <v>1735</v>
      </c>
      <c r="BJD1" t="s">
        <v>1736</v>
      </c>
      <c r="BJE1" t="s">
        <v>1737</v>
      </c>
      <c r="BJF1" t="s">
        <v>1738</v>
      </c>
      <c r="BJG1" t="s">
        <v>1739</v>
      </c>
      <c r="BJH1" t="s">
        <v>1740</v>
      </c>
      <c r="BJI1" t="s">
        <v>1741</v>
      </c>
      <c r="BJJ1" t="s">
        <v>1742</v>
      </c>
      <c r="BJK1" t="s">
        <v>1743</v>
      </c>
      <c r="BJL1" t="s">
        <v>1744</v>
      </c>
      <c r="BJM1" t="s">
        <v>1745</v>
      </c>
      <c r="BJN1" t="s">
        <v>1746</v>
      </c>
      <c r="BJO1" t="s">
        <v>1747</v>
      </c>
      <c r="BJP1" t="s">
        <v>1748</v>
      </c>
      <c r="BJQ1" t="s">
        <v>1749</v>
      </c>
      <c r="BJR1" t="s">
        <v>1750</v>
      </c>
      <c r="BJS1" t="s">
        <v>1751</v>
      </c>
      <c r="BJT1" t="s">
        <v>1752</v>
      </c>
      <c r="BJU1" t="s">
        <v>1753</v>
      </c>
      <c r="BJV1" t="s">
        <v>1754</v>
      </c>
      <c r="BJW1" t="s">
        <v>1755</v>
      </c>
      <c r="BJX1" t="s">
        <v>1756</v>
      </c>
      <c r="BJY1" t="s">
        <v>1757</v>
      </c>
      <c r="BJZ1" t="s">
        <v>1758</v>
      </c>
      <c r="BKA1" t="s">
        <v>1759</v>
      </c>
      <c r="BKB1" t="s">
        <v>1760</v>
      </c>
      <c r="BKC1" t="s">
        <v>1761</v>
      </c>
      <c r="BKD1" t="s">
        <v>1762</v>
      </c>
      <c r="BKE1" t="s">
        <v>1763</v>
      </c>
      <c r="BKF1" t="s">
        <v>1764</v>
      </c>
      <c r="BKG1" t="s">
        <v>1765</v>
      </c>
      <c r="BKH1" t="s">
        <v>1766</v>
      </c>
      <c r="BKI1" t="s">
        <v>1767</v>
      </c>
      <c r="BKJ1" t="s">
        <v>1768</v>
      </c>
      <c r="BKK1" t="s">
        <v>1769</v>
      </c>
      <c r="BKL1" t="s">
        <v>1770</v>
      </c>
      <c r="BKM1" t="s">
        <v>1771</v>
      </c>
      <c r="BKN1" t="s">
        <v>1772</v>
      </c>
      <c r="BKO1" t="s">
        <v>1773</v>
      </c>
      <c r="BKP1" t="s">
        <v>1774</v>
      </c>
      <c r="BKQ1" t="s">
        <v>1775</v>
      </c>
      <c r="BKR1" t="s">
        <v>1776</v>
      </c>
      <c r="BKS1" t="s">
        <v>1777</v>
      </c>
      <c r="BKT1" t="s">
        <v>1778</v>
      </c>
      <c r="BKU1" t="s">
        <v>1779</v>
      </c>
      <c r="BKV1" t="s">
        <v>1780</v>
      </c>
      <c r="BKW1" t="s">
        <v>1781</v>
      </c>
      <c r="BKX1" t="s">
        <v>1782</v>
      </c>
      <c r="BKY1" t="s">
        <v>1783</v>
      </c>
      <c r="BKZ1" t="s">
        <v>1784</v>
      </c>
      <c r="BLA1" t="s">
        <v>1785</v>
      </c>
      <c r="BLB1" t="s">
        <v>1786</v>
      </c>
      <c r="BLC1" t="s">
        <v>1787</v>
      </c>
      <c r="BLD1" t="s">
        <v>1788</v>
      </c>
      <c r="BLE1" t="s">
        <v>1789</v>
      </c>
      <c r="BLF1" t="s">
        <v>1790</v>
      </c>
      <c r="BLG1" t="s">
        <v>1791</v>
      </c>
      <c r="BLH1" t="s">
        <v>1792</v>
      </c>
      <c r="BLI1" t="s">
        <v>1793</v>
      </c>
      <c r="BLJ1" t="s">
        <v>1794</v>
      </c>
      <c r="BLK1" t="s">
        <v>1795</v>
      </c>
      <c r="BLL1" t="s">
        <v>1796</v>
      </c>
      <c r="BLM1" t="s">
        <v>1797</v>
      </c>
      <c r="BLN1" t="s">
        <v>1798</v>
      </c>
      <c r="BLO1" t="s">
        <v>1799</v>
      </c>
      <c r="BLP1" t="s">
        <v>1800</v>
      </c>
      <c r="BLQ1" t="s">
        <v>1801</v>
      </c>
      <c r="BLR1" t="s">
        <v>1802</v>
      </c>
      <c r="BLS1" t="s">
        <v>1803</v>
      </c>
      <c r="BLT1" t="s">
        <v>1804</v>
      </c>
      <c r="BLU1" t="s">
        <v>1805</v>
      </c>
      <c r="BLV1" t="s">
        <v>1806</v>
      </c>
      <c r="BLW1" t="s">
        <v>1807</v>
      </c>
      <c r="BLX1" t="s">
        <v>1808</v>
      </c>
      <c r="BLY1" t="s">
        <v>1809</v>
      </c>
      <c r="BLZ1" t="s">
        <v>1810</v>
      </c>
      <c r="BMA1" t="s">
        <v>1811</v>
      </c>
      <c r="BMB1" t="s">
        <v>1812</v>
      </c>
      <c r="BMC1" t="s">
        <v>1813</v>
      </c>
      <c r="BMD1" t="s">
        <v>1814</v>
      </c>
      <c r="BME1" t="s">
        <v>1815</v>
      </c>
      <c r="BMF1" t="s">
        <v>1816</v>
      </c>
      <c r="BMG1" t="s">
        <v>1817</v>
      </c>
      <c r="BMH1" t="s">
        <v>1818</v>
      </c>
      <c r="BMI1" t="s">
        <v>1819</v>
      </c>
      <c r="BMJ1" t="s">
        <v>1820</v>
      </c>
      <c r="BMK1" t="s">
        <v>1821</v>
      </c>
      <c r="BML1" t="s">
        <v>1822</v>
      </c>
      <c r="BMM1" t="s">
        <v>1823</v>
      </c>
      <c r="BMN1" t="s">
        <v>1824</v>
      </c>
      <c r="BMO1" t="s">
        <v>1825</v>
      </c>
      <c r="BMP1" t="s">
        <v>1826</v>
      </c>
      <c r="BMQ1" t="s">
        <v>1827</v>
      </c>
      <c r="BMR1" t="s">
        <v>1828</v>
      </c>
      <c r="BMS1" t="s">
        <v>1829</v>
      </c>
      <c r="BMT1" t="s">
        <v>1830</v>
      </c>
      <c r="BMU1" t="s">
        <v>1831</v>
      </c>
      <c r="BMV1" t="s">
        <v>1832</v>
      </c>
      <c r="BMW1" t="s">
        <v>1833</v>
      </c>
      <c r="BMX1" t="s">
        <v>1834</v>
      </c>
      <c r="BMY1" t="s">
        <v>1835</v>
      </c>
      <c r="BMZ1" t="s">
        <v>1836</v>
      </c>
      <c r="BNA1" t="s">
        <v>1837</v>
      </c>
      <c r="BNB1" t="s">
        <v>1838</v>
      </c>
      <c r="BNC1" t="s">
        <v>1839</v>
      </c>
      <c r="BND1" t="s">
        <v>1840</v>
      </c>
      <c r="BNE1" t="s">
        <v>1841</v>
      </c>
      <c r="BNF1" t="s">
        <v>1842</v>
      </c>
      <c r="BNG1" t="s">
        <v>1843</v>
      </c>
      <c r="BNH1" t="s">
        <v>1844</v>
      </c>
      <c r="BNI1" t="s">
        <v>1845</v>
      </c>
      <c r="BNJ1" t="s">
        <v>1846</v>
      </c>
      <c r="BNK1" t="s">
        <v>1847</v>
      </c>
      <c r="BNL1" t="s">
        <v>1848</v>
      </c>
      <c r="BNM1" t="s">
        <v>1849</v>
      </c>
      <c r="BNN1" t="s">
        <v>1850</v>
      </c>
      <c r="BNO1" t="s">
        <v>1851</v>
      </c>
      <c r="BNP1" t="s">
        <v>1852</v>
      </c>
      <c r="BNQ1" t="s">
        <v>1853</v>
      </c>
      <c r="BNR1" t="s">
        <v>1854</v>
      </c>
      <c r="BNS1" t="s">
        <v>1855</v>
      </c>
      <c r="BNT1" t="s">
        <v>1856</v>
      </c>
      <c r="BNU1" t="s">
        <v>1857</v>
      </c>
      <c r="BNV1" t="s">
        <v>1858</v>
      </c>
      <c r="BNW1" t="s">
        <v>1859</v>
      </c>
      <c r="BNX1" t="s">
        <v>1860</v>
      </c>
      <c r="BNY1" t="s">
        <v>1861</v>
      </c>
      <c r="BNZ1" t="s">
        <v>1862</v>
      </c>
      <c r="BOA1" t="s">
        <v>1863</v>
      </c>
      <c r="BOB1" t="s">
        <v>1864</v>
      </c>
      <c r="BOC1" t="s">
        <v>1865</v>
      </c>
      <c r="BOD1" t="s">
        <v>1866</v>
      </c>
      <c r="BOE1" t="s">
        <v>1867</v>
      </c>
      <c r="BOF1" t="s">
        <v>1868</v>
      </c>
      <c r="BOG1" t="s">
        <v>1869</v>
      </c>
      <c r="BOH1" t="s">
        <v>1870</v>
      </c>
      <c r="BOI1" t="s">
        <v>1871</v>
      </c>
      <c r="BOJ1" t="s">
        <v>1872</v>
      </c>
      <c r="BOK1" t="s">
        <v>1873</v>
      </c>
      <c r="BOL1" t="s">
        <v>1874</v>
      </c>
      <c r="BOM1" t="s">
        <v>1875</v>
      </c>
      <c r="BON1" t="s">
        <v>1876</v>
      </c>
      <c r="BOO1" t="s">
        <v>1877</v>
      </c>
      <c r="BOP1" t="s">
        <v>1878</v>
      </c>
      <c r="BOQ1" t="s">
        <v>1879</v>
      </c>
      <c r="BOR1" t="s">
        <v>1880</v>
      </c>
      <c r="BOS1" t="s">
        <v>1881</v>
      </c>
      <c r="BOT1" t="s">
        <v>1882</v>
      </c>
      <c r="BOU1" t="s">
        <v>1883</v>
      </c>
      <c r="BOV1" t="s">
        <v>1884</v>
      </c>
      <c r="BOW1" t="s">
        <v>1885</v>
      </c>
      <c r="BOX1" t="s">
        <v>1886</v>
      </c>
      <c r="BOY1" t="s">
        <v>1887</v>
      </c>
      <c r="BOZ1" t="s">
        <v>1888</v>
      </c>
      <c r="BPA1" t="s">
        <v>1889</v>
      </c>
      <c r="BPB1" t="s">
        <v>1890</v>
      </c>
      <c r="BPC1" t="s">
        <v>1891</v>
      </c>
      <c r="BPD1" t="s">
        <v>1892</v>
      </c>
      <c r="BPE1" t="s">
        <v>1893</v>
      </c>
      <c r="BPF1" t="s">
        <v>1894</v>
      </c>
      <c r="BPG1" t="s">
        <v>1895</v>
      </c>
      <c r="BPH1" t="s">
        <v>1896</v>
      </c>
      <c r="BPI1" t="s">
        <v>1897</v>
      </c>
      <c r="BPJ1" t="s">
        <v>1898</v>
      </c>
      <c r="BPK1" t="s">
        <v>1899</v>
      </c>
      <c r="BPL1" t="s">
        <v>1900</v>
      </c>
      <c r="BPM1" t="s">
        <v>1901</v>
      </c>
      <c r="BPN1" t="s">
        <v>1902</v>
      </c>
      <c r="BPO1" t="s">
        <v>1903</v>
      </c>
      <c r="BPP1" t="s">
        <v>1904</v>
      </c>
      <c r="BPQ1" t="s">
        <v>1905</v>
      </c>
      <c r="BPR1" t="s">
        <v>1906</v>
      </c>
      <c r="BPS1" t="s">
        <v>1907</v>
      </c>
      <c r="BPT1" t="s">
        <v>1908</v>
      </c>
      <c r="BPU1" t="s">
        <v>1909</v>
      </c>
      <c r="BPV1" t="s">
        <v>1910</v>
      </c>
      <c r="BPW1" t="s">
        <v>1911</v>
      </c>
      <c r="BPX1" t="s">
        <v>1912</v>
      </c>
      <c r="BPY1" t="s">
        <v>1913</v>
      </c>
      <c r="BPZ1" t="s">
        <v>1914</v>
      </c>
      <c r="BQA1" t="s">
        <v>1915</v>
      </c>
      <c r="BQB1" t="s">
        <v>1916</v>
      </c>
      <c r="BQC1" t="s">
        <v>1917</v>
      </c>
      <c r="BQD1" t="s">
        <v>1918</v>
      </c>
      <c r="BQE1" t="s">
        <v>1919</v>
      </c>
      <c r="BQF1" t="s">
        <v>1920</v>
      </c>
      <c r="BQG1" t="s">
        <v>1921</v>
      </c>
      <c r="BQH1" t="s">
        <v>1922</v>
      </c>
      <c r="BQI1" t="s">
        <v>1923</v>
      </c>
      <c r="BQJ1" t="s">
        <v>1924</v>
      </c>
      <c r="BQK1" t="s">
        <v>1925</v>
      </c>
      <c r="BQL1" t="s">
        <v>1926</v>
      </c>
      <c r="BQM1" t="s">
        <v>1927</v>
      </c>
      <c r="BQN1" t="s">
        <v>1928</v>
      </c>
      <c r="BQO1" t="s">
        <v>1929</v>
      </c>
      <c r="BQP1" t="s">
        <v>1930</v>
      </c>
      <c r="BQQ1" t="s">
        <v>1931</v>
      </c>
      <c r="BQR1" t="s">
        <v>1932</v>
      </c>
      <c r="BQS1" t="s">
        <v>1933</v>
      </c>
      <c r="BQT1" t="s">
        <v>1934</v>
      </c>
      <c r="BQU1" t="s">
        <v>1935</v>
      </c>
      <c r="BQV1" t="s">
        <v>1936</v>
      </c>
      <c r="BQW1" t="s">
        <v>1937</v>
      </c>
      <c r="BQX1" t="s">
        <v>1938</v>
      </c>
      <c r="BQY1" t="s">
        <v>1939</v>
      </c>
      <c r="BQZ1" t="s">
        <v>1940</v>
      </c>
      <c r="BRA1" t="s">
        <v>1941</v>
      </c>
      <c r="BRB1" t="s">
        <v>1942</v>
      </c>
      <c r="BRC1" t="s">
        <v>1943</v>
      </c>
      <c r="BRD1" t="s">
        <v>1944</v>
      </c>
      <c r="BRE1" t="s">
        <v>1945</v>
      </c>
      <c r="BRF1" t="s">
        <v>1946</v>
      </c>
      <c r="BRG1" t="s">
        <v>1947</v>
      </c>
      <c r="BRH1" t="s">
        <v>1948</v>
      </c>
      <c r="BRI1" t="s">
        <v>1949</v>
      </c>
      <c r="BRJ1" t="s">
        <v>1950</v>
      </c>
      <c r="BRK1" t="s">
        <v>1951</v>
      </c>
      <c r="BRL1" t="s">
        <v>1952</v>
      </c>
      <c r="BRM1" t="s">
        <v>1953</v>
      </c>
      <c r="BRN1" t="s">
        <v>1954</v>
      </c>
      <c r="BRO1" t="s">
        <v>1955</v>
      </c>
      <c r="BRP1" t="s">
        <v>1956</v>
      </c>
      <c r="BRQ1" t="s">
        <v>1957</v>
      </c>
      <c r="BRR1" t="s">
        <v>1958</v>
      </c>
      <c r="BRS1" t="s">
        <v>1959</v>
      </c>
      <c r="BRT1" t="s">
        <v>1960</v>
      </c>
      <c r="BRU1" t="s">
        <v>1961</v>
      </c>
      <c r="BRV1" t="s">
        <v>1962</v>
      </c>
      <c r="BRW1" t="s">
        <v>1963</v>
      </c>
      <c r="BRX1" t="s">
        <v>1964</v>
      </c>
      <c r="BRY1" t="s">
        <v>1965</v>
      </c>
      <c r="BRZ1" t="s">
        <v>1966</v>
      </c>
      <c r="BSA1" t="s">
        <v>1967</v>
      </c>
      <c r="BSB1" t="s">
        <v>1968</v>
      </c>
      <c r="BSC1" t="s">
        <v>1969</v>
      </c>
      <c r="BSD1" t="s">
        <v>1970</v>
      </c>
      <c r="BSE1" t="s">
        <v>1971</v>
      </c>
      <c r="BSF1" t="s">
        <v>1972</v>
      </c>
      <c r="BSG1" t="s">
        <v>1973</v>
      </c>
      <c r="BSH1" t="s">
        <v>1974</v>
      </c>
      <c r="BSI1" t="s">
        <v>1975</v>
      </c>
      <c r="BSJ1" t="s">
        <v>1976</v>
      </c>
      <c r="BSK1" t="s">
        <v>1977</v>
      </c>
      <c r="BSL1" t="s">
        <v>1978</v>
      </c>
      <c r="BSM1" t="s">
        <v>1979</v>
      </c>
      <c r="BSN1" t="s">
        <v>1980</v>
      </c>
      <c r="BSO1" t="s">
        <v>1981</v>
      </c>
      <c r="BSP1" t="s">
        <v>1982</v>
      </c>
      <c r="BSQ1" t="s">
        <v>1983</v>
      </c>
      <c r="BSR1" t="s">
        <v>1984</v>
      </c>
      <c r="BSS1" t="s">
        <v>1985</v>
      </c>
      <c r="BST1" t="s">
        <v>1986</v>
      </c>
      <c r="BSU1" t="s">
        <v>1987</v>
      </c>
      <c r="BSV1" t="s">
        <v>1988</v>
      </c>
      <c r="BSW1" t="s">
        <v>1989</v>
      </c>
      <c r="BSX1" t="s">
        <v>1990</v>
      </c>
      <c r="BSY1" t="s">
        <v>1991</v>
      </c>
      <c r="BSZ1" t="s">
        <v>1992</v>
      </c>
      <c r="BTA1" t="s">
        <v>1993</v>
      </c>
      <c r="BTB1" t="s">
        <v>1994</v>
      </c>
      <c r="BTC1" t="s">
        <v>1995</v>
      </c>
      <c r="BTD1" t="s">
        <v>1996</v>
      </c>
      <c r="BTE1" t="s">
        <v>1997</v>
      </c>
      <c r="BTF1" t="s">
        <v>1998</v>
      </c>
      <c r="BTG1" t="s">
        <v>1999</v>
      </c>
      <c r="BTH1" t="s">
        <v>2000</v>
      </c>
      <c r="BTI1" t="s">
        <v>2001</v>
      </c>
      <c r="BTJ1" t="s">
        <v>2002</v>
      </c>
      <c r="BTK1" t="s">
        <v>2003</v>
      </c>
      <c r="BTL1" t="s">
        <v>2004</v>
      </c>
      <c r="BTM1" t="s">
        <v>2005</v>
      </c>
      <c r="BTN1" t="s">
        <v>2006</v>
      </c>
      <c r="BTO1" t="s">
        <v>2007</v>
      </c>
      <c r="BTP1" t="s">
        <v>2008</v>
      </c>
      <c r="BTQ1" t="s">
        <v>2009</v>
      </c>
      <c r="BTR1" t="s">
        <v>2010</v>
      </c>
      <c r="BTS1" t="s">
        <v>2011</v>
      </c>
      <c r="BTT1" t="s">
        <v>2012</v>
      </c>
      <c r="BTU1" t="s">
        <v>2013</v>
      </c>
      <c r="BTV1" t="s">
        <v>2014</v>
      </c>
      <c r="BTW1" t="s">
        <v>2015</v>
      </c>
      <c r="BTX1" t="s">
        <v>2016</v>
      </c>
      <c r="BTY1" t="s">
        <v>2017</v>
      </c>
      <c r="BTZ1" t="s">
        <v>2018</v>
      </c>
      <c r="BUA1" t="s">
        <v>2019</v>
      </c>
      <c r="BUB1" t="s">
        <v>2020</v>
      </c>
      <c r="BUC1" t="s">
        <v>2021</v>
      </c>
      <c r="BUD1" t="s">
        <v>2022</v>
      </c>
      <c r="BUE1" t="s">
        <v>2023</v>
      </c>
      <c r="BUF1" t="s">
        <v>2024</v>
      </c>
      <c r="BUG1" t="s">
        <v>2025</v>
      </c>
      <c r="BUH1" t="s">
        <v>2026</v>
      </c>
      <c r="BUI1" t="s">
        <v>2027</v>
      </c>
      <c r="BUJ1" t="s">
        <v>2028</v>
      </c>
      <c r="BUK1" t="s">
        <v>2029</v>
      </c>
      <c r="BUL1" t="s">
        <v>2030</v>
      </c>
      <c r="BUM1" t="s">
        <v>2031</v>
      </c>
      <c r="BUN1" t="s">
        <v>2032</v>
      </c>
      <c r="BUO1" t="s">
        <v>2033</v>
      </c>
      <c r="BUP1" t="s">
        <v>2034</v>
      </c>
      <c r="BUQ1" t="s">
        <v>2035</v>
      </c>
      <c r="BUR1" t="s">
        <v>2036</v>
      </c>
      <c r="BUS1" t="s">
        <v>2037</v>
      </c>
      <c r="BUT1" t="s">
        <v>2038</v>
      </c>
      <c r="BUU1" t="s">
        <v>2039</v>
      </c>
      <c r="BUV1" t="s">
        <v>2040</v>
      </c>
      <c r="BUW1" t="s">
        <v>2041</v>
      </c>
      <c r="BUX1" t="s">
        <v>2042</v>
      </c>
      <c r="BUY1" t="s">
        <v>2043</v>
      </c>
      <c r="BUZ1" t="s">
        <v>2044</v>
      </c>
      <c r="BVA1" t="s">
        <v>2045</v>
      </c>
      <c r="BVB1" t="s">
        <v>2046</v>
      </c>
      <c r="BVC1" t="s">
        <v>2047</v>
      </c>
      <c r="BVD1" t="s">
        <v>2048</v>
      </c>
      <c r="BVE1" t="s">
        <v>2049</v>
      </c>
      <c r="BVF1" t="s">
        <v>2050</v>
      </c>
      <c r="BVG1" t="s">
        <v>2051</v>
      </c>
      <c r="BVH1" t="s">
        <v>2052</v>
      </c>
      <c r="BVI1" t="s">
        <v>2053</v>
      </c>
      <c r="BVJ1" t="s">
        <v>2054</v>
      </c>
      <c r="BVK1" t="s">
        <v>2055</v>
      </c>
      <c r="BVL1" t="s">
        <v>2056</v>
      </c>
      <c r="BVM1" t="s">
        <v>2057</v>
      </c>
      <c r="BVN1" t="s">
        <v>2058</v>
      </c>
      <c r="BVO1" t="s">
        <v>2059</v>
      </c>
      <c r="BVP1" t="s">
        <v>2060</v>
      </c>
      <c r="BVQ1" t="s">
        <v>2061</v>
      </c>
      <c r="BVR1" t="s">
        <v>2062</v>
      </c>
      <c r="BVS1" t="s">
        <v>2063</v>
      </c>
      <c r="BVT1" t="s">
        <v>2064</v>
      </c>
      <c r="BVU1" t="s">
        <v>2065</v>
      </c>
      <c r="BVV1" t="s">
        <v>2066</v>
      </c>
      <c r="BVW1" t="s">
        <v>2067</v>
      </c>
      <c r="BVX1" t="s">
        <v>2068</v>
      </c>
      <c r="BVY1" t="s">
        <v>2069</v>
      </c>
      <c r="BVZ1" t="s">
        <v>2070</v>
      </c>
      <c r="BWA1" t="s">
        <v>2071</v>
      </c>
      <c r="BWB1" t="s">
        <v>2072</v>
      </c>
      <c r="BWC1" t="s">
        <v>2073</v>
      </c>
      <c r="BWD1" t="s">
        <v>2074</v>
      </c>
      <c r="BWE1" t="s">
        <v>2075</v>
      </c>
      <c r="BWF1" t="s">
        <v>2076</v>
      </c>
      <c r="BWG1" t="s">
        <v>2077</v>
      </c>
      <c r="BWH1" t="s">
        <v>2078</v>
      </c>
      <c r="BWI1" t="s">
        <v>2079</v>
      </c>
      <c r="BWJ1" t="s">
        <v>2080</v>
      </c>
      <c r="BWK1" t="s">
        <v>2081</v>
      </c>
      <c r="BWL1" t="s">
        <v>2082</v>
      </c>
      <c r="BWM1" t="s">
        <v>2083</v>
      </c>
      <c r="BWN1" t="s">
        <v>2084</v>
      </c>
      <c r="BWO1" t="s">
        <v>2085</v>
      </c>
      <c r="BWP1" t="s">
        <v>2086</v>
      </c>
      <c r="BWQ1" t="s">
        <v>2087</v>
      </c>
      <c r="BWR1" t="s">
        <v>2088</v>
      </c>
      <c r="BWS1" t="s">
        <v>2089</v>
      </c>
      <c r="BWT1" t="s">
        <v>2090</v>
      </c>
      <c r="BWU1" t="s">
        <v>2091</v>
      </c>
      <c r="BWV1" t="s">
        <v>2092</v>
      </c>
      <c r="BWW1" t="s">
        <v>2093</v>
      </c>
      <c r="BWX1" t="s">
        <v>2094</v>
      </c>
      <c r="BWY1" t="s">
        <v>2095</v>
      </c>
      <c r="BWZ1" t="s">
        <v>2096</v>
      </c>
      <c r="BXA1" t="s">
        <v>2097</v>
      </c>
      <c r="BXB1" t="s">
        <v>2098</v>
      </c>
      <c r="BXC1" t="s">
        <v>2099</v>
      </c>
      <c r="BXD1" t="s">
        <v>2100</v>
      </c>
      <c r="BXE1" t="s">
        <v>2101</v>
      </c>
      <c r="BXF1" t="s">
        <v>2102</v>
      </c>
      <c r="BXG1" t="s">
        <v>2103</v>
      </c>
      <c r="BXH1" t="s">
        <v>2104</v>
      </c>
      <c r="BXI1" t="s">
        <v>2105</v>
      </c>
      <c r="BXJ1" t="s">
        <v>2106</v>
      </c>
      <c r="BXK1" t="s">
        <v>2107</v>
      </c>
      <c r="BXL1" t="s">
        <v>2108</v>
      </c>
      <c r="BXM1" t="s">
        <v>2109</v>
      </c>
      <c r="BXN1" t="s">
        <v>2110</v>
      </c>
      <c r="BXO1" t="s">
        <v>2111</v>
      </c>
      <c r="BXP1" t="s">
        <v>2112</v>
      </c>
      <c r="BXQ1" t="s">
        <v>2113</v>
      </c>
      <c r="BXR1" t="s">
        <v>2114</v>
      </c>
      <c r="BXS1" t="s">
        <v>2115</v>
      </c>
      <c r="BXT1" t="s">
        <v>2116</v>
      </c>
      <c r="BXU1" t="s">
        <v>2117</v>
      </c>
      <c r="BXV1" t="s">
        <v>2118</v>
      </c>
      <c r="BXW1" t="s">
        <v>2119</v>
      </c>
      <c r="BXX1" t="s">
        <v>2120</v>
      </c>
      <c r="BXY1" t="s">
        <v>2121</v>
      </c>
      <c r="BXZ1" t="s">
        <v>2122</v>
      </c>
      <c r="BYA1" t="s">
        <v>2123</v>
      </c>
      <c r="BYB1" t="s">
        <v>2124</v>
      </c>
      <c r="BYC1" t="s">
        <v>2125</v>
      </c>
      <c r="BYD1" t="s">
        <v>2126</v>
      </c>
      <c r="BYE1" t="s">
        <v>2127</v>
      </c>
      <c r="BYF1" t="s">
        <v>2128</v>
      </c>
      <c r="BYG1" t="s">
        <v>2129</v>
      </c>
      <c r="BYH1" t="s">
        <v>2130</v>
      </c>
      <c r="BYI1" t="s">
        <v>2131</v>
      </c>
      <c r="BYJ1" t="s">
        <v>2132</v>
      </c>
      <c r="BYK1" t="s">
        <v>2133</v>
      </c>
      <c r="BYL1" t="s">
        <v>2134</v>
      </c>
      <c r="BYM1" t="s">
        <v>2135</v>
      </c>
      <c r="BYN1" t="s">
        <v>2136</v>
      </c>
      <c r="BYO1" t="s">
        <v>2137</v>
      </c>
      <c r="BYP1" t="s">
        <v>2138</v>
      </c>
      <c r="BYQ1" t="s">
        <v>2139</v>
      </c>
      <c r="BYR1" t="s">
        <v>2140</v>
      </c>
      <c r="BYS1" t="s">
        <v>2141</v>
      </c>
      <c r="BYT1" t="s">
        <v>2142</v>
      </c>
      <c r="BYU1" t="s">
        <v>2143</v>
      </c>
      <c r="BYV1" t="s">
        <v>2144</v>
      </c>
      <c r="BYW1" t="s">
        <v>2145</v>
      </c>
      <c r="BYX1" t="s">
        <v>2146</v>
      </c>
      <c r="BYY1" t="s">
        <v>2147</v>
      </c>
      <c r="BYZ1" t="s">
        <v>2148</v>
      </c>
      <c r="BZA1" t="s">
        <v>2149</v>
      </c>
      <c r="BZB1" t="s">
        <v>2150</v>
      </c>
      <c r="BZC1" t="s">
        <v>2151</v>
      </c>
      <c r="BZD1" t="s">
        <v>2152</v>
      </c>
      <c r="BZE1" t="s">
        <v>2153</v>
      </c>
      <c r="BZF1" t="s">
        <v>2154</v>
      </c>
      <c r="BZG1" t="s">
        <v>2155</v>
      </c>
      <c r="BZH1" t="s">
        <v>2156</v>
      </c>
      <c r="BZI1" t="s">
        <v>2157</v>
      </c>
      <c r="BZJ1" t="s">
        <v>2158</v>
      </c>
      <c r="BZK1" t="s">
        <v>2159</v>
      </c>
      <c r="BZL1" t="s">
        <v>2160</v>
      </c>
      <c r="BZM1" t="s">
        <v>2161</v>
      </c>
      <c r="BZN1" t="s">
        <v>2162</v>
      </c>
      <c r="BZO1" t="s">
        <v>2163</v>
      </c>
      <c r="BZP1" t="s">
        <v>2164</v>
      </c>
      <c r="BZQ1" t="s">
        <v>2165</v>
      </c>
      <c r="BZR1" t="s">
        <v>2166</v>
      </c>
      <c r="BZS1" t="s">
        <v>2167</v>
      </c>
      <c r="BZT1" t="s">
        <v>2168</v>
      </c>
      <c r="BZU1" t="s">
        <v>2169</v>
      </c>
      <c r="BZV1" t="s">
        <v>2170</v>
      </c>
      <c r="BZW1" t="s">
        <v>2171</v>
      </c>
      <c r="BZX1" t="s">
        <v>2172</v>
      </c>
      <c r="BZY1" t="s">
        <v>2173</v>
      </c>
      <c r="BZZ1" t="s">
        <v>2174</v>
      </c>
      <c r="CAA1" t="s">
        <v>2175</v>
      </c>
      <c r="CAB1" t="s">
        <v>2176</v>
      </c>
      <c r="CAC1" t="s">
        <v>2177</v>
      </c>
      <c r="CAD1" t="s">
        <v>2178</v>
      </c>
      <c r="CAE1" t="s">
        <v>2179</v>
      </c>
      <c r="CAF1" t="s">
        <v>2180</v>
      </c>
      <c r="CAG1" t="s">
        <v>2181</v>
      </c>
      <c r="CAH1" t="s">
        <v>2182</v>
      </c>
      <c r="CAI1" t="s">
        <v>2183</v>
      </c>
      <c r="CAJ1" t="s">
        <v>2184</v>
      </c>
      <c r="CAK1" t="s">
        <v>2185</v>
      </c>
      <c r="CAL1" t="s">
        <v>2186</v>
      </c>
      <c r="CAM1" t="s">
        <v>2187</v>
      </c>
      <c r="CAN1" t="s">
        <v>2188</v>
      </c>
      <c r="CAO1" t="s">
        <v>2189</v>
      </c>
      <c r="CAP1" t="s">
        <v>2190</v>
      </c>
      <c r="CAQ1" t="s">
        <v>2191</v>
      </c>
      <c r="CAR1" t="s">
        <v>2192</v>
      </c>
      <c r="CAS1" t="s">
        <v>2193</v>
      </c>
      <c r="CAT1" t="s">
        <v>2194</v>
      </c>
      <c r="CAU1" t="s">
        <v>2195</v>
      </c>
      <c r="CAV1" t="s">
        <v>2196</v>
      </c>
      <c r="CAW1" t="s">
        <v>2197</v>
      </c>
      <c r="CAX1" t="s">
        <v>2198</v>
      </c>
      <c r="CAY1" t="s">
        <v>2199</v>
      </c>
      <c r="CAZ1" t="s">
        <v>2200</v>
      </c>
      <c r="CBA1" t="s">
        <v>2201</v>
      </c>
      <c r="CBB1" t="s">
        <v>2202</v>
      </c>
      <c r="CBC1" t="s">
        <v>2203</v>
      </c>
      <c r="CBD1" t="s">
        <v>2204</v>
      </c>
      <c r="CBE1" t="s">
        <v>2205</v>
      </c>
      <c r="CBF1" t="s">
        <v>2206</v>
      </c>
      <c r="CBG1" t="s">
        <v>2207</v>
      </c>
      <c r="CBH1" t="s">
        <v>2208</v>
      </c>
      <c r="CBI1" t="s">
        <v>2209</v>
      </c>
      <c r="CBJ1" t="s">
        <v>2210</v>
      </c>
      <c r="CBK1" t="s">
        <v>2211</v>
      </c>
      <c r="CBL1" t="s">
        <v>2212</v>
      </c>
      <c r="CBM1" t="s">
        <v>2213</v>
      </c>
      <c r="CBN1" t="s">
        <v>2214</v>
      </c>
      <c r="CBO1" t="s">
        <v>2215</v>
      </c>
      <c r="CBP1" t="s">
        <v>2216</v>
      </c>
      <c r="CBQ1" t="s">
        <v>2217</v>
      </c>
      <c r="CBR1" t="s">
        <v>2218</v>
      </c>
      <c r="CBS1" t="s">
        <v>2219</v>
      </c>
      <c r="CBT1" t="s">
        <v>2220</v>
      </c>
      <c r="CBU1" t="s">
        <v>2221</v>
      </c>
      <c r="CBV1" t="s">
        <v>2222</v>
      </c>
      <c r="CBW1" t="s">
        <v>2223</v>
      </c>
      <c r="CBX1" t="s">
        <v>2224</v>
      </c>
      <c r="CBY1" t="s">
        <v>2225</v>
      </c>
      <c r="CBZ1" t="s">
        <v>2226</v>
      </c>
      <c r="CCA1" t="s">
        <v>2227</v>
      </c>
      <c r="CCB1" t="s">
        <v>2228</v>
      </c>
      <c r="CCC1" t="s">
        <v>2229</v>
      </c>
      <c r="CCD1" t="s">
        <v>2230</v>
      </c>
      <c r="CCE1" t="s">
        <v>2231</v>
      </c>
      <c r="CCF1" t="s">
        <v>2232</v>
      </c>
      <c r="CCG1" t="s">
        <v>2233</v>
      </c>
      <c r="CCH1" t="s">
        <v>2234</v>
      </c>
      <c r="CCI1" t="s">
        <v>2235</v>
      </c>
      <c r="CCJ1" t="s">
        <v>2236</v>
      </c>
      <c r="CCK1" t="s">
        <v>2237</v>
      </c>
      <c r="CCL1" t="s">
        <v>2238</v>
      </c>
      <c r="CCM1" t="s">
        <v>2239</v>
      </c>
      <c r="CCN1" t="s">
        <v>2240</v>
      </c>
      <c r="CCO1" t="s">
        <v>2241</v>
      </c>
      <c r="CCP1" t="s">
        <v>2242</v>
      </c>
      <c r="CCQ1" t="s">
        <v>2243</v>
      </c>
      <c r="CCR1" t="s">
        <v>2244</v>
      </c>
      <c r="CCS1" t="s">
        <v>2245</v>
      </c>
      <c r="CCT1" t="s">
        <v>2246</v>
      </c>
      <c r="CCU1" t="s">
        <v>2247</v>
      </c>
      <c r="CCV1" t="s">
        <v>2248</v>
      </c>
      <c r="CCW1" t="s">
        <v>2249</v>
      </c>
      <c r="CCX1" t="s">
        <v>2250</v>
      </c>
      <c r="CCY1" t="s">
        <v>2251</v>
      </c>
      <c r="CCZ1" t="s">
        <v>2252</v>
      </c>
      <c r="CDA1" t="s">
        <v>2253</v>
      </c>
      <c r="CDB1" t="s">
        <v>2254</v>
      </c>
      <c r="CDC1" t="s">
        <v>2255</v>
      </c>
      <c r="CDD1" t="s">
        <v>2256</v>
      </c>
      <c r="CDE1" t="s">
        <v>2257</v>
      </c>
      <c r="CDF1" t="s">
        <v>2258</v>
      </c>
      <c r="CDG1" t="s">
        <v>2259</v>
      </c>
      <c r="CDH1" t="s">
        <v>2260</v>
      </c>
      <c r="CDI1" t="s">
        <v>2261</v>
      </c>
      <c r="CDJ1" t="s">
        <v>2262</v>
      </c>
      <c r="CDK1" t="s">
        <v>2263</v>
      </c>
      <c r="CDL1" t="s">
        <v>2264</v>
      </c>
      <c r="CDM1" t="s">
        <v>2265</v>
      </c>
      <c r="CDN1" t="s">
        <v>2266</v>
      </c>
      <c r="CDO1" t="s">
        <v>2267</v>
      </c>
      <c r="CDP1" t="s">
        <v>2268</v>
      </c>
      <c r="CDQ1" t="s">
        <v>2269</v>
      </c>
      <c r="CDR1" t="s">
        <v>2270</v>
      </c>
      <c r="CDS1" t="s">
        <v>2271</v>
      </c>
      <c r="CDT1" t="s">
        <v>2272</v>
      </c>
      <c r="CDU1" t="s">
        <v>2273</v>
      </c>
      <c r="CDV1" t="s">
        <v>2274</v>
      </c>
      <c r="CDW1" t="s">
        <v>2275</v>
      </c>
      <c r="CDX1" t="s">
        <v>2276</v>
      </c>
      <c r="CDY1" t="s">
        <v>2277</v>
      </c>
      <c r="CDZ1" t="s">
        <v>2278</v>
      </c>
      <c r="CEA1" t="s">
        <v>2279</v>
      </c>
      <c r="CEB1" t="s">
        <v>2280</v>
      </c>
      <c r="CEC1" t="s">
        <v>2281</v>
      </c>
      <c r="CED1" t="s">
        <v>2282</v>
      </c>
      <c r="CEE1" t="s">
        <v>2283</v>
      </c>
      <c r="CEF1" t="s">
        <v>2284</v>
      </c>
      <c r="CEG1" t="s">
        <v>2285</v>
      </c>
      <c r="CEH1" t="s">
        <v>2286</v>
      </c>
      <c r="CEI1" t="s">
        <v>2287</v>
      </c>
      <c r="CEJ1" t="s">
        <v>2288</v>
      </c>
      <c r="CEK1" t="s">
        <v>2289</v>
      </c>
      <c r="CEL1" t="s">
        <v>2290</v>
      </c>
      <c r="CEM1" t="s">
        <v>2291</v>
      </c>
      <c r="CEN1" t="s">
        <v>2292</v>
      </c>
      <c r="CEO1" t="s">
        <v>2293</v>
      </c>
      <c r="CEP1" t="s">
        <v>2294</v>
      </c>
      <c r="CEQ1" t="s">
        <v>2295</v>
      </c>
      <c r="CER1" t="s">
        <v>2296</v>
      </c>
      <c r="CES1" t="s">
        <v>2297</v>
      </c>
      <c r="CET1" t="s">
        <v>2298</v>
      </c>
      <c r="CEU1" t="s">
        <v>2299</v>
      </c>
      <c r="CEV1" t="s">
        <v>2300</v>
      </c>
      <c r="CEW1" t="s">
        <v>2301</v>
      </c>
      <c r="CEX1" t="s">
        <v>2302</v>
      </c>
      <c r="CEY1" t="s">
        <v>2303</v>
      </c>
      <c r="CEZ1" t="s">
        <v>2304</v>
      </c>
      <c r="CFA1" t="s">
        <v>2305</v>
      </c>
      <c r="CFB1" t="s">
        <v>2306</v>
      </c>
      <c r="CFC1" t="s">
        <v>2307</v>
      </c>
      <c r="CFD1" t="s">
        <v>2308</v>
      </c>
      <c r="CFE1" t="s">
        <v>2309</v>
      </c>
      <c r="CFF1" t="s">
        <v>2310</v>
      </c>
      <c r="CFG1" t="s">
        <v>2311</v>
      </c>
      <c r="CFH1" t="s">
        <v>2312</v>
      </c>
      <c r="CFI1" t="s">
        <v>2313</v>
      </c>
      <c r="CFJ1" t="s">
        <v>2314</v>
      </c>
      <c r="CFK1" t="s">
        <v>2315</v>
      </c>
      <c r="CFL1" t="s">
        <v>2316</v>
      </c>
      <c r="CFM1" t="s">
        <v>2317</v>
      </c>
      <c r="CFN1" t="s">
        <v>2318</v>
      </c>
      <c r="CFO1" t="s">
        <v>2319</v>
      </c>
      <c r="CFP1" t="s">
        <v>2320</v>
      </c>
      <c r="CFQ1" t="s">
        <v>2321</v>
      </c>
      <c r="CFR1" t="s">
        <v>2322</v>
      </c>
      <c r="CFS1" t="s">
        <v>2323</v>
      </c>
      <c r="CFT1" t="s">
        <v>2324</v>
      </c>
      <c r="CFU1" t="s">
        <v>2325</v>
      </c>
      <c r="CFV1" t="s">
        <v>2326</v>
      </c>
      <c r="CFW1" t="s">
        <v>2327</v>
      </c>
      <c r="CFX1" t="s">
        <v>2328</v>
      </c>
      <c r="CFY1" t="s">
        <v>2329</v>
      </c>
      <c r="CFZ1" t="s">
        <v>2330</v>
      </c>
      <c r="CGA1" t="s">
        <v>2331</v>
      </c>
      <c r="CGB1" t="s">
        <v>2332</v>
      </c>
      <c r="CGC1" t="s">
        <v>2333</v>
      </c>
      <c r="CGD1" t="s">
        <v>2334</v>
      </c>
      <c r="CGE1" t="s">
        <v>2335</v>
      </c>
      <c r="CGF1" t="s">
        <v>2336</v>
      </c>
      <c r="CGG1" t="s">
        <v>2337</v>
      </c>
      <c r="CGH1" t="s">
        <v>2338</v>
      </c>
      <c r="CGI1" t="s">
        <v>2339</v>
      </c>
      <c r="CGJ1" t="s">
        <v>2340</v>
      </c>
      <c r="CGK1" t="s">
        <v>2341</v>
      </c>
      <c r="CGL1" t="s">
        <v>2342</v>
      </c>
      <c r="CGM1" t="s">
        <v>2343</v>
      </c>
      <c r="CGN1" t="s">
        <v>2344</v>
      </c>
      <c r="CGO1" t="s">
        <v>2345</v>
      </c>
      <c r="CGP1" t="s">
        <v>2346</v>
      </c>
      <c r="CGQ1" t="s">
        <v>2347</v>
      </c>
      <c r="CGR1" t="s">
        <v>2348</v>
      </c>
      <c r="CGS1" t="s">
        <v>2349</v>
      </c>
      <c r="CGT1" t="s">
        <v>2350</v>
      </c>
      <c r="CGU1" t="s">
        <v>2351</v>
      </c>
      <c r="CGV1" t="s">
        <v>2352</v>
      </c>
      <c r="CGW1" t="s">
        <v>2353</v>
      </c>
      <c r="CGX1" t="s">
        <v>2354</v>
      </c>
      <c r="CGY1" t="s">
        <v>2760</v>
      </c>
      <c r="CGZ1" t="s">
        <v>2761</v>
      </c>
      <c r="CHA1" t="s">
        <v>2762</v>
      </c>
      <c r="CHB1" t="s">
        <v>2763</v>
      </c>
      <c r="CHC1" t="s">
        <v>2764</v>
      </c>
      <c r="CHD1" t="s">
        <v>2765</v>
      </c>
      <c r="CHE1" t="s">
        <v>2766</v>
      </c>
      <c r="CHF1" t="s">
        <v>2767</v>
      </c>
      <c r="CHG1" t="s">
        <v>2768</v>
      </c>
      <c r="CHH1" t="s">
        <v>2769</v>
      </c>
      <c r="CHI1" t="s">
        <v>2770</v>
      </c>
      <c r="CHJ1" t="s">
        <v>2771</v>
      </c>
      <c r="CHK1" t="s">
        <v>2772</v>
      </c>
      <c r="CHL1" t="s">
        <v>2773</v>
      </c>
      <c r="CHM1" t="s">
        <v>2774</v>
      </c>
      <c r="CHN1" t="s">
        <v>2775</v>
      </c>
      <c r="CHO1" t="s">
        <v>2776</v>
      </c>
      <c r="CHP1" t="s">
        <v>2777</v>
      </c>
      <c r="CHQ1" t="s">
        <v>2778</v>
      </c>
      <c r="CHR1" t="s">
        <v>2779</v>
      </c>
      <c r="CHS1" t="s">
        <v>2780</v>
      </c>
      <c r="CHT1" t="s">
        <v>2781</v>
      </c>
      <c r="CHU1" t="s">
        <v>2782</v>
      </c>
      <c r="CHV1" t="s">
        <v>2783</v>
      </c>
      <c r="CHW1" t="s">
        <v>2784</v>
      </c>
      <c r="CHX1" t="s">
        <v>2785</v>
      </c>
      <c r="CHY1" t="s">
        <v>2786</v>
      </c>
      <c r="CHZ1" t="s">
        <v>2787</v>
      </c>
      <c r="CIA1" t="s">
        <v>2788</v>
      </c>
      <c r="CIB1" t="s">
        <v>2789</v>
      </c>
      <c r="CIC1" t="s">
        <v>2790</v>
      </c>
      <c r="CID1" t="s">
        <v>2791</v>
      </c>
      <c r="CIE1" t="s">
        <v>2792</v>
      </c>
      <c r="CIF1" t="s">
        <v>2793</v>
      </c>
      <c r="CIG1" t="s">
        <v>2794</v>
      </c>
      <c r="CIH1" t="s">
        <v>2795</v>
      </c>
      <c r="CII1" t="s">
        <v>2796</v>
      </c>
      <c r="CIJ1" t="s">
        <v>2797</v>
      </c>
      <c r="CIK1" t="s">
        <v>2798</v>
      </c>
      <c r="CIL1" t="s">
        <v>2799</v>
      </c>
      <c r="CIM1" t="s">
        <v>2800</v>
      </c>
      <c r="CIN1" t="s">
        <v>2801</v>
      </c>
      <c r="CIO1" t="s">
        <v>2802</v>
      </c>
      <c r="CIP1" t="s">
        <v>2803</v>
      </c>
      <c r="CIQ1" t="s">
        <v>2804</v>
      </c>
      <c r="CIR1" t="s">
        <v>2805</v>
      </c>
      <c r="CIS1" t="s">
        <v>2806</v>
      </c>
      <c r="CIT1" t="s">
        <v>2807</v>
      </c>
      <c r="CIU1" t="s">
        <v>2808</v>
      </c>
      <c r="CIV1" t="s">
        <v>2809</v>
      </c>
      <c r="CIW1" t="s">
        <v>2810</v>
      </c>
      <c r="CIX1" t="s">
        <v>2811</v>
      </c>
      <c r="CIY1" t="s">
        <v>2812</v>
      </c>
      <c r="CIZ1" t="s">
        <v>2813</v>
      </c>
      <c r="CJA1" t="s">
        <v>2814</v>
      </c>
      <c r="CJB1" t="s">
        <v>2815</v>
      </c>
      <c r="CJC1" t="s">
        <v>2816</v>
      </c>
      <c r="CJD1" t="s">
        <v>2817</v>
      </c>
      <c r="CJE1" t="s">
        <v>2818</v>
      </c>
      <c r="CJF1" t="s">
        <v>2819</v>
      </c>
      <c r="CJG1" t="s">
        <v>2820</v>
      </c>
      <c r="CJH1" t="s">
        <v>2821</v>
      </c>
      <c r="CJI1" t="s">
        <v>2822</v>
      </c>
      <c r="CJJ1" t="s">
        <v>2823</v>
      </c>
      <c r="CJK1" t="s">
        <v>2824</v>
      </c>
      <c r="CJL1" t="s">
        <v>2825</v>
      </c>
      <c r="CJM1" t="s">
        <v>2826</v>
      </c>
      <c r="CJN1" t="s">
        <v>2827</v>
      </c>
      <c r="CJO1" t="s">
        <v>2828</v>
      </c>
      <c r="CJP1" t="s">
        <v>2829</v>
      </c>
      <c r="CJQ1" t="s">
        <v>2830</v>
      </c>
      <c r="CJR1" t="s">
        <v>2831</v>
      </c>
      <c r="CJS1" t="s">
        <v>2832</v>
      </c>
      <c r="CJT1" t="s">
        <v>2833</v>
      </c>
      <c r="CJU1" t="s">
        <v>2834</v>
      </c>
      <c r="CJV1" t="s">
        <v>2835</v>
      </c>
      <c r="CJW1" t="s">
        <v>2836</v>
      </c>
      <c r="CJX1" t="s">
        <v>2837</v>
      </c>
      <c r="CJY1" t="s">
        <v>2838</v>
      </c>
      <c r="CJZ1" t="s">
        <v>2839</v>
      </c>
      <c r="CKA1" t="s">
        <v>2840</v>
      </c>
      <c r="CKB1" t="s">
        <v>2841</v>
      </c>
      <c r="CKC1" t="s">
        <v>2842</v>
      </c>
      <c r="CKD1" t="s">
        <v>2843</v>
      </c>
      <c r="CKE1" t="s">
        <v>2844</v>
      </c>
      <c r="CKF1" t="s">
        <v>2845</v>
      </c>
      <c r="CKG1" t="s">
        <v>2846</v>
      </c>
      <c r="CKH1" t="s">
        <v>2847</v>
      </c>
      <c r="CKI1" t="s">
        <v>2848</v>
      </c>
      <c r="CKJ1" t="s">
        <v>2849</v>
      </c>
      <c r="CKK1" t="s">
        <v>2850</v>
      </c>
      <c r="CKL1" t="s">
        <v>2851</v>
      </c>
      <c r="CKM1" t="s">
        <v>2852</v>
      </c>
      <c r="CKN1" t="s">
        <v>2853</v>
      </c>
      <c r="CKO1" t="s">
        <v>2854</v>
      </c>
      <c r="CKP1" t="s">
        <v>2855</v>
      </c>
      <c r="CKQ1" t="s">
        <v>2856</v>
      </c>
      <c r="CKR1" t="s">
        <v>2857</v>
      </c>
      <c r="CKS1" t="s">
        <v>2858</v>
      </c>
      <c r="CKT1" t="s">
        <v>2859</v>
      </c>
      <c r="CKU1" t="s">
        <v>2860</v>
      </c>
      <c r="CKV1" t="s">
        <v>2861</v>
      </c>
      <c r="CKW1" t="s">
        <v>2862</v>
      </c>
      <c r="CKX1" t="s">
        <v>2863</v>
      </c>
      <c r="CKY1" t="s">
        <v>2864</v>
      </c>
      <c r="CKZ1" t="s">
        <v>2865</v>
      </c>
      <c r="CLA1" t="s">
        <v>2866</v>
      </c>
      <c r="CLB1" t="s">
        <v>2867</v>
      </c>
      <c r="CLC1" t="s">
        <v>2868</v>
      </c>
      <c r="CLD1" t="s">
        <v>2869</v>
      </c>
      <c r="CLE1" t="s">
        <v>2870</v>
      </c>
      <c r="CLF1" t="s">
        <v>2871</v>
      </c>
      <c r="CLG1" t="s">
        <v>2872</v>
      </c>
      <c r="CLH1" t="s">
        <v>2873</v>
      </c>
      <c r="CLI1" t="s">
        <v>2874</v>
      </c>
      <c r="CLJ1" t="s">
        <v>2875</v>
      </c>
      <c r="CLK1" t="s">
        <v>2876</v>
      </c>
      <c r="CLL1" t="s">
        <v>2877</v>
      </c>
      <c r="CLM1" t="s">
        <v>2878</v>
      </c>
      <c r="CLN1" t="s">
        <v>2879</v>
      </c>
      <c r="CLO1" t="s">
        <v>2880</v>
      </c>
      <c r="CLP1" t="s">
        <v>2881</v>
      </c>
      <c r="CLQ1" t="s">
        <v>2882</v>
      </c>
      <c r="CLR1" t="s">
        <v>2883</v>
      </c>
      <c r="CLS1" t="s">
        <v>2884</v>
      </c>
      <c r="CLT1" t="s">
        <v>2885</v>
      </c>
      <c r="CLU1" t="s">
        <v>2886</v>
      </c>
      <c r="CLV1" t="s">
        <v>2887</v>
      </c>
      <c r="CLW1" t="s">
        <v>2888</v>
      </c>
      <c r="CLX1" t="s">
        <v>2889</v>
      </c>
      <c r="CLY1" t="s">
        <v>2890</v>
      </c>
      <c r="CLZ1" t="s">
        <v>2891</v>
      </c>
      <c r="CMA1" t="s">
        <v>2892</v>
      </c>
      <c r="CMB1" t="s">
        <v>2893</v>
      </c>
      <c r="CMC1" t="s">
        <v>2894</v>
      </c>
      <c r="CMD1" t="s">
        <v>2895</v>
      </c>
      <c r="CME1" t="s">
        <v>2896</v>
      </c>
      <c r="CMF1" t="s">
        <v>2897</v>
      </c>
      <c r="CMG1" t="s">
        <v>2898</v>
      </c>
      <c r="CMH1" t="s">
        <v>2899</v>
      </c>
      <c r="CMI1" t="s">
        <v>2900</v>
      </c>
      <c r="CMJ1" t="s">
        <v>2901</v>
      </c>
      <c r="CMK1" t="s">
        <v>2902</v>
      </c>
      <c r="CML1" t="s">
        <v>2903</v>
      </c>
      <c r="CMM1" t="s">
        <v>2904</v>
      </c>
      <c r="CMN1" t="s">
        <v>2905</v>
      </c>
      <c r="CMO1" t="s">
        <v>2906</v>
      </c>
      <c r="CMP1" t="s">
        <v>2907</v>
      </c>
      <c r="CMQ1" t="s">
        <v>2908</v>
      </c>
      <c r="CMR1" t="s">
        <v>2909</v>
      </c>
      <c r="CMS1" t="s">
        <v>2910</v>
      </c>
      <c r="CMT1" t="s">
        <v>2911</v>
      </c>
      <c r="CMU1" t="s">
        <v>2912</v>
      </c>
      <c r="CMV1" t="s">
        <v>2913</v>
      </c>
      <c r="CMW1" t="s">
        <v>2914</v>
      </c>
      <c r="CMX1" t="s">
        <v>2915</v>
      </c>
      <c r="CMY1" t="s">
        <v>2916</v>
      </c>
      <c r="CMZ1" t="s">
        <v>2917</v>
      </c>
      <c r="CNA1" t="s">
        <v>2918</v>
      </c>
      <c r="CNB1" t="s">
        <v>2919</v>
      </c>
      <c r="CNC1" t="s">
        <v>2920</v>
      </c>
      <c r="CND1" t="s">
        <v>2921</v>
      </c>
      <c r="CNE1" t="s">
        <v>2922</v>
      </c>
      <c r="CNF1" t="s">
        <v>2923</v>
      </c>
      <c r="CNG1" t="s">
        <v>2924</v>
      </c>
      <c r="CNH1" t="s">
        <v>2925</v>
      </c>
      <c r="CNI1" t="s">
        <v>2926</v>
      </c>
      <c r="CNJ1" t="s">
        <v>2927</v>
      </c>
      <c r="CNK1" t="s">
        <v>2928</v>
      </c>
      <c r="CNL1" t="s">
        <v>2929</v>
      </c>
      <c r="CNM1" t="s">
        <v>2930</v>
      </c>
      <c r="CNN1" t="s">
        <v>2931</v>
      </c>
      <c r="CNO1" t="s">
        <v>2932</v>
      </c>
      <c r="CNP1" t="s">
        <v>2933</v>
      </c>
      <c r="CNQ1" t="s">
        <v>2934</v>
      </c>
      <c r="CNR1" t="s">
        <v>2935</v>
      </c>
      <c r="CNS1" t="s">
        <v>2936</v>
      </c>
      <c r="CNT1" t="s">
        <v>2937</v>
      </c>
      <c r="CNU1" t="s">
        <v>2938</v>
      </c>
      <c r="CNV1" t="s">
        <v>2939</v>
      </c>
      <c r="CNW1" t="s">
        <v>2940</v>
      </c>
      <c r="CNX1" t="s">
        <v>2941</v>
      </c>
      <c r="CNY1" t="s">
        <v>2942</v>
      </c>
      <c r="CNZ1" t="s">
        <v>2943</v>
      </c>
      <c r="COA1" t="s">
        <v>2944</v>
      </c>
      <c r="COB1" t="s">
        <v>2945</v>
      </c>
      <c r="COC1" t="s">
        <v>2946</v>
      </c>
      <c r="COD1" t="s">
        <v>2947</v>
      </c>
      <c r="COE1" t="s">
        <v>2948</v>
      </c>
      <c r="COF1" t="s">
        <v>2949</v>
      </c>
      <c r="COG1" t="s">
        <v>2950</v>
      </c>
      <c r="COH1" t="s">
        <v>2951</v>
      </c>
      <c r="COI1" t="s">
        <v>2952</v>
      </c>
      <c r="COJ1" t="s">
        <v>2953</v>
      </c>
      <c r="COK1" t="s">
        <v>2954</v>
      </c>
      <c r="COL1" t="s">
        <v>2955</v>
      </c>
      <c r="COM1" t="s">
        <v>2956</v>
      </c>
      <c r="CON1" t="s">
        <v>2957</v>
      </c>
      <c r="COO1" t="s">
        <v>2958</v>
      </c>
      <c r="COP1" t="s">
        <v>2959</v>
      </c>
      <c r="COQ1" t="s">
        <v>2960</v>
      </c>
      <c r="COR1" t="s">
        <v>2961</v>
      </c>
      <c r="COS1" t="s">
        <v>2962</v>
      </c>
      <c r="COT1" t="s">
        <v>2963</v>
      </c>
      <c r="COU1" t="s">
        <v>2964</v>
      </c>
      <c r="COV1" t="s">
        <v>2965</v>
      </c>
      <c r="COW1" t="s">
        <v>2966</v>
      </c>
      <c r="COX1" t="s">
        <v>2967</v>
      </c>
      <c r="COY1" t="s">
        <v>2968</v>
      </c>
      <c r="COZ1" t="s">
        <v>2969</v>
      </c>
      <c r="CPA1" t="s">
        <v>2970</v>
      </c>
      <c r="CPB1" t="s">
        <v>2971</v>
      </c>
      <c r="CPC1" t="s">
        <v>2972</v>
      </c>
      <c r="CPD1" t="s">
        <v>2973</v>
      </c>
      <c r="CPE1" t="s">
        <v>2974</v>
      </c>
      <c r="CPF1" t="s">
        <v>2975</v>
      </c>
      <c r="CPG1" t="s">
        <v>2976</v>
      </c>
      <c r="CPH1" t="s">
        <v>2977</v>
      </c>
      <c r="CPI1" t="s">
        <v>2978</v>
      </c>
      <c r="CPJ1" t="s">
        <v>2979</v>
      </c>
      <c r="CPK1" t="s">
        <v>2980</v>
      </c>
      <c r="CPL1" t="s">
        <v>2981</v>
      </c>
      <c r="CPM1" t="s">
        <v>2982</v>
      </c>
      <c r="CPN1" t="s">
        <v>2983</v>
      </c>
      <c r="CPO1" t="s">
        <v>2984</v>
      </c>
      <c r="CPP1" t="s">
        <v>2985</v>
      </c>
      <c r="CPQ1" t="s">
        <v>2986</v>
      </c>
      <c r="CPR1" t="s">
        <v>2987</v>
      </c>
      <c r="CPS1" t="s">
        <v>2988</v>
      </c>
      <c r="CPT1" t="s">
        <v>2989</v>
      </c>
      <c r="CPU1" t="s">
        <v>2990</v>
      </c>
      <c r="CPV1" t="s">
        <v>2991</v>
      </c>
      <c r="CPW1" t="s">
        <v>2992</v>
      </c>
      <c r="CPX1" t="s">
        <v>2993</v>
      </c>
      <c r="CPY1" t="s">
        <v>2994</v>
      </c>
      <c r="CPZ1" t="s">
        <v>2995</v>
      </c>
      <c r="CQA1" t="s">
        <v>2996</v>
      </c>
      <c r="CQB1" t="s">
        <v>2997</v>
      </c>
      <c r="CQC1" t="s">
        <v>2998</v>
      </c>
      <c r="CQD1" t="s">
        <v>2999</v>
      </c>
      <c r="CQE1" t="s">
        <v>3000</v>
      </c>
      <c r="CQF1" t="s">
        <v>3001</v>
      </c>
      <c r="CQG1" t="s">
        <v>3002</v>
      </c>
      <c r="CQH1" t="s">
        <v>3003</v>
      </c>
      <c r="CQI1" t="s">
        <v>3004</v>
      </c>
      <c r="CQJ1" t="s">
        <v>3005</v>
      </c>
      <c r="CQK1" t="s">
        <v>3006</v>
      </c>
      <c r="CQL1" t="s">
        <v>3007</v>
      </c>
      <c r="CQM1" t="s">
        <v>3008</v>
      </c>
      <c r="CQN1" t="s">
        <v>3009</v>
      </c>
      <c r="CQO1" t="s">
        <v>3010</v>
      </c>
      <c r="CQP1" t="s">
        <v>3011</v>
      </c>
      <c r="CQQ1" t="s">
        <v>3012</v>
      </c>
      <c r="CQR1" t="s">
        <v>3013</v>
      </c>
      <c r="CQS1" t="s">
        <v>3014</v>
      </c>
      <c r="CQT1" t="s">
        <v>3015</v>
      </c>
      <c r="CQU1" t="s">
        <v>3016</v>
      </c>
      <c r="CQV1" t="s">
        <v>3017</v>
      </c>
      <c r="CQW1" t="s">
        <v>3018</v>
      </c>
      <c r="CQX1" t="s">
        <v>3019</v>
      </c>
      <c r="CQY1" t="s">
        <v>3020</v>
      </c>
      <c r="CQZ1" t="s">
        <v>3021</v>
      </c>
      <c r="CRA1" t="s">
        <v>3022</v>
      </c>
      <c r="CRB1" t="s">
        <v>3023</v>
      </c>
      <c r="CRC1" t="s">
        <v>3024</v>
      </c>
      <c r="CRD1" t="s">
        <v>3025</v>
      </c>
      <c r="CRE1" t="s">
        <v>3026</v>
      </c>
      <c r="CRF1" t="s">
        <v>3027</v>
      </c>
      <c r="CRG1" t="s">
        <v>3028</v>
      </c>
      <c r="CRH1" t="s">
        <v>3029</v>
      </c>
      <c r="CRI1" t="s">
        <v>3030</v>
      </c>
      <c r="CRJ1" t="s">
        <v>3031</v>
      </c>
      <c r="CRK1" t="s">
        <v>3032</v>
      </c>
      <c r="CRL1" t="s">
        <v>3033</v>
      </c>
      <c r="CRM1" t="s">
        <v>3034</v>
      </c>
      <c r="CRN1" t="s">
        <v>3035</v>
      </c>
      <c r="CRO1" t="s">
        <v>3036</v>
      </c>
      <c r="CRP1" t="s">
        <v>3037</v>
      </c>
      <c r="CRQ1" t="s">
        <v>3038</v>
      </c>
      <c r="CRR1" t="s">
        <v>3039</v>
      </c>
      <c r="CRS1" t="s">
        <v>3040</v>
      </c>
      <c r="CRT1" t="s">
        <v>3041</v>
      </c>
      <c r="CRU1" t="s">
        <v>3042</v>
      </c>
      <c r="CRV1" t="s">
        <v>3043</v>
      </c>
      <c r="CRW1" t="s">
        <v>3044</v>
      </c>
      <c r="CRX1" t="s">
        <v>3045</v>
      </c>
      <c r="CRY1" t="s">
        <v>3046</v>
      </c>
      <c r="CRZ1" t="s">
        <v>3047</v>
      </c>
      <c r="CSA1" t="s">
        <v>3048</v>
      </c>
      <c r="CSB1" t="s">
        <v>3049</v>
      </c>
      <c r="CSC1" t="s">
        <v>3050</v>
      </c>
      <c r="CSD1" t="s">
        <v>3051</v>
      </c>
      <c r="CSE1" t="s">
        <v>3052</v>
      </c>
      <c r="CSF1" t="s">
        <v>3053</v>
      </c>
      <c r="CSG1" t="s">
        <v>3054</v>
      </c>
      <c r="CSH1" t="s">
        <v>3055</v>
      </c>
      <c r="CSI1" t="s">
        <v>3056</v>
      </c>
      <c r="CSJ1" t="s">
        <v>3057</v>
      </c>
      <c r="CSK1" t="s">
        <v>3058</v>
      </c>
      <c r="CSL1" t="s">
        <v>3059</v>
      </c>
      <c r="CSM1" t="s">
        <v>3060</v>
      </c>
      <c r="CSN1" t="s">
        <v>3061</v>
      </c>
      <c r="CSO1" t="s">
        <v>3062</v>
      </c>
      <c r="CSP1" t="s">
        <v>3063</v>
      </c>
      <c r="CSQ1" t="s">
        <v>3064</v>
      </c>
      <c r="CSR1" t="s">
        <v>3065</v>
      </c>
      <c r="CSS1" t="s">
        <v>3066</v>
      </c>
      <c r="CST1" t="s">
        <v>3067</v>
      </c>
      <c r="CSU1" t="s">
        <v>3068</v>
      </c>
      <c r="CSV1" t="s">
        <v>3069</v>
      </c>
      <c r="CSW1" t="s">
        <v>3070</v>
      </c>
      <c r="CSX1" t="s">
        <v>3071</v>
      </c>
      <c r="CSY1" t="s">
        <v>3072</v>
      </c>
      <c r="CSZ1" t="s">
        <v>3073</v>
      </c>
      <c r="CTA1" t="s">
        <v>3074</v>
      </c>
      <c r="CTB1" t="s">
        <v>3075</v>
      </c>
      <c r="CTC1" t="s">
        <v>3076</v>
      </c>
      <c r="CTD1" t="s">
        <v>3077</v>
      </c>
      <c r="CTE1" t="s">
        <v>3078</v>
      </c>
      <c r="CTF1" t="s">
        <v>3079</v>
      </c>
      <c r="CTG1" t="s">
        <v>3080</v>
      </c>
      <c r="CTH1" t="s">
        <v>3081</v>
      </c>
      <c r="CTI1" t="s">
        <v>3082</v>
      </c>
      <c r="CTJ1" t="s">
        <v>3083</v>
      </c>
      <c r="CTK1" t="s">
        <v>3084</v>
      </c>
      <c r="CTL1" t="s">
        <v>3085</v>
      </c>
      <c r="CTM1" t="s">
        <v>3086</v>
      </c>
      <c r="CTN1" t="s">
        <v>3087</v>
      </c>
      <c r="CTO1" t="s">
        <v>3088</v>
      </c>
      <c r="CTP1" t="s">
        <v>3089</v>
      </c>
      <c r="CTQ1" t="s">
        <v>3090</v>
      </c>
      <c r="CTR1" t="s">
        <v>3091</v>
      </c>
      <c r="CTS1" t="s">
        <v>3092</v>
      </c>
      <c r="CTT1" t="s">
        <v>3093</v>
      </c>
      <c r="CTU1" t="s">
        <v>3094</v>
      </c>
      <c r="CTV1" t="s">
        <v>3095</v>
      </c>
      <c r="CTW1" t="s">
        <v>3096</v>
      </c>
      <c r="CTX1" t="s">
        <v>3097</v>
      </c>
      <c r="CTY1" t="s">
        <v>3098</v>
      </c>
      <c r="CTZ1" t="s">
        <v>3099</v>
      </c>
      <c r="CUA1" t="s">
        <v>3100</v>
      </c>
      <c r="CUB1" t="s">
        <v>3101</v>
      </c>
      <c r="CUC1" t="s">
        <v>3102</v>
      </c>
      <c r="CUD1" t="s">
        <v>3103</v>
      </c>
      <c r="CUE1" t="s">
        <v>3104</v>
      </c>
      <c r="CUF1" t="s">
        <v>3105</v>
      </c>
      <c r="CUG1" t="s">
        <v>3106</v>
      </c>
      <c r="CUH1" t="s">
        <v>3107</v>
      </c>
      <c r="CUI1" t="s">
        <v>3108</v>
      </c>
      <c r="CUJ1" t="s">
        <v>3109</v>
      </c>
      <c r="CUK1" t="s">
        <v>3110</v>
      </c>
      <c r="CUL1" t="s">
        <v>3111</v>
      </c>
      <c r="CUM1" t="s">
        <v>3112</v>
      </c>
      <c r="CUN1" t="s">
        <v>3113</v>
      </c>
      <c r="CUO1" t="s">
        <v>3114</v>
      </c>
      <c r="CUP1" t="s">
        <v>3115</v>
      </c>
      <c r="CUQ1" t="s">
        <v>3116</v>
      </c>
      <c r="CUR1" t="s">
        <v>3117</v>
      </c>
      <c r="CUS1" t="s">
        <v>3118</v>
      </c>
      <c r="CUT1" t="s">
        <v>3119</v>
      </c>
      <c r="CUU1" t="s">
        <v>3120</v>
      </c>
      <c r="CUV1" t="s">
        <v>3121</v>
      </c>
      <c r="CUW1" t="s">
        <v>3122</v>
      </c>
      <c r="CUX1" t="s">
        <v>3123</v>
      </c>
      <c r="CUY1" t="s">
        <v>3124</v>
      </c>
      <c r="CUZ1" t="s">
        <v>3125</v>
      </c>
      <c r="CVA1" t="s">
        <v>3126</v>
      </c>
      <c r="CVB1" t="s">
        <v>3127</v>
      </c>
      <c r="CVC1" t="s">
        <v>3128</v>
      </c>
      <c r="CVD1" t="s">
        <v>3129</v>
      </c>
      <c r="CVE1" t="s">
        <v>3130</v>
      </c>
      <c r="CVF1" t="s">
        <v>3131</v>
      </c>
      <c r="CVG1" t="s">
        <v>3132</v>
      </c>
      <c r="CVH1" t="s">
        <v>3133</v>
      </c>
      <c r="CVI1" t="s">
        <v>3134</v>
      </c>
      <c r="CVJ1" t="s">
        <v>3135</v>
      </c>
      <c r="CVK1" t="s">
        <v>3136</v>
      </c>
      <c r="CVL1" t="s">
        <v>3137</v>
      </c>
      <c r="CVM1" t="s">
        <v>3138</v>
      </c>
      <c r="CVN1" t="s">
        <v>3139</v>
      </c>
      <c r="CVO1" t="s">
        <v>3140</v>
      </c>
      <c r="CVP1" t="s">
        <v>3141</v>
      </c>
      <c r="CVQ1" t="s">
        <v>3142</v>
      </c>
      <c r="CVR1" t="s">
        <v>3143</v>
      </c>
      <c r="CVS1" t="s">
        <v>3144</v>
      </c>
      <c r="CVT1" t="s">
        <v>3145</v>
      </c>
      <c r="CVU1" t="s">
        <v>3146</v>
      </c>
      <c r="CVV1" t="s">
        <v>3147</v>
      </c>
      <c r="CVW1" t="s">
        <v>3148</v>
      </c>
      <c r="CVX1" t="s">
        <v>3149</v>
      </c>
      <c r="CVY1" t="s">
        <v>3150</v>
      </c>
      <c r="CVZ1" t="s">
        <v>3151</v>
      </c>
      <c r="CWA1" t="s">
        <v>3152</v>
      </c>
      <c r="CWB1" t="s">
        <v>3153</v>
      </c>
      <c r="CWC1" t="s">
        <v>3154</v>
      </c>
      <c r="CWD1" t="s">
        <v>3155</v>
      </c>
      <c r="CWE1" t="s">
        <v>3156</v>
      </c>
      <c r="CWF1" t="s">
        <v>3157</v>
      </c>
      <c r="CWG1" t="s">
        <v>3158</v>
      </c>
      <c r="CWH1" t="s">
        <v>3159</v>
      </c>
      <c r="CWI1" t="s">
        <v>3160</v>
      </c>
      <c r="CWJ1" t="s">
        <v>3161</v>
      </c>
      <c r="CWK1" t="s">
        <v>3162</v>
      </c>
      <c r="CWL1" t="s">
        <v>3163</v>
      </c>
      <c r="CWM1" t="s">
        <v>3164</v>
      </c>
      <c r="CWN1" t="s">
        <v>3165</v>
      </c>
      <c r="CWO1" t="s">
        <v>3166</v>
      </c>
      <c r="CWP1" t="s">
        <v>3167</v>
      </c>
      <c r="CWQ1" t="s">
        <v>3168</v>
      </c>
      <c r="CWR1" t="s">
        <v>3169</v>
      </c>
      <c r="CWS1" t="s">
        <v>3170</v>
      </c>
      <c r="CWT1" t="s">
        <v>3171</v>
      </c>
      <c r="CWU1" t="s">
        <v>3172</v>
      </c>
      <c r="CWV1" t="s">
        <v>3173</v>
      </c>
      <c r="CWW1" t="s">
        <v>3174</v>
      </c>
      <c r="CWX1" t="s">
        <v>3175</v>
      </c>
      <c r="CWY1" t="s">
        <v>3176</v>
      </c>
      <c r="CWZ1" t="s">
        <v>3177</v>
      </c>
      <c r="CXA1" t="s">
        <v>3178</v>
      </c>
      <c r="CXB1" t="s">
        <v>3179</v>
      </c>
      <c r="CXC1" t="s">
        <v>3180</v>
      </c>
      <c r="CXD1" t="s">
        <v>3181</v>
      </c>
      <c r="CXE1" t="s">
        <v>3182</v>
      </c>
      <c r="CXF1" t="s">
        <v>3183</v>
      </c>
      <c r="CXG1" t="s">
        <v>3184</v>
      </c>
      <c r="CXH1" t="s">
        <v>3185</v>
      </c>
      <c r="CXI1" t="s">
        <v>3186</v>
      </c>
      <c r="CXJ1" t="s">
        <v>3187</v>
      </c>
      <c r="CXK1" t="s">
        <v>3188</v>
      </c>
      <c r="CXL1" t="s">
        <v>3189</v>
      </c>
      <c r="CXM1" t="s">
        <v>3190</v>
      </c>
      <c r="CXN1" t="s">
        <v>3191</v>
      </c>
      <c r="CXO1" t="s">
        <v>3192</v>
      </c>
      <c r="CXP1" t="s">
        <v>3193</v>
      </c>
      <c r="CXQ1" t="s">
        <v>3194</v>
      </c>
      <c r="CXR1" t="s">
        <v>3195</v>
      </c>
      <c r="CXS1" t="s">
        <v>3196</v>
      </c>
      <c r="CXT1" t="s">
        <v>3197</v>
      </c>
      <c r="CXU1" t="s">
        <v>3198</v>
      </c>
      <c r="CXV1" t="s">
        <v>3199</v>
      </c>
      <c r="CXW1" t="s">
        <v>3200</v>
      </c>
      <c r="CXX1" t="s">
        <v>3201</v>
      </c>
      <c r="CXY1" t="s">
        <v>3202</v>
      </c>
      <c r="CXZ1" t="s">
        <v>3203</v>
      </c>
      <c r="CYA1" t="s">
        <v>3204</v>
      </c>
      <c r="CYB1" t="s">
        <v>3205</v>
      </c>
      <c r="CYC1" t="s">
        <v>3206</v>
      </c>
      <c r="CYD1" t="s">
        <v>3207</v>
      </c>
      <c r="CYE1" t="s">
        <v>3208</v>
      </c>
      <c r="CYF1" t="s">
        <v>3209</v>
      </c>
      <c r="CYG1" t="s">
        <v>3210</v>
      </c>
      <c r="CYH1" t="s">
        <v>3211</v>
      </c>
      <c r="CYI1" t="s">
        <v>3212</v>
      </c>
      <c r="CYJ1" t="s">
        <v>3213</v>
      </c>
      <c r="CYK1" t="s">
        <v>3214</v>
      </c>
      <c r="CYL1" t="s">
        <v>3215</v>
      </c>
      <c r="CYM1" t="s">
        <v>3216</v>
      </c>
      <c r="CYN1" t="s">
        <v>3217</v>
      </c>
      <c r="CYO1" t="s">
        <v>3218</v>
      </c>
      <c r="CYP1" t="s">
        <v>3219</v>
      </c>
      <c r="CYQ1" t="s">
        <v>3220</v>
      </c>
      <c r="CYR1" t="s">
        <v>3221</v>
      </c>
      <c r="CYS1" t="s">
        <v>3222</v>
      </c>
      <c r="CYT1" t="s">
        <v>3223</v>
      </c>
      <c r="CYU1" t="s">
        <v>3224</v>
      </c>
      <c r="CYV1" t="s">
        <v>3225</v>
      </c>
      <c r="CYW1" t="s">
        <v>3226</v>
      </c>
      <c r="CYX1" t="s">
        <v>3227</v>
      </c>
      <c r="CYY1" t="s">
        <v>3228</v>
      </c>
      <c r="CYZ1" t="s">
        <v>3229</v>
      </c>
      <c r="CZA1" t="s">
        <v>3230</v>
      </c>
      <c r="CZB1" t="s">
        <v>3231</v>
      </c>
      <c r="CZC1" t="s">
        <v>3232</v>
      </c>
      <c r="CZD1" t="s">
        <v>3233</v>
      </c>
      <c r="CZE1" t="s">
        <v>3234</v>
      </c>
      <c r="CZF1" t="s">
        <v>3235</v>
      </c>
      <c r="CZG1" t="s">
        <v>3236</v>
      </c>
      <c r="CZH1" t="s">
        <v>3237</v>
      </c>
      <c r="CZI1" t="s">
        <v>3238</v>
      </c>
      <c r="CZJ1" t="s">
        <v>3239</v>
      </c>
      <c r="CZK1" t="s">
        <v>3240</v>
      </c>
      <c r="CZL1" t="s">
        <v>3241</v>
      </c>
      <c r="CZM1" t="s">
        <v>3242</v>
      </c>
      <c r="CZN1" t="s">
        <v>3243</v>
      </c>
      <c r="CZO1" t="s">
        <v>3244</v>
      </c>
      <c r="CZP1" t="s">
        <v>3245</v>
      </c>
      <c r="CZQ1" t="s">
        <v>3246</v>
      </c>
      <c r="CZR1" t="s">
        <v>3247</v>
      </c>
      <c r="CZS1" t="s">
        <v>3248</v>
      </c>
      <c r="CZT1" t="s">
        <v>3249</v>
      </c>
      <c r="CZU1" t="s">
        <v>3250</v>
      </c>
      <c r="CZV1" t="s">
        <v>3251</v>
      </c>
      <c r="CZW1" t="s">
        <v>3252</v>
      </c>
      <c r="CZX1" t="s">
        <v>3253</v>
      </c>
      <c r="CZY1" t="s">
        <v>3254</v>
      </c>
      <c r="CZZ1" t="s">
        <v>3255</v>
      </c>
      <c r="DAA1" t="s">
        <v>3256</v>
      </c>
      <c r="DAB1" t="s">
        <v>3257</v>
      </c>
      <c r="DAC1" t="s">
        <v>3258</v>
      </c>
      <c r="DAD1" t="s">
        <v>3259</v>
      </c>
      <c r="DAE1" t="s">
        <v>3260</v>
      </c>
      <c r="DAF1" t="s">
        <v>3261</v>
      </c>
      <c r="DAG1" t="s">
        <v>3262</v>
      </c>
      <c r="DAH1" t="s">
        <v>3263</v>
      </c>
      <c r="DAI1" t="s">
        <v>3264</v>
      </c>
      <c r="DAJ1" t="s">
        <v>3265</v>
      </c>
      <c r="DAK1" t="s">
        <v>3266</v>
      </c>
      <c r="DAL1" t="s">
        <v>3267</v>
      </c>
      <c r="DAM1" t="s">
        <v>3268</v>
      </c>
      <c r="DAN1" t="s">
        <v>3269</v>
      </c>
      <c r="DAO1" t="s">
        <v>3270</v>
      </c>
      <c r="DAP1" t="s">
        <v>3271</v>
      </c>
      <c r="DAQ1" t="s">
        <v>3272</v>
      </c>
      <c r="DAR1" t="s">
        <v>3273</v>
      </c>
      <c r="DAS1" t="s">
        <v>3274</v>
      </c>
      <c r="DAT1" t="s">
        <v>3275</v>
      </c>
      <c r="DAU1" t="s">
        <v>3276</v>
      </c>
      <c r="DAV1" t="s">
        <v>3277</v>
      </c>
      <c r="DAW1" t="s">
        <v>3278</v>
      </c>
      <c r="DAX1" t="s">
        <v>3279</v>
      </c>
      <c r="DAY1" t="s">
        <v>3280</v>
      </c>
      <c r="DAZ1" t="s">
        <v>3281</v>
      </c>
      <c r="DBA1" t="s">
        <v>3282</v>
      </c>
      <c r="DBB1" t="s">
        <v>3283</v>
      </c>
      <c r="DBC1" t="s">
        <v>3284</v>
      </c>
      <c r="DBD1" t="s">
        <v>3285</v>
      </c>
      <c r="DBE1" t="s">
        <v>3286</v>
      </c>
      <c r="DBF1" t="s">
        <v>3287</v>
      </c>
      <c r="DBG1" t="s">
        <v>3288</v>
      </c>
      <c r="DBH1" t="s">
        <v>3289</v>
      </c>
      <c r="DBI1" t="s">
        <v>3290</v>
      </c>
      <c r="DBJ1" t="s">
        <v>3291</v>
      </c>
      <c r="DBK1" t="s">
        <v>3292</v>
      </c>
      <c r="DBL1" t="s">
        <v>3293</v>
      </c>
      <c r="DBM1" t="s">
        <v>3294</v>
      </c>
      <c r="DBN1" t="s">
        <v>3295</v>
      </c>
      <c r="DBO1" t="s">
        <v>3296</v>
      </c>
      <c r="DBP1" t="s">
        <v>3297</v>
      </c>
      <c r="DBQ1" t="s">
        <v>3298</v>
      </c>
      <c r="DBR1" t="s">
        <v>3299</v>
      </c>
      <c r="DBS1" t="s">
        <v>3300</v>
      </c>
      <c r="DBT1" t="s">
        <v>3301</v>
      </c>
      <c r="DBU1" t="s">
        <v>3302</v>
      </c>
      <c r="DBV1" t="s">
        <v>3303</v>
      </c>
      <c r="DBW1" t="s">
        <v>3304</v>
      </c>
      <c r="DBX1" t="s">
        <v>3305</v>
      </c>
      <c r="DBY1" t="s">
        <v>3306</v>
      </c>
      <c r="DBZ1" t="s">
        <v>3307</v>
      </c>
      <c r="DCA1" t="s">
        <v>3308</v>
      </c>
      <c r="DCB1" t="s">
        <v>3309</v>
      </c>
      <c r="DCC1" t="s">
        <v>3310</v>
      </c>
      <c r="DCD1" t="s">
        <v>3311</v>
      </c>
      <c r="DCE1" t="s">
        <v>3312</v>
      </c>
      <c r="DCF1" t="s">
        <v>3313</v>
      </c>
      <c r="DCG1" t="s">
        <v>3314</v>
      </c>
      <c r="DCH1" t="s">
        <v>3315</v>
      </c>
      <c r="DCI1" t="s">
        <v>3316</v>
      </c>
      <c r="DCJ1" t="s">
        <v>3317</v>
      </c>
      <c r="DCK1" t="s">
        <v>3318</v>
      </c>
      <c r="DCL1" t="s">
        <v>3319</v>
      </c>
    </row>
    <row r="2" spans="1:2794" x14ac:dyDescent="0.25">
      <c r="A2" s="25" t="s">
        <v>121</v>
      </c>
      <c r="B2">
        <v>46302</v>
      </c>
      <c r="C2">
        <v>46301</v>
      </c>
      <c r="D2">
        <v>46300</v>
      </c>
      <c r="E2">
        <v>46297</v>
      </c>
      <c r="F2">
        <v>46296</v>
      </c>
      <c r="G2">
        <v>46295</v>
      </c>
      <c r="H2">
        <v>46294</v>
      </c>
      <c r="I2">
        <v>46293</v>
      </c>
      <c r="J2">
        <v>46290</v>
      </c>
      <c r="K2">
        <v>46289</v>
      </c>
      <c r="L2">
        <v>46288</v>
      </c>
      <c r="M2">
        <v>46287</v>
      </c>
      <c r="N2">
        <v>46286</v>
      </c>
      <c r="O2">
        <v>46283</v>
      </c>
      <c r="P2">
        <v>46282</v>
      </c>
      <c r="Q2">
        <v>46281</v>
      </c>
      <c r="R2">
        <v>46280</v>
      </c>
      <c r="S2">
        <v>46279</v>
      </c>
      <c r="T2">
        <v>46276</v>
      </c>
      <c r="U2">
        <v>46275</v>
      </c>
      <c r="V2">
        <v>46274</v>
      </c>
      <c r="W2">
        <v>46273</v>
      </c>
      <c r="X2">
        <v>46272</v>
      </c>
      <c r="Y2">
        <v>46269</v>
      </c>
      <c r="Z2">
        <v>46268</v>
      </c>
      <c r="AA2">
        <v>46267</v>
      </c>
      <c r="AB2">
        <v>46266</v>
      </c>
      <c r="AC2">
        <v>46265</v>
      </c>
      <c r="AD2">
        <v>46262</v>
      </c>
      <c r="AE2">
        <v>46261</v>
      </c>
      <c r="AF2">
        <v>46260</v>
      </c>
      <c r="AG2">
        <v>46259</v>
      </c>
      <c r="AH2">
        <v>46258</v>
      </c>
      <c r="AI2">
        <v>46255</v>
      </c>
      <c r="AJ2">
        <v>46254</v>
      </c>
      <c r="AK2">
        <v>46253</v>
      </c>
      <c r="AL2">
        <v>46252</v>
      </c>
      <c r="AM2">
        <v>46251</v>
      </c>
      <c r="AN2">
        <v>46248</v>
      </c>
      <c r="AO2">
        <v>46247</v>
      </c>
      <c r="AP2">
        <v>46246</v>
      </c>
      <c r="AQ2">
        <v>46245</v>
      </c>
      <c r="AR2">
        <v>46244</v>
      </c>
      <c r="AS2">
        <v>46241</v>
      </c>
      <c r="AT2">
        <v>46240</v>
      </c>
      <c r="AU2">
        <v>46239</v>
      </c>
      <c r="AV2">
        <v>46238</v>
      </c>
      <c r="AW2">
        <v>46237</v>
      </c>
      <c r="AX2">
        <v>46234</v>
      </c>
      <c r="AY2">
        <v>46233</v>
      </c>
      <c r="AZ2">
        <v>46232</v>
      </c>
      <c r="BA2">
        <v>46231</v>
      </c>
      <c r="BB2">
        <v>46230</v>
      </c>
      <c r="BC2">
        <v>46227</v>
      </c>
      <c r="BD2">
        <v>46226</v>
      </c>
      <c r="BE2">
        <v>46225</v>
      </c>
      <c r="BF2">
        <v>46224</v>
      </c>
      <c r="BG2">
        <v>46223</v>
      </c>
      <c r="BH2">
        <v>46220</v>
      </c>
      <c r="BI2">
        <v>46219</v>
      </c>
      <c r="BJ2">
        <v>46218</v>
      </c>
      <c r="BK2">
        <v>46217</v>
      </c>
      <c r="BL2">
        <v>46216</v>
      </c>
      <c r="BM2">
        <v>46213</v>
      </c>
      <c r="BN2">
        <v>46212</v>
      </c>
      <c r="BO2">
        <v>46211</v>
      </c>
      <c r="BP2">
        <v>46210</v>
      </c>
      <c r="BQ2">
        <v>46209</v>
      </c>
      <c r="BR2">
        <v>46206</v>
      </c>
      <c r="BS2">
        <v>46205</v>
      </c>
      <c r="BT2">
        <v>46204</v>
      </c>
      <c r="BU2">
        <v>46203</v>
      </c>
      <c r="BV2">
        <v>46202</v>
      </c>
      <c r="BW2">
        <v>46199</v>
      </c>
      <c r="BX2">
        <v>46198</v>
      </c>
      <c r="BY2">
        <v>46197</v>
      </c>
      <c r="BZ2">
        <v>46196</v>
      </c>
      <c r="CA2">
        <v>46195</v>
      </c>
      <c r="CB2">
        <v>46192</v>
      </c>
      <c r="CC2">
        <v>46191</v>
      </c>
      <c r="CD2">
        <v>46190</v>
      </c>
      <c r="CE2">
        <v>46189</v>
      </c>
      <c r="CF2">
        <v>46188</v>
      </c>
      <c r="CG2">
        <v>46185</v>
      </c>
      <c r="CH2">
        <v>46184</v>
      </c>
      <c r="CI2">
        <v>46183</v>
      </c>
      <c r="CJ2">
        <v>46182</v>
      </c>
      <c r="CK2">
        <v>46181</v>
      </c>
      <c r="CL2">
        <v>46178</v>
      </c>
      <c r="CM2">
        <v>46177</v>
      </c>
      <c r="CN2">
        <v>46176</v>
      </c>
      <c r="CO2">
        <v>46175</v>
      </c>
      <c r="CP2">
        <v>46174</v>
      </c>
      <c r="CQ2">
        <v>46171</v>
      </c>
      <c r="CR2">
        <v>46170</v>
      </c>
      <c r="CS2">
        <v>46169</v>
      </c>
      <c r="CT2">
        <v>46168</v>
      </c>
      <c r="CU2">
        <v>46167</v>
      </c>
      <c r="CV2">
        <v>46164</v>
      </c>
      <c r="CW2">
        <v>46163</v>
      </c>
      <c r="CX2">
        <v>46162</v>
      </c>
      <c r="CY2">
        <v>46161</v>
      </c>
      <c r="CZ2">
        <v>46160</v>
      </c>
      <c r="DA2">
        <v>46157</v>
      </c>
      <c r="DB2">
        <v>46156</v>
      </c>
      <c r="DC2">
        <v>46155</v>
      </c>
      <c r="DD2">
        <v>46154</v>
      </c>
      <c r="DE2">
        <v>46153</v>
      </c>
      <c r="DF2">
        <v>46150</v>
      </c>
      <c r="DG2">
        <v>46149</v>
      </c>
      <c r="DH2">
        <v>46148</v>
      </c>
      <c r="DI2">
        <v>46147</v>
      </c>
      <c r="DJ2">
        <v>46146</v>
      </c>
      <c r="DK2">
        <v>46143</v>
      </c>
      <c r="DL2">
        <v>46142</v>
      </c>
      <c r="DM2">
        <v>46141</v>
      </c>
      <c r="DN2">
        <v>46140</v>
      </c>
      <c r="DO2">
        <v>46139</v>
      </c>
      <c r="DP2">
        <v>46136</v>
      </c>
      <c r="DQ2">
        <v>46135</v>
      </c>
      <c r="DR2">
        <v>46134</v>
      </c>
      <c r="DS2">
        <v>46133</v>
      </c>
      <c r="DT2">
        <v>46132</v>
      </c>
      <c r="DU2">
        <v>46129</v>
      </c>
      <c r="DV2">
        <v>46128</v>
      </c>
      <c r="DW2">
        <v>46127</v>
      </c>
      <c r="DX2">
        <v>46126</v>
      </c>
      <c r="DY2">
        <v>46125</v>
      </c>
      <c r="DZ2">
        <v>46122</v>
      </c>
      <c r="EA2">
        <v>46121</v>
      </c>
      <c r="EB2">
        <v>46120</v>
      </c>
      <c r="EC2">
        <v>46119</v>
      </c>
      <c r="ED2">
        <v>46118</v>
      </c>
      <c r="EE2">
        <v>46115</v>
      </c>
      <c r="EF2">
        <v>46114</v>
      </c>
      <c r="EG2">
        <v>46113</v>
      </c>
      <c r="EH2">
        <v>46112</v>
      </c>
      <c r="EI2">
        <v>46111</v>
      </c>
      <c r="EJ2">
        <v>46108</v>
      </c>
      <c r="EK2">
        <v>46107</v>
      </c>
      <c r="EL2">
        <v>46106</v>
      </c>
      <c r="EM2">
        <v>46105</v>
      </c>
      <c r="EN2">
        <v>46104</v>
      </c>
      <c r="EO2">
        <v>46101</v>
      </c>
      <c r="EP2">
        <v>46100</v>
      </c>
      <c r="EQ2">
        <v>46099</v>
      </c>
      <c r="ER2">
        <v>46098</v>
      </c>
      <c r="ES2">
        <v>46097</v>
      </c>
      <c r="ET2">
        <v>46094</v>
      </c>
      <c r="EU2">
        <v>46093</v>
      </c>
      <c r="EV2">
        <v>46092</v>
      </c>
      <c r="EW2">
        <v>46091</v>
      </c>
      <c r="EX2">
        <v>46090</v>
      </c>
      <c r="EY2">
        <v>46087</v>
      </c>
      <c r="EZ2">
        <v>46086</v>
      </c>
      <c r="FA2">
        <v>46085</v>
      </c>
      <c r="FB2">
        <v>46084</v>
      </c>
      <c r="FC2">
        <v>46083</v>
      </c>
      <c r="FD2">
        <v>46080</v>
      </c>
      <c r="FE2">
        <v>46079</v>
      </c>
      <c r="FF2">
        <v>46078</v>
      </c>
      <c r="FG2">
        <v>46077</v>
      </c>
      <c r="FH2">
        <v>46076</v>
      </c>
      <c r="FI2">
        <v>46073</v>
      </c>
      <c r="FJ2">
        <v>46072</v>
      </c>
      <c r="FK2">
        <v>46071</v>
      </c>
      <c r="FL2">
        <v>46070</v>
      </c>
      <c r="FM2">
        <v>46069</v>
      </c>
      <c r="FN2">
        <v>46066</v>
      </c>
      <c r="FO2">
        <v>46065</v>
      </c>
      <c r="FP2">
        <v>46064</v>
      </c>
      <c r="FQ2">
        <v>46063</v>
      </c>
      <c r="FR2">
        <v>46062</v>
      </c>
      <c r="FS2">
        <v>46059</v>
      </c>
      <c r="FT2">
        <v>46058</v>
      </c>
      <c r="FU2">
        <v>46057</v>
      </c>
      <c r="FV2">
        <v>46056</v>
      </c>
      <c r="FW2">
        <v>46055</v>
      </c>
      <c r="FX2">
        <v>46052</v>
      </c>
      <c r="FY2">
        <v>46051</v>
      </c>
      <c r="FZ2">
        <v>46050</v>
      </c>
      <c r="GA2">
        <v>46049</v>
      </c>
      <c r="GB2">
        <v>46048</v>
      </c>
      <c r="GC2">
        <v>46045</v>
      </c>
      <c r="GD2">
        <v>46044</v>
      </c>
      <c r="GE2">
        <v>46043</v>
      </c>
      <c r="GF2">
        <v>46042</v>
      </c>
      <c r="GG2">
        <v>46041</v>
      </c>
      <c r="GH2">
        <v>46038</v>
      </c>
      <c r="GI2">
        <v>46037</v>
      </c>
      <c r="GJ2">
        <v>46036</v>
      </c>
      <c r="GK2">
        <v>46035</v>
      </c>
      <c r="GL2">
        <v>46034</v>
      </c>
      <c r="GM2">
        <v>46031</v>
      </c>
      <c r="GN2">
        <v>46030</v>
      </c>
      <c r="GO2">
        <v>46029</v>
      </c>
      <c r="GP2">
        <v>46028</v>
      </c>
      <c r="GQ2">
        <v>46027</v>
      </c>
      <c r="GR2">
        <v>46024</v>
      </c>
      <c r="GS2">
        <v>46023</v>
      </c>
      <c r="GT2">
        <v>46022</v>
      </c>
      <c r="GU2">
        <v>46021</v>
      </c>
      <c r="GV2">
        <v>46020</v>
      </c>
      <c r="GW2">
        <v>46017</v>
      </c>
      <c r="GX2">
        <v>46016</v>
      </c>
      <c r="GY2">
        <v>46015</v>
      </c>
      <c r="GZ2">
        <v>46014</v>
      </c>
      <c r="HA2">
        <v>46013</v>
      </c>
      <c r="HB2">
        <v>46010</v>
      </c>
      <c r="HC2">
        <v>46009</v>
      </c>
      <c r="HD2">
        <v>46008</v>
      </c>
      <c r="HE2">
        <v>46007</v>
      </c>
      <c r="HF2">
        <v>46006</v>
      </c>
      <c r="HG2">
        <v>46003</v>
      </c>
      <c r="HH2">
        <v>46002</v>
      </c>
      <c r="HI2">
        <v>46001</v>
      </c>
      <c r="HJ2">
        <v>46000</v>
      </c>
      <c r="HK2">
        <v>45999</v>
      </c>
      <c r="HL2">
        <v>45996</v>
      </c>
      <c r="HM2">
        <v>45995</v>
      </c>
      <c r="HN2">
        <v>45994</v>
      </c>
      <c r="HO2">
        <v>45993</v>
      </c>
      <c r="HP2">
        <v>45992</v>
      </c>
      <c r="HQ2">
        <v>45989</v>
      </c>
      <c r="HR2">
        <v>45988</v>
      </c>
      <c r="HS2">
        <v>45987</v>
      </c>
      <c r="HT2">
        <v>45986</v>
      </c>
      <c r="HU2">
        <v>45985</v>
      </c>
      <c r="HV2">
        <v>45982</v>
      </c>
      <c r="HW2">
        <v>45981</v>
      </c>
      <c r="HX2">
        <v>45980</v>
      </c>
      <c r="HY2">
        <v>45979</v>
      </c>
      <c r="HZ2">
        <v>45978</v>
      </c>
      <c r="IA2">
        <v>45975</v>
      </c>
      <c r="IB2">
        <v>45974</v>
      </c>
      <c r="IC2">
        <v>45973</v>
      </c>
      <c r="ID2">
        <v>45972</v>
      </c>
      <c r="IE2">
        <v>45971</v>
      </c>
      <c r="IF2">
        <v>45968</v>
      </c>
      <c r="IG2">
        <v>45967</v>
      </c>
      <c r="IH2">
        <v>45966</v>
      </c>
      <c r="II2">
        <v>45965</v>
      </c>
      <c r="IJ2">
        <v>45964</v>
      </c>
      <c r="IK2">
        <v>45961</v>
      </c>
      <c r="IL2">
        <v>45960</v>
      </c>
      <c r="IM2">
        <v>45959</v>
      </c>
      <c r="IN2">
        <v>45958</v>
      </c>
      <c r="IO2">
        <v>45957</v>
      </c>
      <c r="IP2">
        <v>45954</v>
      </c>
      <c r="IQ2">
        <v>45953</v>
      </c>
      <c r="IR2">
        <v>45952</v>
      </c>
      <c r="IS2">
        <v>45951</v>
      </c>
      <c r="IT2">
        <v>45950</v>
      </c>
      <c r="IU2">
        <v>45947</v>
      </c>
      <c r="IV2">
        <v>45946</v>
      </c>
      <c r="IW2">
        <v>45945</v>
      </c>
      <c r="IX2">
        <v>45944</v>
      </c>
      <c r="IY2">
        <v>45943</v>
      </c>
      <c r="IZ2">
        <v>45940</v>
      </c>
      <c r="JA2">
        <v>45939</v>
      </c>
      <c r="JB2">
        <v>45938</v>
      </c>
      <c r="JC2">
        <v>45937</v>
      </c>
      <c r="JD2">
        <v>45936</v>
      </c>
      <c r="JE2">
        <v>45933</v>
      </c>
      <c r="JF2">
        <v>45932</v>
      </c>
      <c r="JG2">
        <v>45931</v>
      </c>
      <c r="JH2">
        <v>45930</v>
      </c>
      <c r="JI2">
        <v>45929</v>
      </c>
      <c r="JJ2">
        <v>45926</v>
      </c>
      <c r="JK2">
        <v>45925</v>
      </c>
      <c r="JL2">
        <v>45924</v>
      </c>
      <c r="JM2">
        <v>45923</v>
      </c>
      <c r="JN2">
        <v>45922</v>
      </c>
      <c r="JO2">
        <v>45919</v>
      </c>
      <c r="JP2">
        <v>45918</v>
      </c>
      <c r="JQ2">
        <v>45917</v>
      </c>
      <c r="JR2">
        <v>45916</v>
      </c>
      <c r="JS2">
        <v>45915</v>
      </c>
      <c r="JT2">
        <v>45912</v>
      </c>
      <c r="JU2">
        <v>45911</v>
      </c>
      <c r="JV2">
        <v>45910</v>
      </c>
      <c r="JW2">
        <v>45909</v>
      </c>
      <c r="JX2">
        <v>45908</v>
      </c>
      <c r="JY2">
        <v>45905</v>
      </c>
      <c r="JZ2">
        <v>45904</v>
      </c>
      <c r="KA2">
        <v>45903</v>
      </c>
      <c r="KB2">
        <v>45902</v>
      </c>
      <c r="KC2">
        <v>45901</v>
      </c>
      <c r="KD2">
        <v>45898</v>
      </c>
      <c r="KE2">
        <v>45897</v>
      </c>
      <c r="KF2">
        <v>45896</v>
      </c>
      <c r="KG2">
        <v>45895</v>
      </c>
      <c r="KH2">
        <v>45894</v>
      </c>
      <c r="KI2">
        <v>45891</v>
      </c>
      <c r="KJ2">
        <v>45890</v>
      </c>
      <c r="KK2">
        <v>45889</v>
      </c>
      <c r="KL2">
        <v>45888</v>
      </c>
      <c r="KM2">
        <v>45887</v>
      </c>
      <c r="KN2">
        <v>45884</v>
      </c>
      <c r="KO2">
        <v>45883</v>
      </c>
      <c r="KP2">
        <v>45882</v>
      </c>
      <c r="KQ2">
        <v>45881</v>
      </c>
      <c r="KR2">
        <v>45880</v>
      </c>
      <c r="KS2">
        <v>45877</v>
      </c>
      <c r="KT2">
        <v>45876</v>
      </c>
      <c r="KU2">
        <v>45875</v>
      </c>
      <c r="KV2">
        <v>45874</v>
      </c>
      <c r="KW2">
        <v>45873</v>
      </c>
      <c r="KX2">
        <v>45870</v>
      </c>
      <c r="KY2">
        <v>45869</v>
      </c>
      <c r="KZ2">
        <v>45868</v>
      </c>
      <c r="LA2">
        <v>45867</v>
      </c>
      <c r="LB2">
        <v>45866</v>
      </c>
      <c r="LC2">
        <v>45863</v>
      </c>
      <c r="LD2">
        <v>45862</v>
      </c>
      <c r="LE2">
        <v>45861</v>
      </c>
      <c r="LF2">
        <v>45860</v>
      </c>
      <c r="LG2">
        <v>45859</v>
      </c>
      <c r="LH2">
        <v>45856</v>
      </c>
      <c r="LI2">
        <v>45855</v>
      </c>
      <c r="LJ2">
        <v>45854</v>
      </c>
      <c r="LK2">
        <v>45853</v>
      </c>
      <c r="LL2">
        <v>45852</v>
      </c>
      <c r="LM2">
        <v>45849</v>
      </c>
      <c r="LN2">
        <v>45848</v>
      </c>
      <c r="LO2">
        <v>45847</v>
      </c>
      <c r="LP2">
        <v>45846</v>
      </c>
      <c r="LQ2">
        <v>45845</v>
      </c>
      <c r="LR2">
        <v>45842</v>
      </c>
      <c r="LS2">
        <v>45841</v>
      </c>
      <c r="LT2">
        <v>45840</v>
      </c>
      <c r="LU2">
        <v>45839</v>
      </c>
      <c r="LV2">
        <v>45838</v>
      </c>
      <c r="LW2">
        <v>45835</v>
      </c>
      <c r="LX2">
        <v>45834</v>
      </c>
      <c r="LY2">
        <v>45833</v>
      </c>
      <c r="LZ2">
        <v>45832</v>
      </c>
      <c r="MA2">
        <v>45831</v>
      </c>
      <c r="MB2">
        <v>45828</v>
      </c>
      <c r="MC2">
        <v>45827</v>
      </c>
      <c r="MD2">
        <v>45826</v>
      </c>
      <c r="ME2">
        <v>45825</v>
      </c>
      <c r="MF2">
        <v>45824</v>
      </c>
      <c r="MG2">
        <v>45821</v>
      </c>
      <c r="MH2">
        <v>45820</v>
      </c>
      <c r="MI2">
        <v>45819</v>
      </c>
      <c r="MJ2">
        <v>45818</v>
      </c>
      <c r="MK2">
        <v>45817</v>
      </c>
      <c r="ML2">
        <v>45814</v>
      </c>
      <c r="MM2">
        <v>45813</v>
      </c>
      <c r="MN2">
        <v>45812</v>
      </c>
      <c r="MO2">
        <v>45811</v>
      </c>
      <c r="MP2">
        <v>45810</v>
      </c>
      <c r="MQ2">
        <v>45807</v>
      </c>
      <c r="MR2">
        <v>45806</v>
      </c>
      <c r="MS2">
        <v>45805</v>
      </c>
      <c r="MT2">
        <v>45804</v>
      </c>
      <c r="MU2">
        <v>45803</v>
      </c>
      <c r="MV2">
        <v>45800</v>
      </c>
      <c r="MW2">
        <v>45799</v>
      </c>
      <c r="MX2">
        <v>45798</v>
      </c>
      <c r="MY2">
        <v>45797</v>
      </c>
      <c r="MZ2">
        <v>45796</v>
      </c>
      <c r="NA2">
        <v>45793</v>
      </c>
      <c r="NB2">
        <v>45792</v>
      </c>
      <c r="NC2">
        <v>45791</v>
      </c>
      <c r="ND2">
        <v>45790</v>
      </c>
      <c r="NE2">
        <v>45789</v>
      </c>
      <c r="NF2">
        <v>45786</v>
      </c>
      <c r="NG2">
        <v>45785</v>
      </c>
      <c r="NH2">
        <v>45784</v>
      </c>
      <c r="NI2">
        <v>45783</v>
      </c>
      <c r="NJ2">
        <v>45782</v>
      </c>
      <c r="NK2">
        <v>45779</v>
      </c>
      <c r="NL2">
        <v>45778</v>
      </c>
      <c r="NM2">
        <v>45777</v>
      </c>
      <c r="NN2">
        <v>45776</v>
      </c>
      <c r="NO2">
        <v>45775</v>
      </c>
      <c r="NP2">
        <v>45772</v>
      </c>
      <c r="NQ2">
        <v>45771</v>
      </c>
      <c r="NR2">
        <v>45770</v>
      </c>
      <c r="NS2">
        <v>45769</v>
      </c>
      <c r="NT2">
        <v>45768</v>
      </c>
      <c r="NU2">
        <v>45765</v>
      </c>
      <c r="NV2">
        <v>45764</v>
      </c>
      <c r="NW2">
        <v>45763</v>
      </c>
      <c r="NX2">
        <v>45762</v>
      </c>
      <c r="NY2">
        <v>45761</v>
      </c>
      <c r="NZ2">
        <v>45758</v>
      </c>
      <c r="OA2">
        <v>45757</v>
      </c>
      <c r="OB2">
        <v>45756</v>
      </c>
      <c r="OC2">
        <v>45755</v>
      </c>
      <c r="OD2">
        <v>45754</v>
      </c>
      <c r="OE2">
        <v>45751</v>
      </c>
      <c r="OF2">
        <v>45750</v>
      </c>
      <c r="OG2">
        <v>45749</v>
      </c>
      <c r="OH2">
        <v>45748</v>
      </c>
      <c r="OI2">
        <v>45747</v>
      </c>
      <c r="OJ2">
        <v>45744</v>
      </c>
      <c r="OK2">
        <v>45743</v>
      </c>
      <c r="OL2">
        <v>45742</v>
      </c>
      <c r="OM2">
        <v>45741</v>
      </c>
      <c r="ON2">
        <v>45740</v>
      </c>
      <c r="OO2">
        <v>45737</v>
      </c>
      <c r="OP2">
        <v>45736</v>
      </c>
      <c r="OQ2">
        <v>45735</v>
      </c>
      <c r="OR2">
        <v>45734</v>
      </c>
      <c r="OS2">
        <v>45733</v>
      </c>
      <c r="OT2">
        <v>45730</v>
      </c>
      <c r="OU2">
        <v>45729</v>
      </c>
      <c r="OV2">
        <v>45728</v>
      </c>
      <c r="OW2">
        <v>45727</v>
      </c>
      <c r="OX2">
        <v>45726</v>
      </c>
      <c r="OY2">
        <v>45723</v>
      </c>
      <c r="OZ2">
        <v>45722</v>
      </c>
      <c r="PA2">
        <v>45721</v>
      </c>
      <c r="PB2">
        <v>45720</v>
      </c>
      <c r="PC2">
        <v>45719</v>
      </c>
      <c r="PD2">
        <v>45716</v>
      </c>
      <c r="PE2">
        <v>45715</v>
      </c>
      <c r="PF2">
        <v>45714</v>
      </c>
      <c r="PG2">
        <v>45713</v>
      </c>
      <c r="PH2">
        <v>45712</v>
      </c>
      <c r="PI2">
        <v>45709</v>
      </c>
      <c r="PJ2">
        <v>45708</v>
      </c>
      <c r="PK2">
        <v>45707</v>
      </c>
      <c r="PL2">
        <v>45706</v>
      </c>
      <c r="PM2">
        <v>45705</v>
      </c>
      <c r="PN2">
        <v>45702</v>
      </c>
      <c r="PO2">
        <v>45701</v>
      </c>
      <c r="PP2">
        <v>45700</v>
      </c>
      <c r="PQ2">
        <v>45699</v>
      </c>
      <c r="PR2">
        <v>45698</v>
      </c>
      <c r="PS2">
        <v>45695</v>
      </c>
      <c r="PT2">
        <v>45694</v>
      </c>
      <c r="PU2">
        <v>45693</v>
      </c>
      <c r="PV2">
        <v>45692</v>
      </c>
      <c r="PW2">
        <v>45691</v>
      </c>
      <c r="PX2">
        <v>45688</v>
      </c>
      <c r="PY2">
        <v>45687</v>
      </c>
      <c r="PZ2">
        <v>45686</v>
      </c>
      <c r="QA2">
        <v>45685</v>
      </c>
      <c r="QB2">
        <v>45684</v>
      </c>
      <c r="QC2">
        <v>45681</v>
      </c>
      <c r="QD2">
        <v>45680</v>
      </c>
      <c r="QE2">
        <v>45679</v>
      </c>
      <c r="QF2">
        <v>45678</v>
      </c>
      <c r="QG2">
        <v>45677</v>
      </c>
      <c r="QH2">
        <v>45674</v>
      </c>
      <c r="QI2">
        <v>45673</v>
      </c>
      <c r="QJ2">
        <v>45672</v>
      </c>
      <c r="QK2">
        <v>45671</v>
      </c>
      <c r="QL2">
        <v>45670</v>
      </c>
      <c r="QM2">
        <v>45667</v>
      </c>
      <c r="QN2">
        <v>45666</v>
      </c>
      <c r="QO2">
        <v>45665</v>
      </c>
      <c r="QP2">
        <v>45664</v>
      </c>
      <c r="QQ2">
        <v>45663</v>
      </c>
      <c r="QR2">
        <v>45660</v>
      </c>
      <c r="QS2">
        <v>45659</v>
      </c>
      <c r="QT2">
        <v>45658</v>
      </c>
      <c r="QU2">
        <v>45657</v>
      </c>
      <c r="QV2">
        <v>45656</v>
      </c>
      <c r="QW2">
        <v>45653</v>
      </c>
      <c r="QX2">
        <v>45652</v>
      </c>
      <c r="QY2">
        <v>45651</v>
      </c>
      <c r="QZ2">
        <v>45650</v>
      </c>
      <c r="RA2">
        <v>45649</v>
      </c>
      <c r="RB2">
        <v>45646</v>
      </c>
      <c r="RC2">
        <v>45645</v>
      </c>
      <c r="RD2">
        <v>45644</v>
      </c>
      <c r="RE2">
        <v>45643</v>
      </c>
      <c r="RF2">
        <v>45642</v>
      </c>
      <c r="RG2">
        <v>45639</v>
      </c>
      <c r="RH2">
        <v>45638</v>
      </c>
      <c r="RI2">
        <v>45637</v>
      </c>
      <c r="RJ2">
        <v>45636</v>
      </c>
      <c r="RK2">
        <v>45635</v>
      </c>
      <c r="RL2">
        <v>45632</v>
      </c>
      <c r="RM2">
        <v>45631</v>
      </c>
      <c r="RN2">
        <v>45630</v>
      </c>
      <c r="RO2">
        <v>45629</v>
      </c>
      <c r="RP2">
        <v>45628</v>
      </c>
      <c r="RQ2">
        <v>45625</v>
      </c>
      <c r="RR2">
        <v>45624</v>
      </c>
      <c r="RS2">
        <v>45623</v>
      </c>
      <c r="RT2">
        <v>45622</v>
      </c>
      <c r="RU2">
        <v>45621</v>
      </c>
      <c r="RV2">
        <v>45618</v>
      </c>
      <c r="RW2">
        <v>45617</v>
      </c>
      <c r="RX2">
        <v>45616</v>
      </c>
      <c r="RY2">
        <v>45615</v>
      </c>
      <c r="RZ2">
        <v>45614</v>
      </c>
      <c r="SA2">
        <v>45611</v>
      </c>
      <c r="SB2">
        <v>45610</v>
      </c>
      <c r="SC2">
        <v>45609</v>
      </c>
      <c r="SD2">
        <v>45608</v>
      </c>
      <c r="SE2">
        <v>45607</v>
      </c>
      <c r="SF2">
        <v>45604</v>
      </c>
      <c r="SG2">
        <v>45603</v>
      </c>
      <c r="SH2">
        <v>45602</v>
      </c>
      <c r="SI2">
        <v>45601</v>
      </c>
      <c r="SJ2">
        <v>45600</v>
      </c>
      <c r="SK2">
        <v>45597</v>
      </c>
      <c r="SL2">
        <v>45596</v>
      </c>
      <c r="SM2">
        <v>45595</v>
      </c>
      <c r="SN2">
        <v>45594</v>
      </c>
      <c r="SO2">
        <v>45593</v>
      </c>
      <c r="SP2">
        <v>45590</v>
      </c>
      <c r="SQ2">
        <v>45589</v>
      </c>
      <c r="SR2">
        <v>45588</v>
      </c>
      <c r="SS2">
        <v>45587</v>
      </c>
      <c r="ST2">
        <v>45586</v>
      </c>
      <c r="SU2">
        <v>45583</v>
      </c>
      <c r="SV2">
        <v>45582</v>
      </c>
      <c r="SW2">
        <v>45581</v>
      </c>
      <c r="SX2">
        <v>45580</v>
      </c>
      <c r="SY2">
        <v>45579</v>
      </c>
      <c r="SZ2">
        <v>45576</v>
      </c>
      <c r="TA2">
        <v>45575</v>
      </c>
      <c r="TB2">
        <v>45574</v>
      </c>
      <c r="TC2">
        <v>45573</v>
      </c>
      <c r="TD2">
        <v>45572</v>
      </c>
      <c r="TE2">
        <v>45569</v>
      </c>
      <c r="TF2">
        <v>45568</v>
      </c>
      <c r="TG2">
        <v>45567</v>
      </c>
      <c r="TH2">
        <v>45566</v>
      </c>
      <c r="TI2">
        <v>45565</v>
      </c>
      <c r="TJ2">
        <v>45562</v>
      </c>
      <c r="TK2">
        <v>45561</v>
      </c>
      <c r="TL2">
        <v>45560</v>
      </c>
      <c r="TM2">
        <v>45559</v>
      </c>
      <c r="TN2">
        <v>45558</v>
      </c>
      <c r="TO2">
        <v>45555</v>
      </c>
      <c r="TP2">
        <v>45554</v>
      </c>
      <c r="TQ2">
        <v>45553</v>
      </c>
      <c r="TR2">
        <v>45552</v>
      </c>
      <c r="TS2">
        <v>45551</v>
      </c>
      <c r="TT2">
        <v>45548</v>
      </c>
      <c r="TU2">
        <v>45547</v>
      </c>
      <c r="TV2">
        <v>45546</v>
      </c>
      <c r="TW2">
        <v>45545</v>
      </c>
      <c r="TX2">
        <v>45544</v>
      </c>
      <c r="TY2">
        <v>45541</v>
      </c>
      <c r="TZ2">
        <v>45540</v>
      </c>
      <c r="UA2">
        <v>45539</v>
      </c>
      <c r="UB2">
        <v>45538</v>
      </c>
      <c r="UC2">
        <v>45537</v>
      </c>
      <c r="UD2">
        <v>45534</v>
      </c>
      <c r="UE2">
        <v>45533</v>
      </c>
      <c r="UF2">
        <v>45532</v>
      </c>
      <c r="UG2">
        <v>45531</v>
      </c>
      <c r="UH2">
        <v>45530</v>
      </c>
      <c r="UI2">
        <v>45527</v>
      </c>
      <c r="UJ2">
        <v>45526</v>
      </c>
      <c r="UK2">
        <v>45525</v>
      </c>
      <c r="UL2">
        <v>45524</v>
      </c>
      <c r="UM2">
        <v>45523</v>
      </c>
      <c r="UN2">
        <v>45520</v>
      </c>
      <c r="UO2">
        <v>45519</v>
      </c>
      <c r="UP2">
        <v>45518</v>
      </c>
      <c r="UQ2">
        <v>45517</v>
      </c>
      <c r="UR2">
        <v>45516</v>
      </c>
      <c r="US2">
        <v>45513</v>
      </c>
      <c r="UT2">
        <v>45512</v>
      </c>
      <c r="UU2">
        <v>45511</v>
      </c>
      <c r="UV2">
        <v>45510</v>
      </c>
      <c r="UW2">
        <v>45509</v>
      </c>
      <c r="UX2">
        <v>45506</v>
      </c>
      <c r="UY2">
        <v>45505</v>
      </c>
      <c r="UZ2">
        <v>45504</v>
      </c>
      <c r="VA2">
        <v>45503</v>
      </c>
      <c r="VB2">
        <v>45502</v>
      </c>
      <c r="VC2">
        <v>45499</v>
      </c>
      <c r="VD2">
        <v>45498</v>
      </c>
      <c r="VE2">
        <v>45497</v>
      </c>
      <c r="VF2">
        <v>45496</v>
      </c>
      <c r="VG2">
        <v>45495</v>
      </c>
      <c r="VH2">
        <v>45492</v>
      </c>
      <c r="VI2">
        <v>45491</v>
      </c>
      <c r="VJ2">
        <v>45490</v>
      </c>
      <c r="VK2">
        <v>45489</v>
      </c>
      <c r="VL2">
        <v>45488</v>
      </c>
      <c r="VM2">
        <v>45485</v>
      </c>
      <c r="VN2">
        <v>45484</v>
      </c>
      <c r="VO2">
        <v>45483</v>
      </c>
      <c r="VP2">
        <v>45482</v>
      </c>
      <c r="VQ2">
        <v>45481</v>
      </c>
      <c r="VR2">
        <v>45478</v>
      </c>
      <c r="VS2">
        <v>45477</v>
      </c>
      <c r="VT2">
        <v>45476</v>
      </c>
      <c r="VU2">
        <v>45475</v>
      </c>
      <c r="VV2">
        <v>45474</v>
      </c>
      <c r="VW2">
        <v>45471</v>
      </c>
      <c r="VX2">
        <v>45470</v>
      </c>
      <c r="VY2">
        <v>45469</v>
      </c>
      <c r="VZ2">
        <v>45468</v>
      </c>
      <c r="WA2">
        <v>45467</v>
      </c>
      <c r="WB2">
        <v>45464</v>
      </c>
      <c r="WC2">
        <v>45463</v>
      </c>
      <c r="WD2">
        <v>45462</v>
      </c>
      <c r="WE2">
        <v>45461</v>
      </c>
      <c r="WF2">
        <v>45460</v>
      </c>
      <c r="WG2">
        <v>45457</v>
      </c>
      <c r="WH2">
        <v>45456</v>
      </c>
      <c r="WI2">
        <v>45455</v>
      </c>
      <c r="WJ2">
        <v>45454</v>
      </c>
      <c r="WK2">
        <v>45453</v>
      </c>
      <c r="WL2">
        <v>45450</v>
      </c>
      <c r="WM2">
        <v>45449</v>
      </c>
      <c r="WN2">
        <v>45448</v>
      </c>
      <c r="WO2">
        <v>45447</v>
      </c>
      <c r="WP2">
        <v>45446</v>
      </c>
      <c r="WQ2">
        <v>45443</v>
      </c>
      <c r="WR2">
        <v>45442</v>
      </c>
      <c r="WS2">
        <v>45441</v>
      </c>
      <c r="WT2">
        <v>45440</v>
      </c>
      <c r="WU2">
        <v>45439</v>
      </c>
      <c r="WV2">
        <v>45436</v>
      </c>
      <c r="WW2">
        <v>45435</v>
      </c>
      <c r="WX2">
        <v>45434</v>
      </c>
      <c r="WY2">
        <v>45433</v>
      </c>
      <c r="WZ2">
        <v>45432</v>
      </c>
      <c r="XA2">
        <v>45429</v>
      </c>
      <c r="XB2">
        <v>45428</v>
      </c>
      <c r="XC2">
        <v>45427</v>
      </c>
      <c r="XD2">
        <v>45426</v>
      </c>
      <c r="XE2">
        <v>45425</v>
      </c>
      <c r="XF2">
        <v>45422</v>
      </c>
      <c r="XG2">
        <v>45421</v>
      </c>
      <c r="XH2">
        <v>45420</v>
      </c>
      <c r="XI2">
        <v>45419</v>
      </c>
      <c r="XJ2">
        <v>45418</v>
      </c>
      <c r="XK2">
        <v>45415</v>
      </c>
      <c r="XL2">
        <v>45414</v>
      </c>
      <c r="XM2">
        <v>45413</v>
      </c>
      <c r="XN2">
        <v>45412</v>
      </c>
      <c r="XO2">
        <v>45411</v>
      </c>
      <c r="XP2">
        <v>45408</v>
      </c>
      <c r="XQ2">
        <v>45407</v>
      </c>
      <c r="XR2">
        <v>45406</v>
      </c>
      <c r="XS2">
        <v>45405</v>
      </c>
      <c r="XT2">
        <v>45404</v>
      </c>
      <c r="XU2">
        <v>45401</v>
      </c>
      <c r="XV2">
        <v>45400</v>
      </c>
      <c r="XW2">
        <v>45399</v>
      </c>
      <c r="XX2">
        <v>45398</v>
      </c>
      <c r="XY2">
        <v>45397</v>
      </c>
      <c r="XZ2">
        <v>45394</v>
      </c>
      <c r="YA2">
        <v>45393</v>
      </c>
      <c r="YB2">
        <v>45392</v>
      </c>
      <c r="YC2">
        <v>45391</v>
      </c>
      <c r="YD2">
        <v>45390</v>
      </c>
      <c r="YE2">
        <v>45387</v>
      </c>
      <c r="YF2">
        <v>45386</v>
      </c>
      <c r="YG2">
        <v>45385</v>
      </c>
      <c r="YH2">
        <v>45384</v>
      </c>
      <c r="YI2">
        <v>45383</v>
      </c>
      <c r="YJ2">
        <v>45380</v>
      </c>
      <c r="YK2">
        <v>45379</v>
      </c>
      <c r="YL2">
        <v>45378</v>
      </c>
      <c r="YM2">
        <v>45377</v>
      </c>
      <c r="YN2">
        <v>45376</v>
      </c>
      <c r="YO2">
        <v>45373</v>
      </c>
      <c r="YP2">
        <v>45372</v>
      </c>
      <c r="YQ2">
        <v>45371</v>
      </c>
      <c r="YR2">
        <v>45370</v>
      </c>
      <c r="YS2">
        <v>45369</v>
      </c>
      <c r="YT2">
        <v>45366</v>
      </c>
      <c r="YU2">
        <v>45365</v>
      </c>
      <c r="YV2">
        <v>45364</v>
      </c>
      <c r="YW2">
        <v>45363</v>
      </c>
      <c r="YX2">
        <v>45362</v>
      </c>
      <c r="YY2">
        <v>45359</v>
      </c>
      <c r="YZ2">
        <v>45358</v>
      </c>
      <c r="ZA2">
        <v>45357</v>
      </c>
      <c r="ZB2">
        <v>45356</v>
      </c>
      <c r="ZC2">
        <v>45355</v>
      </c>
      <c r="ZD2">
        <v>45352</v>
      </c>
      <c r="ZE2">
        <v>45351</v>
      </c>
      <c r="ZF2">
        <v>45350</v>
      </c>
      <c r="ZG2">
        <v>45349</v>
      </c>
      <c r="ZH2">
        <v>45348</v>
      </c>
      <c r="ZI2">
        <v>45345</v>
      </c>
      <c r="ZJ2">
        <v>45344</v>
      </c>
      <c r="ZK2">
        <v>45343</v>
      </c>
      <c r="ZL2">
        <v>45342</v>
      </c>
      <c r="ZM2">
        <v>45341</v>
      </c>
      <c r="ZN2">
        <v>45338</v>
      </c>
      <c r="ZO2">
        <v>45337</v>
      </c>
      <c r="ZP2">
        <v>45336</v>
      </c>
      <c r="ZQ2">
        <v>45335</v>
      </c>
      <c r="ZR2">
        <v>45334</v>
      </c>
      <c r="ZS2">
        <v>45331</v>
      </c>
      <c r="ZT2">
        <v>45330</v>
      </c>
      <c r="ZU2">
        <v>45329</v>
      </c>
      <c r="ZV2">
        <v>45328</v>
      </c>
      <c r="ZW2">
        <v>45327</v>
      </c>
      <c r="ZX2">
        <v>45324</v>
      </c>
      <c r="ZY2">
        <v>45323</v>
      </c>
      <c r="ZZ2">
        <v>45322</v>
      </c>
      <c r="AAA2">
        <v>45321</v>
      </c>
      <c r="AAB2">
        <v>45320</v>
      </c>
      <c r="AAC2">
        <v>45317</v>
      </c>
      <c r="AAD2">
        <v>45316</v>
      </c>
      <c r="AAE2">
        <v>45315</v>
      </c>
      <c r="AAF2">
        <v>45314</v>
      </c>
      <c r="AAG2">
        <v>45313</v>
      </c>
      <c r="AAH2">
        <v>45310</v>
      </c>
      <c r="AAI2">
        <v>45309</v>
      </c>
      <c r="AAJ2">
        <v>45308</v>
      </c>
      <c r="AAK2">
        <v>45307</v>
      </c>
      <c r="AAL2">
        <v>45306</v>
      </c>
      <c r="AAM2">
        <v>45303</v>
      </c>
      <c r="AAN2">
        <v>45302</v>
      </c>
      <c r="AAO2">
        <v>45301</v>
      </c>
      <c r="AAP2">
        <v>45300</v>
      </c>
      <c r="AAQ2">
        <v>45299</v>
      </c>
      <c r="AAR2">
        <v>45296</v>
      </c>
      <c r="AAS2">
        <v>45295</v>
      </c>
      <c r="AAT2">
        <v>45294</v>
      </c>
      <c r="AAU2">
        <v>45293</v>
      </c>
      <c r="AAV2">
        <v>45292</v>
      </c>
      <c r="AAW2">
        <v>45289</v>
      </c>
      <c r="AAX2">
        <v>45288</v>
      </c>
      <c r="AAY2">
        <v>45287</v>
      </c>
      <c r="AAZ2">
        <v>45286</v>
      </c>
      <c r="ABA2">
        <v>45285</v>
      </c>
      <c r="ABB2">
        <v>45282</v>
      </c>
      <c r="ABC2">
        <v>45281</v>
      </c>
      <c r="ABD2">
        <v>45280</v>
      </c>
      <c r="ABE2">
        <v>45279</v>
      </c>
      <c r="ABF2">
        <v>45278</v>
      </c>
      <c r="ABG2">
        <v>45275</v>
      </c>
      <c r="ABH2">
        <v>45274</v>
      </c>
      <c r="ABI2">
        <v>45273</v>
      </c>
      <c r="ABJ2">
        <v>45272</v>
      </c>
      <c r="ABK2">
        <v>45271</v>
      </c>
      <c r="ABL2">
        <v>45268</v>
      </c>
      <c r="ABM2">
        <v>45267</v>
      </c>
      <c r="ABN2">
        <v>45266</v>
      </c>
      <c r="ABO2">
        <v>45265</v>
      </c>
      <c r="ABP2">
        <v>45264</v>
      </c>
      <c r="ABQ2">
        <v>45261</v>
      </c>
      <c r="ABR2">
        <v>45260</v>
      </c>
      <c r="ABS2">
        <v>45259</v>
      </c>
      <c r="ABT2">
        <v>45258</v>
      </c>
      <c r="ABU2">
        <v>45257</v>
      </c>
      <c r="ABV2">
        <v>45254</v>
      </c>
      <c r="ABW2">
        <v>45253</v>
      </c>
      <c r="ABX2">
        <v>45252</v>
      </c>
      <c r="ABY2">
        <v>45251</v>
      </c>
      <c r="ABZ2">
        <v>45250</v>
      </c>
      <c r="ACA2">
        <v>45247</v>
      </c>
      <c r="ACB2">
        <v>45246</v>
      </c>
      <c r="ACC2">
        <v>45245</v>
      </c>
      <c r="ACD2">
        <v>45244</v>
      </c>
      <c r="ACE2">
        <v>45243</v>
      </c>
      <c r="ACF2">
        <v>45240</v>
      </c>
      <c r="ACG2">
        <v>45239</v>
      </c>
      <c r="ACH2">
        <v>45238</v>
      </c>
      <c r="ACI2">
        <v>45237</v>
      </c>
      <c r="ACJ2">
        <v>45236</v>
      </c>
      <c r="ACK2">
        <v>45233</v>
      </c>
      <c r="ACL2">
        <v>45232</v>
      </c>
      <c r="ACM2">
        <v>45231</v>
      </c>
      <c r="ACN2">
        <v>45230</v>
      </c>
      <c r="ACO2">
        <v>45229</v>
      </c>
      <c r="ACP2">
        <v>45226</v>
      </c>
      <c r="ACQ2">
        <v>45225</v>
      </c>
      <c r="ACR2">
        <v>45224</v>
      </c>
      <c r="ACS2">
        <v>45223</v>
      </c>
      <c r="ACT2">
        <v>45222</v>
      </c>
      <c r="ACU2">
        <v>45219</v>
      </c>
      <c r="ACV2">
        <v>45218</v>
      </c>
      <c r="ACW2">
        <v>45217</v>
      </c>
      <c r="ACX2">
        <v>45216</v>
      </c>
      <c r="ACY2">
        <v>45215</v>
      </c>
      <c r="ACZ2">
        <v>45212</v>
      </c>
      <c r="ADA2">
        <v>45211</v>
      </c>
      <c r="ADB2">
        <v>45210</v>
      </c>
      <c r="ADC2">
        <v>45209</v>
      </c>
      <c r="ADD2">
        <v>45208</v>
      </c>
      <c r="ADE2">
        <v>45205</v>
      </c>
      <c r="ADF2">
        <v>45204</v>
      </c>
      <c r="ADG2">
        <v>45203</v>
      </c>
      <c r="ADH2">
        <v>45202</v>
      </c>
      <c r="ADI2">
        <v>45201</v>
      </c>
      <c r="ADJ2">
        <v>45198</v>
      </c>
      <c r="ADK2">
        <v>45197</v>
      </c>
      <c r="ADL2">
        <v>45196</v>
      </c>
      <c r="ADM2">
        <v>45195</v>
      </c>
      <c r="ADN2">
        <v>45194</v>
      </c>
      <c r="ADO2">
        <v>45191</v>
      </c>
      <c r="ADP2">
        <v>45190</v>
      </c>
      <c r="ADQ2">
        <v>45189</v>
      </c>
      <c r="ADR2">
        <v>45188</v>
      </c>
      <c r="ADS2">
        <v>45187</v>
      </c>
      <c r="ADT2">
        <v>45184</v>
      </c>
      <c r="ADU2">
        <v>45183</v>
      </c>
      <c r="ADV2">
        <v>45182</v>
      </c>
      <c r="ADW2">
        <v>45181</v>
      </c>
      <c r="ADX2">
        <v>45180</v>
      </c>
      <c r="ADY2">
        <v>45177</v>
      </c>
      <c r="ADZ2">
        <v>45176</v>
      </c>
      <c r="AEA2">
        <v>45175</v>
      </c>
      <c r="AEB2">
        <v>45174</v>
      </c>
      <c r="AEC2">
        <v>45173</v>
      </c>
      <c r="AED2">
        <v>45170</v>
      </c>
      <c r="AEE2">
        <v>45169</v>
      </c>
      <c r="AEF2">
        <v>45168</v>
      </c>
      <c r="AEG2">
        <v>45167</v>
      </c>
      <c r="AEH2">
        <v>45166</v>
      </c>
      <c r="AEI2">
        <v>45163</v>
      </c>
      <c r="AEJ2">
        <v>45162</v>
      </c>
      <c r="AEK2">
        <v>45161</v>
      </c>
      <c r="AEL2">
        <v>45160</v>
      </c>
      <c r="AEM2">
        <v>45159</v>
      </c>
      <c r="AEN2">
        <v>45156</v>
      </c>
      <c r="AEO2">
        <v>45155</v>
      </c>
      <c r="AEP2">
        <v>45154</v>
      </c>
      <c r="AEQ2">
        <v>45153</v>
      </c>
      <c r="AER2">
        <v>45152</v>
      </c>
      <c r="AES2">
        <v>45149</v>
      </c>
      <c r="AET2">
        <v>45148</v>
      </c>
      <c r="AEU2">
        <v>45147</v>
      </c>
      <c r="AEV2">
        <v>45146</v>
      </c>
      <c r="AEW2">
        <v>45145</v>
      </c>
      <c r="AEX2">
        <v>45142</v>
      </c>
      <c r="AEY2">
        <v>45141</v>
      </c>
      <c r="AEZ2">
        <v>45140</v>
      </c>
      <c r="AFA2">
        <v>45139</v>
      </c>
      <c r="AFB2">
        <v>45138</v>
      </c>
      <c r="AFC2">
        <v>45135</v>
      </c>
      <c r="AFD2">
        <v>45134</v>
      </c>
      <c r="AFE2">
        <v>45133</v>
      </c>
      <c r="AFF2">
        <v>45132</v>
      </c>
      <c r="AFG2">
        <v>45131</v>
      </c>
      <c r="AFH2">
        <v>45128</v>
      </c>
      <c r="AFI2">
        <v>45127</v>
      </c>
      <c r="AFJ2">
        <v>45126</v>
      </c>
      <c r="AFK2">
        <v>45125</v>
      </c>
      <c r="AFL2">
        <v>45124</v>
      </c>
      <c r="AFM2">
        <v>45121</v>
      </c>
      <c r="AFN2">
        <v>45120</v>
      </c>
      <c r="AFO2">
        <v>45119</v>
      </c>
      <c r="AFP2">
        <v>45118</v>
      </c>
      <c r="AFQ2">
        <v>45117</v>
      </c>
      <c r="AFR2">
        <v>45114</v>
      </c>
      <c r="AFS2">
        <v>45113</v>
      </c>
      <c r="AFT2">
        <v>45112</v>
      </c>
      <c r="AFU2">
        <v>45111</v>
      </c>
      <c r="AFV2">
        <v>45110</v>
      </c>
      <c r="AFW2">
        <v>45107</v>
      </c>
      <c r="AFX2">
        <v>45106</v>
      </c>
      <c r="AFY2">
        <v>45105</v>
      </c>
      <c r="AFZ2">
        <v>45104</v>
      </c>
      <c r="AGA2">
        <v>45103</v>
      </c>
      <c r="AGB2">
        <v>45100</v>
      </c>
      <c r="AGC2">
        <v>45099</v>
      </c>
      <c r="AGD2">
        <v>45098</v>
      </c>
      <c r="AGE2">
        <v>45097</v>
      </c>
      <c r="AGF2">
        <v>45096</v>
      </c>
      <c r="AGG2">
        <v>45093</v>
      </c>
      <c r="AGH2">
        <v>45092</v>
      </c>
      <c r="AGI2">
        <v>45091</v>
      </c>
      <c r="AGJ2">
        <v>45090</v>
      </c>
      <c r="AGK2">
        <v>45089</v>
      </c>
      <c r="AGL2">
        <v>45086</v>
      </c>
      <c r="AGM2">
        <v>45085</v>
      </c>
      <c r="AGN2">
        <v>45084</v>
      </c>
      <c r="AGO2">
        <v>45083</v>
      </c>
      <c r="AGP2">
        <v>45082</v>
      </c>
      <c r="AGQ2">
        <v>45079</v>
      </c>
      <c r="AGR2">
        <v>45078</v>
      </c>
      <c r="AGS2">
        <v>45077</v>
      </c>
      <c r="AGT2">
        <v>45076</v>
      </c>
      <c r="AGU2">
        <v>45075</v>
      </c>
      <c r="AGV2">
        <v>45072</v>
      </c>
      <c r="AGW2">
        <v>45071</v>
      </c>
      <c r="AGX2">
        <v>45070</v>
      </c>
      <c r="AGY2">
        <v>45069</v>
      </c>
      <c r="AGZ2">
        <v>45068</v>
      </c>
      <c r="AHA2">
        <v>45065</v>
      </c>
      <c r="AHB2">
        <v>45064</v>
      </c>
      <c r="AHC2">
        <v>45063</v>
      </c>
      <c r="AHD2">
        <v>45062</v>
      </c>
      <c r="AHE2">
        <v>45061</v>
      </c>
      <c r="AHF2">
        <v>45058</v>
      </c>
      <c r="AHG2">
        <v>45057</v>
      </c>
      <c r="AHH2">
        <v>45056</v>
      </c>
      <c r="AHI2">
        <v>45055</v>
      </c>
      <c r="AHJ2">
        <v>45054</v>
      </c>
      <c r="AHK2">
        <v>45051</v>
      </c>
      <c r="AHL2">
        <v>45050</v>
      </c>
      <c r="AHM2">
        <v>45049</v>
      </c>
      <c r="AHN2">
        <v>45048</v>
      </c>
      <c r="AHO2">
        <v>45047</v>
      </c>
      <c r="AHP2">
        <v>45044</v>
      </c>
      <c r="AHQ2">
        <v>45043</v>
      </c>
      <c r="AHR2">
        <v>45042</v>
      </c>
      <c r="AHS2">
        <v>45041</v>
      </c>
      <c r="AHT2">
        <v>45040</v>
      </c>
      <c r="AHU2">
        <v>45037</v>
      </c>
      <c r="AHV2">
        <v>45036</v>
      </c>
      <c r="AHW2">
        <v>45035</v>
      </c>
      <c r="AHX2">
        <v>45034</v>
      </c>
      <c r="AHY2">
        <v>45033</v>
      </c>
      <c r="AHZ2">
        <v>45030</v>
      </c>
      <c r="AIA2">
        <v>45029</v>
      </c>
      <c r="AIB2">
        <v>45028</v>
      </c>
      <c r="AIC2">
        <v>45027</v>
      </c>
      <c r="AID2">
        <v>45026</v>
      </c>
      <c r="AIE2">
        <v>45023</v>
      </c>
      <c r="AIF2">
        <v>45022</v>
      </c>
      <c r="AIG2">
        <v>45021</v>
      </c>
      <c r="AIH2">
        <v>45020</v>
      </c>
      <c r="AII2">
        <v>45019</v>
      </c>
      <c r="AIJ2">
        <v>45016</v>
      </c>
      <c r="AIK2">
        <v>45015</v>
      </c>
      <c r="AIL2">
        <v>45014</v>
      </c>
      <c r="AIM2">
        <v>45013</v>
      </c>
      <c r="AIN2">
        <v>45012</v>
      </c>
      <c r="AIO2">
        <v>45009</v>
      </c>
      <c r="AIP2">
        <v>45008</v>
      </c>
      <c r="AIQ2">
        <v>45007</v>
      </c>
      <c r="AIR2">
        <v>45006</v>
      </c>
      <c r="AIS2">
        <v>45005</v>
      </c>
      <c r="AIT2">
        <v>45002</v>
      </c>
      <c r="AIU2">
        <v>45001</v>
      </c>
      <c r="AIV2">
        <v>45000</v>
      </c>
      <c r="AIW2">
        <v>44999</v>
      </c>
      <c r="AIX2">
        <v>44998</v>
      </c>
      <c r="AIY2">
        <v>44995</v>
      </c>
      <c r="AIZ2">
        <v>44994</v>
      </c>
      <c r="AJA2">
        <v>44993</v>
      </c>
      <c r="AJB2">
        <v>44992</v>
      </c>
      <c r="AJC2">
        <v>44991</v>
      </c>
      <c r="AJD2">
        <v>44988</v>
      </c>
      <c r="AJE2">
        <v>44987</v>
      </c>
      <c r="AJF2">
        <v>44986</v>
      </c>
      <c r="AJG2">
        <v>44985</v>
      </c>
      <c r="AJH2">
        <v>44984</v>
      </c>
      <c r="AJI2">
        <v>44981</v>
      </c>
      <c r="AJJ2">
        <v>44980</v>
      </c>
      <c r="AJK2">
        <v>44979</v>
      </c>
      <c r="AJL2">
        <v>44978</v>
      </c>
      <c r="AJM2">
        <v>44977</v>
      </c>
      <c r="AJN2">
        <v>44974</v>
      </c>
      <c r="AJO2">
        <v>44973</v>
      </c>
      <c r="AJP2">
        <v>44972</v>
      </c>
      <c r="AJQ2">
        <v>44971</v>
      </c>
      <c r="AJR2">
        <v>44970</v>
      </c>
      <c r="AJS2">
        <v>44967</v>
      </c>
      <c r="AJT2">
        <v>44966</v>
      </c>
      <c r="AJU2">
        <v>44965</v>
      </c>
      <c r="AJV2">
        <v>44964</v>
      </c>
      <c r="AJW2">
        <v>44963</v>
      </c>
      <c r="AJX2">
        <v>44960</v>
      </c>
      <c r="AJY2">
        <v>44959</v>
      </c>
      <c r="AJZ2">
        <v>44958</v>
      </c>
      <c r="AKA2">
        <v>44957</v>
      </c>
      <c r="AKB2">
        <v>44956</v>
      </c>
      <c r="AKC2">
        <v>44953</v>
      </c>
      <c r="AKD2">
        <v>44952</v>
      </c>
      <c r="AKE2">
        <v>44951</v>
      </c>
      <c r="AKF2">
        <v>44950</v>
      </c>
      <c r="AKG2">
        <v>44949</v>
      </c>
      <c r="AKH2">
        <v>44946</v>
      </c>
      <c r="AKI2">
        <v>44945</v>
      </c>
      <c r="AKJ2">
        <v>44944</v>
      </c>
      <c r="AKK2">
        <v>44943</v>
      </c>
      <c r="AKL2">
        <v>44942</v>
      </c>
      <c r="AKM2">
        <v>44939</v>
      </c>
      <c r="AKN2">
        <v>44938</v>
      </c>
      <c r="AKO2">
        <v>44937</v>
      </c>
      <c r="AKP2">
        <v>44936</v>
      </c>
      <c r="AKQ2">
        <v>44935</v>
      </c>
      <c r="AKR2">
        <v>44932</v>
      </c>
      <c r="AKS2">
        <v>44931</v>
      </c>
      <c r="AKT2">
        <v>44930</v>
      </c>
      <c r="AKU2">
        <v>44929</v>
      </c>
      <c r="AKV2">
        <v>44928</v>
      </c>
      <c r="AKW2">
        <v>44925</v>
      </c>
      <c r="AKX2">
        <v>44924</v>
      </c>
      <c r="AKY2">
        <v>44923</v>
      </c>
      <c r="AKZ2">
        <v>44922</v>
      </c>
      <c r="ALA2">
        <v>44921</v>
      </c>
      <c r="ALB2">
        <v>44918</v>
      </c>
      <c r="ALC2">
        <v>44917</v>
      </c>
      <c r="ALD2">
        <v>44916</v>
      </c>
      <c r="ALE2">
        <v>44915</v>
      </c>
      <c r="ALF2">
        <v>44914</v>
      </c>
      <c r="ALG2">
        <v>44911</v>
      </c>
      <c r="ALH2">
        <v>44910</v>
      </c>
      <c r="ALI2">
        <v>44909</v>
      </c>
      <c r="ALJ2">
        <v>44908</v>
      </c>
      <c r="ALK2">
        <v>44907</v>
      </c>
      <c r="ALL2">
        <v>44904</v>
      </c>
      <c r="ALM2">
        <v>44903</v>
      </c>
      <c r="ALN2">
        <v>44902</v>
      </c>
      <c r="ALO2">
        <v>44901</v>
      </c>
      <c r="ALP2">
        <v>44900</v>
      </c>
      <c r="ALQ2">
        <v>44897</v>
      </c>
      <c r="ALR2">
        <v>44896</v>
      </c>
      <c r="ALS2">
        <v>44895</v>
      </c>
      <c r="ALT2">
        <v>44894</v>
      </c>
      <c r="ALU2">
        <v>44893</v>
      </c>
      <c r="ALV2">
        <v>44890</v>
      </c>
      <c r="ALW2">
        <v>44889</v>
      </c>
      <c r="ALX2">
        <v>44888</v>
      </c>
      <c r="ALY2">
        <v>44887</v>
      </c>
      <c r="ALZ2">
        <v>44886</v>
      </c>
      <c r="AMA2">
        <v>44883</v>
      </c>
      <c r="AMB2">
        <v>44882</v>
      </c>
      <c r="AMC2">
        <v>44881</v>
      </c>
      <c r="AMD2">
        <v>44880</v>
      </c>
      <c r="AME2">
        <v>44879</v>
      </c>
      <c r="AMF2">
        <v>44876</v>
      </c>
      <c r="AMG2">
        <v>44875</v>
      </c>
      <c r="AMH2">
        <v>44874</v>
      </c>
      <c r="AMI2">
        <v>44873</v>
      </c>
      <c r="AMJ2">
        <v>44872</v>
      </c>
      <c r="AMK2">
        <v>44869</v>
      </c>
      <c r="AML2">
        <v>44868</v>
      </c>
      <c r="AMM2">
        <v>44867</v>
      </c>
      <c r="AMN2">
        <v>44866</v>
      </c>
      <c r="AMO2">
        <v>44865</v>
      </c>
      <c r="AMP2">
        <v>44862</v>
      </c>
      <c r="AMQ2">
        <v>44861</v>
      </c>
      <c r="AMR2">
        <v>44860</v>
      </c>
      <c r="AMS2">
        <v>44859</v>
      </c>
      <c r="AMT2">
        <v>44858</v>
      </c>
      <c r="AMU2">
        <v>44855</v>
      </c>
      <c r="AMV2">
        <v>44854</v>
      </c>
      <c r="AMW2">
        <v>44853</v>
      </c>
      <c r="AMX2">
        <v>44852</v>
      </c>
      <c r="AMY2">
        <v>44851</v>
      </c>
      <c r="AMZ2">
        <v>44848</v>
      </c>
      <c r="ANA2">
        <v>44847</v>
      </c>
      <c r="ANB2">
        <v>44846</v>
      </c>
      <c r="ANC2">
        <v>44845</v>
      </c>
      <c r="AND2">
        <v>44844</v>
      </c>
      <c r="ANE2">
        <v>44841</v>
      </c>
      <c r="ANF2">
        <v>44840</v>
      </c>
      <c r="ANG2">
        <v>44839</v>
      </c>
      <c r="ANH2">
        <v>44838</v>
      </c>
      <c r="ANI2">
        <v>44837</v>
      </c>
      <c r="ANJ2">
        <v>44834</v>
      </c>
      <c r="ANK2">
        <v>44833</v>
      </c>
      <c r="ANL2">
        <v>44832</v>
      </c>
      <c r="ANM2">
        <v>44831</v>
      </c>
      <c r="ANN2">
        <v>44830</v>
      </c>
      <c r="ANO2">
        <v>44827</v>
      </c>
      <c r="ANP2">
        <v>44826</v>
      </c>
      <c r="ANQ2">
        <v>44825</v>
      </c>
      <c r="ANR2">
        <v>44824</v>
      </c>
      <c r="ANS2">
        <v>44823</v>
      </c>
      <c r="ANT2">
        <v>44820</v>
      </c>
      <c r="ANU2">
        <v>44819</v>
      </c>
      <c r="ANV2">
        <v>44818</v>
      </c>
      <c r="ANW2">
        <v>44817</v>
      </c>
      <c r="ANX2">
        <v>44816</v>
      </c>
      <c r="ANY2">
        <v>44813</v>
      </c>
      <c r="ANZ2">
        <v>44812</v>
      </c>
      <c r="AOA2">
        <v>44811</v>
      </c>
      <c r="AOB2">
        <v>44810</v>
      </c>
      <c r="AOC2">
        <v>44809</v>
      </c>
      <c r="AOD2">
        <v>44806</v>
      </c>
      <c r="AOE2">
        <v>44805</v>
      </c>
      <c r="AOF2">
        <v>44804</v>
      </c>
      <c r="AOG2">
        <v>44803</v>
      </c>
      <c r="AOH2">
        <v>44802</v>
      </c>
      <c r="AOI2">
        <v>44799</v>
      </c>
      <c r="AOJ2">
        <v>44798</v>
      </c>
      <c r="AOK2">
        <v>44797</v>
      </c>
      <c r="AOL2">
        <v>44796</v>
      </c>
      <c r="AOM2">
        <v>44795</v>
      </c>
      <c r="AON2">
        <v>44792</v>
      </c>
      <c r="AOO2">
        <v>44791</v>
      </c>
      <c r="AOP2">
        <v>44790</v>
      </c>
      <c r="AOQ2">
        <v>44789</v>
      </c>
      <c r="AOR2">
        <v>44788</v>
      </c>
      <c r="AOS2">
        <v>44785</v>
      </c>
      <c r="AOT2">
        <v>44784</v>
      </c>
      <c r="AOU2">
        <v>44783</v>
      </c>
      <c r="AOV2">
        <v>44782</v>
      </c>
      <c r="AOW2">
        <v>44781</v>
      </c>
      <c r="AOX2">
        <v>44778</v>
      </c>
      <c r="AOY2">
        <v>44777</v>
      </c>
      <c r="AOZ2">
        <v>44776</v>
      </c>
      <c r="APA2">
        <v>44775</v>
      </c>
      <c r="APB2">
        <v>44774</v>
      </c>
      <c r="APC2">
        <v>44771</v>
      </c>
      <c r="APD2">
        <v>44770</v>
      </c>
      <c r="APE2">
        <v>44769</v>
      </c>
      <c r="APF2">
        <v>44768</v>
      </c>
      <c r="APG2">
        <v>44767</v>
      </c>
      <c r="APH2">
        <v>44764</v>
      </c>
      <c r="API2">
        <v>44763</v>
      </c>
      <c r="APJ2">
        <v>44762</v>
      </c>
      <c r="APK2">
        <v>44761</v>
      </c>
      <c r="APL2">
        <v>44760</v>
      </c>
      <c r="APM2">
        <v>44757</v>
      </c>
      <c r="APN2">
        <v>44756</v>
      </c>
      <c r="APO2">
        <v>44755</v>
      </c>
      <c r="APP2">
        <v>44754</v>
      </c>
      <c r="APQ2">
        <v>44753</v>
      </c>
      <c r="APR2">
        <v>44750</v>
      </c>
      <c r="APS2">
        <v>44749</v>
      </c>
      <c r="APT2">
        <v>44748</v>
      </c>
      <c r="APU2">
        <v>44747</v>
      </c>
      <c r="APV2">
        <v>44746</v>
      </c>
      <c r="APW2">
        <v>44743</v>
      </c>
      <c r="APX2">
        <v>44742</v>
      </c>
      <c r="APY2">
        <v>44741</v>
      </c>
      <c r="APZ2">
        <v>44740</v>
      </c>
      <c r="AQA2">
        <v>44739</v>
      </c>
      <c r="AQB2">
        <v>44736</v>
      </c>
      <c r="AQC2">
        <v>44735</v>
      </c>
      <c r="AQD2">
        <v>44734</v>
      </c>
      <c r="AQE2">
        <v>44733</v>
      </c>
      <c r="AQF2">
        <v>44732</v>
      </c>
      <c r="AQG2">
        <v>44729</v>
      </c>
      <c r="AQH2">
        <v>44728</v>
      </c>
      <c r="AQI2">
        <v>44727</v>
      </c>
      <c r="AQJ2">
        <v>44726</v>
      </c>
      <c r="AQK2">
        <v>44725</v>
      </c>
      <c r="AQL2">
        <v>44722</v>
      </c>
      <c r="AQM2">
        <v>44721</v>
      </c>
      <c r="AQN2">
        <v>44720</v>
      </c>
      <c r="AQO2">
        <v>44719</v>
      </c>
      <c r="AQP2">
        <v>44718</v>
      </c>
      <c r="AQQ2">
        <v>44715</v>
      </c>
      <c r="AQR2">
        <v>44714</v>
      </c>
      <c r="AQS2">
        <v>44713</v>
      </c>
      <c r="AQT2">
        <v>44712</v>
      </c>
      <c r="AQU2">
        <v>44711</v>
      </c>
      <c r="AQV2">
        <v>44708</v>
      </c>
      <c r="AQW2">
        <v>44707</v>
      </c>
      <c r="AQX2">
        <v>44706</v>
      </c>
      <c r="AQY2">
        <v>44705</v>
      </c>
      <c r="AQZ2">
        <v>44704</v>
      </c>
      <c r="ARA2">
        <v>44701</v>
      </c>
      <c r="ARB2">
        <v>44700</v>
      </c>
      <c r="ARC2">
        <v>44699</v>
      </c>
      <c r="ARD2">
        <v>44698</v>
      </c>
      <c r="ARE2">
        <v>44697</v>
      </c>
      <c r="ARF2">
        <v>44694</v>
      </c>
      <c r="ARG2">
        <v>44693</v>
      </c>
      <c r="ARH2">
        <v>44692</v>
      </c>
      <c r="ARI2">
        <v>44691</v>
      </c>
      <c r="ARJ2">
        <v>44690</v>
      </c>
      <c r="ARK2">
        <v>44687</v>
      </c>
      <c r="ARL2">
        <v>44686</v>
      </c>
      <c r="ARM2">
        <v>44685</v>
      </c>
      <c r="ARN2">
        <v>44684</v>
      </c>
      <c r="ARO2">
        <v>44683</v>
      </c>
      <c r="ARP2">
        <v>44680</v>
      </c>
      <c r="ARQ2">
        <v>44679</v>
      </c>
      <c r="ARR2">
        <v>44678</v>
      </c>
      <c r="ARS2">
        <v>44677</v>
      </c>
      <c r="ART2">
        <v>44676</v>
      </c>
      <c r="ARU2">
        <v>44673</v>
      </c>
      <c r="ARV2">
        <v>44672</v>
      </c>
      <c r="ARW2">
        <v>44671</v>
      </c>
      <c r="ARX2">
        <v>44670</v>
      </c>
      <c r="ARY2">
        <v>44669</v>
      </c>
      <c r="ARZ2">
        <v>44666</v>
      </c>
      <c r="ASA2">
        <v>44665</v>
      </c>
      <c r="ASB2">
        <v>44664</v>
      </c>
      <c r="ASC2">
        <v>44663</v>
      </c>
      <c r="ASD2">
        <v>44662</v>
      </c>
      <c r="ASE2">
        <v>44659</v>
      </c>
      <c r="ASF2">
        <v>44658</v>
      </c>
      <c r="ASG2">
        <v>44657</v>
      </c>
      <c r="ASH2">
        <v>44656</v>
      </c>
      <c r="ASI2">
        <v>44655</v>
      </c>
      <c r="ASJ2">
        <v>44652</v>
      </c>
      <c r="ASK2">
        <v>44651</v>
      </c>
      <c r="ASL2">
        <v>44650</v>
      </c>
      <c r="ASM2">
        <v>44649</v>
      </c>
      <c r="ASN2">
        <v>44648</v>
      </c>
      <c r="ASO2">
        <v>44645</v>
      </c>
      <c r="ASP2">
        <v>44644</v>
      </c>
      <c r="ASQ2">
        <v>44643</v>
      </c>
      <c r="ASR2">
        <v>44642</v>
      </c>
      <c r="ASS2">
        <v>44641</v>
      </c>
      <c r="AST2">
        <v>44638</v>
      </c>
      <c r="ASU2">
        <v>44637</v>
      </c>
      <c r="ASV2">
        <v>44636</v>
      </c>
      <c r="ASW2">
        <v>44635</v>
      </c>
      <c r="ASX2">
        <v>44634</v>
      </c>
      <c r="ASY2">
        <v>44631</v>
      </c>
      <c r="ASZ2">
        <v>44630</v>
      </c>
      <c r="ATA2">
        <v>44629</v>
      </c>
      <c r="ATB2">
        <v>44628</v>
      </c>
      <c r="ATC2">
        <v>44627</v>
      </c>
      <c r="ATD2">
        <v>44624</v>
      </c>
      <c r="ATE2">
        <v>44623</v>
      </c>
      <c r="ATF2">
        <v>44622</v>
      </c>
      <c r="ATG2">
        <v>44621</v>
      </c>
      <c r="ATH2">
        <v>44620</v>
      </c>
      <c r="ATI2">
        <v>44617</v>
      </c>
      <c r="ATJ2">
        <v>44616</v>
      </c>
      <c r="ATK2">
        <v>44615</v>
      </c>
      <c r="ATL2">
        <v>44614</v>
      </c>
      <c r="ATM2">
        <v>44613</v>
      </c>
      <c r="ATN2">
        <v>44610</v>
      </c>
      <c r="ATO2">
        <v>44609</v>
      </c>
      <c r="ATP2">
        <v>44608</v>
      </c>
      <c r="ATQ2">
        <v>44607</v>
      </c>
      <c r="ATR2">
        <v>44606</v>
      </c>
      <c r="ATS2">
        <v>44603</v>
      </c>
      <c r="ATT2">
        <v>44602</v>
      </c>
      <c r="ATU2">
        <v>44601</v>
      </c>
      <c r="ATV2">
        <v>44600</v>
      </c>
      <c r="ATW2">
        <v>44599</v>
      </c>
      <c r="ATX2">
        <v>44596</v>
      </c>
      <c r="ATY2">
        <v>44595</v>
      </c>
      <c r="ATZ2">
        <v>44594</v>
      </c>
      <c r="AUA2">
        <v>44593</v>
      </c>
      <c r="AUB2">
        <v>44592</v>
      </c>
      <c r="AUC2">
        <v>44589</v>
      </c>
      <c r="AUD2">
        <v>44588</v>
      </c>
      <c r="AUE2">
        <v>44587</v>
      </c>
      <c r="AUF2">
        <v>44586</v>
      </c>
      <c r="AUG2">
        <v>44585</v>
      </c>
      <c r="AUH2">
        <v>44582</v>
      </c>
      <c r="AUI2">
        <v>44581</v>
      </c>
      <c r="AUJ2">
        <v>44580</v>
      </c>
      <c r="AUK2">
        <v>44579</v>
      </c>
      <c r="AUL2">
        <v>44578</v>
      </c>
      <c r="AUM2">
        <v>44575</v>
      </c>
      <c r="AUN2">
        <v>44574</v>
      </c>
      <c r="AUO2">
        <v>44573</v>
      </c>
      <c r="AUP2">
        <v>44572</v>
      </c>
      <c r="AUQ2">
        <v>44571</v>
      </c>
      <c r="AUR2">
        <v>44568</v>
      </c>
      <c r="AUS2">
        <v>44567</v>
      </c>
      <c r="AUT2">
        <v>44566</v>
      </c>
      <c r="AUU2">
        <v>44565</v>
      </c>
      <c r="AUV2">
        <v>44564</v>
      </c>
      <c r="AUW2">
        <v>44561</v>
      </c>
      <c r="AUX2">
        <v>44560</v>
      </c>
      <c r="AUY2">
        <v>44559</v>
      </c>
      <c r="AUZ2">
        <v>44558</v>
      </c>
      <c r="AVA2">
        <v>44557</v>
      </c>
      <c r="AVB2">
        <v>44554</v>
      </c>
      <c r="AVC2">
        <v>44553</v>
      </c>
      <c r="AVD2">
        <v>44552</v>
      </c>
      <c r="AVE2">
        <v>44551</v>
      </c>
      <c r="AVF2">
        <v>44550</v>
      </c>
      <c r="AVG2">
        <v>44547</v>
      </c>
      <c r="AVH2">
        <v>44546</v>
      </c>
      <c r="AVI2">
        <v>44545</v>
      </c>
      <c r="AVJ2">
        <v>44544</v>
      </c>
      <c r="AVK2">
        <v>44543</v>
      </c>
      <c r="AVL2">
        <v>44540</v>
      </c>
      <c r="AVM2">
        <v>44539</v>
      </c>
      <c r="AVN2">
        <v>44538</v>
      </c>
      <c r="AVO2">
        <v>44537</v>
      </c>
      <c r="AVP2">
        <v>44536</v>
      </c>
      <c r="AVQ2">
        <v>44533</v>
      </c>
      <c r="AVR2">
        <v>44532</v>
      </c>
      <c r="AVS2">
        <v>44531</v>
      </c>
      <c r="AVT2">
        <v>44530</v>
      </c>
      <c r="AVU2">
        <v>44529</v>
      </c>
      <c r="AVV2">
        <v>44526</v>
      </c>
      <c r="AVW2">
        <v>44525</v>
      </c>
      <c r="AVX2">
        <v>44524</v>
      </c>
      <c r="AVY2">
        <v>44523</v>
      </c>
      <c r="AVZ2">
        <v>44522</v>
      </c>
      <c r="AWA2">
        <v>44519</v>
      </c>
      <c r="AWB2">
        <v>44518</v>
      </c>
      <c r="AWC2">
        <v>44517</v>
      </c>
      <c r="AWD2">
        <v>44516</v>
      </c>
      <c r="AWE2">
        <v>44515</v>
      </c>
      <c r="AWF2">
        <v>44512</v>
      </c>
      <c r="AWG2">
        <v>44511</v>
      </c>
      <c r="AWH2">
        <v>44510</v>
      </c>
      <c r="AWI2">
        <v>44509</v>
      </c>
      <c r="AWJ2">
        <v>44508</v>
      </c>
      <c r="AWK2">
        <v>44505</v>
      </c>
      <c r="AWL2">
        <v>44504</v>
      </c>
      <c r="AWM2">
        <v>44503</v>
      </c>
      <c r="AWN2">
        <v>44502</v>
      </c>
      <c r="AWO2">
        <v>44501</v>
      </c>
      <c r="AWP2">
        <v>44498</v>
      </c>
      <c r="AWQ2">
        <v>44497</v>
      </c>
      <c r="AWR2">
        <v>44496</v>
      </c>
      <c r="AWS2">
        <v>44495</v>
      </c>
      <c r="AWT2">
        <v>44494</v>
      </c>
      <c r="AWU2">
        <v>44491</v>
      </c>
      <c r="AWV2">
        <v>44490</v>
      </c>
      <c r="AWW2">
        <v>44489</v>
      </c>
      <c r="AWX2">
        <v>44488</v>
      </c>
      <c r="AWY2">
        <v>44487</v>
      </c>
      <c r="AWZ2">
        <v>44484</v>
      </c>
      <c r="AXA2">
        <v>44483</v>
      </c>
      <c r="AXB2">
        <v>44482</v>
      </c>
      <c r="AXC2">
        <v>44481</v>
      </c>
      <c r="AXD2">
        <v>44480</v>
      </c>
      <c r="AXE2">
        <v>44477</v>
      </c>
      <c r="AXF2">
        <v>44476</v>
      </c>
      <c r="AXG2">
        <v>44475</v>
      </c>
      <c r="AXH2">
        <v>44474</v>
      </c>
      <c r="AXI2">
        <v>44473</v>
      </c>
      <c r="AXJ2">
        <v>44470</v>
      </c>
      <c r="AXK2">
        <v>44469</v>
      </c>
      <c r="AXL2">
        <v>44468</v>
      </c>
      <c r="AXM2">
        <v>44467</v>
      </c>
      <c r="AXN2">
        <v>44466</v>
      </c>
      <c r="AXO2">
        <v>44463</v>
      </c>
      <c r="AXP2">
        <v>44462</v>
      </c>
      <c r="AXQ2">
        <v>44461</v>
      </c>
      <c r="AXR2">
        <v>44460</v>
      </c>
      <c r="AXS2">
        <v>44459</v>
      </c>
      <c r="AXT2">
        <v>44456</v>
      </c>
      <c r="AXU2">
        <v>44455</v>
      </c>
      <c r="AXV2">
        <v>44454</v>
      </c>
      <c r="AXW2">
        <v>44453</v>
      </c>
      <c r="AXX2">
        <v>44452</v>
      </c>
      <c r="AXY2">
        <v>44449</v>
      </c>
      <c r="AXZ2">
        <v>44448</v>
      </c>
      <c r="AYA2">
        <v>44447</v>
      </c>
      <c r="AYB2">
        <v>44446</v>
      </c>
      <c r="AYC2">
        <v>44445</v>
      </c>
      <c r="AYD2">
        <v>44442</v>
      </c>
      <c r="AYE2">
        <v>44441</v>
      </c>
      <c r="AYF2">
        <v>44440</v>
      </c>
      <c r="AYG2">
        <v>44439</v>
      </c>
      <c r="AYH2">
        <v>44438</v>
      </c>
      <c r="AYI2">
        <v>44435</v>
      </c>
      <c r="AYJ2">
        <v>44434</v>
      </c>
      <c r="AYK2">
        <v>44433</v>
      </c>
      <c r="AYL2">
        <v>44432</v>
      </c>
      <c r="AYM2">
        <v>44431</v>
      </c>
      <c r="AYN2">
        <v>44428</v>
      </c>
      <c r="AYO2">
        <v>44427</v>
      </c>
      <c r="AYP2">
        <v>44426</v>
      </c>
      <c r="AYQ2">
        <v>44425</v>
      </c>
      <c r="AYR2">
        <v>44424</v>
      </c>
      <c r="AYS2">
        <v>44421</v>
      </c>
      <c r="AYT2">
        <v>44420</v>
      </c>
      <c r="AYU2">
        <v>44419</v>
      </c>
      <c r="AYV2">
        <v>44418</v>
      </c>
      <c r="AYW2">
        <v>44417</v>
      </c>
      <c r="AYX2">
        <v>44414</v>
      </c>
      <c r="AYY2">
        <v>44413</v>
      </c>
      <c r="AYZ2">
        <v>44412</v>
      </c>
      <c r="AZA2">
        <v>44411</v>
      </c>
      <c r="AZB2">
        <v>44410</v>
      </c>
      <c r="AZC2">
        <v>44407</v>
      </c>
      <c r="AZD2">
        <v>44406</v>
      </c>
      <c r="AZE2">
        <v>44405</v>
      </c>
      <c r="AZF2">
        <v>44404</v>
      </c>
      <c r="AZG2">
        <v>44403</v>
      </c>
      <c r="AZH2">
        <v>44400</v>
      </c>
      <c r="AZI2">
        <v>44399</v>
      </c>
      <c r="AZJ2">
        <v>44398</v>
      </c>
      <c r="AZK2">
        <v>44397</v>
      </c>
      <c r="AZL2">
        <v>44396</v>
      </c>
      <c r="AZM2">
        <v>44393</v>
      </c>
      <c r="AZN2">
        <v>44392</v>
      </c>
      <c r="AZO2">
        <v>44391</v>
      </c>
      <c r="AZP2">
        <v>44390</v>
      </c>
      <c r="AZQ2">
        <v>44389</v>
      </c>
      <c r="AZR2">
        <v>44386</v>
      </c>
      <c r="AZS2">
        <v>44385</v>
      </c>
      <c r="AZT2">
        <v>44384</v>
      </c>
      <c r="AZU2">
        <v>44383</v>
      </c>
      <c r="AZV2">
        <v>44382</v>
      </c>
      <c r="AZW2">
        <v>44379</v>
      </c>
      <c r="AZX2">
        <v>44378</v>
      </c>
      <c r="AZY2">
        <v>44377</v>
      </c>
      <c r="AZZ2">
        <v>44376</v>
      </c>
      <c r="BAA2">
        <v>44375</v>
      </c>
      <c r="BAB2">
        <v>44372</v>
      </c>
      <c r="BAC2">
        <v>44371</v>
      </c>
      <c r="BAD2">
        <v>44370</v>
      </c>
      <c r="BAE2">
        <v>44369</v>
      </c>
      <c r="BAF2">
        <v>44368</v>
      </c>
      <c r="BAG2">
        <v>44365</v>
      </c>
      <c r="BAH2">
        <v>44364</v>
      </c>
      <c r="BAI2">
        <v>44363</v>
      </c>
      <c r="BAJ2">
        <v>44362</v>
      </c>
      <c r="BAK2">
        <v>44361</v>
      </c>
      <c r="BAL2">
        <v>44358</v>
      </c>
      <c r="BAM2">
        <v>44357</v>
      </c>
      <c r="BAN2">
        <v>44356</v>
      </c>
      <c r="BAO2">
        <v>44355</v>
      </c>
      <c r="BAP2">
        <v>44354</v>
      </c>
      <c r="BAQ2">
        <v>44351</v>
      </c>
      <c r="BAR2">
        <v>44350</v>
      </c>
      <c r="BAS2">
        <v>44349</v>
      </c>
      <c r="BAT2">
        <v>44348</v>
      </c>
      <c r="BAU2">
        <v>44347</v>
      </c>
      <c r="BAV2">
        <v>44344</v>
      </c>
      <c r="BAW2">
        <v>44343</v>
      </c>
      <c r="BAX2">
        <v>44342</v>
      </c>
      <c r="BAY2">
        <v>44341</v>
      </c>
      <c r="BAZ2">
        <v>44340</v>
      </c>
      <c r="BBA2">
        <v>44337</v>
      </c>
      <c r="BBB2">
        <v>44336</v>
      </c>
      <c r="BBC2">
        <v>44335</v>
      </c>
      <c r="BBD2">
        <v>44334</v>
      </c>
      <c r="BBE2">
        <v>44333</v>
      </c>
      <c r="BBF2">
        <v>44330</v>
      </c>
      <c r="BBG2">
        <v>44329</v>
      </c>
      <c r="BBH2">
        <v>44328</v>
      </c>
      <c r="BBI2">
        <v>44327</v>
      </c>
      <c r="BBJ2">
        <v>44326</v>
      </c>
      <c r="BBK2">
        <v>44323</v>
      </c>
      <c r="BBL2">
        <v>44322</v>
      </c>
      <c r="BBM2">
        <v>44321</v>
      </c>
      <c r="BBN2">
        <v>44320</v>
      </c>
      <c r="BBO2">
        <v>44319</v>
      </c>
      <c r="BBP2">
        <v>44316</v>
      </c>
      <c r="BBQ2">
        <v>44315</v>
      </c>
      <c r="BBR2">
        <v>44314</v>
      </c>
      <c r="BBS2">
        <v>44313</v>
      </c>
      <c r="BBT2">
        <v>44312</v>
      </c>
      <c r="BBU2">
        <v>44309</v>
      </c>
      <c r="BBV2">
        <v>44308</v>
      </c>
      <c r="BBW2">
        <v>44307</v>
      </c>
      <c r="BBX2">
        <v>44306</v>
      </c>
      <c r="BBY2">
        <v>44305</v>
      </c>
      <c r="BBZ2">
        <v>44302</v>
      </c>
      <c r="BCA2">
        <v>44301</v>
      </c>
      <c r="BCB2">
        <v>44300</v>
      </c>
      <c r="BCC2">
        <v>44299</v>
      </c>
      <c r="BCD2">
        <v>44298</v>
      </c>
      <c r="BCE2">
        <v>44295</v>
      </c>
      <c r="BCF2">
        <v>44294</v>
      </c>
      <c r="BCG2">
        <v>44293</v>
      </c>
      <c r="BCH2">
        <v>44292</v>
      </c>
      <c r="BCI2">
        <v>44291</v>
      </c>
      <c r="BCJ2">
        <v>44288</v>
      </c>
      <c r="BCK2">
        <v>44287</v>
      </c>
      <c r="BCL2">
        <v>44286</v>
      </c>
      <c r="BCM2">
        <v>44285</v>
      </c>
      <c r="BCN2">
        <v>44284</v>
      </c>
      <c r="BCO2">
        <v>44281</v>
      </c>
      <c r="BCP2">
        <v>44280</v>
      </c>
      <c r="BCQ2">
        <v>44279</v>
      </c>
      <c r="BCR2">
        <v>44278</v>
      </c>
      <c r="BCS2">
        <v>44277</v>
      </c>
      <c r="BCT2">
        <v>44274</v>
      </c>
      <c r="BCU2">
        <v>44273</v>
      </c>
      <c r="BCV2">
        <v>44272</v>
      </c>
      <c r="BCW2">
        <v>44271</v>
      </c>
      <c r="BCX2">
        <v>44270</v>
      </c>
      <c r="BCY2">
        <v>44267</v>
      </c>
      <c r="BCZ2">
        <v>44266</v>
      </c>
      <c r="BDA2">
        <v>44265</v>
      </c>
      <c r="BDB2">
        <v>44264</v>
      </c>
      <c r="BDC2">
        <v>44263</v>
      </c>
      <c r="BDD2">
        <v>44260</v>
      </c>
      <c r="BDE2">
        <v>44259</v>
      </c>
      <c r="BDF2">
        <v>44258</v>
      </c>
      <c r="BDG2">
        <v>44257</v>
      </c>
      <c r="BDH2">
        <v>44256</v>
      </c>
      <c r="BDI2">
        <v>44253</v>
      </c>
      <c r="BDJ2">
        <v>44252</v>
      </c>
      <c r="BDK2">
        <v>44251</v>
      </c>
      <c r="BDL2">
        <v>44250</v>
      </c>
      <c r="BDM2">
        <v>44249</v>
      </c>
      <c r="BDN2">
        <v>44246</v>
      </c>
      <c r="BDO2">
        <v>44245</v>
      </c>
      <c r="BDP2">
        <v>44244</v>
      </c>
      <c r="BDQ2">
        <v>44243</v>
      </c>
      <c r="BDR2">
        <v>44242</v>
      </c>
      <c r="BDS2">
        <v>44239</v>
      </c>
      <c r="BDT2">
        <v>44238</v>
      </c>
      <c r="BDU2">
        <v>44237</v>
      </c>
      <c r="BDV2">
        <v>44236</v>
      </c>
      <c r="BDW2">
        <v>44235</v>
      </c>
      <c r="BDX2">
        <v>44232</v>
      </c>
      <c r="BDY2">
        <v>44231</v>
      </c>
      <c r="BDZ2">
        <v>44230</v>
      </c>
      <c r="BEA2">
        <v>44229</v>
      </c>
      <c r="BEB2">
        <v>44228</v>
      </c>
      <c r="BEC2">
        <v>44225</v>
      </c>
      <c r="BED2">
        <v>44224</v>
      </c>
      <c r="BEE2">
        <v>44223</v>
      </c>
      <c r="BEF2">
        <v>44222</v>
      </c>
      <c r="BEG2">
        <v>44221</v>
      </c>
      <c r="BEH2">
        <v>44218</v>
      </c>
      <c r="BEI2">
        <v>44217</v>
      </c>
      <c r="BEJ2">
        <v>44216</v>
      </c>
      <c r="BEK2">
        <v>44215</v>
      </c>
      <c r="BEL2">
        <v>44214</v>
      </c>
      <c r="BEM2">
        <v>44211</v>
      </c>
      <c r="BEN2">
        <v>44210</v>
      </c>
      <c r="BEO2">
        <v>44209</v>
      </c>
      <c r="BEP2">
        <v>44208</v>
      </c>
      <c r="BEQ2">
        <v>44207</v>
      </c>
      <c r="BER2">
        <v>44204</v>
      </c>
      <c r="BES2">
        <v>44203</v>
      </c>
      <c r="BET2">
        <v>44202</v>
      </c>
      <c r="BEU2">
        <v>44201</v>
      </c>
      <c r="BEV2">
        <v>44200</v>
      </c>
      <c r="BEW2">
        <v>44197</v>
      </c>
      <c r="BEX2">
        <v>44196</v>
      </c>
      <c r="BEY2">
        <v>44195</v>
      </c>
      <c r="BEZ2">
        <v>44194</v>
      </c>
      <c r="BFA2">
        <v>44193</v>
      </c>
      <c r="BFB2">
        <v>44190</v>
      </c>
      <c r="BFC2">
        <v>44189</v>
      </c>
      <c r="BFD2">
        <v>44188</v>
      </c>
      <c r="BFE2">
        <v>44187</v>
      </c>
      <c r="BFF2">
        <v>44186</v>
      </c>
      <c r="BFG2">
        <v>44183</v>
      </c>
      <c r="BFH2">
        <v>44182</v>
      </c>
      <c r="BFI2">
        <v>44181</v>
      </c>
      <c r="BFJ2">
        <v>44180</v>
      </c>
      <c r="BFK2">
        <v>44179</v>
      </c>
      <c r="BFL2">
        <v>44176</v>
      </c>
      <c r="BFM2">
        <v>44175</v>
      </c>
      <c r="BFN2">
        <v>44174</v>
      </c>
      <c r="BFO2">
        <v>44173</v>
      </c>
      <c r="BFP2">
        <v>44172</v>
      </c>
      <c r="BFQ2">
        <v>44169</v>
      </c>
      <c r="BFR2">
        <v>44168</v>
      </c>
      <c r="BFS2">
        <v>44167</v>
      </c>
      <c r="BFT2">
        <v>44166</v>
      </c>
      <c r="BFU2">
        <v>44165</v>
      </c>
      <c r="BFV2">
        <v>44162</v>
      </c>
      <c r="BFW2">
        <v>44161</v>
      </c>
      <c r="BFX2">
        <v>44160</v>
      </c>
      <c r="BFY2">
        <v>44159</v>
      </c>
      <c r="BFZ2">
        <v>44158</v>
      </c>
      <c r="BGA2">
        <v>44155</v>
      </c>
      <c r="BGB2">
        <v>44154</v>
      </c>
      <c r="BGC2">
        <v>44153</v>
      </c>
      <c r="BGD2">
        <v>44152</v>
      </c>
      <c r="BGE2">
        <v>44151</v>
      </c>
      <c r="BGF2">
        <v>44148</v>
      </c>
      <c r="BGG2">
        <v>44147</v>
      </c>
      <c r="BGH2">
        <v>44146</v>
      </c>
      <c r="BGI2">
        <v>44145</v>
      </c>
      <c r="BGJ2">
        <v>44144</v>
      </c>
      <c r="BGK2">
        <v>44141</v>
      </c>
      <c r="BGL2">
        <v>44140</v>
      </c>
      <c r="BGM2">
        <v>44139</v>
      </c>
      <c r="BGN2">
        <v>44138</v>
      </c>
      <c r="BGO2">
        <v>44137</v>
      </c>
      <c r="BGP2">
        <v>44134</v>
      </c>
      <c r="BGQ2">
        <v>44133</v>
      </c>
      <c r="BGR2">
        <v>44132</v>
      </c>
      <c r="BGS2">
        <v>44131</v>
      </c>
      <c r="BGT2">
        <v>44130</v>
      </c>
      <c r="BGU2">
        <v>44127</v>
      </c>
      <c r="BGV2">
        <v>44126</v>
      </c>
      <c r="BGW2">
        <v>44125</v>
      </c>
      <c r="BGX2">
        <v>44124</v>
      </c>
      <c r="BGY2">
        <v>44123</v>
      </c>
      <c r="BGZ2">
        <v>44120</v>
      </c>
      <c r="BHA2">
        <v>44119</v>
      </c>
      <c r="BHB2">
        <v>44118</v>
      </c>
      <c r="BHC2">
        <v>44117</v>
      </c>
      <c r="BHD2">
        <v>44116</v>
      </c>
      <c r="BHE2">
        <v>44113</v>
      </c>
      <c r="BHF2">
        <v>44112</v>
      </c>
      <c r="BHG2">
        <v>44111</v>
      </c>
      <c r="BHH2">
        <v>44110</v>
      </c>
      <c r="BHI2">
        <v>44109</v>
      </c>
      <c r="BHJ2">
        <v>44106</v>
      </c>
      <c r="BHK2">
        <v>44105</v>
      </c>
      <c r="BHL2">
        <v>44104</v>
      </c>
      <c r="BHM2">
        <v>44103</v>
      </c>
      <c r="BHN2">
        <v>44102</v>
      </c>
      <c r="BHO2">
        <v>44099</v>
      </c>
      <c r="BHP2">
        <v>44098</v>
      </c>
      <c r="BHQ2">
        <v>44097</v>
      </c>
      <c r="BHR2">
        <v>44096</v>
      </c>
      <c r="BHS2">
        <v>44095</v>
      </c>
      <c r="BHT2">
        <v>44092</v>
      </c>
      <c r="BHU2">
        <v>44091</v>
      </c>
      <c r="BHV2">
        <v>44090</v>
      </c>
      <c r="BHW2">
        <v>44089</v>
      </c>
      <c r="BHX2">
        <v>44088</v>
      </c>
      <c r="BHY2">
        <v>44085</v>
      </c>
      <c r="BHZ2">
        <v>44084</v>
      </c>
      <c r="BIA2">
        <v>44083</v>
      </c>
      <c r="BIB2">
        <v>44082</v>
      </c>
      <c r="BIC2">
        <v>44081</v>
      </c>
      <c r="BID2">
        <v>44078</v>
      </c>
      <c r="BIE2">
        <v>44077</v>
      </c>
      <c r="BIF2">
        <v>44076</v>
      </c>
      <c r="BIG2">
        <v>44075</v>
      </c>
      <c r="BIH2">
        <v>44074</v>
      </c>
      <c r="BII2">
        <v>44071</v>
      </c>
      <c r="BIJ2">
        <v>44070</v>
      </c>
      <c r="BIK2">
        <v>44069</v>
      </c>
      <c r="BIL2">
        <v>44068</v>
      </c>
      <c r="BIM2">
        <v>44067</v>
      </c>
      <c r="BIN2">
        <v>44064</v>
      </c>
      <c r="BIO2">
        <v>44063</v>
      </c>
      <c r="BIP2">
        <v>44062</v>
      </c>
      <c r="BIQ2">
        <v>44061</v>
      </c>
      <c r="BIR2">
        <v>44060</v>
      </c>
      <c r="BIS2">
        <v>44057</v>
      </c>
      <c r="BIT2">
        <v>44056</v>
      </c>
      <c r="BIU2">
        <v>44055</v>
      </c>
      <c r="BIV2">
        <v>44054</v>
      </c>
      <c r="BIW2">
        <v>44053</v>
      </c>
      <c r="BIX2">
        <v>44050</v>
      </c>
      <c r="BIY2">
        <v>44049</v>
      </c>
      <c r="BIZ2">
        <v>44048</v>
      </c>
      <c r="BJA2">
        <v>44047</v>
      </c>
      <c r="BJB2">
        <v>44046</v>
      </c>
      <c r="BJC2">
        <v>44043</v>
      </c>
      <c r="BJD2">
        <v>44042</v>
      </c>
      <c r="BJE2">
        <v>44041</v>
      </c>
      <c r="BJF2">
        <v>44040</v>
      </c>
      <c r="BJG2">
        <v>44039</v>
      </c>
      <c r="BJH2">
        <v>44036</v>
      </c>
      <c r="BJI2">
        <v>44035</v>
      </c>
      <c r="BJJ2">
        <v>44034</v>
      </c>
      <c r="BJK2">
        <v>44033</v>
      </c>
      <c r="BJL2">
        <v>44032</v>
      </c>
      <c r="BJM2">
        <v>44029</v>
      </c>
      <c r="BJN2">
        <v>44028</v>
      </c>
      <c r="BJO2">
        <v>44027</v>
      </c>
      <c r="BJP2">
        <v>44026</v>
      </c>
      <c r="BJQ2">
        <v>44025</v>
      </c>
      <c r="BJR2">
        <v>44022</v>
      </c>
      <c r="BJS2">
        <v>44021</v>
      </c>
      <c r="BJT2">
        <v>44020</v>
      </c>
      <c r="BJU2">
        <v>44019</v>
      </c>
      <c r="BJV2">
        <v>44018</v>
      </c>
      <c r="BJW2">
        <v>44015</v>
      </c>
      <c r="BJX2">
        <v>44014</v>
      </c>
      <c r="BJY2">
        <v>44013</v>
      </c>
      <c r="BJZ2">
        <v>44012</v>
      </c>
      <c r="BKA2">
        <v>44011</v>
      </c>
      <c r="BKB2">
        <v>44008</v>
      </c>
      <c r="BKC2">
        <v>44007</v>
      </c>
      <c r="BKD2">
        <v>44006</v>
      </c>
      <c r="BKE2">
        <v>44005</v>
      </c>
      <c r="BKF2">
        <v>44004</v>
      </c>
      <c r="BKG2">
        <v>44001</v>
      </c>
      <c r="BKH2">
        <v>44000</v>
      </c>
      <c r="BKI2">
        <v>43999</v>
      </c>
      <c r="BKJ2">
        <v>43998</v>
      </c>
      <c r="BKK2">
        <v>43997</v>
      </c>
      <c r="BKL2">
        <v>43994</v>
      </c>
      <c r="BKM2">
        <v>43993</v>
      </c>
      <c r="BKN2">
        <v>43992</v>
      </c>
      <c r="BKO2">
        <v>43991</v>
      </c>
      <c r="BKP2">
        <v>43990</v>
      </c>
      <c r="BKQ2">
        <v>43987</v>
      </c>
      <c r="BKR2">
        <v>43986</v>
      </c>
      <c r="BKS2">
        <v>43985</v>
      </c>
      <c r="BKT2">
        <v>43984</v>
      </c>
      <c r="BKU2">
        <v>43983</v>
      </c>
      <c r="BKV2">
        <v>43980</v>
      </c>
      <c r="BKW2">
        <v>43979</v>
      </c>
      <c r="BKX2">
        <v>43978</v>
      </c>
      <c r="BKY2">
        <v>43977</v>
      </c>
      <c r="BKZ2">
        <v>43976</v>
      </c>
      <c r="BLA2">
        <v>43973</v>
      </c>
      <c r="BLB2">
        <v>43972</v>
      </c>
      <c r="BLC2">
        <v>43971</v>
      </c>
      <c r="BLD2">
        <v>43970</v>
      </c>
      <c r="BLE2">
        <v>43969</v>
      </c>
      <c r="BLF2">
        <v>43966</v>
      </c>
      <c r="BLG2">
        <v>43965</v>
      </c>
      <c r="BLH2">
        <v>43964</v>
      </c>
      <c r="BLI2">
        <v>43963</v>
      </c>
      <c r="BLJ2">
        <v>43962</v>
      </c>
      <c r="BLK2">
        <v>43959</v>
      </c>
      <c r="BLL2">
        <v>43958</v>
      </c>
      <c r="BLM2">
        <v>43957</v>
      </c>
      <c r="BLN2">
        <v>43956</v>
      </c>
      <c r="BLO2">
        <v>43955</v>
      </c>
      <c r="BLP2">
        <v>43952</v>
      </c>
      <c r="BLQ2">
        <v>43951</v>
      </c>
      <c r="BLR2">
        <v>43950</v>
      </c>
      <c r="BLS2">
        <v>43949</v>
      </c>
      <c r="BLT2">
        <v>43948</v>
      </c>
      <c r="BLU2">
        <v>43945</v>
      </c>
      <c r="BLV2">
        <v>43944</v>
      </c>
      <c r="BLW2">
        <v>43943</v>
      </c>
      <c r="BLX2">
        <v>43942</v>
      </c>
      <c r="BLY2">
        <v>43941</v>
      </c>
      <c r="BLZ2">
        <v>43938</v>
      </c>
      <c r="BMA2">
        <v>43937</v>
      </c>
      <c r="BMB2">
        <v>43936</v>
      </c>
      <c r="BMC2">
        <v>43935</v>
      </c>
      <c r="BMD2">
        <v>43934</v>
      </c>
      <c r="BME2">
        <v>43931</v>
      </c>
      <c r="BMF2">
        <v>43930</v>
      </c>
      <c r="BMG2">
        <v>43929</v>
      </c>
      <c r="BMH2">
        <v>43928</v>
      </c>
      <c r="BMI2">
        <v>43927</v>
      </c>
      <c r="BMJ2">
        <v>43924</v>
      </c>
      <c r="BMK2">
        <v>43923</v>
      </c>
      <c r="BML2">
        <v>43922</v>
      </c>
      <c r="BMM2">
        <v>43921</v>
      </c>
      <c r="BMN2">
        <v>43920</v>
      </c>
      <c r="BMO2">
        <v>43917</v>
      </c>
      <c r="BMP2">
        <v>43916</v>
      </c>
      <c r="BMQ2">
        <v>43915</v>
      </c>
      <c r="BMR2">
        <v>43914</v>
      </c>
      <c r="BMS2">
        <v>43913</v>
      </c>
      <c r="BMT2">
        <v>43910</v>
      </c>
      <c r="BMU2">
        <v>43909</v>
      </c>
      <c r="BMV2">
        <v>43908</v>
      </c>
      <c r="BMW2">
        <v>43907</v>
      </c>
      <c r="BMX2">
        <v>43906</v>
      </c>
      <c r="BMY2">
        <v>43903</v>
      </c>
      <c r="BMZ2">
        <v>43902</v>
      </c>
      <c r="BNA2">
        <v>43901</v>
      </c>
      <c r="BNB2">
        <v>43900</v>
      </c>
      <c r="BNC2">
        <v>43899</v>
      </c>
      <c r="BND2">
        <v>43896</v>
      </c>
      <c r="BNE2">
        <v>43895</v>
      </c>
      <c r="BNF2">
        <v>43894</v>
      </c>
      <c r="BNG2">
        <v>43893</v>
      </c>
      <c r="BNH2">
        <v>43892</v>
      </c>
      <c r="BNI2">
        <v>43889</v>
      </c>
      <c r="BNJ2">
        <v>43888</v>
      </c>
      <c r="BNK2">
        <v>43887</v>
      </c>
      <c r="BNL2">
        <v>43886</v>
      </c>
      <c r="BNM2">
        <v>43885</v>
      </c>
      <c r="BNN2">
        <v>43882</v>
      </c>
      <c r="BNO2">
        <v>43881</v>
      </c>
      <c r="BNP2">
        <v>43880</v>
      </c>
      <c r="BNQ2">
        <v>43879</v>
      </c>
      <c r="BNR2">
        <v>43878</v>
      </c>
      <c r="BNS2">
        <v>43875</v>
      </c>
      <c r="BNT2">
        <v>43874</v>
      </c>
      <c r="BNU2">
        <v>43873</v>
      </c>
      <c r="BNV2">
        <v>43872</v>
      </c>
      <c r="BNW2">
        <v>43871</v>
      </c>
      <c r="BNX2">
        <v>43868</v>
      </c>
      <c r="BNY2">
        <v>43867</v>
      </c>
      <c r="BNZ2">
        <v>43866</v>
      </c>
      <c r="BOA2">
        <v>43865</v>
      </c>
      <c r="BOB2">
        <v>43864</v>
      </c>
      <c r="BOC2">
        <v>43861</v>
      </c>
      <c r="BOD2">
        <v>43860</v>
      </c>
      <c r="BOE2">
        <v>43859</v>
      </c>
      <c r="BOF2">
        <v>43858</v>
      </c>
      <c r="BOG2">
        <v>43857</v>
      </c>
      <c r="BOH2">
        <v>43854</v>
      </c>
      <c r="BOI2">
        <v>43853</v>
      </c>
      <c r="BOJ2">
        <v>43852</v>
      </c>
      <c r="BOK2">
        <v>43851</v>
      </c>
      <c r="BOL2">
        <v>43850</v>
      </c>
      <c r="BOM2">
        <v>43847</v>
      </c>
      <c r="BON2">
        <v>43846</v>
      </c>
      <c r="BOO2">
        <v>43845</v>
      </c>
      <c r="BOP2">
        <v>43844</v>
      </c>
      <c r="BOQ2">
        <v>43843</v>
      </c>
      <c r="BOR2">
        <v>43840</v>
      </c>
      <c r="BOS2">
        <v>43839</v>
      </c>
      <c r="BOT2">
        <v>43838</v>
      </c>
      <c r="BOU2">
        <v>43837</v>
      </c>
      <c r="BOV2">
        <v>43836</v>
      </c>
      <c r="BOW2">
        <v>43833</v>
      </c>
      <c r="BOX2">
        <v>43832</v>
      </c>
      <c r="BOY2">
        <v>43831</v>
      </c>
      <c r="BOZ2">
        <v>43830</v>
      </c>
      <c r="BPA2">
        <v>43829</v>
      </c>
      <c r="BPB2">
        <v>43826</v>
      </c>
      <c r="BPC2">
        <v>43825</v>
      </c>
      <c r="BPD2">
        <v>43824</v>
      </c>
      <c r="BPE2">
        <v>43823</v>
      </c>
      <c r="BPF2">
        <v>43822</v>
      </c>
      <c r="BPG2">
        <v>43819</v>
      </c>
      <c r="BPH2">
        <v>43818</v>
      </c>
      <c r="BPI2">
        <v>43817</v>
      </c>
      <c r="BPJ2">
        <v>43816</v>
      </c>
      <c r="BPK2">
        <v>43815</v>
      </c>
      <c r="BPL2">
        <v>43812</v>
      </c>
      <c r="BPM2">
        <v>43811</v>
      </c>
      <c r="BPN2">
        <v>43810</v>
      </c>
      <c r="BPO2">
        <v>43809</v>
      </c>
      <c r="BPP2">
        <v>43808</v>
      </c>
      <c r="BPQ2">
        <v>43805</v>
      </c>
      <c r="BPR2">
        <v>43804</v>
      </c>
      <c r="BPS2">
        <v>43803</v>
      </c>
      <c r="BPT2">
        <v>43802</v>
      </c>
      <c r="BPU2">
        <v>43801</v>
      </c>
      <c r="BPV2">
        <v>43798</v>
      </c>
      <c r="BPW2">
        <v>43797</v>
      </c>
      <c r="BPX2">
        <v>43796</v>
      </c>
      <c r="BPY2">
        <v>43795</v>
      </c>
      <c r="BPZ2">
        <v>43794</v>
      </c>
      <c r="BQA2">
        <v>43791</v>
      </c>
      <c r="BQB2">
        <v>43790</v>
      </c>
      <c r="BQC2">
        <v>43789</v>
      </c>
      <c r="BQD2">
        <v>43788</v>
      </c>
      <c r="BQE2">
        <v>43787</v>
      </c>
      <c r="BQF2">
        <v>43784</v>
      </c>
      <c r="BQG2">
        <v>43783</v>
      </c>
      <c r="BQH2">
        <v>43782</v>
      </c>
      <c r="BQI2">
        <v>43781</v>
      </c>
      <c r="BQJ2">
        <v>43780</v>
      </c>
      <c r="BQK2">
        <v>43777</v>
      </c>
      <c r="BQL2">
        <v>43776</v>
      </c>
      <c r="BQM2">
        <v>43775</v>
      </c>
      <c r="BQN2">
        <v>43774</v>
      </c>
      <c r="BQO2">
        <v>43773</v>
      </c>
      <c r="BQP2">
        <v>43770</v>
      </c>
      <c r="BQQ2">
        <v>43769</v>
      </c>
      <c r="BQR2">
        <v>43768</v>
      </c>
      <c r="BQS2">
        <v>43767</v>
      </c>
      <c r="BQT2">
        <v>43766</v>
      </c>
      <c r="BQU2">
        <v>43763</v>
      </c>
      <c r="BQV2">
        <v>43762</v>
      </c>
      <c r="BQW2">
        <v>43761</v>
      </c>
      <c r="BQX2">
        <v>43760</v>
      </c>
      <c r="BQY2">
        <v>43759</v>
      </c>
      <c r="BQZ2">
        <v>43756</v>
      </c>
      <c r="BRA2">
        <v>43755</v>
      </c>
      <c r="BRB2">
        <v>43754</v>
      </c>
      <c r="BRC2">
        <v>43753</v>
      </c>
      <c r="BRD2">
        <v>43752</v>
      </c>
      <c r="BRE2">
        <v>43749</v>
      </c>
      <c r="BRF2">
        <v>43748</v>
      </c>
      <c r="BRG2">
        <v>43747</v>
      </c>
      <c r="BRH2">
        <v>43746</v>
      </c>
      <c r="BRI2">
        <v>43745</v>
      </c>
      <c r="BRJ2">
        <v>43742</v>
      </c>
      <c r="BRK2">
        <v>43741</v>
      </c>
      <c r="BRL2">
        <v>43740</v>
      </c>
      <c r="BRM2">
        <v>43739</v>
      </c>
      <c r="BRN2">
        <v>43738</v>
      </c>
      <c r="BRO2">
        <v>43735</v>
      </c>
      <c r="BRP2">
        <v>43734</v>
      </c>
      <c r="BRQ2">
        <v>43733</v>
      </c>
      <c r="BRR2">
        <v>43732</v>
      </c>
      <c r="BRS2">
        <v>43731</v>
      </c>
      <c r="BRT2">
        <v>43728</v>
      </c>
      <c r="BRU2">
        <v>43727</v>
      </c>
      <c r="BRV2">
        <v>43726</v>
      </c>
      <c r="BRW2">
        <v>43725</v>
      </c>
      <c r="BRX2">
        <v>43724</v>
      </c>
      <c r="BRY2">
        <v>43721</v>
      </c>
      <c r="BRZ2">
        <v>43720</v>
      </c>
      <c r="BSA2">
        <v>43719</v>
      </c>
      <c r="BSB2">
        <v>43718</v>
      </c>
      <c r="BSC2">
        <v>43717</v>
      </c>
      <c r="BSD2">
        <v>43714</v>
      </c>
      <c r="BSE2">
        <v>43713</v>
      </c>
      <c r="BSF2">
        <v>43712</v>
      </c>
      <c r="BSG2">
        <v>43711</v>
      </c>
      <c r="BSH2">
        <v>43710</v>
      </c>
      <c r="BSI2">
        <v>43707</v>
      </c>
      <c r="BSJ2">
        <v>43706</v>
      </c>
      <c r="BSK2">
        <v>43705</v>
      </c>
      <c r="BSL2">
        <v>43704</v>
      </c>
      <c r="BSM2">
        <v>43703</v>
      </c>
      <c r="BSN2">
        <v>43700</v>
      </c>
      <c r="BSO2">
        <v>43699</v>
      </c>
      <c r="BSP2">
        <v>43698</v>
      </c>
      <c r="BSQ2">
        <v>43697</v>
      </c>
      <c r="BSR2">
        <v>43696</v>
      </c>
      <c r="BSS2">
        <v>43693</v>
      </c>
      <c r="BST2">
        <v>43692</v>
      </c>
      <c r="BSU2">
        <v>43691</v>
      </c>
      <c r="BSV2">
        <v>43690</v>
      </c>
      <c r="BSW2">
        <v>43689</v>
      </c>
      <c r="BSX2">
        <v>43686</v>
      </c>
      <c r="BSY2">
        <v>43685</v>
      </c>
      <c r="BSZ2">
        <v>43684</v>
      </c>
      <c r="BTA2">
        <v>43683</v>
      </c>
      <c r="BTB2">
        <v>43682</v>
      </c>
      <c r="BTC2">
        <v>43679</v>
      </c>
      <c r="BTD2">
        <v>43678</v>
      </c>
      <c r="BTE2">
        <v>43677</v>
      </c>
      <c r="BTF2">
        <v>43676</v>
      </c>
      <c r="BTG2">
        <v>43675</v>
      </c>
      <c r="BTH2">
        <v>43672</v>
      </c>
      <c r="BTI2">
        <v>43671</v>
      </c>
      <c r="BTJ2">
        <v>43670</v>
      </c>
      <c r="BTK2">
        <v>43669</v>
      </c>
      <c r="BTL2">
        <v>43668</v>
      </c>
      <c r="BTM2">
        <v>43665</v>
      </c>
      <c r="BTN2">
        <v>43664</v>
      </c>
      <c r="BTO2">
        <v>43663</v>
      </c>
      <c r="BTP2">
        <v>43662</v>
      </c>
      <c r="BTQ2">
        <v>43661</v>
      </c>
      <c r="BTR2">
        <v>43658</v>
      </c>
      <c r="BTS2">
        <v>43657</v>
      </c>
      <c r="BTT2">
        <v>43656</v>
      </c>
      <c r="BTU2">
        <v>43655</v>
      </c>
      <c r="BTV2">
        <v>43654</v>
      </c>
      <c r="BTW2">
        <v>43651</v>
      </c>
      <c r="BTX2">
        <v>43650</v>
      </c>
      <c r="BTY2">
        <v>43649</v>
      </c>
      <c r="BTZ2">
        <v>43648</v>
      </c>
      <c r="BUA2">
        <v>43647</v>
      </c>
      <c r="BUB2">
        <v>43644</v>
      </c>
      <c r="BUC2">
        <v>43643</v>
      </c>
      <c r="BUD2">
        <v>43642</v>
      </c>
      <c r="BUE2">
        <v>43641</v>
      </c>
      <c r="BUF2">
        <v>43640</v>
      </c>
      <c r="BUG2">
        <v>43637</v>
      </c>
      <c r="BUH2">
        <v>43636</v>
      </c>
      <c r="BUI2">
        <v>43635</v>
      </c>
      <c r="BUJ2">
        <v>43634</v>
      </c>
      <c r="BUK2">
        <v>43633</v>
      </c>
      <c r="BUL2">
        <v>43630</v>
      </c>
      <c r="BUM2">
        <v>43629</v>
      </c>
      <c r="BUN2">
        <v>43628</v>
      </c>
      <c r="BUO2">
        <v>43627</v>
      </c>
      <c r="BUP2">
        <v>43626</v>
      </c>
      <c r="BUQ2">
        <v>43623</v>
      </c>
      <c r="BUR2">
        <v>43622</v>
      </c>
      <c r="BUS2">
        <v>43621</v>
      </c>
      <c r="BUT2">
        <v>43620</v>
      </c>
      <c r="BUU2">
        <v>43619</v>
      </c>
      <c r="BUV2">
        <v>43616</v>
      </c>
      <c r="BUW2">
        <v>43615</v>
      </c>
      <c r="BUX2">
        <v>43614</v>
      </c>
      <c r="BUY2">
        <v>43613</v>
      </c>
      <c r="BUZ2">
        <v>43612</v>
      </c>
      <c r="BVA2">
        <v>43609</v>
      </c>
      <c r="BVB2">
        <v>43608</v>
      </c>
      <c r="BVC2">
        <v>43607</v>
      </c>
      <c r="BVD2">
        <v>43606</v>
      </c>
      <c r="BVE2">
        <v>43605</v>
      </c>
      <c r="BVF2">
        <v>43602</v>
      </c>
      <c r="BVG2">
        <v>43601</v>
      </c>
      <c r="BVH2">
        <v>43600</v>
      </c>
      <c r="BVI2">
        <v>43599</v>
      </c>
      <c r="BVJ2">
        <v>43598</v>
      </c>
      <c r="BVK2">
        <v>43595</v>
      </c>
      <c r="BVL2">
        <v>43594</v>
      </c>
      <c r="BVM2">
        <v>43593</v>
      </c>
      <c r="BVN2">
        <v>43592</v>
      </c>
      <c r="BVO2">
        <v>43591</v>
      </c>
      <c r="BVP2">
        <v>43588</v>
      </c>
      <c r="BVQ2">
        <v>43587</v>
      </c>
      <c r="BVR2">
        <v>43586</v>
      </c>
      <c r="BVS2">
        <v>43585</v>
      </c>
      <c r="BVT2">
        <v>43584</v>
      </c>
      <c r="BVU2">
        <v>43581</v>
      </c>
      <c r="BVV2">
        <v>43580</v>
      </c>
      <c r="BVW2">
        <v>43579</v>
      </c>
      <c r="BVX2">
        <v>43578</v>
      </c>
      <c r="BVY2">
        <v>43577</v>
      </c>
      <c r="BVZ2">
        <v>43574</v>
      </c>
      <c r="BWA2">
        <v>43573</v>
      </c>
      <c r="BWB2">
        <v>43572</v>
      </c>
      <c r="BWC2">
        <v>43571</v>
      </c>
      <c r="BWD2">
        <v>43570</v>
      </c>
      <c r="BWE2">
        <v>43567</v>
      </c>
      <c r="BWF2">
        <v>43566</v>
      </c>
      <c r="BWG2">
        <v>43565</v>
      </c>
      <c r="BWH2">
        <v>43564</v>
      </c>
      <c r="BWI2">
        <v>43563</v>
      </c>
      <c r="BWJ2">
        <v>43560</v>
      </c>
      <c r="BWK2">
        <v>43559</v>
      </c>
      <c r="BWL2">
        <v>43558</v>
      </c>
      <c r="BWM2">
        <v>43557</v>
      </c>
      <c r="BWN2">
        <v>43556</v>
      </c>
      <c r="BWO2">
        <v>43553</v>
      </c>
      <c r="BWP2">
        <v>43552</v>
      </c>
      <c r="BWQ2">
        <v>43551</v>
      </c>
      <c r="BWR2">
        <v>43550</v>
      </c>
      <c r="BWS2">
        <v>43549</v>
      </c>
      <c r="BWT2">
        <v>43546</v>
      </c>
      <c r="BWU2">
        <v>43545</v>
      </c>
      <c r="BWV2">
        <v>43544</v>
      </c>
      <c r="BWW2">
        <v>43543</v>
      </c>
      <c r="BWX2">
        <v>43542</v>
      </c>
      <c r="BWY2">
        <v>43539</v>
      </c>
      <c r="BWZ2">
        <v>43538</v>
      </c>
      <c r="BXA2">
        <v>43537</v>
      </c>
      <c r="BXB2">
        <v>43536</v>
      </c>
      <c r="BXC2">
        <v>43535</v>
      </c>
      <c r="BXD2">
        <v>43532</v>
      </c>
      <c r="BXE2">
        <v>43531</v>
      </c>
      <c r="BXF2">
        <v>43530</v>
      </c>
      <c r="BXG2">
        <v>43529</v>
      </c>
      <c r="BXH2">
        <v>43528</v>
      </c>
      <c r="BXI2">
        <v>43525</v>
      </c>
      <c r="BXJ2">
        <v>43524</v>
      </c>
      <c r="BXK2">
        <v>43523</v>
      </c>
      <c r="BXL2">
        <v>43522</v>
      </c>
      <c r="BXM2">
        <v>43521</v>
      </c>
      <c r="BXN2">
        <v>43518</v>
      </c>
      <c r="BXO2">
        <v>43517</v>
      </c>
      <c r="BXP2">
        <v>43516</v>
      </c>
      <c r="BXQ2">
        <v>43515</v>
      </c>
      <c r="BXR2">
        <v>43514</v>
      </c>
      <c r="BXS2">
        <v>43511</v>
      </c>
      <c r="BXT2">
        <v>43510</v>
      </c>
      <c r="BXU2">
        <v>43509</v>
      </c>
      <c r="BXV2">
        <v>43508</v>
      </c>
      <c r="BXW2">
        <v>43507</v>
      </c>
      <c r="BXX2">
        <v>43504</v>
      </c>
      <c r="BXY2">
        <v>43503</v>
      </c>
      <c r="BXZ2">
        <v>43502</v>
      </c>
      <c r="BYA2">
        <v>43501</v>
      </c>
      <c r="BYB2">
        <v>43500</v>
      </c>
      <c r="BYC2">
        <v>43497</v>
      </c>
      <c r="BYD2">
        <v>43496</v>
      </c>
      <c r="BYE2">
        <v>43495</v>
      </c>
      <c r="BYF2">
        <v>43494</v>
      </c>
      <c r="BYG2">
        <v>43493</v>
      </c>
      <c r="BYH2">
        <v>43490</v>
      </c>
      <c r="BYI2">
        <v>43489</v>
      </c>
      <c r="BYJ2">
        <v>43488</v>
      </c>
      <c r="BYK2">
        <v>43487</v>
      </c>
      <c r="BYL2">
        <v>43486</v>
      </c>
      <c r="BYM2">
        <v>43483</v>
      </c>
      <c r="BYN2">
        <v>43482</v>
      </c>
      <c r="BYO2">
        <v>43481</v>
      </c>
      <c r="BYP2">
        <v>43480</v>
      </c>
      <c r="BYQ2">
        <v>43479</v>
      </c>
      <c r="BYR2">
        <v>43476</v>
      </c>
      <c r="BYS2">
        <v>43475</v>
      </c>
      <c r="BYT2">
        <v>43474</v>
      </c>
      <c r="BYU2">
        <v>43473</v>
      </c>
      <c r="BYV2">
        <v>43472</v>
      </c>
      <c r="BYW2">
        <v>43469</v>
      </c>
      <c r="BYX2">
        <v>43468</v>
      </c>
      <c r="BYY2">
        <v>43467</v>
      </c>
      <c r="BYZ2">
        <v>43466</v>
      </c>
      <c r="BZA2">
        <v>43465</v>
      </c>
      <c r="BZB2">
        <v>43462</v>
      </c>
      <c r="BZC2">
        <v>43461</v>
      </c>
      <c r="BZD2">
        <v>43460</v>
      </c>
      <c r="BZE2">
        <v>43459</v>
      </c>
      <c r="BZF2">
        <v>43458</v>
      </c>
      <c r="BZG2">
        <v>43455</v>
      </c>
      <c r="BZH2">
        <v>43454</v>
      </c>
      <c r="BZI2">
        <v>43453</v>
      </c>
      <c r="BZJ2">
        <v>43452</v>
      </c>
      <c r="BZK2">
        <v>43451</v>
      </c>
      <c r="BZL2">
        <v>43448</v>
      </c>
      <c r="BZM2">
        <v>43447</v>
      </c>
      <c r="BZN2">
        <v>43446</v>
      </c>
      <c r="BZO2">
        <v>43445</v>
      </c>
      <c r="BZP2">
        <v>43444</v>
      </c>
      <c r="BZQ2">
        <v>43441</v>
      </c>
      <c r="BZR2">
        <v>43440</v>
      </c>
      <c r="BZS2">
        <v>43439</v>
      </c>
      <c r="BZT2">
        <v>43438</v>
      </c>
      <c r="BZU2">
        <v>43437</v>
      </c>
      <c r="BZV2">
        <v>43434</v>
      </c>
      <c r="BZW2">
        <v>43433</v>
      </c>
      <c r="BZX2">
        <v>43432</v>
      </c>
      <c r="BZY2">
        <v>43431</v>
      </c>
      <c r="BZZ2">
        <v>43430</v>
      </c>
      <c r="CAA2">
        <v>43427</v>
      </c>
      <c r="CAB2">
        <v>43426</v>
      </c>
      <c r="CAC2">
        <v>43425</v>
      </c>
      <c r="CAD2">
        <v>43424</v>
      </c>
      <c r="CAE2">
        <v>43423</v>
      </c>
      <c r="CAF2">
        <v>43420</v>
      </c>
      <c r="CAG2">
        <v>43419</v>
      </c>
      <c r="CAH2">
        <v>43418</v>
      </c>
      <c r="CAI2">
        <v>43417</v>
      </c>
      <c r="CAJ2">
        <v>43416</v>
      </c>
      <c r="CAK2">
        <v>43413</v>
      </c>
      <c r="CAL2">
        <v>43412</v>
      </c>
      <c r="CAM2">
        <v>43411</v>
      </c>
      <c r="CAN2">
        <v>43410</v>
      </c>
      <c r="CAO2">
        <v>43409</v>
      </c>
      <c r="CAP2">
        <v>43406</v>
      </c>
      <c r="CAQ2">
        <v>43405</v>
      </c>
      <c r="CAR2">
        <v>43404</v>
      </c>
      <c r="CAS2">
        <v>43403</v>
      </c>
      <c r="CAT2">
        <v>43402</v>
      </c>
      <c r="CAU2">
        <v>43399</v>
      </c>
      <c r="CAV2">
        <v>43398</v>
      </c>
      <c r="CAW2">
        <v>43397</v>
      </c>
      <c r="CAX2">
        <v>43396</v>
      </c>
      <c r="CAY2">
        <v>43395</v>
      </c>
      <c r="CAZ2">
        <v>43392</v>
      </c>
      <c r="CBA2">
        <v>43391</v>
      </c>
      <c r="CBB2">
        <v>43390</v>
      </c>
      <c r="CBC2">
        <v>43389</v>
      </c>
      <c r="CBD2">
        <v>43388</v>
      </c>
      <c r="CBE2">
        <v>43385</v>
      </c>
      <c r="CBF2">
        <v>43384</v>
      </c>
      <c r="CBG2">
        <v>43383</v>
      </c>
      <c r="CBH2">
        <v>43382</v>
      </c>
      <c r="CBI2">
        <v>43381</v>
      </c>
      <c r="CBJ2">
        <v>43378</v>
      </c>
      <c r="CBK2">
        <v>43377</v>
      </c>
      <c r="CBL2">
        <v>43376</v>
      </c>
      <c r="CBM2">
        <v>43375</v>
      </c>
      <c r="CBN2">
        <v>43374</v>
      </c>
      <c r="CBO2">
        <v>43371</v>
      </c>
      <c r="CBP2">
        <v>43370</v>
      </c>
      <c r="CBQ2">
        <v>43369</v>
      </c>
      <c r="CBR2">
        <v>43368</v>
      </c>
      <c r="CBS2">
        <v>43367</v>
      </c>
      <c r="CBT2">
        <v>43364</v>
      </c>
      <c r="CBU2">
        <v>43363</v>
      </c>
      <c r="CBV2">
        <v>43362</v>
      </c>
      <c r="CBW2">
        <v>43361</v>
      </c>
      <c r="CBX2">
        <v>43360</v>
      </c>
      <c r="CBY2">
        <v>43357</v>
      </c>
      <c r="CBZ2">
        <v>43356</v>
      </c>
      <c r="CCA2">
        <v>43355</v>
      </c>
      <c r="CCB2">
        <v>43354</v>
      </c>
      <c r="CCC2">
        <v>43353</v>
      </c>
      <c r="CCD2">
        <v>43350</v>
      </c>
      <c r="CCE2">
        <v>43349</v>
      </c>
      <c r="CCF2">
        <v>43348</v>
      </c>
      <c r="CCG2">
        <v>43347</v>
      </c>
      <c r="CCH2">
        <v>43346</v>
      </c>
      <c r="CCI2">
        <v>43343</v>
      </c>
      <c r="CCJ2">
        <v>43342</v>
      </c>
      <c r="CCK2">
        <v>43341</v>
      </c>
      <c r="CCL2">
        <v>43340</v>
      </c>
      <c r="CCM2">
        <v>43339</v>
      </c>
      <c r="CCN2">
        <v>43336</v>
      </c>
      <c r="CCO2">
        <v>43335</v>
      </c>
      <c r="CCP2">
        <v>43334</v>
      </c>
      <c r="CCQ2">
        <v>43333</v>
      </c>
      <c r="CCR2">
        <v>43332</v>
      </c>
      <c r="CCS2">
        <v>43329</v>
      </c>
      <c r="CCT2">
        <v>43328</v>
      </c>
      <c r="CCU2">
        <v>43327</v>
      </c>
      <c r="CCV2">
        <v>43326</v>
      </c>
      <c r="CCW2">
        <v>43325</v>
      </c>
      <c r="CCX2">
        <v>43322</v>
      </c>
      <c r="CCY2">
        <v>43321</v>
      </c>
      <c r="CCZ2">
        <v>43320</v>
      </c>
      <c r="CDA2">
        <v>43319</v>
      </c>
      <c r="CDB2">
        <v>43318</v>
      </c>
      <c r="CDC2">
        <v>43315</v>
      </c>
      <c r="CDD2">
        <v>43314</v>
      </c>
      <c r="CDE2">
        <v>43313</v>
      </c>
      <c r="CDF2">
        <v>43312</v>
      </c>
      <c r="CDG2">
        <v>43311</v>
      </c>
      <c r="CDH2">
        <v>43308</v>
      </c>
      <c r="CDI2">
        <v>43307</v>
      </c>
      <c r="CDJ2">
        <v>43306</v>
      </c>
      <c r="CDK2">
        <v>43305</v>
      </c>
      <c r="CDL2">
        <v>43304</v>
      </c>
      <c r="CDM2">
        <v>43301</v>
      </c>
      <c r="CDN2">
        <v>43300</v>
      </c>
      <c r="CDO2">
        <v>43299</v>
      </c>
      <c r="CDP2">
        <v>43298</v>
      </c>
      <c r="CDQ2">
        <v>43297</v>
      </c>
      <c r="CDR2">
        <v>43294</v>
      </c>
      <c r="CDS2">
        <v>43293</v>
      </c>
      <c r="CDT2">
        <v>43292</v>
      </c>
      <c r="CDU2">
        <v>43291</v>
      </c>
      <c r="CDV2">
        <v>43290</v>
      </c>
      <c r="CDW2">
        <v>43287</v>
      </c>
      <c r="CDX2">
        <v>43286</v>
      </c>
      <c r="CDY2">
        <v>43285</v>
      </c>
      <c r="CDZ2">
        <v>43284</v>
      </c>
      <c r="CEA2">
        <v>43283</v>
      </c>
      <c r="CEB2">
        <v>43280</v>
      </c>
      <c r="CEC2">
        <v>43279</v>
      </c>
      <c r="CED2">
        <v>43278</v>
      </c>
      <c r="CEE2">
        <v>43277</v>
      </c>
      <c r="CEF2">
        <v>43276</v>
      </c>
      <c r="CEG2">
        <v>43273</v>
      </c>
      <c r="CEH2">
        <v>43272</v>
      </c>
      <c r="CEI2">
        <v>43271</v>
      </c>
      <c r="CEJ2">
        <v>43270</v>
      </c>
      <c r="CEK2">
        <v>43269</v>
      </c>
      <c r="CEL2">
        <v>43266</v>
      </c>
      <c r="CEM2">
        <v>43265</v>
      </c>
      <c r="CEN2">
        <v>43264</v>
      </c>
      <c r="CEO2">
        <v>43263</v>
      </c>
      <c r="CEP2">
        <v>43262</v>
      </c>
      <c r="CEQ2">
        <v>43259</v>
      </c>
      <c r="CER2">
        <v>43258</v>
      </c>
      <c r="CES2">
        <v>43257</v>
      </c>
      <c r="CET2">
        <v>43256</v>
      </c>
      <c r="CEU2">
        <v>43255</v>
      </c>
      <c r="CEV2">
        <v>43252</v>
      </c>
      <c r="CEW2">
        <v>43251</v>
      </c>
      <c r="CEX2">
        <v>43250</v>
      </c>
      <c r="CEY2">
        <v>43249</v>
      </c>
      <c r="CEZ2">
        <v>43248</v>
      </c>
      <c r="CFA2">
        <v>43245</v>
      </c>
      <c r="CFB2">
        <v>43244</v>
      </c>
      <c r="CFC2">
        <v>43243</v>
      </c>
      <c r="CFD2">
        <v>43242</v>
      </c>
      <c r="CFE2">
        <v>43241</v>
      </c>
      <c r="CFF2">
        <v>43238</v>
      </c>
      <c r="CFG2">
        <v>43237</v>
      </c>
      <c r="CFH2">
        <v>43236</v>
      </c>
      <c r="CFI2">
        <v>43235</v>
      </c>
      <c r="CFJ2">
        <v>43234</v>
      </c>
      <c r="CFK2">
        <v>43231</v>
      </c>
      <c r="CFL2">
        <v>43230</v>
      </c>
      <c r="CFM2">
        <v>43229</v>
      </c>
      <c r="CFN2">
        <v>43228</v>
      </c>
      <c r="CFO2">
        <v>43227</v>
      </c>
      <c r="CFP2">
        <v>43224</v>
      </c>
      <c r="CFQ2">
        <v>43223</v>
      </c>
      <c r="CFR2">
        <v>43222</v>
      </c>
      <c r="CFS2">
        <v>43221</v>
      </c>
      <c r="CFT2">
        <v>43220</v>
      </c>
      <c r="CFU2">
        <v>43217</v>
      </c>
      <c r="CFV2">
        <v>43216</v>
      </c>
      <c r="CFW2">
        <v>43215</v>
      </c>
      <c r="CFX2">
        <v>43214</v>
      </c>
      <c r="CFY2">
        <v>43213</v>
      </c>
      <c r="CFZ2">
        <v>43210</v>
      </c>
      <c r="CGA2">
        <v>43209</v>
      </c>
      <c r="CGB2">
        <v>43208</v>
      </c>
      <c r="CGC2">
        <v>43207</v>
      </c>
      <c r="CGD2">
        <v>43206</v>
      </c>
      <c r="CGE2">
        <v>43203</v>
      </c>
      <c r="CGF2">
        <v>43202</v>
      </c>
      <c r="CGG2">
        <v>43201</v>
      </c>
      <c r="CGH2">
        <v>43200</v>
      </c>
      <c r="CGI2">
        <v>43199</v>
      </c>
      <c r="CGJ2">
        <v>43196</v>
      </c>
      <c r="CGK2">
        <v>43195</v>
      </c>
      <c r="CGL2">
        <v>43194</v>
      </c>
      <c r="CGM2">
        <v>43193</v>
      </c>
      <c r="CGN2">
        <v>43192</v>
      </c>
      <c r="CGO2">
        <v>43189</v>
      </c>
      <c r="CGP2">
        <v>43188</v>
      </c>
      <c r="CGQ2">
        <v>43187</v>
      </c>
      <c r="CGR2">
        <v>43186</v>
      </c>
      <c r="CGS2">
        <v>43185</v>
      </c>
      <c r="CGT2">
        <v>43182</v>
      </c>
      <c r="CGU2">
        <v>43181</v>
      </c>
      <c r="CGV2">
        <v>43180</v>
      </c>
      <c r="CGW2">
        <v>43179</v>
      </c>
      <c r="CGX2">
        <v>43178</v>
      </c>
      <c r="CGY2">
        <v>43175</v>
      </c>
      <c r="CGZ2">
        <v>43174</v>
      </c>
      <c r="CHA2">
        <v>43173</v>
      </c>
      <c r="CHB2">
        <v>43172</v>
      </c>
      <c r="CHC2">
        <v>43171</v>
      </c>
      <c r="CHD2">
        <v>43168</v>
      </c>
      <c r="CHE2">
        <v>43167</v>
      </c>
      <c r="CHF2">
        <v>43166</v>
      </c>
      <c r="CHG2">
        <v>43165</v>
      </c>
      <c r="CHH2">
        <v>43164</v>
      </c>
      <c r="CHI2">
        <v>43161</v>
      </c>
      <c r="CHJ2">
        <v>43160</v>
      </c>
      <c r="CHK2">
        <v>43159</v>
      </c>
      <c r="CHL2">
        <v>43158</v>
      </c>
      <c r="CHM2">
        <v>43157</v>
      </c>
      <c r="CHN2">
        <v>43154</v>
      </c>
      <c r="CHO2">
        <v>43153</v>
      </c>
      <c r="CHP2">
        <v>43152</v>
      </c>
      <c r="CHQ2">
        <v>43151</v>
      </c>
      <c r="CHR2">
        <v>43150</v>
      </c>
      <c r="CHS2">
        <v>43147</v>
      </c>
      <c r="CHT2">
        <v>43146</v>
      </c>
      <c r="CHU2">
        <v>43145</v>
      </c>
      <c r="CHV2">
        <v>43144</v>
      </c>
      <c r="CHW2">
        <v>43143</v>
      </c>
      <c r="CHX2">
        <v>43140</v>
      </c>
      <c r="CHY2">
        <v>43139</v>
      </c>
      <c r="CHZ2">
        <v>43138</v>
      </c>
      <c r="CIA2">
        <v>43137</v>
      </c>
      <c r="CIB2">
        <v>43136</v>
      </c>
      <c r="CIC2">
        <v>43133</v>
      </c>
      <c r="CID2">
        <v>43132</v>
      </c>
      <c r="CIE2">
        <v>43131</v>
      </c>
      <c r="CIF2">
        <v>43130</v>
      </c>
      <c r="CIG2">
        <v>43129</v>
      </c>
      <c r="CIH2">
        <v>43126</v>
      </c>
      <c r="CII2">
        <v>43125</v>
      </c>
      <c r="CIJ2">
        <v>43124</v>
      </c>
      <c r="CIK2">
        <v>43123</v>
      </c>
      <c r="CIL2">
        <v>43122</v>
      </c>
      <c r="CIM2">
        <v>43119</v>
      </c>
      <c r="CIN2">
        <v>43118</v>
      </c>
      <c r="CIO2">
        <v>43117</v>
      </c>
      <c r="CIP2">
        <v>43116</v>
      </c>
      <c r="CIQ2">
        <v>43115</v>
      </c>
      <c r="CIR2">
        <v>43112</v>
      </c>
      <c r="CIS2">
        <v>43111</v>
      </c>
      <c r="CIT2">
        <v>43110</v>
      </c>
      <c r="CIU2">
        <v>43109</v>
      </c>
      <c r="CIV2">
        <v>43108</v>
      </c>
      <c r="CIW2">
        <v>43105</v>
      </c>
      <c r="CIX2">
        <v>43104</v>
      </c>
      <c r="CIY2">
        <v>43103</v>
      </c>
      <c r="CIZ2">
        <v>43102</v>
      </c>
      <c r="CJA2">
        <v>43101</v>
      </c>
      <c r="CJB2">
        <v>43098</v>
      </c>
      <c r="CJC2">
        <v>43097</v>
      </c>
      <c r="CJD2">
        <v>43096</v>
      </c>
      <c r="CJE2">
        <v>43095</v>
      </c>
      <c r="CJF2">
        <v>43094</v>
      </c>
      <c r="CJG2">
        <v>43091</v>
      </c>
      <c r="CJH2">
        <v>43090</v>
      </c>
      <c r="CJI2">
        <v>43089</v>
      </c>
      <c r="CJJ2">
        <v>43088</v>
      </c>
      <c r="CJK2">
        <v>43087</v>
      </c>
      <c r="CJL2">
        <v>43084</v>
      </c>
      <c r="CJM2">
        <v>43083</v>
      </c>
      <c r="CJN2">
        <v>43082</v>
      </c>
      <c r="CJO2">
        <v>43081</v>
      </c>
      <c r="CJP2">
        <v>43080</v>
      </c>
      <c r="CJQ2">
        <v>43077</v>
      </c>
      <c r="CJR2">
        <v>43076</v>
      </c>
      <c r="CJS2">
        <v>43075</v>
      </c>
      <c r="CJT2">
        <v>43074</v>
      </c>
      <c r="CJU2">
        <v>43073</v>
      </c>
      <c r="CJV2">
        <v>43070</v>
      </c>
      <c r="CJW2">
        <v>43069</v>
      </c>
      <c r="CJX2">
        <v>43068</v>
      </c>
      <c r="CJY2">
        <v>43067</v>
      </c>
      <c r="CJZ2">
        <v>43066</v>
      </c>
      <c r="CKA2">
        <v>43063</v>
      </c>
      <c r="CKB2">
        <v>43062</v>
      </c>
      <c r="CKC2">
        <v>43061</v>
      </c>
      <c r="CKD2">
        <v>43060</v>
      </c>
      <c r="CKE2">
        <v>43059</v>
      </c>
      <c r="CKF2">
        <v>43056</v>
      </c>
      <c r="CKG2">
        <v>43055</v>
      </c>
      <c r="CKH2">
        <v>43054</v>
      </c>
      <c r="CKI2">
        <v>43053</v>
      </c>
      <c r="CKJ2">
        <v>43052</v>
      </c>
      <c r="CKK2">
        <v>43049</v>
      </c>
      <c r="CKL2">
        <v>43048</v>
      </c>
      <c r="CKM2">
        <v>43047</v>
      </c>
      <c r="CKN2">
        <v>43046</v>
      </c>
      <c r="CKO2">
        <v>43045</v>
      </c>
      <c r="CKP2">
        <v>43042</v>
      </c>
      <c r="CKQ2">
        <v>43041</v>
      </c>
      <c r="CKR2">
        <v>43040</v>
      </c>
      <c r="CKS2">
        <v>43039</v>
      </c>
      <c r="CKT2">
        <v>43038</v>
      </c>
      <c r="CKU2">
        <v>43035</v>
      </c>
      <c r="CKV2">
        <v>43034</v>
      </c>
      <c r="CKW2">
        <v>43033</v>
      </c>
      <c r="CKX2">
        <v>43032</v>
      </c>
      <c r="CKY2">
        <v>43031</v>
      </c>
      <c r="CKZ2">
        <v>43028</v>
      </c>
      <c r="CLA2">
        <v>43027</v>
      </c>
      <c r="CLB2">
        <v>43026</v>
      </c>
      <c r="CLC2">
        <v>43025</v>
      </c>
      <c r="CLD2">
        <v>43024</v>
      </c>
      <c r="CLE2">
        <v>43021</v>
      </c>
      <c r="CLF2">
        <v>43020</v>
      </c>
      <c r="CLG2">
        <v>43019</v>
      </c>
      <c r="CLH2">
        <v>43018</v>
      </c>
      <c r="CLI2">
        <v>43017</v>
      </c>
      <c r="CLJ2">
        <v>43014</v>
      </c>
      <c r="CLK2">
        <v>43013</v>
      </c>
      <c r="CLL2">
        <v>43012</v>
      </c>
      <c r="CLM2">
        <v>43011</v>
      </c>
      <c r="CLN2">
        <v>43010</v>
      </c>
      <c r="CLO2">
        <v>43007</v>
      </c>
      <c r="CLP2">
        <v>43006</v>
      </c>
      <c r="CLQ2">
        <v>43005</v>
      </c>
      <c r="CLR2">
        <v>43004</v>
      </c>
      <c r="CLS2">
        <v>43003</v>
      </c>
      <c r="CLT2">
        <v>43000</v>
      </c>
      <c r="CLU2">
        <v>42999</v>
      </c>
      <c r="CLV2">
        <v>42998</v>
      </c>
      <c r="CLW2">
        <v>42997</v>
      </c>
      <c r="CLX2">
        <v>42996</v>
      </c>
      <c r="CLY2">
        <v>42993</v>
      </c>
      <c r="CLZ2">
        <v>42992</v>
      </c>
      <c r="CMA2">
        <v>42991</v>
      </c>
      <c r="CMB2">
        <v>42990</v>
      </c>
      <c r="CMC2">
        <v>42989</v>
      </c>
      <c r="CMD2">
        <v>42986</v>
      </c>
      <c r="CME2">
        <v>42985</v>
      </c>
      <c r="CMF2">
        <v>42984</v>
      </c>
      <c r="CMG2">
        <v>42983</v>
      </c>
      <c r="CMH2">
        <v>42982</v>
      </c>
      <c r="CMI2">
        <v>42979</v>
      </c>
      <c r="CMJ2">
        <v>42978</v>
      </c>
      <c r="CMK2">
        <v>42977</v>
      </c>
      <c r="CML2">
        <v>42976</v>
      </c>
      <c r="CMM2">
        <v>42975</v>
      </c>
      <c r="CMN2">
        <v>42972</v>
      </c>
      <c r="CMO2">
        <v>42971</v>
      </c>
      <c r="CMP2">
        <v>42970</v>
      </c>
      <c r="CMQ2">
        <v>42969</v>
      </c>
      <c r="CMR2">
        <v>42968</v>
      </c>
      <c r="CMS2">
        <v>42965</v>
      </c>
      <c r="CMT2">
        <v>42964</v>
      </c>
      <c r="CMU2">
        <v>42963</v>
      </c>
      <c r="CMV2">
        <v>42962</v>
      </c>
      <c r="CMW2">
        <v>42961</v>
      </c>
      <c r="CMX2">
        <v>42958</v>
      </c>
      <c r="CMY2">
        <v>42957</v>
      </c>
      <c r="CMZ2">
        <v>42956</v>
      </c>
      <c r="CNA2">
        <v>42955</v>
      </c>
      <c r="CNB2">
        <v>42954</v>
      </c>
      <c r="CNC2">
        <v>42951</v>
      </c>
      <c r="CND2">
        <v>42950</v>
      </c>
      <c r="CNE2">
        <v>42949</v>
      </c>
      <c r="CNF2">
        <v>42948</v>
      </c>
      <c r="CNG2">
        <v>42947</v>
      </c>
      <c r="CNH2">
        <v>42944</v>
      </c>
      <c r="CNI2">
        <v>42943</v>
      </c>
      <c r="CNJ2">
        <v>42942</v>
      </c>
      <c r="CNK2">
        <v>42941</v>
      </c>
      <c r="CNL2">
        <v>42940</v>
      </c>
      <c r="CNM2">
        <v>42937</v>
      </c>
      <c r="CNN2">
        <v>42936</v>
      </c>
      <c r="CNO2">
        <v>42935</v>
      </c>
      <c r="CNP2">
        <v>42934</v>
      </c>
      <c r="CNQ2">
        <v>42933</v>
      </c>
      <c r="CNR2">
        <v>42930</v>
      </c>
      <c r="CNS2">
        <v>42929</v>
      </c>
      <c r="CNT2">
        <v>42928</v>
      </c>
      <c r="CNU2">
        <v>42927</v>
      </c>
      <c r="CNV2">
        <v>42926</v>
      </c>
      <c r="CNW2">
        <v>42923</v>
      </c>
      <c r="CNX2">
        <v>42922</v>
      </c>
      <c r="CNY2">
        <v>42921</v>
      </c>
      <c r="CNZ2">
        <v>42920</v>
      </c>
      <c r="COA2">
        <v>42919</v>
      </c>
      <c r="COB2">
        <v>42916</v>
      </c>
      <c r="COC2">
        <v>42915</v>
      </c>
      <c r="COD2">
        <v>42914</v>
      </c>
      <c r="COE2">
        <v>42913</v>
      </c>
      <c r="COF2">
        <v>42912</v>
      </c>
      <c r="COG2">
        <v>42909</v>
      </c>
      <c r="COH2">
        <v>42908</v>
      </c>
      <c r="COI2">
        <v>42907</v>
      </c>
      <c r="COJ2">
        <v>42906</v>
      </c>
      <c r="COK2">
        <v>42905</v>
      </c>
      <c r="COL2">
        <v>42902</v>
      </c>
      <c r="COM2">
        <v>42901</v>
      </c>
      <c r="CON2">
        <v>42900</v>
      </c>
      <c r="COO2">
        <v>42899</v>
      </c>
      <c r="COP2">
        <v>42898</v>
      </c>
      <c r="COQ2">
        <v>42895</v>
      </c>
      <c r="COR2">
        <v>42894</v>
      </c>
      <c r="COS2">
        <v>42893</v>
      </c>
      <c r="COT2">
        <v>42892</v>
      </c>
      <c r="COU2">
        <v>42891</v>
      </c>
      <c r="COV2">
        <v>42888</v>
      </c>
      <c r="COW2">
        <v>42887</v>
      </c>
      <c r="COX2">
        <v>42886</v>
      </c>
      <c r="COY2">
        <v>42885</v>
      </c>
      <c r="COZ2">
        <v>42884</v>
      </c>
      <c r="CPA2">
        <v>42881</v>
      </c>
      <c r="CPB2">
        <v>42880</v>
      </c>
      <c r="CPC2">
        <v>42879</v>
      </c>
      <c r="CPD2">
        <v>42878</v>
      </c>
      <c r="CPE2">
        <v>42877</v>
      </c>
      <c r="CPF2">
        <v>42874</v>
      </c>
      <c r="CPG2">
        <v>42873</v>
      </c>
      <c r="CPH2">
        <v>42872</v>
      </c>
      <c r="CPI2">
        <v>42871</v>
      </c>
      <c r="CPJ2">
        <v>42870</v>
      </c>
      <c r="CPK2">
        <v>42867</v>
      </c>
      <c r="CPL2">
        <v>42866</v>
      </c>
      <c r="CPM2">
        <v>42865</v>
      </c>
      <c r="CPN2">
        <v>42864</v>
      </c>
      <c r="CPO2">
        <v>42863</v>
      </c>
      <c r="CPP2">
        <v>42860</v>
      </c>
      <c r="CPQ2">
        <v>42859</v>
      </c>
      <c r="CPR2">
        <v>42858</v>
      </c>
      <c r="CPS2">
        <v>42857</v>
      </c>
      <c r="CPT2">
        <v>42856</v>
      </c>
      <c r="CPU2">
        <v>42853</v>
      </c>
      <c r="CPV2">
        <v>42852</v>
      </c>
      <c r="CPW2">
        <v>42851</v>
      </c>
      <c r="CPX2">
        <v>42850</v>
      </c>
      <c r="CPY2">
        <v>42849</v>
      </c>
      <c r="CPZ2">
        <v>42846</v>
      </c>
      <c r="CQA2">
        <v>42845</v>
      </c>
      <c r="CQB2">
        <v>42844</v>
      </c>
      <c r="CQC2">
        <v>42843</v>
      </c>
      <c r="CQD2">
        <v>42842</v>
      </c>
      <c r="CQE2">
        <v>42839</v>
      </c>
      <c r="CQF2">
        <v>42838</v>
      </c>
      <c r="CQG2">
        <v>42837</v>
      </c>
      <c r="CQH2">
        <v>42836</v>
      </c>
      <c r="CQI2">
        <v>42835</v>
      </c>
      <c r="CQJ2">
        <v>42832</v>
      </c>
      <c r="CQK2">
        <v>42831</v>
      </c>
      <c r="CQL2">
        <v>42830</v>
      </c>
      <c r="CQM2">
        <v>42829</v>
      </c>
      <c r="CQN2">
        <v>42828</v>
      </c>
      <c r="CQO2">
        <v>42825</v>
      </c>
      <c r="CQP2">
        <v>42824</v>
      </c>
      <c r="CQQ2">
        <v>42823</v>
      </c>
      <c r="CQR2">
        <v>42822</v>
      </c>
      <c r="CQS2">
        <v>42821</v>
      </c>
      <c r="CQT2">
        <v>42818</v>
      </c>
      <c r="CQU2">
        <v>42817</v>
      </c>
      <c r="CQV2">
        <v>42816</v>
      </c>
      <c r="CQW2">
        <v>42815</v>
      </c>
      <c r="CQX2">
        <v>42814</v>
      </c>
      <c r="CQY2">
        <v>42811</v>
      </c>
      <c r="CQZ2">
        <v>42810</v>
      </c>
      <c r="CRA2">
        <v>42809</v>
      </c>
      <c r="CRB2">
        <v>42808</v>
      </c>
      <c r="CRC2">
        <v>42807</v>
      </c>
      <c r="CRD2">
        <v>42804</v>
      </c>
      <c r="CRE2">
        <v>42803</v>
      </c>
      <c r="CRF2">
        <v>42802</v>
      </c>
      <c r="CRG2">
        <v>42801</v>
      </c>
      <c r="CRH2">
        <v>42800</v>
      </c>
      <c r="CRI2">
        <v>42797</v>
      </c>
      <c r="CRJ2">
        <v>42796</v>
      </c>
      <c r="CRK2">
        <v>42795</v>
      </c>
      <c r="CRL2">
        <v>42794</v>
      </c>
      <c r="CRM2">
        <v>42793</v>
      </c>
      <c r="CRN2">
        <v>42790</v>
      </c>
      <c r="CRO2">
        <v>42789</v>
      </c>
      <c r="CRP2">
        <v>42788</v>
      </c>
      <c r="CRQ2">
        <v>42787</v>
      </c>
      <c r="CRR2">
        <v>42786</v>
      </c>
      <c r="CRS2">
        <v>42783</v>
      </c>
      <c r="CRT2">
        <v>42782</v>
      </c>
      <c r="CRU2">
        <v>42781</v>
      </c>
      <c r="CRV2">
        <v>42780</v>
      </c>
      <c r="CRW2">
        <v>42779</v>
      </c>
      <c r="CRX2">
        <v>42776</v>
      </c>
      <c r="CRY2">
        <v>42775</v>
      </c>
      <c r="CRZ2">
        <v>42774</v>
      </c>
      <c r="CSA2">
        <v>42773</v>
      </c>
      <c r="CSB2">
        <v>42772</v>
      </c>
      <c r="CSC2">
        <v>42769</v>
      </c>
      <c r="CSD2">
        <v>42768</v>
      </c>
      <c r="CSE2">
        <v>42767</v>
      </c>
      <c r="CSF2">
        <v>42766</v>
      </c>
      <c r="CSG2">
        <v>42765</v>
      </c>
      <c r="CSH2">
        <v>42762</v>
      </c>
      <c r="CSI2">
        <v>42761</v>
      </c>
      <c r="CSJ2">
        <v>42760</v>
      </c>
      <c r="CSK2">
        <v>42759</v>
      </c>
      <c r="CSL2">
        <v>42758</v>
      </c>
      <c r="CSM2">
        <v>42755</v>
      </c>
      <c r="CSN2">
        <v>42754</v>
      </c>
      <c r="CSO2">
        <v>42753</v>
      </c>
      <c r="CSP2">
        <v>42752</v>
      </c>
      <c r="CSQ2">
        <v>42751</v>
      </c>
      <c r="CSR2">
        <v>42748</v>
      </c>
      <c r="CSS2">
        <v>42747</v>
      </c>
      <c r="CST2">
        <v>42746</v>
      </c>
      <c r="CSU2">
        <v>42745</v>
      </c>
      <c r="CSV2">
        <v>42744</v>
      </c>
      <c r="CSW2">
        <v>42741</v>
      </c>
      <c r="CSX2">
        <v>42740</v>
      </c>
      <c r="CSY2">
        <v>42739</v>
      </c>
      <c r="CSZ2">
        <v>42738</v>
      </c>
      <c r="CTA2">
        <v>42737</v>
      </c>
      <c r="CTB2">
        <v>42734</v>
      </c>
      <c r="CTC2">
        <v>42733</v>
      </c>
      <c r="CTD2">
        <v>42732</v>
      </c>
      <c r="CTE2">
        <v>42731</v>
      </c>
      <c r="CTF2">
        <v>42730</v>
      </c>
      <c r="CTG2">
        <v>42727</v>
      </c>
      <c r="CTH2">
        <v>42726</v>
      </c>
      <c r="CTI2">
        <v>42725</v>
      </c>
      <c r="CTJ2">
        <v>42724</v>
      </c>
      <c r="CTK2">
        <v>42723</v>
      </c>
      <c r="CTL2">
        <v>42720</v>
      </c>
      <c r="CTM2">
        <v>42719</v>
      </c>
      <c r="CTN2">
        <v>42718</v>
      </c>
      <c r="CTO2">
        <v>42717</v>
      </c>
      <c r="CTP2">
        <v>42716</v>
      </c>
      <c r="CTQ2">
        <v>42713</v>
      </c>
      <c r="CTR2">
        <v>42712</v>
      </c>
      <c r="CTS2">
        <v>42711</v>
      </c>
      <c r="CTT2">
        <v>42710</v>
      </c>
      <c r="CTU2">
        <v>42709</v>
      </c>
      <c r="CTV2">
        <v>42706</v>
      </c>
      <c r="CTW2">
        <v>42705</v>
      </c>
      <c r="CTX2">
        <v>42704</v>
      </c>
      <c r="CTY2">
        <v>42703</v>
      </c>
      <c r="CTZ2">
        <v>42702</v>
      </c>
      <c r="CUA2">
        <v>42699</v>
      </c>
      <c r="CUB2">
        <v>42698</v>
      </c>
      <c r="CUC2">
        <v>42697</v>
      </c>
      <c r="CUD2">
        <v>42696</v>
      </c>
      <c r="CUE2">
        <v>42695</v>
      </c>
      <c r="CUF2">
        <v>42692</v>
      </c>
      <c r="CUG2">
        <v>42691</v>
      </c>
      <c r="CUH2">
        <v>42690</v>
      </c>
      <c r="CUI2">
        <v>42689</v>
      </c>
      <c r="CUJ2">
        <v>42688</v>
      </c>
      <c r="CUK2">
        <v>42685</v>
      </c>
      <c r="CUL2">
        <v>42684</v>
      </c>
      <c r="CUM2">
        <v>42683</v>
      </c>
      <c r="CUN2">
        <v>42682</v>
      </c>
      <c r="CUO2">
        <v>42681</v>
      </c>
      <c r="CUP2">
        <v>42678</v>
      </c>
      <c r="CUQ2">
        <v>42677</v>
      </c>
      <c r="CUR2">
        <v>42676</v>
      </c>
      <c r="CUS2">
        <v>42675</v>
      </c>
      <c r="CUT2">
        <v>42674</v>
      </c>
      <c r="CUU2">
        <v>42671</v>
      </c>
      <c r="CUV2">
        <v>42670</v>
      </c>
      <c r="CUW2">
        <v>42669</v>
      </c>
      <c r="CUX2">
        <v>42668</v>
      </c>
      <c r="CUY2">
        <v>42667</v>
      </c>
      <c r="CUZ2">
        <v>42664</v>
      </c>
      <c r="CVA2">
        <v>42663</v>
      </c>
      <c r="CVB2">
        <v>42662</v>
      </c>
      <c r="CVC2">
        <v>42661</v>
      </c>
      <c r="CVD2">
        <v>42660</v>
      </c>
      <c r="CVE2">
        <v>42657</v>
      </c>
      <c r="CVF2">
        <v>42656</v>
      </c>
      <c r="CVG2">
        <v>42655</v>
      </c>
      <c r="CVH2">
        <v>42654</v>
      </c>
      <c r="CVI2">
        <v>42653</v>
      </c>
      <c r="CVJ2">
        <v>42650</v>
      </c>
      <c r="CVK2">
        <v>42649</v>
      </c>
      <c r="CVL2">
        <v>42648</v>
      </c>
      <c r="CVM2">
        <v>42647</v>
      </c>
      <c r="CVN2">
        <v>42646</v>
      </c>
      <c r="CVO2">
        <v>42643</v>
      </c>
      <c r="CVP2">
        <v>42642</v>
      </c>
      <c r="CVQ2">
        <v>42641</v>
      </c>
      <c r="CVR2">
        <v>42640</v>
      </c>
      <c r="CVS2">
        <v>42639</v>
      </c>
      <c r="CVT2">
        <v>42636</v>
      </c>
      <c r="CVU2">
        <v>42635</v>
      </c>
      <c r="CVV2">
        <v>42634</v>
      </c>
      <c r="CVW2">
        <v>42633</v>
      </c>
      <c r="CVX2">
        <v>42632</v>
      </c>
      <c r="CVY2">
        <v>42629</v>
      </c>
      <c r="CVZ2">
        <v>42628</v>
      </c>
      <c r="CWA2">
        <v>42627</v>
      </c>
      <c r="CWB2">
        <v>42626</v>
      </c>
      <c r="CWC2">
        <v>42625</v>
      </c>
      <c r="CWD2">
        <v>42622</v>
      </c>
      <c r="CWE2">
        <v>42621</v>
      </c>
      <c r="CWF2">
        <v>42620</v>
      </c>
      <c r="CWG2">
        <v>42619</v>
      </c>
      <c r="CWH2">
        <v>42618</v>
      </c>
      <c r="CWI2">
        <v>42615</v>
      </c>
      <c r="CWJ2">
        <v>42614</v>
      </c>
      <c r="CWK2">
        <v>42613</v>
      </c>
      <c r="CWL2">
        <v>42612</v>
      </c>
      <c r="CWM2">
        <v>42611</v>
      </c>
      <c r="CWN2">
        <v>42608</v>
      </c>
      <c r="CWO2">
        <v>42607</v>
      </c>
      <c r="CWP2">
        <v>42606</v>
      </c>
      <c r="CWQ2">
        <v>42605</v>
      </c>
      <c r="CWR2">
        <v>42604</v>
      </c>
      <c r="CWS2">
        <v>42601</v>
      </c>
      <c r="CWT2">
        <v>42600</v>
      </c>
      <c r="CWU2">
        <v>42599</v>
      </c>
      <c r="CWV2">
        <v>42598</v>
      </c>
      <c r="CWW2">
        <v>42597</v>
      </c>
      <c r="CWX2">
        <v>42594</v>
      </c>
      <c r="CWY2">
        <v>42593</v>
      </c>
      <c r="CWZ2">
        <v>42592</v>
      </c>
      <c r="CXA2">
        <v>42591</v>
      </c>
      <c r="CXB2">
        <v>42590</v>
      </c>
      <c r="CXC2">
        <v>42587</v>
      </c>
      <c r="CXD2">
        <v>42586</v>
      </c>
      <c r="CXE2">
        <v>42585</v>
      </c>
      <c r="CXF2">
        <v>42584</v>
      </c>
      <c r="CXG2">
        <v>42583</v>
      </c>
      <c r="CXH2">
        <v>42580</v>
      </c>
      <c r="CXI2">
        <v>42579</v>
      </c>
      <c r="CXJ2">
        <v>42578</v>
      </c>
      <c r="CXK2">
        <v>42577</v>
      </c>
      <c r="CXL2">
        <v>42576</v>
      </c>
      <c r="CXM2">
        <v>42573</v>
      </c>
      <c r="CXN2">
        <v>42572</v>
      </c>
      <c r="CXO2">
        <v>42571</v>
      </c>
      <c r="CXP2">
        <v>42570</v>
      </c>
      <c r="CXQ2">
        <v>42569</v>
      </c>
      <c r="CXR2">
        <v>42566</v>
      </c>
      <c r="CXS2">
        <v>42565</v>
      </c>
      <c r="CXT2">
        <v>42564</v>
      </c>
      <c r="CXU2">
        <v>42563</v>
      </c>
      <c r="CXV2">
        <v>42562</v>
      </c>
      <c r="CXW2">
        <v>42559</v>
      </c>
      <c r="CXX2">
        <v>42558</v>
      </c>
      <c r="CXY2">
        <v>42557</v>
      </c>
      <c r="CXZ2">
        <v>42556</v>
      </c>
      <c r="CYA2">
        <v>42555</v>
      </c>
      <c r="CYB2">
        <v>42552</v>
      </c>
      <c r="CYC2">
        <v>42551</v>
      </c>
      <c r="CYD2">
        <v>42550</v>
      </c>
      <c r="CYE2">
        <v>42549</v>
      </c>
      <c r="CYF2">
        <v>42548</v>
      </c>
      <c r="CYG2">
        <v>42545</v>
      </c>
      <c r="CYH2">
        <v>42544</v>
      </c>
      <c r="CYI2">
        <v>42543</v>
      </c>
      <c r="CYJ2">
        <v>42542</v>
      </c>
      <c r="CYK2">
        <v>42541</v>
      </c>
      <c r="CYL2">
        <v>42538</v>
      </c>
      <c r="CYM2">
        <v>42537</v>
      </c>
      <c r="CYN2">
        <v>42536</v>
      </c>
      <c r="CYO2">
        <v>42535</v>
      </c>
      <c r="CYP2">
        <v>42534</v>
      </c>
      <c r="CYQ2">
        <v>42531</v>
      </c>
      <c r="CYR2">
        <v>42530</v>
      </c>
      <c r="CYS2">
        <v>42529</v>
      </c>
      <c r="CYT2">
        <v>42528</v>
      </c>
      <c r="CYU2">
        <v>42527</v>
      </c>
      <c r="CYV2">
        <v>42524</v>
      </c>
      <c r="CYW2">
        <v>42523</v>
      </c>
      <c r="CYX2">
        <v>42522</v>
      </c>
      <c r="CYY2">
        <v>42521</v>
      </c>
      <c r="CYZ2">
        <v>42520</v>
      </c>
      <c r="CZA2">
        <v>42517</v>
      </c>
      <c r="CZB2">
        <v>42516</v>
      </c>
      <c r="CZC2">
        <v>42515</v>
      </c>
      <c r="CZD2">
        <v>42514</v>
      </c>
      <c r="CZE2">
        <v>42513</v>
      </c>
      <c r="CZF2">
        <v>42510</v>
      </c>
      <c r="CZG2">
        <v>42509</v>
      </c>
      <c r="CZH2">
        <v>42508</v>
      </c>
      <c r="CZI2">
        <v>42507</v>
      </c>
      <c r="CZJ2">
        <v>42506</v>
      </c>
      <c r="CZK2">
        <v>42503</v>
      </c>
      <c r="CZL2">
        <v>42502</v>
      </c>
      <c r="CZM2">
        <v>42501</v>
      </c>
      <c r="CZN2">
        <v>42500</v>
      </c>
      <c r="CZO2">
        <v>42499</v>
      </c>
      <c r="CZP2">
        <v>42496</v>
      </c>
      <c r="CZQ2">
        <v>42495</v>
      </c>
      <c r="CZR2">
        <v>42494</v>
      </c>
      <c r="CZS2">
        <v>42493</v>
      </c>
      <c r="CZT2">
        <v>42492</v>
      </c>
      <c r="CZU2">
        <v>42489</v>
      </c>
      <c r="CZV2">
        <v>42488</v>
      </c>
      <c r="CZW2">
        <v>42487</v>
      </c>
      <c r="CZX2">
        <v>42486</v>
      </c>
      <c r="CZY2">
        <v>42485</v>
      </c>
      <c r="CZZ2">
        <v>42482</v>
      </c>
      <c r="DAA2">
        <v>42481</v>
      </c>
      <c r="DAB2">
        <v>42480</v>
      </c>
      <c r="DAC2">
        <v>42479</v>
      </c>
      <c r="DAD2">
        <v>42478</v>
      </c>
      <c r="DAE2">
        <v>42475</v>
      </c>
      <c r="DAF2">
        <v>42474</v>
      </c>
      <c r="DAG2">
        <v>42473</v>
      </c>
      <c r="DAH2">
        <v>42472</v>
      </c>
      <c r="DAI2">
        <v>42471</v>
      </c>
      <c r="DAJ2">
        <v>42468</v>
      </c>
      <c r="DAK2">
        <v>42467</v>
      </c>
      <c r="DAL2">
        <v>42466</v>
      </c>
      <c r="DAM2">
        <v>42465</v>
      </c>
      <c r="DAN2">
        <v>42464</v>
      </c>
      <c r="DAO2">
        <v>42461</v>
      </c>
      <c r="DAP2">
        <v>42460</v>
      </c>
      <c r="DAQ2">
        <v>42459</v>
      </c>
      <c r="DAR2">
        <v>42458</v>
      </c>
      <c r="DAS2">
        <v>42457</v>
      </c>
      <c r="DAT2">
        <v>42454</v>
      </c>
      <c r="DAU2">
        <v>42453</v>
      </c>
      <c r="DAV2">
        <v>42452</v>
      </c>
      <c r="DAW2">
        <v>42451</v>
      </c>
      <c r="DAX2">
        <v>42450</v>
      </c>
      <c r="DAY2">
        <v>42447</v>
      </c>
      <c r="DAZ2">
        <v>42446</v>
      </c>
      <c r="DBA2">
        <v>42445</v>
      </c>
      <c r="DBB2">
        <v>42444</v>
      </c>
      <c r="DBC2">
        <v>42443</v>
      </c>
      <c r="DBD2">
        <v>42440</v>
      </c>
      <c r="DBE2">
        <v>42439</v>
      </c>
      <c r="DBF2">
        <v>42438</v>
      </c>
      <c r="DBG2">
        <v>42437</v>
      </c>
      <c r="DBH2">
        <v>42436</v>
      </c>
      <c r="DBI2">
        <v>42433</v>
      </c>
      <c r="DBJ2">
        <v>42432</v>
      </c>
      <c r="DBK2">
        <v>42431</v>
      </c>
      <c r="DBL2">
        <v>42430</v>
      </c>
      <c r="DBM2">
        <v>42429</v>
      </c>
      <c r="DBN2">
        <v>42426</v>
      </c>
      <c r="DBO2">
        <v>42425</v>
      </c>
      <c r="DBP2">
        <v>42424</v>
      </c>
      <c r="DBQ2">
        <v>42423</v>
      </c>
      <c r="DBR2">
        <v>42422</v>
      </c>
      <c r="DBS2">
        <v>42419</v>
      </c>
      <c r="DBT2">
        <v>42418</v>
      </c>
      <c r="DBU2">
        <v>42417</v>
      </c>
      <c r="DBV2">
        <v>42416</v>
      </c>
      <c r="DBW2">
        <v>42415</v>
      </c>
      <c r="DBX2">
        <v>42412</v>
      </c>
      <c r="DBY2">
        <v>42411</v>
      </c>
      <c r="DBZ2">
        <v>42410</v>
      </c>
      <c r="DCA2">
        <v>42409</v>
      </c>
      <c r="DCB2">
        <v>42408</v>
      </c>
      <c r="DCC2">
        <v>42405</v>
      </c>
      <c r="DCD2">
        <v>42404</v>
      </c>
      <c r="DCE2">
        <v>42403</v>
      </c>
      <c r="DCF2">
        <v>42402</v>
      </c>
      <c r="DCG2">
        <v>42401</v>
      </c>
      <c r="DCH2">
        <v>42398</v>
      </c>
      <c r="DCI2">
        <v>42397</v>
      </c>
      <c r="DCJ2">
        <v>42396</v>
      </c>
      <c r="DCK2">
        <v>42395</v>
      </c>
      <c r="DCL2">
        <v>42394</v>
      </c>
    </row>
    <row r="3" spans="1:2794" x14ac:dyDescent="0.25">
      <c r="A3" s="25" t="s">
        <v>3320</v>
      </c>
      <c r="B3">
        <v>160043</v>
      </c>
      <c r="C3">
        <v>160043</v>
      </c>
      <c r="D3">
        <v>172238</v>
      </c>
      <c r="E3">
        <v>182284</v>
      </c>
      <c r="F3">
        <v>190800</v>
      </c>
      <c r="G3">
        <v>197532</v>
      </c>
      <c r="H3">
        <v>203005</v>
      </c>
      <c r="I3">
        <v>207086</v>
      </c>
      <c r="J3">
        <v>212822</v>
      </c>
      <c r="K3">
        <v>219122</v>
      </c>
      <c r="L3">
        <v>223185</v>
      </c>
      <c r="M3">
        <v>219789</v>
      </c>
      <c r="N3">
        <v>221844</v>
      </c>
      <c r="O3">
        <v>227594</v>
      </c>
      <c r="P3">
        <v>228051</v>
      </c>
      <c r="Q3">
        <v>50591</v>
      </c>
      <c r="R3">
        <v>50591</v>
      </c>
      <c r="S3">
        <v>64957</v>
      </c>
      <c r="T3">
        <v>78663</v>
      </c>
      <c r="U3">
        <v>91131</v>
      </c>
      <c r="V3">
        <v>107244</v>
      </c>
      <c r="W3">
        <v>125228</v>
      </c>
      <c r="X3">
        <v>142562</v>
      </c>
      <c r="Y3">
        <v>142562</v>
      </c>
      <c r="Z3">
        <v>152255</v>
      </c>
      <c r="AA3">
        <v>158884</v>
      </c>
      <c r="AB3">
        <v>172964</v>
      </c>
      <c r="AC3">
        <v>172712</v>
      </c>
      <c r="AD3">
        <v>183101</v>
      </c>
      <c r="AE3">
        <v>186341</v>
      </c>
      <c r="AF3">
        <v>194291</v>
      </c>
      <c r="AG3">
        <v>201227</v>
      </c>
      <c r="AH3">
        <v>206225</v>
      </c>
      <c r="AI3">
        <v>211143</v>
      </c>
      <c r="AJ3">
        <v>214155</v>
      </c>
      <c r="AK3">
        <v>49633</v>
      </c>
      <c r="AL3">
        <v>49633</v>
      </c>
      <c r="AM3">
        <v>60340</v>
      </c>
      <c r="AN3">
        <v>72645</v>
      </c>
      <c r="AO3">
        <v>81738</v>
      </c>
      <c r="AP3">
        <v>94437</v>
      </c>
      <c r="AQ3">
        <v>107570</v>
      </c>
      <c r="AR3">
        <v>119081</v>
      </c>
      <c r="AS3">
        <v>128110</v>
      </c>
      <c r="AT3">
        <v>138116</v>
      </c>
      <c r="AU3">
        <v>144819</v>
      </c>
      <c r="AV3">
        <v>151170</v>
      </c>
      <c r="AW3">
        <v>157864</v>
      </c>
      <c r="AX3">
        <v>159237</v>
      </c>
      <c r="AY3">
        <v>162902</v>
      </c>
      <c r="AZ3">
        <v>166083</v>
      </c>
      <c r="BA3">
        <v>168762</v>
      </c>
      <c r="BB3">
        <v>173484</v>
      </c>
      <c r="BC3">
        <v>185693</v>
      </c>
      <c r="BD3">
        <v>189562</v>
      </c>
      <c r="BE3">
        <v>47415</v>
      </c>
      <c r="BF3">
        <v>47415</v>
      </c>
      <c r="BG3">
        <v>55073</v>
      </c>
      <c r="BH3">
        <v>65654</v>
      </c>
      <c r="BI3">
        <v>83798</v>
      </c>
      <c r="BJ3">
        <v>93746</v>
      </c>
      <c r="BK3">
        <v>99668</v>
      </c>
      <c r="BL3">
        <v>106776</v>
      </c>
      <c r="BM3">
        <v>119551</v>
      </c>
      <c r="BN3">
        <v>124043</v>
      </c>
      <c r="BO3">
        <v>129970</v>
      </c>
      <c r="BP3">
        <v>150335</v>
      </c>
      <c r="BQ3">
        <v>151782</v>
      </c>
      <c r="BR3">
        <v>154546</v>
      </c>
      <c r="BS3">
        <v>154546</v>
      </c>
      <c r="BT3">
        <v>161832</v>
      </c>
      <c r="BU3">
        <v>161681</v>
      </c>
      <c r="BV3">
        <v>167790</v>
      </c>
      <c r="BW3">
        <v>175261</v>
      </c>
      <c r="BX3">
        <v>180528</v>
      </c>
      <c r="BY3">
        <v>188762</v>
      </c>
      <c r="BZ3">
        <v>194083</v>
      </c>
      <c r="CA3">
        <v>200554</v>
      </c>
      <c r="CB3">
        <v>197666</v>
      </c>
      <c r="CC3">
        <v>197666</v>
      </c>
      <c r="CD3">
        <v>55224</v>
      </c>
      <c r="CE3">
        <v>55224</v>
      </c>
      <c r="CF3">
        <v>69064</v>
      </c>
      <c r="CG3">
        <v>74306</v>
      </c>
      <c r="CH3">
        <v>82200</v>
      </c>
      <c r="CI3">
        <v>98416</v>
      </c>
      <c r="CJ3">
        <v>109514</v>
      </c>
      <c r="CK3">
        <v>135132</v>
      </c>
      <c r="CL3">
        <v>147368</v>
      </c>
      <c r="CM3">
        <v>154967</v>
      </c>
      <c r="CN3">
        <v>164149</v>
      </c>
      <c r="CO3">
        <v>169461</v>
      </c>
      <c r="CP3">
        <v>174351</v>
      </c>
      <c r="CQ3">
        <v>179595</v>
      </c>
      <c r="CR3">
        <v>185403</v>
      </c>
      <c r="CS3">
        <v>193903</v>
      </c>
      <c r="CT3">
        <v>201548</v>
      </c>
      <c r="CU3">
        <v>212366</v>
      </c>
      <c r="CV3">
        <v>212366</v>
      </c>
      <c r="CW3">
        <v>219886</v>
      </c>
      <c r="CX3">
        <v>225859</v>
      </c>
      <c r="CY3">
        <v>49803</v>
      </c>
      <c r="CZ3">
        <v>49803</v>
      </c>
      <c r="DA3">
        <v>61871</v>
      </c>
      <c r="DB3">
        <v>72521</v>
      </c>
      <c r="DC3">
        <v>81933</v>
      </c>
      <c r="DD3">
        <v>90522</v>
      </c>
      <c r="DE3">
        <v>102369</v>
      </c>
      <c r="DF3">
        <v>114700</v>
      </c>
      <c r="DG3">
        <v>124874</v>
      </c>
      <c r="DH3">
        <v>128429</v>
      </c>
      <c r="DI3">
        <v>139328</v>
      </c>
      <c r="DJ3">
        <v>145309</v>
      </c>
      <c r="DK3">
        <v>153654</v>
      </c>
      <c r="DL3">
        <v>161738</v>
      </c>
      <c r="DM3">
        <v>160614</v>
      </c>
      <c r="DN3">
        <v>168970</v>
      </c>
      <c r="DO3">
        <v>168662</v>
      </c>
      <c r="DP3">
        <v>172497</v>
      </c>
      <c r="DQ3">
        <v>169908</v>
      </c>
      <c r="DR3">
        <v>173626</v>
      </c>
      <c r="DS3">
        <v>174077</v>
      </c>
      <c r="DT3">
        <v>184733</v>
      </c>
      <c r="DU3">
        <v>188642</v>
      </c>
      <c r="DV3">
        <v>185277</v>
      </c>
      <c r="DW3">
        <v>48955</v>
      </c>
      <c r="DX3">
        <v>48955</v>
      </c>
      <c r="DY3">
        <v>56312</v>
      </c>
      <c r="DZ3">
        <v>65064</v>
      </c>
      <c r="EA3">
        <v>70722</v>
      </c>
      <c r="EB3">
        <v>75991</v>
      </c>
      <c r="EC3">
        <v>81927</v>
      </c>
      <c r="ED3">
        <v>91471</v>
      </c>
      <c r="EE3">
        <v>101048</v>
      </c>
      <c r="EF3">
        <v>101048</v>
      </c>
      <c r="EG3">
        <v>108340</v>
      </c>
      <c r="EH3">
        <v>117673</v>
      </c>
      <c r="EI3">
        <v>136856</v>
      </c>
      <c r="EJ3">
        <v>151855</v>
      </c>
      <c r="EK3">
        <v>150515</v>
      </c>
      <c r="EL3">
        <v>151260</v>
      </c>
      <c r="EM3">
        <v>157646</v>
      </c>
      <c r="EN3">
        <v>168461</v>
      </c>
      <c r="EO3">
        <v>178997</v>
      </c>
      <c r="EP3">
        <v>185428</v>
      </c>
      <c r="EQ3">
        <v>43078</v>
      </c>
      <c r="ER3">
        <v>43078</v>
      </c>
      <c r="ES3">
        <v>55487</v>
      </c>
      <c r="ET3">
        <v>73168</v>
      </c>
      <c r="EU3">
        <v>81741</v>
      </c>
      <c r="EV3">
        <v>90513</v>
      </c>
      <c r="EW3">
        <v>109144</v>
      </c>
      <c r="EX3">
        <v>120958</v>
      </c>
      <c r="EY3">
        <v>146104</v>
      </c>
      <c r="EZ3">
        <v>146400</v>
      </c>
      <c r="FA3">
        <v>149756</v>
      </c>
      <c r="FB3">
        <v>155159</v>
      </c>
      <c r="FC3">
        <v>158818</v>
      </c>
      <c r="FD3">
        <v>167052</v>
      </c>
      <c r="FE3">
        <v>174670</v>
      </c>
      <c r="FF3">
        <v>180958</v>
      </c>
      <c r="FG3">
        <v>183345</v>
      </c>
      <c r="FH3">
        <v>187751</v>
      </c>
      <c r="FI3">
        <v>192642</v>
      </c>
      <c r="FJ3">
        <v>196763</v>
      </c>
      <c r="FK3">
        <v>29082</v>
      </c>
      <c r="FL3">
        <v>29082</v>
      </c>
      <c r="FM3">
        <v>52702</v>
      </c>
      <c r="FN3">
        <v>52702</v>
      </c>
      <c r="FO3">
        <v>63053</v>
      </c>
      <c r="FP3">
        <v>73725</v>
      </c>
      <c r="FQ3">
        <v>82016</v>
      </c>
      <c r="FR3">
        <v>93840</v>
      </c>
      <c r="FS3">
        <v>102613</v>
      </c>
      <c r="FT3">
        <v>109772</v>
      </c>
      <c r="FU3">
        <v>120546</v>
      </c>
      <c r="FV3">
        <v>134201</v>
      </c>
      <c r="FW3">
        <v>146774</v>
      </c>
      <c r="FX3">
        <v>159257</v>
      </c>
      <c r="FY3">
        <v>164073</v>
      </c>
      <c r="FZ3">
        <v>170017</v>
      </c>
      <c r="GA3">
        <v>177316</v>
      </c>
      <c r="GB3">
        <v>181133</v>
      </c>
      <c r="GC3">
        <v>189434</v>
      </c>
      <c r="GD3">
        <v>194745</v>
      </c>
      <c r="GE3">
        <v>33407</v>
      </c>
      <c r="GF3">
        <v>33407</v>
      </c>
      <c r="GG3">
        <v>58018</v>
      </c>
      <c r="GH3">
        <v>58018</v>
      </c>
      <c r="GI3">
        <v>70154</v>
      </c>
      <c r="GJ3">
        <v>80882</v>
      </c>
      <c r="GK3">
        <v>95647</v>
      </c>
      <c r="GL3">
        <v>105667</v>
      </c>
      <c r="GM3">
        <v>115977</v>
      </c>
      <c r="GN3">
        <v>124113</v>
      </c>
      <c r="GO3">
        <v>144437</v>
      </c>
      <c r="GP3">
        <v>153581</v>
      </c>
      <c r="GQ3">
        <v>163432</v>
      </c>
      <c r="GR3">
        <v>176523</v>
      </c>
      <c r="GS3">
        <v>176523</v>
      </c>
      <c r="GT3">
        <v>176523</v>
      </c>
      <c r="GU3">
        <v>178667</v>
      </c>
      <c r="GV3">
        <v>182104</v>
      </c>
      <c r="GW3">
        <v>184437</v>
      </c>
      <c r="GX3">
        <v>190880</v>
      </c>
      <c r="GY3">
        <v>190880</v>
      </c>
      <c r="GZ3">
        <v>194209</v>
      </c>
      <c r="HA3">
        <v>200246</v>
      </c>
      <c r="HB3">
        <v>203742</v>
      </c>
      <c r="HC3">
        <v>202838</v>
      </c>
      <c r="HD3">
        <v>50065</v>
      </c>
      <c r="HE3">
        <v>50065</v>
      </c>
      <c r="HF3">
        <v>62790</v>
      </c>
      <c r="HG3">
        <v>77950</v>
      </c>
      <c r="HH3">
        <v>94367</v>
      </c>
      <c r="HI3">
        <v>106909</v>
      </c>
      <c r="HJ3">
        <v>114363</v>
      </c>
      <c r="HK3">
        <v>123028</v>
      </c>
      <c r="HL3">
        <v>131069</v>
      </c>
      <c r="HM3">
        <v>138922</v>
      </c>
      <c r="HN3">
        <v>149992</v>
      </c>
      <c r="HO3">
        <v>161980</v>
      </c>
      <c r="HP3">
        <v>171965</v>
      </c>
      <c r="HQ3">
        <v>179513</v>
      </c>
      <c r="HR3">
        <v>181730</v>
      </c>
      <c r="HS3">
        <v>181730</v>
      </c>
      <c r="HT3">
        <v>191745</v>
      </c>
      <c r="HU3">
        <v>205930</v>
      </c>
      <c r="HV3">
        <v>223757</v>
      </c>
      <c r="HW3">
        <v>245665</v>
      </c>
      <c r="HX3">
        <v>44228</v>
      </c>
      <c r="HY3">
        <v>44228</v>
      </c>
      <c r="HZ3">
        <v>54650</v>
      </c>
      <c r="IA3">
        <v>69195</v>
      </c>
      <c r="IB3">
        <v>79389</v>
      </c>
      <c r="IC3">
        <v>96027</v>
      </c>
      <c r="ID3">
        <v>109057</v>
      </c>
      <c r="IE3">
        <v>117347</v>
      </c>
      <c r="IF3">
        <v>132779</v>
      </c>
      <c r="IG3">
        <v>154239</v>
      </c>
      <c r="IH3">
        <v>166379</v>
      </c>
      <c r="II3">
        <v>177203</v>
      </c>
      <c r="IJ3">
        <v>187255</v>
      </c>
      <c r="IK3">
        <v>195578</v>
      </c>
      <c r="IL3">
        <v>202975</v>
      </c>
      <c r="IM3">
        <v>207148</v>
      </c>
      <c r="IN3">
        <v>211957</v>
      </c>
      <c r="IO3">
        <v>218262</v>
      </c>
      <c r="IP3">
        <v>226158</v>
      </c>
      <c r="IQ3">
        <v>237664</v>
      </c>
      <c r="IR3">
        <v>49746</v>
      </c>
      <c r="IS3">
        <v>49746</v>
      </c>
      <c r="IT3">
        <v>60074</v>
      </c>
      <c r="IU3">
        <v>72251</v>
      </c>
      <c r="IV3">
        <v>84821</v>
      </c>
      <c r="IW3">
        <v>88123</v>
      </c>
      <c r="IX3">
        <v>98704</v>
      </c>
      <c r="IY3">
        <v>121671</v>
      </c>
      <c r="IZ3">
        <v>147297</v>
      </c>
      <c r="JA3">
        <v>164304</v>
      </c>
      <c r="JB3">
        <v>170713</v>
      </c>
      <c r="JC3">
        <v>177054</v>
      </c>
      <c r="JD3">
        <v>188106</v>
      </c>
      <c r="JE3">
        <v>197708</v>
      </c>
      <c r="JF3">
        <v>206019</v>
      </c>
      <c r="JG3">
        <v>207857</v>
      </c>
      <c r="JH3">
        <v>211838</v>
      </c>
      <c r="JI3">
        <v>216507</v>
      </c>
      <c r="JJ3">
        <v>222010</v>
      </c>
      <c r="JK3">
        <v>227624</v>
      </c>
      <c r="JL3">
        <v>231186</v>
      </c>
      <c r="JM3">
        <v>241043</v>
      </c>
      <c r="JN3">
        <v>250824</v>
      </c>
      <c r="JO3">
        <v>256033</v>
      </c>
      <c r="JP3">
        <v>259799</v>
      </c>
      <c r="JQ3">
        <v>44851</v>
      </c>
      <c r="JR3">
        <v>44851</v>
      </c>
      <c r="JS3">
        <v>64956</v>
      </c>
      <c r="JT3">
        <v>87145</v>
      </c>
      <c r="JU3">
        <v>97235</v>
      </c>
      <c r="JV3">
        <v>114863</v>
      </c>
      <c r="JW3">
        <v>127726</v>
      </c>
      <c r="JX3">
        <v>142190</v>
      </c>
      <c r="JY3">
        <v>156944</v>
      </c>
      <c r="JZ3">
        <v>168171</v>
      </c>
      <c r="KA3">
        <v>183082</v>
      </c>
      <c r="KB3">
        <v>190201</v>
      </c>
      <c r="KC3">
        <v>206335</v>
      </c>
      <c r="KD3">
        <v>206335</v>
      </c>
      <c r="KE3">
        <v>219457</v>
      </c>
      <c r="KF3">
        <v>225259</v>
      </c>
      <c r="KG3">
        <v>229788</v>
      </c>
      <c r="KH3">
        <v>236685</v>
      </c>
      <c r="KI3">
        <v>243586</v>
      </c>
      <c r="KJ3">
        <v>255319</v>
      </c>
      <c r="KK3">
        <v>48660</v>
      </c>
      <c r="KL3">
        <v>48660</v>
      </c>
      <c r="KM3">
        <v>62405</v>
      </c>
      <c r="KN3">
        <v>76818</v>
      </c>
      <c r="KO3">
        <v>90735</v>
      </c>
      <c r="KP3">
        <v>103082</v>
      </c>
      <c r="KQ3">
        <v>113164</v>
      </c>
      <c r="KR3">
        <v>119500</v>
      </c>
      <c r="KS3">
        <v>128717</v>
      </c>
      <c r="KT3">
        <v>134734</v>
      </c>
      <c r="KU3">
        <v>142125</v>
      </c>
      <c r="KV3">
        <v>147755</v>
      </c>
      <c r="KW3">
        <v>154653</v>
      </c>
      <c r="KX3">
        <v>162389</v>
      </c>
      <c r="KY3">
        <v>182198</v>
      </c>
      <c r="KZ3">
        <v>186062</v>
      </c>
      <c r="LA3">
        <v>196617</v>
      </c>
      <c r="LB3">
        <v>198847</v>
      </c>
      <c r="LC3">
        <v>204569</v>
      </c>
      <c r="LD3">
        <v>204569</v>
      </c>
      <c r="LE3">
        <v>208549</v>
      </c>
      <c r="LF3">
        <v>214091</v>
      </c>
      <c r="LG3">
        <v>218818</v>
      </c>
      <c r="LH3">
        <v>225101</v>
      </c>
      <c r="LI3">
        <v>227746</v>
      </c>
      <c r="LJ3">
        <v>38256</v>
      </c>
      <c r="LK3">
        <v>38256</v>
      </c>
      <c r="LL3">
        <v>49909</v>
      </c>
      <c r="LM3">
        <v>64647</v>
      </c>
      <c r="LN3">
        <v>79509</v>
      </c>
      <c r="LO3">
        <v>91655</v>
      </c>
      <c r="LP3">
        <v>112640</v>
      </c>
      <c r="LQ3">
        <v>122679</v>
      </c>
      <c r="LR3">
        <v>134777</v>
      </c>
      <c r="LS3">
        <v>134777</v>
      </c>
      <c r="LT3">
        <v>141741</v>
      </c>
      <c r="LU3">
        <v>145250</v>
      </c>
      <c r="LV3">
        <v>149744</v>
      </c>
      <c r="LW3">
        <v>151319</v>
      </c>
      <c r="LX3">
        <v>157037</v>
      </c>
      <c r="LY3">
        <v>156567</v>
      </c>
      <c r="LZ3">
        <v>157509</v>
      </c>
      <c r="MA3">
        <v>156904</v>
      </c>
      <c r="MB3">
        <v>161982</v>
      </c>
      <c r="MC3">
        <v>31586</v>
      </c>
      <c r="MD3">
        <v>31586</v>
      </c>
      <c r="ME3">
        <v>31586</v>
      </c>
      <c r="MF3">
        <v>42779</v>
      </c>
      <c r="MG3">
        <v>52180</v>
      </c>
      <c r="MH3">
        <v>68709</v>
      </c>
      <c r="MI3">
        <v>80085</v>
      </c>
      <c r="MJ3">
        <v>88738</v>
      </c>
      <c r="MK3">
        <v>98167</v>
      </c>
      <c r="ML3">
        <v>103105</v>
      </c>
      <c r="MM3">
        <v>107536</v>
      </c>
      <c r="MN3">
        <v>110500</v>
      </c>
      <c r="MO3">
        <v>112230</v>
      </c>
      <c r="MP3">
        <v>113953</v>
      </c>
      <c r="MQ3">
        <v>115036</v>
      </c>
      <c r="MR3">
        <v>116444</v>
      </c>
      <c r="MS3">
        <v>122531</v>
      </c>
      <c r="MT3">
        <v>126029</v>
      </c>
      <c r="MU3">
        <v>136656</v>
      </c>
      <c r="MV3">
        <v>136656</v>
      </c>
      <c r="MW3">
        <v>141399</v>
      </c>
      <c r="MX3">
        <v>38219</v>
      </c>
      <c r="MY3">
        <v>38219</v>
      </c>
      <c r="MZ3">
        <v>46267</v>
      </c>
      <c r="NA3">
        <v>52813</v>
      </c>
      <c r="NB3">
        <v>58277</v>
      </c>
      <c r="NC3">
        <v>63179</v>
      </c>
      <c r="ND3">
        <v>71512</v>
      </c>
      <c r="NE3">
        <v>79661</v>
      </c>
      <c r="NF3">
        <v>83445</v>
      </c>
      <c r="NG3">
        <v>89797</v>
      </c>
      <c r="NH3">
        <v>95203</v>
      </c>
      <c r="NI3">
        <v>99345</v>
      </c>
      <c r="NJ3">
        <v>101654</v>
      </c>
      <c r="NK3">
        <v>102898</v>
      </c>
      <c r="NL3">
        <v>108565</v>
      </c>
      <c r="NM3">
        <v>112111</v>
      </c>
      <c r="NN3">
        <v>116868</v>
      </c>
      <c r="NO3">
        <v>118254</v>
      </c>
      <c r="NP3">
        <v>121229</v>
      </c>
      <c r="NQ3">
        <v>126886</v>
      </c>
      <c r="NR3">
        <v>131027</v>
      </c>
      <c r="NS3">
        <v>134380</v>
      </c>
      <c r="NT3">
        <v>142040</v>
      </c>
      <c r="NU3">
        <v>142772</v>
      </c>
      <c r="NV3">
        <v>142772</v>
      </c>
      <c r="NW3">
        <v>48836</v>
      </c>
      <c r="NX3">
        <v>48836</v>
      </c>
      <c r="NY3">
        <v>56404</v>
      </c>
      <c r="NZ3">
        <v>73725</v>
      </c>
      <c r="OA3">
        <v>85254</v>
      </c>
      <c r="OB3">
        <v>96134</v>
      </c>
      <c r="OC3">
        <v>107141</v>
      </c>
      <c r="OD3">
        <v>122555</v>
      </c>
      <c r="OE3">
        <v>126661</v>
      </c>
      <c r="OF3">
        <v>127660</v>
      </c>
      <c r="OG3">
        <v>123726</v>
      </c>
      <c r="OH3">
        <v>127234</v>
      </c>
      <c r="OI3">
        <v>128228</v>
      </c>
      <c r="OJ3">
        <v>135351</v>
      </c>
      <c r="OK3">
        <v>140325</v>
      </c>
      <c r="OL3">
        <v>141122</v>
      </c>
      <c r="OM3">
        <v>143295</v>
      </c>
      <c r="ON3">
        <v>143535</v>
      </c>
      <c r="OO3">
        <v>149540</v>
      </c>
      <c r="OP3">
        <v>148844</v>
      </c>
      <c r="OQ3">
        <v>151454</v>
      </c>
      <c r="OR3">
        <v>44411</v>
      </c>
      <c r="OS3">
        <v>44411</v>
      </c>
      <c r="OT3">
        <v>66883</v>
      </c>
      <c r="OU3">
        <v>82752</v>
      </c>
      <c r="OV3">
        <v>87357</v>
      </c>
      <c r="OW3">
        <v>101839</v>
      </c>
      <c r="OX3">
        <v>112322</v>
      </c>
      <c r="OY3">
        <v>120265</v>
      </c>
      <c r="OZ3">
        <v>130499</v>
      </c>
      <c r="PA3">
        <v>128821</v>
      </c>
      <c r="PB3">
        <v>145869</v>
      </c>
      <c r="PC3">
        <v>157837</v>
      </c>
      <c r="PD3">
        <v>159440</v>
      </c>
      <c r="PE3">
        <v>178805</v>
      </c>
      <c r="PF3">
        <v>185070</v>
      </c>
      <c r="PG3">
        <v>202055</v>
      </c>
      <c r="PH3">
        <v>197932</v>
      </c>
      <c r="PI3">
        <v>199225</v>
      </c>
      <c r="PJ3">
        <v>209878</v>
      </c>
      <c r="PK3">
        <v>42906</v>
      </c>
      <c r="PL3">
        <v>42906</v>
      </c>
      <c r="PM3">
        <v>64320</v>
      </c>
      <c r="PN3">
        <v>64320</v>
      </c>
      <c r="PO3">
        <v>74835</v>
      </c>
      <c r="PP3">
        <v>80249</v>
      </c>
      <c r="PQ3">
        <v>91278</v>
      </c>
      <c r="PR3">
        <v>105152</v>
      </c>
      <c r="PS3">
        <v>114246</v>
      </c>
      <c r="PT3">
        <v>120848</v>
      </c>
      <c r="PU3">
        <v>121666</v>
      </c>
      <c r="PV3">
        <v>124858</v>
      </c>
      <c r="PW3">
        <v>133697</v>
      </c>
      <c r="PX3">
        <v>142492</v>
      </c>
      <c r="PY3">
        <v>149145</v>
      </c>
      <c r="PZ3">
        <v>143967</v>
      </c>
      <c r="QA3">
        <v>157695</v>
      </c>
      <c r="QB3">
        <v>167410</v>
      </c>
      <c r="QC3">
        <v>173161</v>
      </c>
      <c r="QD3">
        <v>172763</v>
      </c>
      <c r="QE3">
        <v>45313</v>
      </c>
      <c r="QF3">
        <v>45313</v>
      </c>
      <c r="QG3">
        <v>50303</v>
      </c>
      <c r="QH3">
        <v>50303</v>
      </c>
      <c r="QI3">
        <v>60197</v>
      </c>
      <c r="QJ3">
        <v>64698</v>
      </c>
      <c r="QK3">
        <v>70024</v>
      </c>
      <c r="QL3">
        <v>78856</v>
      </c>
      <c r="QM3">
        <v>87331</v>
      </c>
      <c r="QN3">
        <v>95972</v>
      </c>
      <c r="QO3">
        <v>96385</v>
      </c>
      <c r="QP3">
        <v>98549</v>
      </c>
      <c r="QQ3">
        <v>103440</v>
      </c>
      <c r="QR3">
        <v>109326</v>
      </c>
      <c r="QS3">
        <v>112194</v>
      </c>
      <c r="QT3">
        <v>113246</v>
      </c>
      <c r="QU3">
        <v>113246</v>
      </c>
      <c r="QV3">
        <v>116482</v>
      </c>
      <c r="QW3">
        <v>115878</v>
      </c>
      <c r="QX3">
        <v>120952</v>
      </c>
      <c r="QY3">
        <v>118289</v>
      </c>
      <c r="QZ3">
        <v>118289</v>
      </c>
      <c r="RA3">
        <v>125835</v>
      </c>
      <c r="RB3">
        <v>131736</v>
      </c>
      <c r="RC3">
        <v>169747</v>
      </c>
      <c r="RD3">
        <v>36176</v>
      </c>
      <c r="RE3">
        <v>36176</v>
      </c>
      <c r="RF3">
        <v>53837</v>
      </c>
      <c r="RG3">
        <v>67152</v>
      </c>
      <c r="RH3">
        <v>77885</v>
      </c>
      <c r="RI3">
        <v>87920</v>
      </c>
      <c r="RJ3">
        <v>99551</v>
      </c>
      <c r="RK3">
        <v>108380</v>
      </c>
      <c r="RL3">
        <v>122070</v>
      </c>
      <c r="RM3">
        <v>129011</v>
      </c>
      <c r="RN3">
        <v>135665</v>
      </c>
      <c r="RO3">
        <v>141650</v>
      </c>
      <c r="RP3">
        <v>141863</v>
      </c>
      <c r="RQ3">
        <v>142188</v>
      </c>
      <c r="RR3">
        <v>141396</v>
      </c>
      <c r="RS3">
        <v>141396</v>
      </c>
      <c r="RT3">
        <v>140768</v>
      </c>
      <c r="RU3">
        <v>150663</v>
      </c>
      <c r="RV3">
        <v>152277</v>
      </c>
      <c r="RW3">
        <v>158320</v>
      </c>
      <c r="RX3">
        <v>40989</v>
      </c>
      <c r="RY3">
        <v>40989</v>
      </c>
      <c r="RZ3">
        <v>56070</v>
      </c>
      <c r="SA3">
        <v>61475</v>
      </c>
      <c r="SB3">
        <v>74212</v>
      </c>
      <c r="SC3">
        <v>79868</v>
      </c>
      <c r="SD3">
        <v>85185</v>
      </c>
      <c r="SE3">
        <v>92014</v>
      </c>
      <c r="SF3">
        <v>101611</v>
      </c>
      <c r="SG3">
        <v>108681</v>
      </c>
      <c r="SH3">
        <v>121088</v>
      </c>
      <c r="SI3">
        <v>126945</v>
      </c>
      <c r="SJ3">
        <v>128966</v>
      </c>
      <c r="SK3">
        <v>128927</v>
      </c>
      <c r="SL3">
        <v>135055</v>
      </c>
      <c r="SM3">
        <v>132420</v>
      </c>
      <c r="SN3">
        <v>132764</v>
      </c>
      <c r="SO3">
        <v>132838</v>
      </c>
      <c r="SP3">
        <v>144048</v>
      </c>
      <c r="SQ3">
        <v>145439</v>
      </c>
      <c r="SR3">
        <v>150301</v>
      </c>
      <c r="SS3">
        <v>150646</v>
      </c>
      <c r="ST3">
        <v>152729</v>
      </c>
      <c r="SU3">
        <v>155256</v>
      </c>
      <c r="SV3">
        <v>156764</v>
      </c>
      <c r="SW3">
        <v>31067</v>
      </c>
      <c r="SX3">
        <v>31067</v>
      </c>
      <c r="SY3">
        <v>47302</v>
      </c>
      <c r="SZ3">
        <v>62400</v>
      </c>
      <c r="TA3">
        <v>73262</v>
      </c>
      <c r="TB3">
        <v>76457</v>
      </c>
      <c r="TC3">
        <v>87134</v>
      </c>
      <c r="TD3">
        <v>98657</v>
      </c>
      <c r="TE3">
        <v>105833</v>
      </c>
      <c r="TF3">
        <v>109594</v>
      </c>
      <c r="TG3">
        <v>113917</v>
      </c>
      <c r="TH3">
        <v>117314</v>
      </c>
      <c r="TI3">
        <v>129809</v>
      </c>
      <c r="TJ3">
        <v>132550</v>
      </c>
      <c r="TK3">
        <v>138493</v>
      </c>
      <c r="TL3">
        <v>143921</v>
      </c>
      <c r="TM3">
        <v>145808</v>
      </c>
      <c r="TN3">
        <v>148282</v>
      </c>
      <c r="TO3">
        <v>149839</v>
      </c>
      <c r="TP3">
        <v>154204</v>
      </c>
      <c r="TQ3">
        <v>48126</v>
      </c>
      <c r="TR3">
        <v>48126</v>
      </c>
      <c r="TS3">
        <v>61106</v>
      </c>
      <c r="TT3">
        <v>72309</v>
      </c>
      <c r="TU3">
        <v>81125</v>
      </c>
      <c r="TV3">
        <v>88397</v>
      </c>
      <c r="TW3">
        <v>102292</v>
      </c>
      <c r="TX3">
        <v>110034</v>
      </c>
      <c r="TY3">
        <v>123714</v>
      </c>
      <c r="TZ3">
        <v>128868</v>
      </c>
      <c r="UA3">
        <v>136448</v>
      </c>
      <c r="UB3">
        <v>143341</v>
      </c>
      <c r="UC3">
        <v>153840</v>
      </c>
      <c r="UD3">
        <v>153840</v>
      </c>
      <c r="UE3">
        <v>159923</v>
      </c>
      <c r="UF3">
        <v>164212</v>
      </c>
      <c r="UG3">
        <v>168765</v>
      </c>
      <c r="UH3">
        <v>170479</v>
      </c>
      <c r="UI3">
        <v>174095</v>
      </c>
      <c r="UJ3">
        <v>175279</v>
      </c>
      <c r="UK3">
        <v>36547</v>
      </c>
      <c r="UL3">
        <v>36547</v>
      </c>
      <c r="UM3">
        <v>53311</v>
      </c>
      <c r="UN3">
        <v>62725</v>
      </c>
      <c r="UO3">
        <v>70698</v>
      </c>
      <c r="UP3">
        <v>86295</v>
      </c>
      <c r="UQ3">
        <v>95947</v>
      </c>
      <c r="UR3">
        <v>104909</v>
      </c>
      <c r="US3">
        <v>119550</v>
      </c>
      <c r="UT3">
        <v>131166</v>
      </c>
      <c r="UU3">
        <v>135726</v>
      </c>
      <c r="UV3">
        <v>145439</v>
      </c>
      <c r="UW3">
        <v>164777</v>
      </c>
      <c r="UX3">
        <v>174657</v>
      </c>
      <c r="UY3">
        <v>166539</v>
      </c>
      <c r="UZ3">
        <v>155571</v>
      </c>
      <c r="VA3">
        <v>162110</v>
      </c>
      <c r="VB3">
        <v>165261</v>
      </c>
      <c r="VC3">
        <v>171084</v>
      </c>
      <c r="VD3">
        <v>174334</v>
      </c>
      <c r="VE3">
        <v>179669</v>
      </c>
      <c r="VF3">
        <v>179426</v>
      </c>
      <c r="VG3">
        <v>180132</v>
      </c>
      <c r="VH3">
        <v>185843</v>
      </c>
      <c r="VI3">
        <v>198566</v>
      </c>
      <c r="VJ3">
        <v>44980</v>
      </c>
      <c r="VK3">
        <v>44980</v>
      </c>
      <c r="VL3">
        <v>64088</v>
      </c>
      <c r="VM3">
        <v>85553</v>
      </c>
      <c r="VN3">
        <v>100532</v>
      </c>
      <c r="VO3">
        <v>115312</v>
      </c>
      <c r="VP3">
        <v>129539</v>
      </c>
      <c r="VQ3">
        <v>143829</v>
      </c>
      <c r="VR3">
        <v>150801</v>
      </c>
      <c r="VS3">
        <v>159790</v>
      </c>
      <c r="VT3">
        <v>159790</v>
      </c>
      <c r="VU3">
        <v>166667</v>
      </c>
      <c r="VV3">
        <v>169656</v>
      </c>
      <c r="VW3">
        <v>170281</v>
      </c>
      <c r="VX3">
        <v>170134</v>
      </c>
      <c r="VY3">
        <v>177412</v>
      </c>
      <c r="VZ3">
        <v>177449</v>
      </c>
      <c r="WA3">
        <v>185065</v>
      </c>
      <c r="WB3">
        <v>190138</v>
      </c>
      <c r="WC3">
        <v>197686</v>
      </c>
      <c r="WD3">
        <v>50052</v>
      </c>
      <c r="WE3">
        <v>50052</v>
      </c>
      <c r="WF3">
        <v>50052</v>
      </c>
      <c r="WG3">
        <v>71514</v>
      </c>
      <c r="WH3">
        <v>81802</v>
      </c>
      <c r="WI3">
        <v>100384</v>
      </c>
      <c r="WJ3">
        <v>108053</v>
      </c>
      <c r="WK3">
        <v>123633</v>
      </c>
      <c r="WL3">
        <v>135289</v>
      </c>
      <c r="WM3">
        <v>143150</v>
      </c>
      <c r="WN3">
        <v>159425</v>
      </c>
      <c r="WO3">
        <v>162657</v>
      </c>
      <c r="WP3">
        <v>166494</v>
      </c>
      <c r="WQ3">
        <v>172154</v>
      </c>
      <c r="WR3">
        <v>176424</v>
      </c>
      <c r="WS3">
        <v>178426</v>
      </c>
      <c r="WT3">
        <v>184741</v>
      </c>
      <c r="WU3">
        <v>188543</v>
      </c>
      <c r="WV3">
        <v>188543</v>
      </c>
      <c r="WW3">
        <v>192498</v>
      </c>
      <c r="WX3">
        <v>85640</v>
      </c>
      <c r="WY3">
        <v>85640</v>
      </c>
      <c r="WZ3">
        <v>70644</v>
      </c>
      <c r="XA3">
        <v>80377</v>
      </c>
      <c r="XB3">
        <v>98754</v>
      </c>
      <c r="XC3">
        <v>109590</v>
      </c>
      <c r="XD3">
        <v>115915</v>
      </c>
      <c r="XE3">
        <v>125307</v>
      </c>
      <c r="XF3">
        <v>139175</v>
      </c>
      <c r="XG3">
        <v>144388</v>
      </c>
      <c r="XH3">
        <v>146840</v>
      </c>
      <c r="XI3">
        <v>148561</v>
      </c>
      <c r="XJ3">
        <v>153835</v>
      </c>
      <c r="XK3">
        <v>153948</v>
      </c>
      <c r="XL3">
        <v>153673</v>
      </c>
      <c r="XM3">
        <v>155745</v>
      </c>
      <c r="XN3">
        <v>157353</v>
      </c>
      <c r="XO3">
        <v>155014</v>
      </c>
      <c r="XP3">
        <v>156190</v>
      </c>
      <c r="XQ3">
        <v>166012</v>
      </c>
      <c r="XR3">
        <v>164150</v>
      </c>
      <c r="XS3">
        <v>168277</v>
      </c>
      <c r="XT3">
        <v>174607</v>
      </c>
      <c r="XU3">
        <v>177618</v>
      </c>
      <c r="XV3">
        <v>179901</v>
      </c>
      <c r="XW3">
        <v>37418</v>
      </c>
      <c r="XX3">
        <v>37418</v>
      </c>
      <c r="XY3">
        <v>51773</v>
      </c>
      <c r="XZ3">
        <v>62923</v>
      </c>
      <c r="YA3">
        <v>78864</v>
      </c>
      <c r="YB3">
        <v>89245</v>
      </c>
      <c r="YC3">
        <v>100663</v>
      </c>
      <c r="YD3">
        <v>113407</v>
      </c>
      <c r="YE3">
        <v>119782</v>
      </c>
      <c r="YF3">
        <v>130103</v>
      </c>
      <c r="YG3">
        <v>139186</v>
      </c>
      <c r="YH3">
        <v>147774</v>
      </c>
      <c r="YI3">
        <v>155883</v>
      </c>
      <c r="YJ3">
        <v>164365</v>
      </c>
      <c r="YK3">
        <v>164365</v>
      </c>
      <c r="YL3">
        <v>172941</v>
      </c>
      <c r="YM3">
        <v>174395</v>
      </c>
      <c r="YN3">
        <v>174616</v>
      </c>
      <c r="YO3">
        <v>175955</v>
      </c>
      <c r="YP3">
        <v>176974</v>
      </c>
      <c r="YQ3">
        <v>37422</v>
      </c>
      <c r="YR3">
        <v>37422</v>
      </c>
      <c r="YS3">
        <v>50322</v>
      </c>
      <c r="YT3">
        <v>58461</v>
      </c>
      <c r="YU3">
        <v>78186</v>
      </c>
      <c r="YV3">
        <v>91505</v>
      </c>
      <c r="YW3">
        <v>102663</v>
      </c>
      <c r="YX3">
        <v>111393</v>
      </c>
      <c r="YY3">
        <v>122139</v>
      </c>
      <c r="YZ3">
        <v>135395</v>
      </c>
      <c r="ZA3">
        <v>136615</v>
      </c>
      <c r="ZB3">
        <v>138072</v>
      </c>
      <c r="ZC3">
        <v>149080</v>
      </c>
      <c r="ZD3">
        <v>155672</v>
      </c>
      <c r="ZE3">
        <v>156841</v>
      </c>
      <c r="ZF3">
        <v>161857</v>
      </c>
      <c r="ZG3">
        <v>168644</v>
      </c>
      <c r="ZH3">
        <v>170295</v>
      </c>
      <c r="ZI3">
        <v>168676</v>
      </c>
      <c r="ZJ3">
        <v>171048</v>
      </c>
      <c r="ZK3">
        <v>172578</v>
      </c>
      <c r="ZL3">
        <v>173823</v>
      </c>
      <c r="ZM3">
        <v>174117</v>
      </c>
      <c r="ZN3">
        <v>174117</v>
      </c>
      <c r="ZO3">
        <v>173746</v>
      </c>
      <c r="ZP3">
        <v>32459</v>
      </c>
      <c r="ZQ3">
        <v>32459</v>
      </c>
      <c r="ZR3">
        <v>54340</v>
      </c>
      <c r="ZS3">
        <v>66096</v>
      </c>
      <c r="ZT3">
        <v>74971</v>
      </c>
      <c r="ZU3">
        <v>88762</v>
      </c>
      <c r="ZV3">
        <v>99413</v>
      </c>
      <c r="ZW3">
        <v>108449</v>
      </c>
      <c r="ZX3">
        <v>116288</v>
      </c>
      <c r="ZY3">
        <v>131029</v>
      </c>
      <c r="ZZ3">
        <v>128233</v>
      </c>
      <c r="AAA3">
        <v>139677</v>
      </c>
      <c r="AAB3">
        <v>144239</v>
      </c>
      <c r="AAC3">
        <v>145298</v>
      </c>
      <c r="AAD3">
        <v>146863</v>
      </c>
      <c r="AAE3">
        <v>151034</v>
      </c>
      <c r="AAF3">
        <v>157976</v>
      </c>
      <c r="AAG3">
        <v>158069</v>
      </c>
      <c r="AAH3">
        <v>160982</v>
      </c>
      <c r="AAI3">
        <v>159629</v>
      </c>
      <c r="AAJ3">
        <v>40287</v>
      </c>
      <c r="AAK3">
        <v>40287</v>
      </c>
      <c r="AAL3">
        <v>71833</v>
      </c>
      <c r="AAM3">
        <v>71833</v>
      </c>
      <c r="AAN3">
        <v>89191</v>
      </c>
      <c r="AAO3">
        <v>100243</v>
      </c>
      <c r="AAP3">
        <v>111126</v>
      </c>
      <c r="AAQ3">
        <v>120090</v>
      </c>
      <c r="AAR3">
        <v>127386</v>
      </c>
      <c r="AAS3">
        <v>135169</v>
      </c>
      <c r="AAT3">
        <v>138810</v>
      </c>
      <c r="AAU3">
        <v>147043</v>
      </c>
      <c r="AAV3">
        <v>155569</v>
      </c>
      <c r="AAW3">
        <v>155569</v>
      </c>
      <c r="AAX3">
        <v>159417</v>
      </c>
      <c r="AAY3">
        <v>169980</v>
      </c>
      <c r="AAZ3">
        <v>176588</v>
      </c>
      <c r="ABA3">
        <v>183299</v>
      </c>
      <c r="ABB3">
        <v>183299</v>
      </c>
      <c r="ABC3">
        <v>191887</v>
      </c>
      <c r="ABD3">
        <v>57726</v>
      </c>
      <c r="ABE3">
        <v>57726</v>
      </c>
      <c r="ABF3">
        <v>74877</v>
      </c>
      <c r="ABG3">
        <v>87232</v>
      </c>
      <c r="ABH3">
        <v>104419</v>
      </c>
      <c r="ABI3">
        <v>118470</v>
      </c>
      <c r="ABJ3">
        <v>132730</v>
      </c>
      <c r="ABK3">
        <v>138766</v>
      </c>
      <c r="ABL3">
        <v>144725</v>
      </c>
      <c r="ABM3">
        <v>149948</v>
      </c>
      <c r="ABN3">
        <v>157151</v>
      </c>
      <c r="ABO3">
        <v>163510</v>
      </c>
      <c r="ABP3">
        <v>171188</v>
      </c>
      <c r="ABQ3">
        <v>183584</v>
      </c>
      <c r="ABR3">
        <v>182983</v>
      </c>
      <c r="ABS3">
        <v>184953</v>
      </c>
      <c r="ABT3">
        <v>190074</v>
      </c>
      <c r="ABU3">
        <v>191946</v>
      </c>
      <c r="ABV3">
        <v>194382</v>
      </c>
      <c r="ABW3">
        <v>199944</v>
      </c>
      <c r="ABX3">
        <v>199944</v>
      </c>
      <c r="ABY3">
        <v>207364</v>
      </c>
      <c r="ABZ3">
        <v>205075</v>
      </c>
      <c r="ACA3">
        <v>201903</v>
      </c>
      <c r="ACB3">
        <v>202078</v>
      </c>
      <c r="ACC3">
        <v>58152</v>
      </c>
      <c r="ACD3">
        <v>58152</v>
      </c>
      <c r="ACE3">
        <v>73339</v>
      </c>
      <c r="ACF3">
        <v>89199</v>
      </c>
      <c r="ACG3">
        <v>97021</v>
      </c>
      <c r="ACH3">
        <v>104670</v>
      </c>
      <c r="ACI3">
        <v>113168</v>
      </c>
      <c r="ACJ3">
        <v>121101</v>
      </c>
      <c r="ACK3">
        <v>132026</v>
      </c>
      <c r="ACL3">
        <v>132750</v>
      </c>
      <c r="ACM3">
        <v>133555</v>
      </c>
      <c r="ACN3">
        <v>134070</v>
      </c>
      <c r="ACO3">
        <v>142627</v>
      </c>
      <c r="ACP3">
        <v>148463</v>
      </c>
      <c r="ACQ3">
        <v>149992</v>
      </c>
      <c r="ACR3">
        <v>151267</v>
      </c>
      <c r="ACS3">
        <v>152304</v>
      </c>
      <c r="ACT3">
        <v>158423</v>
      </c>
      <c r="ACU3">
        <v>161959</v>
      </c>
      <c r="ACV3">
        <v>164775</v>
      </c>
      <c r="ACW3">
        <v>32103</v>
      </c>
      <c r="ACX3">
        <v>32103</v>
      </c>
      <c r="ACY3">
        <v>45883</v>
      </c>
      <c r="ACZ3">
        <v>61868</v>
      </c>
      <c r="ADA3">
        <v>71947</v>
      </c>
      <c r="ADB3">
        <v>83570</v>
      </c>
      <c r="ADC3">
        <v>91545</v>
      </c>
      <c r="ADD3">
        <v>100314</v>
      </c>
      <c r="ADE3">
        <v>111895</v>
      </c>
      <c r="ADF3">
        <v>113795</v>
      </c>
      <c r="ADG3">
        <v>121244</v>
      </c>
      <c r="ADH3">
        <v>137978</v>
      </c>
      <c r="ADI3">
        <v>143625</v>
      </c>
      <c r="ADJ3">
        <v>147897</v>
      </c>
      <c r="ADK3">
        <v>147790</v>
      </c>
      <c r="ADL3">
        <v>161354</v>
      </c>
      <c r="ADM3">
        <v>175451</v>
      </c>
      <c r="ADN3">
        <v>181046</v>
      </c>
      <c r="ADO3">
        <v>185838</v>
      </c>
      <c r="ADP3">
        <v>197291</v>
      </c>
      <c r="ADQ3">
        <v>59594</v>
      </c>
      <c r="ADR3">
        <v>59594</v>
      </c>
      <c r="ADS3">
        <v>78843</v>
      </c>
      <c r="ADT3">
        <v>91451</v>
      </c>
      <c r="ADU3">
        <v>106590</v>
      </c>
      <c r="ADV3">
        <v>116005</v>
      </c>
      <c r="ADW3">
        <v>128389</v>
      </c>
      <c r="ADX3">
        <v>142084</v>
      </c>
      <c r="ADY3">
        <v>150723</v>
      </c>
      <c r="ADZ3">
        <v>153613</v>
      </c>
      <c r="AEA3">
        <v>161903</v>
      </c>
      <c r="AEB3">
        <v>168193</v>
      </c>
      <c r="AEC3">
        <v>173594</v>
      </c>
      <c r="AED3">
        <v>173594</v>
      </c>
      <c r="AEE3">
        <v>177857</v>
      </c>
      <c r="AEF3">
        <v>177526</v>
      </c>
      <c r="AEG3">
        <v>181322</v>
      </c>
      <c r="AEH3">
        <v>175942</v>
      </c>
      <c r="AEI3">
        <v>175084</v>
      </c>
      <c r="AEJ3">
        <v>176578</v>
      </c>
      <c r="AEK3">
        <v>180681</v>
      </c>
      <c r="AEL3">
        <v>178905</v>
      </c>
      <c r="AEM3">
        <v>184937</v>
      </c>
      <c r="AEN3">
        <v>189340</v>
      </c>
      <c r="AEO3">
        <v>197902</v>
      </c>
      <c r="AEP3">
        <v>33330</v>
      </c>
      <c r="AEQ3">
        <v>33330</v>
      </c>
      <c r="AER3">
        <v>60667</v>
      </c>
      <c r="AES3">
        <v>70704</v>
      </c>
      <c r="AET3">
        <v>76033</v>
      </c>
      <c r="AEU3">
        <v>89470</v>
      </c>
      <c r="AEV3">
        <v>101339</v>
      </c>
      <c r="AEW3">
        <v>118042</v>
      </c>
      <c r="AEX3">
        <v>128871</v>
      </c>
      <c r="AEY3">
        <v>134525</v>
      </c>
      <c r="AEZ3">
        <v>148624</v>
      </c>
      <c r="AFA3">
        <v>164161</v>
      </c>
      <c r="AFB3">
        <v>169039</v>
      </c>
      <c r="AFC3">
        <v>176455</v>
      </c>
      <c r="AFD3">
        <v>183797</v>
      </c>
      <c r="AFE3">
        <v>190019</v>
      </c>
      <c r="AFF3">
        <v>192879</v>
      </c>
      <c r="AFG3">
        <v>196728</v>
      </c>
      <c r="AFH3">
        <v>196657</v>
      </c>
      <c r="AFI3">
        <v>203008</v>
      </c>
      <c r="AFJ3">
        <v>52183</v>
      </c>
      <c r="AFK3">
        <v>52183</v>
      </c>
      <c r="AFL3">
        <v>67440</v>
      </c>
      <c r="AFM3">
        <v>80619</v>
      </c>
      <c r="AFN3">
        <v>93950</v>
      </c>
      <c r="AFO3">
        <v>107742</v>
      </c>
      <c r="AFP3">
        <v>114621</v>
      </c>
      <c r="AFQ3">
        <v>127594</v>
      </c>
      <c r="AFR3">
        <v>140333</v>
      </c>
      <c r="AFS3">
        <v>149204</v>
      </c>
      <c r="AFT3">
        <v>172019</v>
      </c>
      <c r="AFU3">
        <v>178380</v>
      </c>
      <c r="AFV3">
        <v>178380</v>
      </c>
      <c r="AFW3">
        <v>184692</v>
      </c>
      <c r="AFX3">
        <v>186584</v>
      </c>
      <c r="AFY3">
        <v>192219</v>
      </c>
      <c r="AFZ3">
        <v>192710</v>
      </c>
      <c r="AGA3">
        <v>197787</v>
      </c>
      <c r="AGB3">
        <v>202865</v>
      </c>
      <c r="AGC3">
        <v>207498</v>
      </c>
      <c r="AGD3">
        <v>65716</v>
      </c>
      <c r="AGE3">
        <v>65716</v>
      </c>
      <c r="AGF3">
        <v>90572</v>
      </c>
      <c r="AGG3">
        <v>90572</v>
      </c>
      <c r="AGH3">
        <v>109438</v>
      </c>
      <c r="AGI3">
        <v>130075</v>
      </c>
      <c r="AGJ3">
        <v>143295</v>
      </c>
      <c r="AGK3">
        <v>154073</v>
      </c>
      <c r="AGL3">
        <v>157631</v>
      </c>
      <c r="AGM3">
        <v>163594</v>
      </c>
      <c r="AGN3">
        <v>164847</v>
      </c>
      <c r="AGO3">
        <v>170086</v>
      </c>
      <c r="AGP3">
        <v>172160</v>
      </c>
      <c r="AGQ3">
        <v>176062</v>
      </c>
      <c r="AGR3">
        <v>173759</v>
      </c>
      <c r="AGS3">
        <v>175261</v>
      </c>
      <c r="AGT3">
        <v>182815</v>
      </c>
      <c r="AGU3">
        <v>183560</v>
      </c>
      <c r="AGV3">
        <v>183560</v>
      </c>
      <c r="AGW3">
        <v>188019</v>
      </c>
      <c r="AGX3">
        <v>196856</v>
      </c>
      <c r="AGY3">
        <v>205969</v>
      </c>
      <c r="AGZ3">
        <v>211830</v>
      </c>
      <c r="AHA3">
        <v>213525</v>
      </c>
      <c r="AHB3">
        <v>210068</v>
      </c>
      <c r="AHC3">
        <v>41766</v>
      </c>
      <c r="AHD3">
        <v>41766</v>
      </c>
      <c r="AHE3">
        <v>55056</v>
      </c>
      <c r="AHF3">
        <v>66128</v>
      </c>
      <c r="AHG3">
        <v>74648</v>
      </c>
      <c r="AHH3">
        <v>91197</v>
      </c>
      <c r="AHI3">
        <v>106494</v>
      </c>
      <c r="AHJ3">
        <v>114879</v>
      </c>
      <c r="AHK3">
        <v>122559</v>
      </c>
      <c r="AHL3">
        <v>128905</v>
      </c>
      <c r="AHM3">
        <v>136398</v>
      </c>
      <c r="AHN3">
        <v>142166</v>
      </c>
      <c r="AHO3">
        <v>152672</v>
      </c>
      <c r="AHP3">
        <v>157686</v>
      </c>
      <c r="AHQ3">
        <v>155973</v>
      </c>
      <c r="AHR3">
        <v>157530</v>
      </c>
      <c r="AHS3">
        <v>163504</v>
      </c>
      <c r="AHT3">
        <v>175105</v>
      </c>
      <c r="AHU3">
        <v>177780</v>
      </c>
      <c r="AHV3">
        <v>178300</v>
      </c>
      <c r="AHW3">
        <v>44912</v>
      </c>
      <c r="AHX3">
        <v>44912</v>
      </c>
      <c r="AHY3">
        <v>54447</v>
      </c>
      <c r="AHZ3">
        <v>65631</v>
      </c>
      <c r="AIA3">
        <v>74067</v>
      </c>
      <c r="AIB3">
        <v>76681</v>
      </c>
      <c r="AIC3">
        <v>89483</v>
      </c>
      <c r="AID3">
        <v>96642</v>
      </c>
      <c r="AIE3">
        <v>107431</v>
      </c>
      <c r="AIF3">
        <v>107431</v>
      </c>
      <c r="AIG3">
        <v>110966</v>
      </c>
      <c r="AIH3">
        <v>117748</v>
      </c>
      <c r="AII3">
        <v>119687</v>
      </c>
      <c r="AIJ3">
        <v>122889</v>
      </c>
      <c r="AIK3">
        <v>121031</v>
      </c>
      <c r="AIL3">
        <v>121297</v>
      </c>
      <c r="AIM3">
        <v>120841</v>
      </c>
      <c r="AIN3">
        <v>123540</v>
      </c>
      <c r="AIO3">
        <v>130045</v>
      </c>
      <c r="AIP3">
        <v>140161</v>
      </c>
      <c r="AIQ3">
        <v>25670</v>
      </c>
      <c r="AIR3">
        <v>25670</v>
      </c>
      <c r="AIS3">
        <v>40117</v>
      </c>
      <c r="AIT3">
        <v>50177</v>
      </c>
      <c r="AIU3">
        <v>61049</v>
      </c>
      <c r="AIV3">
        <v>76752</v>
      </c>
      <c r="AIW3">
        <v>81246</v>
      </c>
      <c r="AIX3">
        <v>91311</v>
      </c>
      <c r="AIY3">
        <v>103226</v>
      </c>
      <c r="AIZ3">
        <v>117032</v>
      </c>
      <c r="AJA3">
        <v>120248</v>
      </c>
      <c r="AJB3">
        <v>124081</v>
      </c>
      <c r="AJC3">
        <v>126833</v>
      </c>
      <c r="AJD3">
        <v>127241</v>
      </c>
      <c r="AJE3">
        <v>127537</v>
      </c>
      <c r="AJF3">
        <v>130705</v>
      </c>
      <c r="AJG3">
        <v>134572</v>
      </c>
      <c r="AJH3">
        <v>137496</v>
      </c>
      <c r="AJI3">
        <v>138460</v>
      </c>
      <c r="AJJ3">
        <v>143848</v>
      </c>
      <c r="AJK3">
        <v>143011</v>
      </c>
      <c r="AJL3">
        <v>153353</v>
      </c>
      <c r="AJM3">
        <v>157884</v>
      </c>
      <c r="AJN3">
        <v>157884</v>
      </c>
      <c r="AJO3">
        <v>164384</v>
      </c>
      <c r="AJP3">
        <v>28930</v>
      </c>
      <c r="AJQ3">
        <v>28930</v>
      </c>
      <c r="AJR3">
        <v>40203</v>
      </c>
      <c r="AJS3">
        <v>50881</v>
      </c>
      <c r="AJT3">
        <v>60492</v>
      </c>
      <c r="AJU3">
        <v>70513</v>
      </c>
      <c r="AJV3">
        <v>81607</v>
      </c>
      <c r="AJW3">
        <v>88724</v>
      </c>
      <c r="AJX3">
        <v>106609</v>
      </c>
      <c r="AJY3">
        <v>115059</v>
      </c>
      <c r="AJZ3">
        <v>120441</v>
      </c>
      <c r="AKA3">
        <v>124812</v>
      </c>
      <c r="AKB3">
        <v>130070</v>
      </c>
      <c r="AKC3">
        <v>135418</v>
      </c>
      <c r="AKD3">
        <v>136577</v>
      </c>
      <c r="AKE3">
        <v>139210</v>
      </c>
      <c r="AKF3">
        <v>140845</v>
      </c>
      <c r="AKG3">
        <v>146614</v>
      </c>
      <c r="AKH3">
        <v>150376</v>
      </c>
      <c r="AKI3">
        <v>152097</v>
      </c>
      <c r="AKJ3">
        <v>29990</v>
      </c>
      <c r="AKK3">
        <v>29990</v>
      </c>
      <c r="AKL3">
        <v>53668</v>
      </c>
      <c r="AKM3">
        <v>53668</v>
      </c>
      <c r="AKN3">
        <v>59795</v>
      </c>
      <c r="AKO3">
        <v>61546</v>
      </c>
      <c r="AKP3">
        <v>71026</v>
      </c>
      <c r="AKQ3">
        <v>84003</v>
      </c>
      <c r="AKR3">
        <v>94065</v>
      </c>
      <c r="AKS3">
        <v>103625</v>
      </c>
      <c r="AKT3">
        <v>112296</v>
      </c>
      <c r="AKU3">
        <v>116347</v>
      </c>
      <c r="AKV3">
        <v>127347</v>
      </c>
      <c r="AKW3">
        <v>127347</v>
      </c>
      <c r="AKX3">
        <v>131831</v>
      </c>
      <c r="AKY3">
        <v>138336</v>
      </c>
      <c r="AKZ3">
        <v>143406</v>
      </c>
      <c r="ALA3">
        <v>148900</v>
      </c>
      <c r="ALB3">
        <v>148900</v>
      </c>
      <c r="ALC3">
        <v>154262</v>
      </c>
      <c r="ALD3">
        <v>30820</v>
      </c>
      <c r="ALE3">
        <v>30820</v>
      </c>
      <c r="ALF3">
        <v>39037</v>
      </c>
      <c r="ALG3">
        <v>47238</v>
      </c>
      <c r="ALH3">
        <v>65568</v>
      </c>
      <c r="ALI3">
        <v>79444</v>
      </c>
      <c r="ALJ3">
        <v>90360</v>
      </c>
      <c r="ALK3">
        <v>93716</v>
      </c>
      <c r="ALL3">
        <v>102371</v>
      </c>
      <c r="ALM3">
        <v>108690</v>
      </c>
      <c r="ALN3">
        <v>114468</v>
      </c>
      <c r="ALO3">
        <v>119527</v>
      </c>
      <c r="ALP3">
        <v>126551</v>
      </c>
      <c r="ALQ3">
        <v>133219</v>
      </c>
      <c r="ALR3">
        <v>139674</v>
      </c>
      <c r="ALS3">
        <v>142859</v>
      </c>
      <c r="ALT3">
        <v>147314</v>
      </c>
      <c r="ALU3">
        <v>148103</v>
      </c>
      <c r="ALV3">
        <v>152995</v>
      </c>
      <c r="ALW3">
        <v>152914</v>
      </c>
      <c r="ALX3">
        <v>152914</v>
      </c>
      <c r="ALY3">
        <v>157354</v>
      </c>
      <c r="ALZ3">
        <v>157036</v>
      </c>
      <c r="AMA3">
        <v>158505</v>
      </c>
      <c r="AMB3">
        <v>160323</v>
      </c>
      <c r="AMC3">
        <v>24319</v>
      </c>
      <c r="AMD3">
        <v>24319</v>
      </c>
      <c r="AME3">
        <v>37886</v>
      </c>
      <c r="AMF3">
        <v>55197</v>
      </c>
      <c r="AMG3">
        <v>64807</v>
      </c>
      <c r="AMH3">
        <v>68924</v>
      </c>
      <c r="AMI3">
        <v>78582</v>
      </c>
      <c r="AMJ3">
        <v>90856</v>
      </c>
      <c r="AMK3">
        <v>100282</v>
      </c>
      <c r="AML3">
        <v>106709</v>
      </c>
      <c r="AMM3">
        <v>111900</v>
      </c>
      <c r="AMN3">
        <v>116695</v>
      </c>
      <c r="AMO3">
        <v>119483</v>
      </c>
      <c r="AMP3">
        <v>122168</v>
      </c>
      <c r="AMQ3">
        <v>125309</v>
      </c>
      <c r="AMR3">
        <v>128985</v>
      </c>
      <c r="AMS3">
        <v>132020</v>
      </c>
      <c r="AMT3">
        <v>132261</v>
      </c>
      <c r="AMU3">
        <v>135692</v>
      </c>
      <c r="AMV3">
        <v>137350</v>
      </c>
      <c r="AMW3">
        <v>20923</v>
      </c>
      <c r="AMX3">
        <v>20923</v>
      </c>
      <c r="AMY3">
        <v>33021</v>
      </c>
      <c r="AMZ3">
        <v>49540</v>
      </c>
      <c r="ANA3">
        <v>60746</v>
      </c>
      <c r="ANB3">
        <v>65142</v>
      </c>
      <c r="ANC3">
        <v>74941</v>
      </c>
      <c r="AND3">
        <v>83369</v>
      </c>
      <c r="ANE3">
        <v>88293</v>
      </c>
      <c r="ANF3">
        <v>92130</v>
      </c>
      <c r="ANG3">
        <v>98733</v>
      </c>
      <c r="ANH3">
        <v>105117</v>
      </c>
      <c r="ANI3">
        <v>113748</v>
      </c>
      <c r="ANJ3">
        <v>119361</v>
      </c>
      <c r="ANK3">
        <v>124630</v>
      </c>
      <c r="ANL3">
        <v>129946</v>
      </c>
      <c r="ANM3">
        <v>139251</v>
      </c>
      <c r="ANN3">
        <v>143364</v>
      </c>
      <c r="ANO3">
        <v>152606</v>
      </c>
      <c r="ANP3">
        <v>154071</v>
      </c>
      <c r="ANQ3">
        <v>18221</v>
      </c>
      <c r="ANR3">
        <v>18221</v>
      </c>
      <c r="ANS3">
        <v>27239</v>
      </c>
      <c r="ANT3">
        <v>39792</v>
      </c>
      <c r="ANU3">
        <v>48220</v>
      </c>
      <c r="ANV3">
        <v>59217</v>
      </c>
      <c r="ANW3">
        <v>76347</v>
      </c>
      <c r="ANX3">
        <v>85671</v>
      </c>
      <c r="ANY3">
        <v>90979</v>
      </c>
      <c r="ANZ3">
        <v>93352</v>
      </c>
      <c r="AOA3">
        <v>96849</v>
      </c>
      <c r="AOB3">
        <v>104100</v>
      </c>
      <c r="AOC3">
        <v>109276</v>
      </c>
      <c r="AOD3">
        <v>109276</v>
      </c>
      <c r="AOE3">
        <v>117158</v>
      </c>
      <c r="AOF3">
        <v>128231</v>
      </c>
      <c r="AOG3">
        <v>138284</v>
      </c>
      <c r="AOH3">
        <v>145318</v>
      </c>
      <c r="AOI3">
        <v>157130</v>
      </c>
      <c r="AOJ3">
        <v>167887</v>
      </c>
      <c r="AOK3">
        <v>173748</v>
      </c>
      <c r="AOL3">
        <v>179042</v>
      </c>
      <c r="AOM3">
        <v>188994</v>
      </c>
      <c r="AON3">
        <v>197152</v>
      </c>
      <c r="AOO3">
        <v>201084</v>
      </c>
      <c r="AOP3">
        <v>25786</v>
      </c>
      <c r="AOQ3">
        <v>25786</v>
      </c>
      <c r="AOR3">
        <v>40511</v>
      </c>
      <c r="AOS3">
        <v>51287</v>
      </c>
      <c r="AOT3">
        <v>61494</v>
      </c>
      <c r="AOU3">
        <v>71280</v>
      </c>
      <c r="AOV3">
        <v>83487</v>
      </c>
      <c r="AOW3">
        <v>90710</v>
      </c>
      <c r="AOX3">
        <v>100216</v>
      </c>
      <c r="AOY3">
        <v>106546</v>
      </c>
      <c r="AOZ3">
        <v>110630</v>
      </c>
      <c r="APA3">
        <v>115902</v>
      </c>
      <c r="APB3">
        <v>125798</v>
      </c>
      <c r="APC3">
        <v>132201</v>
      </c>
      <c r="APD3">
        <v>133452</v>
      </c>
      <c r="APE3">
        <v>140474</v>
      </c>
      <c r="APF3">
        <v>142484</v>
      </c>
      <c r="APG3">
        <v>148938</v>
      </c>
      <c r="APH3">
        <v>152305</v>
      </c>
      <c r="API3">
        <v>158001</v>
      </c>
      <c r="APJ3">
        <v>26977</v>
      </c>
      <c r="APK3">
        <v>26977</v>
      </c>
      <c r="APL3">
        <v>36414</v>
      </c>
      <c r="APM3">
        <v>43201</v>
      </c>
      <c r="APN3">
        <v>49324</v>
      </c>
      <c r="APO3">
        <v>55261</v>
      </c>
      <c r="APP3">
        <v>63760</v>
      </c>
      <c r="APQ3">
        <v>70998</v>
      </c>
      <c r="APR3">
        <v>78666</v>
      </c>
      <c r="APS3">
        <v>83766</v>
      </c>
      <c r="APT3">
        <v>87249</v>
      </c>
      <c r="APU3">
        <v>90482</v>
      </c>
      <c r="APV3">
        <v>98419</v>
      </c>
      <c r="APW3">
        <v>98419</v>
      </c>
      <c r="APX3">
        <v>101775</v>
      </c>
      <c r="APY3">
        <v>105890</v>
      </c>
      <c r="APZ3">
        <v>105908</v>
      </c>
      <c r="AQA3">
        <v>110641</v>
      </c>
      <c r="AQB3">
        <v>115796</v>
      </c>
      <c r="AQC3">
        <v>118057</v>
      </c>
      <c r="AQD3">
        <v>119358</v>
      </c>
      <c r="AQE3">
        <v>124030</v>
      </c>
      <c r="AQF3">
        <v>126698</v>
      </c>
      <c r="AQG3">
        <v>126698</v>
      </c>
      <c r="AQH3">
        <v>139880</v>
      </c>
      <c r="AQI3">
        <v>22758</v>
      </c>
      <c r="AQJ3">
        <v>22758</v>
      </c>
      <c r="AQK3">
        <v>36213</v>
      </c>
      <c r="AQL3">
        <v>49665</v>
      </c>
      <c r="AQM3">
        <v>56224</v>
      </c>
      <c r="AQN3">
        <v>63906</v>
      </c>
      <c r="AQO3">
        <v>72346</v>
      </c>
      <c r="AQP3">
        <v>79175</v>
      </c>
      <c r="AQQ3">
        <v>85281</v>
      </c>
      <c r="AQR3">
        <v>89313</v>
      </c>
      <c r="AQS3">
        <v>93019</v>
      </c>
      <c r="AQT3">
        <v>98252</v>
      </c>
      <c r="AQU3">
        <v>109444</v>
      </c>
      <c r="AQV3">
        <v>109444</v>
      </c>
      <c r="AQW3">
        <v>111667</v>
      </c>
      <c r="AQX3">
        <v>114654</v>
      </c>
      <c r="AQY3">
        <v>114185</v>
      </c>
      <c r="AQZ3">
        <v>120019</v>
      </c>
      <c r="ARA3">
        <v>123105</v>
      </c>
      <c r="ARB3">
        <v>128906</v>
      </c>
      <c r="ARC3">
        <v>22524</v>
      </c>
      <c r="ARD3">
        <v>22524</v>
      </c>
      <c r="ARE3">
        <v>34155</v>
      </c>
      <c r="ARF3">
        <v>41910</v>
      </c>
      <c r="ARG3">
        <v>52549</v>
      </c>
      <c r="ARH3">
        <v>57991</v>
      </c>
      <c r="ARI3">
        <v>72143</v>
      </c>
      <c r="ARJ3">
        <v>81054</v>
      </c>
      <c r="ARK3">
        <v>90335</v>
      </c>
      <c r="ARL3">
        <v>93655</v>
      </c>
      <c r="ARM3">
        <v>97961</v>
      </c>
      <c r="ARN3">
        <v>109068</v>
      </c>
      <c r="ARO3">
        <v>118623</v>
      </c>
      <c r="ARP3">
        <v>127178</v>
      </c>
      <c r="ARQ3">
        <v>124067</v>
      </c>
      <c r="ARR3">
        <v>132611</v>
      </c>
      <c r="ARS3">
        <v>137018</v>
      </c>
      <c r="ART3">
        <v>140263</v>
      </c>
      <c r="ARU3">
        <v>153727</v>
      </c>
      <c r="ARV3">
        <v>161221</v>
      </c>
      <c r="ARW3">
        <v>19137</v>
      </c>
      <c r="ARX3">
        <v>19137</v>
      </c>
      <c r="ARY3">
        <v>31641</v>
      </c>
      <c r="ARZ3">
        <v>40373</v>
      </c>
      <c r="ASA3">
        <v>40373</v>
      </c>
      <c r="ASB3">
        <v>48842</v>
      </c>
      <c r="ASC3">
        <v>54074</v>
      </c>
      <c r="ASD3">
        <v>63293</v>
      </c>
      <c r="ASE3">
        <v>73147</v>
      </c>
      <c r="ASF3">
        <v>81168</v>
      </c>
      <c r="ASG3">
        <v>89662</v>
      </c>
      <c r="ASH3">
        <v>97099</v>
      </c>
      <c r="ASI3">
        <v>105984</v>
      </c>
      <c r="ASJ3">
        <v>108390</v>
      </c>
      <c r="ASK3">
        <v>110852</v>
      </c>
      <c r="ASL3">
        <v>117104</v>
      </c>
      <c r="ASM3">
        <v>118255</v>
      </c>
      <c r="ASN3">
        <v>115261</v>
      </c>
      <c r="ASO3">
        <v>118054</v>
      </c>
      <c r="ASP3">
        <v>119345</v>
      </c>
      <c r="ASQ3">
        <v>118612</v>
      </c>
      <c r="ASR3">
        <v>121757</v>
      </c>
      <c r="ASS3">
        <v>122255</v>
      </c>
      <c r="AST3">
        <v>125594</v>
      </c>
      <c r="ASU3">
        <v>130598</v>
      </c>
      <c r="ASV3">
        <v>134167</v>
      </c>
      <c r="ASW3">
        <v>25322</v>
      </c>
      <c r="ASX3">
        <v>25322</v>
      </c>
      <c r="ASY3">
        <v>33036</v>
      </c>
      <c r="ASZ3">
        <v>46141</v>
      </c>
      <c r="ATA3">
        <v>53501</v>
      </c>
      <c r="ATB3">
        <v>64003</v>
      </c>
      <c r="ATC3">
        <v>78322</v>
      </c>
      <c r="ATD3">
        <v>87715</v>
      </c>
      <c r="ATE3">
        <v>90986</v>
      </c>
      <c r="ATF3">
        <v>97084</v>
      </c>
      <c r="ATG3">
        <v>104666</v>
      </c>
      <c r="ATH3">
        <v>108857</v>
      </c>
      <c r="ATI3">
        <v>109415</v>
      </c>
      <c r="ATJ3">
        <v>123842</v>
      </c>
      <c r="ATK3">
        <v>128101</v>
      </c>
      <c r="ATL3">
        <v>132927</v>
      </c>
      <c r="ATM3">
        <v>137933</v>
      </c>
      <c r="ATN3">
        <v>137933</v>
      </c>
      <c r="ATO3">
        <v>141732</v>
      </c>
      <c r="ATP3">
        <v>16539</v>
      </c>
      <c r="ATQ3">
        <v>16539</v>
      </c>
      <c r="ATR3">
        <v>29487</v>
      </c>
      <c r="ATS3">
        <v>37514</v>
      </c>
      <c r="ATT3">
        <v>46115</v>
      </c>
      <c r="ATU3">
        <v>56620</v>
      </c>
      <c r="ATV3">
        <v>62724</v>
      </c>
      <c r="ATW3">
        <v>71080</v>
      </c>
      <c r="ATX3">
        <v>78090</v>
      </c>
      <c r="ATY3">
        <v>90261</v>
      </c>
      <c r="ATZ3">
        <v>97533</v>
      </c>
      <c r="AUA3">
        <v>102781</v>
      </c>
      <c r="AUB3">
        <v>111441</v>
      </c>
      <c r="AUC3">
        <v>123102</v>
      </c>
      <c r="AUD3">
        <v>127036</v>
      </c>
      <c r="AUE3">
        <v>129385</v>
      </c>
      <c r="AUF3">
        <v>134243</v>
      </c>
      <c r="AUG3">
        <v>148969</v>
      </c>
      <c r="AUH3">
        <v>141983</v>
      </c>
      <c r="AUI3">
        <v>149017</v>
      </c>
      <c r="AUJ3">
        <v>18521</v>
      </c>
      <c r="AUK3">
        <v>18521</v>
      </c>
      <c r="AUL3">
        <v>35941</v>
      </c>
      <c r="AUM3">
        <v>35941</v>
      </c>
      <c r="AUN3">
        <v>44239</v>
      </c>
      <c r="AUO3">
        <v>51618</v>
      </c>
      <c r="AUP3">
        <v>62471</v>
      </c>
      <c r="AUQ3">
        <v>68454</v>
      </c>
      <c r="AUR3">
        <v>77551</v>
      </c>
      <c r="AUS3">
        <v>91440</v>
      </c>
      <c r="AUT3">
        <v>99435</v>
      </c>
      <c r="AUU3">
        <v>105508</v>
      </c>
      <c r="AUV3">
        <v>110575</v>
      </c>
      <c r="AUW3">
        <v>112053</v>
      </c>
      <c r="AUX3">
        <v>115183</v>
      </c>
      <c r="AUY3">
        <v>118566</v>
      </c>
      <c r="AUZ3">
        <v>124436</v>
      </c>
      <c r="AVA3">
        <v>128450</v>
      </c>
      <c r="AVB3">
        <v>132678</v>
      </c>
      <c r="AVC3">
        <v>132678</v>
      </c>
      <c r="AVD3">
        <v>16943</v>
      </c>
      <c r="AVE3">
        <v>16943</v>
      </c>
      <c r="AVF3">
        <v>31410</v>
      </c>
      <c r="AVG3">
        <v>37957</v>
      </c>
      <c r="AVH3">
        <v>46798</v>
      </c>
      <c r="AVI3">
        <v>55981</v>
      </c>
      <c r="AVJ3">
        <v>60912</v>
      </c>
      <c r="AVK3">
        <v>67874</v>
      </c>
      <c r="AVL3">
        <v>74342</v>
      </c>
      <c r="AVM3">
        <v>79837</v>
      </c>
      <c r="AVN3">
        <v>83147</v>
      </c>
      <c r="AVO3">
        <v>95356</v>
      </c>
      <c r="AVP3">
        <v>114089</v>
      </c>
      <c r="AVQ3">
        <v>128602</v>
      </c>
      <c r="AVR3">
        <v>132060</v>
      </c>
      <c r="AVS3">
        <v>134014</v>
      </c>
      <c r="AVT3">
        <v>146216</v>
      </c>
      <c r="AVU3">
        <v>144166</v>
      </c>
      <c r="AVV3">
        <v>172216</v>
      </c>
      <c r="AVW3">
        <v>155049</v>
      </c>
      <c r="AVX3">
        <v>155049</v>
      </c>
      <c r="AVY3">
        <v>157873</v>
      </c>
      <c r="AVZ3">
        <v>164035</v>
      </c>
      <c r="AWA3">
        <v>168609</v>
      </c>
      <c r="AWB3">
        <v>172541</v>
      </c>
      <c r="AWC3">
        <v>20266</v>
      </c>
      <c r="AWD3">
        <v>20266</v>
      </c>
      <c r="AWE3">
        <v>36344</v>
      </c>
      <c r="AWF3">
        <v>51736</v>
      </c>
      <c r="AWG3">
        <v>62892</v>
      </c>
      <c r="AWH3">
        <v>75949</v>
      </c>
      <c r="AWI3">
        <v>104278</v>
      </c>
      <c r="AWJ3">
        <v>114423</v>
      </c>
      <c r="AWK3">
        <v>129653</v>
      </c>
      <c r="AWL3">
        <v>138296</v>
      </c>
      <c r="AWM3">
        <v>145897</v>
      </c>
      <c r="AWN3">
        <v>149895</v>
      </c>
      <c r="AWO3">
        <v>153018</v>
      </c>
      <c r="AWP3">
        <v>163083</v>
      </c>
      <c r="AWQ3">
        <v>170841</v>
      </c>
      <c r="AWR3">
        <v>174572</v>
      </c>
      <c r="AWS3">
        <v>181529</v>
      </c>
      <c r="AWT3">
        <v>189386</v>
      </c>
      <c r="AWU3">
        <v>195650</v>
      </c>
      <c r="AWV3">
        <v>200818</v>
      </c>
      <c r="AWW3">
        <v>22330</v>
      </c>
      <c r="AWX3">
        <v>30764</v>
      </c>
      <c r="AWY3">
        <v>42467</v>
      </c>
      <c r="AWZ3">
        <v>48522</v>
      </c>
      <c r="AXA3">
        <v>58411</v>
      </c>
      <c r="AXB3">
        <v>73064</v>
      </c>
      <c r="AXC3">
        <v>82862</v>
      </c>
      <c r="AXD3">
        <v>82342</v>
      </c>
      <c r="AXE3">
        <v>87817</v>
      </c>
      <c r="AXF3">
        <v>91937</v>
      </c>
      <c r="AXG3">
        <v>95434</v>
      </c>
      <c r="AXH3">
        <v>105706</v>
      </c>
      <c r="AXI3">
        <v>107464</v>
      </c>
      <c r="AXJ3">
        <v>112912</v>
      </c>
      <c r="AXK3">
        <v>118684</v>
      </c>
      <c r="AXL3">
        <v>126936</v>
      </c>
      <c r="AXM3">
        <v>128335</v>
      </c>
      <c r="AXN3">
        <v>137748</v>
      </c>
      <c r="AXO3">
        <v>147211</v>
      </c>
      <c r="AXP3">
        <v>149928</v>
      </c>
      <c r="AXQ3">
        <v>162750</v>
      </c>
      <c r="AXR3">
        <v>179011</v>
      </c>
      <c r="AXS3">
        <v>178989</v>
      </c>
      <c r="AXT3">
        <v>179482</v>
      </c>
      <c r="AXU3">
        <v>181572</v>
      </c>
      <c r="AXV3">
        <v>18705</v>
      </c>
      <c r="AXW3">
        <v>31705</v>
      </c>
      <c r="AXX3">
        <v>48515</v>
      </c>
      <c r="AXY3">
        <v>61109</v>
      </c>
      <c r="AXZ3">
        <v>72873</v>
      </c>
      <c r="AYA3">
        <v>83747</v>
      </c>
      <c r="AYB3">
        <v>93209</v>
      </c>
      <c r="AYC3">
        <v>106130</v>
      </c>
      <c r="AYD3">
        <v>106130</v>
      </c>
      <c r="AYE3">
        <v>114027</v>
      </c>
      <c r="AYF3">
        <v>117945</v>
      </c>
      <c r="AYG3">
        <v>120884</v>
      </c>
      <c r="AYH3">
        <v>127508</v>
      </c>
      <c r="AYI3">
        <v>133813</v>
      </c>
      <c r="AYJ3">
        <v>139644</v>
      </c>
      <c r="AYK3">
        <v>141750</v>
      </c>
      <c r="AYL3">
        <v>145894</v>
      </c>
      <c r="AYM3">
        <v>155070</v>
      </c>
      <c r="AYN3">
        <v>171142</v>
      </c>
      <c r="AYO3">
        <v>176232</v>
      </c>
      <c r="AYP3">
        <v>18213</v>
      </c>
      <c r="AYQ3">
        <v>32675</v>
      </c>
      <c r="AYR3">
        <v>45852</v>
      </c>
      <c r="AYS3">
        <v>52384</v>
      </c>
      <c r="AYT3">
        <v>60471</v>
      </c>
      <c r="AYU3">
        <v>74802</v>
      </c>
      <c r="AYV3">
        <v>83888</v>
      </c>
      <c r="AYW3">
        <v>100337</v>
      </c>
      <c r="AYX3">
        <v>102241</v>
      </c>
      <c r="AYY3">
        <v>109492</v>
      </c>
      <c r="AYZ3">
        <v>116995</v>
      </c>
      <c r="AZA3">
        <v>124828</v>
      </c>
      <c r="AZB3">
        <v>132323</v>
      </c>
      <c r="AZC3">
        <v>136906</v>
      </c>
      <c r="AZD3">
        <v>139060</v>
      </c>
      <c r="AZE3">
        <v>145155</v>
      </c>
      <c r="AZF3">
        <v>153021</v>
      </c>
      <c r="AZG3">
        <v>159138</v>
      </c>
      <c r="AZH3">
        <v>164178</v>
      </c>
      <c r="AZI3">
        <v>167885</v>
      </c>
      <c r="AZJ3">
        <v>23615</v>
      </c>
      <c r="AZK3">
        <v>34977</v>
      </c>
      <c r="AZL3">
        <v>47654</v>
      </c>
      <c r="AZM3">
        <v>54747</v>
      </c>
      <c r="AZN3">
        <v>64714</v>
      </c>
      <c r="AZO3">
        <v>68529</v>
      </c>
      <c r="AZP3">
        <v>73831</v>
      </c>
      <c r="AZQ3">
        <v>80172</v>
      </c>
      <c r="AZR3">
        <v>93692</v>
      </c>
      <c r="AZS3">
        <v>109951</v>
      </c>
      <c r="AZT3">
        <v>127575</v>
      </c>
      <c r="AZU3">
        <v>128062</v>
      </c>
      <c r="AZV3">
        <v>136480</v>
      </c>
      <c r="AZW3">
        <v>136480</v>
      </c>
      <c r="AZX3">
        <v>138679</v>
      </c>
      <c r="AZY3">
        <v>145227</v>
      </c>
      <c r="AZZ3">
        <v>151974</v>
      </c>
      <c r="BAA3">
        <v>153865</v>
      </c>
      <c r="BAB3">
        <v>158014</v>
      </c>
      <c r="BAC3">
        <v>163908</v>
      </c>
      <c r="BAD3">
        <v>165248</v>
      </c>
      <c r="BAE3">
        <v>171626</v>
      </c>
      <c r="BAF3">
        <v>191416</v>
      </c>
      <c r="BAG3">
        <v>187437</v>
      </c>
      <c r="BAH3">
        <v>195420</v>
      </c>
      <c r="BAI3">
        <v>29033</v>
      </c>
      <c r="BAJ3">
        <v>44068</v>
      </c>
      <c r="BAK3">
        <v>54866</v>
      </c>
      <c r="BAL3">
        <v>63061</v>
      </c>
      <c r="BAM3">
        <v>71742</v>
      </c>
      <c r="BAN3">
        <v>86810</v>
      </c>
      <c r="BAO3">
        <v>94995</v>
      </c>
      <c r="BAP3">
        <v>103740</v>
      </c>
      <c r="BAQ3">
        <v>112656</v>
      </c>
      <c r="BAR3">
        <v>122617</v>
      </c>
      <c r="BAS3">
        <v>128492</v>
      </c>
      <c r="BAT3">
        <v>136027</v>
      </c>
      <c r="BAU3">
        <v>144144</v>
      </c>
      <c r="BAV3">
        <v>144144</v>
      </c>
      <c r="BAW3">
        <v>149527</v>
      </c>
      <c r="BAX3">
        <v>158196</v>
      </c>
      <c r="BAY3">
        <v>161035</v>
      </c>
      <c r="BAZ3">
        <v>162356</v>
      </c>
      <c r="BBA3">
        <v>169030</v>
      </c>
      <c r="BBB3">
        <v>179446</v>
      </c>
      <c r="BBC3">
        <v>18216</v>
      </c>
      <c r="BBD3">
        <v>32516</v>
      </c>
      <c r="BBE3">
        <v>46726</v>
      </c>
      <c r="BBF3">
        <v>58534</v>
      </c>
      <c r="BBG3">
        <v>72038</v>
      </c>
      <c r="BBH3">
        <v>82517</v>
      </c>
      <c r="BBI3">
        <v>95539</v>
      </c>
      <c r="BBJ3">
        <v>114740</v>
      </c>
      <c r="BBK3">
        <v>118198</v>
      </c>
      <c r="BBL3">
        <v>125201</v>
      </c>
      <c r="BBM3">
        <v>137021</v>
      </c>
      <c r="BBN3">
        <v>143936</v>
      </c>
      <c r="BBO3">
        <v>157419</v>
      </c>
      <c r="BBP3">
        <v>162237</v>
      </c>
      <c r="BBQ3">
        <v>169114</v>
      </c>
      <c r="BBR3">
        <v>175943</v>
      </c>
      <c r="BBS3">
        <v>184260</v>
      </c>
      <c r="BBT3">
        <v>192293</v>
      </c>
      <c r="BBU3">
        <v>201584</v>
      </c>
      <c r="BBV3">
        <v>208712</v>
      </c>
      <c r="BBW3">
        <v>28759</v>
      </c>
      <c r="BBX3">
        <v>48111</v>
      </c>
      <c r="BBY3">
        <v>56854</v>
      </c>
      <c r="BBZ3">
        <v>67301</v>
      </c>
      <c r="BCA3">
        <v>74708</v>
      </c>
      <c r="BCB3">
        <v>90214</v>
      </c>
      <c r="BCC3">
        <v>100790</v>
      </c>
      <c r="BCD3">
        <v>112318</v>
      </c>
      <c r="BCE3">
        <v>116389</v>
      </c>
      <c r="BCF3">
        <v>118895</v>
      </c>
      <c r="BCG3">
        <v>125853</v>
      </c>
      <c r="BCH3">
        <v>132500</v>
      </c>
      <c r="BCI3">
        <v>152207</v>
      </c>
      <c r="BCJ3">
        <v>147130</v>
      </c>
      <c r="BCK3">
        <v>147130</v>
      </c>
      <c r="BCL3">
        <v>155859</v>
      </c>
      <c r="BCM3">
        <v>162049</v>
      </c>
      <c r="BCN3">
        <v>169944</v>
      </c>
      <c r="BCO3">
        <v>180052</v>
      </c>
      <c r="BCP3">
        <v>193637</v>
      </c>
      <c r="BCQ3">
        <v>209764</v>
      </c>
      <c r="BCR3">
        <v>207222</v>
      </c>
      <c r="BCS3">
        <v>214012</v>
      </c>
      <c r="BCT3">
        <v>223099</v>
      </c>
      <c r="BCU3">
        <v>227580</v>
      </c>
      <c r="BCV3">
        <v>33898</v>
      </c>
      <c r="BCW3">
        <v>47687</v>
      </c>
      <c r="BCX3">
        <v>60646</v>
      </c>
      <c r="BCY3">
        <v>70848</v>
      </c>
      <c r="BCZ3">
        <v>83250</v>
      </c>
      <c r="BDA3">
        <v>91327</v>
      </c>
      <c r="BDB3">
        <v>106909</v>
      </c>
      <c r="BDC3">
        <v>121277</v>
      </c>
      <c r="BDD3">
        <v>136244</v>
      </c>
      <c r="BDE3">
        <v>145366</v>
      </c>
      <c r="BDF3">
        <v>147401</v>
      </c>
      <c r="BDG3">
        <v>162956</v>
      </c>
      <c r="BDH3">
        <v>175182</v>
      </c>
      <c r="BDI3">
        <v>204080</v>
      </c>
      <c r="BDJ3">
        <v>203429</v>
      </c>
      <c r="BDK3">
        <v>217889</v>
      </c>
      <c r="BDL3">
        <v>230852</v>
      </c>
      <c r="BDM3">
        <v>241118</v>
      </c>
      <c r="BDN3">
        <v>252403</v>
      </c>
      <c r="BDO3">
        <v>261677</v>
      </c>
      <c r="BDP3">
        <v>28089</v>
      </c>
      <c r="BDQ3">
        <v>48842</v>
      </c>
      <c r="BDR3">
        <v>56795</v>
      </c>
      <c r="BDS3">
        <v>56795</v>
      </c>
      <c r="BDT3">
        <v>69886</v>
      </c>
      <c r="BDU3">
        <v>78401</v>
      </c>
      <c r="BDV3">
        <v>88467</v>
      </c>
      <c r="BDW3">
        <v>98018</v>
      </c>
      <c r="BDX3">
        <v>106565</v>
      </c>
      <c r="BDY3">
        <v>111756</v>
      </c>
      <c r="BDZ3">
        <v>120354</v>
      </c>
      <c r="BEA3">
        <v>135918</v>
      </c>
      <c r="BEB3">
        <v>154737</v>
      </c>
      <c r="BEC3">
        <v>156932</v>
      </c>
      <c r="BED3">
        <v>179190</v>
      </c>
      <c r="BEE3">
        <v>188249</v>
      </c>
      <c r="BEF3">
        <v>195131</v>
      </c>
      <c r="BEG3">
        <v>204641</v>
      </c>
      <c r="BEH3">
        <v>213879</v>
      </c>
      <c r="BEI3">
        <v>219146</v>
      </c>
      <c r="BEJ3">
        <v>18074</v>
      </c>
      <c r="BEK3">
        <v>40776</v>
      </c>
      <c r="BEL3">
        <v>49860</v>
      </c>
      <c r="BEM3">
        <v>49860</v>
      </c>
      <c r="BEN3">
        <v>57587</v>
      </c>
      <c r="BEO3">
        <v>66181</v>
      </c>
      <c r="BEP3">
        <v>76470</v>
      </c>
      <c r="BEQ3">
        <v>86283</v>
      </c>
      <c r="BER3">
        <v>97478</v>
      </c>
      <c r="BES3">
        <v>104005</v>
      </c>
      <c r="BET3">
        <v>111463</v>
      </c>
      <c r="BEU3">
        <v>119409</v>
      </c>
      <c r="BEV3">
        <v>126320</v>
      </c>
      <c r="BEW3">
        <v>135225</v>
      </c>
      <c r="BEX3">
        <v>135225</v>
      </c>
      <c r="BEY3">
        <v>135225</v>
      </c>
      <c r="BEZ3">
        <v>140881</v>
      </c>
      <c r="BFA3">
        <v>149254</v>
      </c>
      <c r="BFB3">
        <v>163838</v>
      </c>
      <c r="BFC3">
        <v>163838</v>
      </c>
      <c r="BFD3">
        <v>163838</v>
      </c>
      <c r="BFE3">
        <v>170490</v>
      </c>
      <c r="BFF3">
        <v>173692</v>
      </c>
      <c r="BFG3">
        <v>179516</v>
      </c>
      <c r="BFH3">
        <v>186940</v>
      </c>
      <c r="BFI3">
        <v>20522</v>
      </c>
      <c r="BFJ3">
        <v>34475</v>
      </c>
      <c r="BFK3">
        <v>43859</v>
      </c>
      <c r="BFL3">
        <v>53258</v>
      </c>
      <c r="BFM3">
        <v>68958</v>
      </c>
      <c r="BFN3">
        <v>77892</v>
      </c>
      <c r="BFO3">
        <v>92600</v>
      </c>
      <c r="BFP3">
        <v>96120</v>
      </c>
      <c r="BFQ3">
        <v>103334</v>
      </c>
      <c r="BFR3">
        <v>111326</v>
      </c>
      <c r="BFS3">
        <v>117095</v>
      </c>
      <c r="BFT3">
        <v>124050</v>
      </c>
      <c r="BFU3">
        <v>132188</v>
      </c>
      <c r="BFV3">
        <v>139039</v>
      </c>
      <c r="BFW3">
        <v>144624</v>
      </c>
      <c r="BFX3">
        <v>144624</v>
      </c>
      <c r="BFY3">
        <v>149344</v>
      </c>
      <c r="BFZ3">
        <v>158178</v>
      </c>
      <c r="BGA3">
        <v>174080</v>
      </c>
      <c r="BGB3">
        <v>168441</v>
      </c>
      <c r="BGC3">
        <v>21928</v>
      </c>
      <c r="BGD3">
        <v>33858</v>
      </c>
      <c r="BGE3">
        <v>40713</v>
      </c>
      <c r="BGF3">
        <v>43976</v>
      </c>
      <c r="BGG3">
        <v>52329</v>
      </c>
      <c r="BGH3">
        <v>60451</v>
      </c>
      <c r="BGI3">
        <v>74412</v>
      </c>
      <c r="BGJ3">
        <v>81333</v>
      </c>
      <c r="BGK3">
        <v>92374</v>
      </c>
      <c r="BGL3">
        <v>101547</v>
      </c>
      <c r="BGM3">
        <v>110494</v>
      </c>
      <c r="BGN3">
        <v>115064</v>
      </c>
      <c r="BGO3">
        <v>123409</v>
      </c>
      <c r="BGP3">
        <v>128466</v>
      </c>
      <c r="BGQ3">
        <v>138259</v>
      </c>
      <c r="BGR3">
        <v>138909</v>
      </c>
      <c r="BGS3">
        <v>144271</v>
      </c>
      <c r="BGT3">
        <v>145006</v>
      </c>
      <c r="BGU3">
        <v>151396</v>
      </c>
      <c r="BGV3">
        <v>160860</v>
      </c>
      <c r="BGW3">
        <v>22690</v>
      </c>
      <c r="BGX3">
        <v>37794</v>
      </c>
      <c r="BGY3">
        <v>45907</v>
      </c>
      <c r="BGZ3">
        <v>51381</v>
      </c>
      <c r="BHA3">
        <v>58993</v>
      </c>
      <c r="BHB3">
        <v>66993</v>
      </c>
      <c r="BHC3">
        <v>74727</v>
      </c>
      <c r="BHD3">
        <v>82631</v>
      </c>
      <c r="BHE3">
        <v>88752</v>
      </c>
      <c r="BHF3">
        <v>88534</v>
      </c>
      <c r="BHG3">
        <v>92816</v>
      </c>
      <c r="BHH3">
        <v>98129</v>
      </c>
      <c r="BHI3">
        <v>102495</v>
      </c>
      <c r="BHJ3">
        <v>112129</v>
      </c>
      <c r="BHK3">
        <v>116107</v>
      </c>
      <c r="BHL3">
        <v>119459</v>
      </c>
      <c r="BHM3">
        <v>121149</v>
      </c>
      <c r="BHN3">
        <v>122829</v>
      </c>
      <c r="BHO3">
        <v>128341</v>
      </c>
      <c r="BHP3">
        <v>133889</v>
      </c>
      <c r="BHQ3">
        <v>135963</v>
      </c>
      <c r="BHR3">
        <v>142073</v>
      </c>
      <c r="BHS3">
        <v>148896</v>
      </c>
      <c r="BHT3">
        <v>152028</v>
      </c>
      <c r="BHU3">
        <v>155365</v>
      </c>
      <c r="BHV3">
        <v>16098</v>
      </c>
      <c r="BHW3">
        <v>26839</v>
      </c>
      <c r="BHX3">
        <v>43347</v>
      </c>
      <c r="BHY3">
        <v>48617</v>
      </c>
      <c r="BHZ3">
        <v>59164</v>
      </c>
      <c r="BIA3">
        <v>68755</v>
      </c>
      <c r="BIB3">
        <v>79875</v>
      </c>
      <c r="BIC3">
        <v>98718</v>
      </c>
      <c r="BID3">
        <v>98718</v>
      </c>
      <c r="BIE3">
        <v>112180</v>
      </c>
      <c r="BIF3">
        <v>114428</v>
      </c>
      <c r="BIG3">
        <v>124350</v>
      </c>
      <c r="BIH3">
        <v>132640</v>
      </c>
      <c r="BII3">
        <v>141965</v>
      </c>
      <c r="BIJ3">
        <v>150441</v>
      </c>
      <c r="BIK3">
        <v>157249</v>
      </c>
      <c r="BIL3">
        <v>161960</v>
      </c>
      <c r="BIM3">
        <v>168321</v>
      </c>
      <c r="BIN3">
        <v>172783</v>
      </c>
      <c r="BIO3">
        <v>176774</v>
      </c>
      <c r="BIP3">
        <v>15351</v>
      </c>
      <c r="BIQ3">
        <v>27876</v>
      </c>
      <c r="BIR3">
        <v>37190</v>
      </c>
      <c r="BIS3">
        <v>48113</v>
      </c>
      <c r="BIT3">
        <v>59364</v>
      </c>
      <c r="BIU3">
        <v>71807</v>
      </c>
      <c r="BIV3">
        <v>84066</v>
      </c>
      <c r="BIW3">
        <v>93298</v>
      </c>
      <c r="BIX3">
        <v>97856</v>
      </c>
      <c r="BIY3">
        <v>103164</v>
      </c>
      <c r="BIZ3">
        <v>106965</v>
      </c>
      <c r="BJA3">
        <v>113520</v>
      </c>
      <c r="BJB3">
        <v>121483</v>
      </c>
      <c r="BJC3">
        <v>127539</v>
      </c>
      <c r="BJD3">
        <v>136193</v>
      </c>
      <c r="BJE3">
        <v>140472</v>
      </c>
      <c r="BJF3">
        <v>148660</v>
      </c>
      <c r="BJG3">
        <v>153906</v>
      </c>
      <c r="BJH3">
        <v>159771</v>
      </c>
      <c r="BJI3">
        <v>165312</v>
      </c>
      <c r="BJJ3">
        <v>30782</v>
      </c>
      <c r="BJK3">
        <v>39160</v>
      </c>
      <c r="BJL3">
        <v>43873</v>
      </c>
      <c r="BJM3">
        <v>49965</v>
      </c>
      <c r="BJN3">
        <v>57145</v>
      </c>
      <c r="BJO3">
        <v>63190</v>
      </c>
      <c r="BJP3">
        <v>71074</v>
      </c>
      <c r="BJQ3">
        <v>83434</v>
      </c>
      <c r="BJR3">
        <v>89692</v>
      </c>
      <c r="BJS3">
        <v>93937</v>
      </c>
      <c r="BJT3">
        <v>97289</v>
      </c>
      <c r="BJU3">
        <v>100572</v>
      </c>
      <c r="BJV3">
        <v>104117</v>
      </c>
      <c r="BJW3">
        <v>112187</v>
      </c>
      <c r="BJX3">
        <v>112187</v>
      </c>
      <c r="BJY3">
        <v>113098</v>
      </c>
      <c r="BJZ3">
        <v>119900</v>
      </c>
      <c r="BKA3">
        <v>125169</v>
      </c>
      <c r="BKB3">
        <v>122847</v>
      </c>
      <c r="BKC3">
        <v>127445</v>
      </c>
      <c r="BKD3">
        <v>130637</v>
      </c>
      <c r="BKE3">
        <v>130630</v>
      </c>
      <c r="BKF3">
        <v>137630</v>
      </c>
      <c r="BKG3">
        <v>140410</v>
      </c>
      <c r="BKH3">
        <v>139786</v>
      </c>
      <c r="BKI3">
        <v>20256</v>
      </c>
      <c r="BKJ3">
        <v>27307</v>
      </c>
      <c r="BKK3">
        <v>35315</v>
      </c>
      <c r="BKL3">
        <v>46959</v>
      </c>
      <c r="BKM3">
        <v>55905</v>
      </c>
      <c r="BKN3">
        <v>62733</v>
      </c>
      <c r="BKO3">
        <v>70832</v>
      </c>
      <c r="BKP3">
        <v>76012</v>
      </c>
      <c r="BKQ3">
        <v>80209</v>
      </c>
      <c r="BKR3">
        <v>83998</v>
      </c>
      <c r="BKS3">
        <v>89946</v>
      </c>
      <c r="BKT3">
        <v>93869</v>
      </c>
      <c r="BKU3">
        <v>90465</v>
      </c>
      <c r="BKV3">
        <v>96156</v>
      </c>
      <c r="BKW3">
        <v>96018</v>
      </c>
      <c r="BKX3">
        <v>95624</v>
      </c>
      <c r="BKY3">
        <v>100260</v>
      </c>
      <c r="BKZ3">
        <v>104255</v>
      </c>
      <c r="BLA3">
        <v>104255</v>
      </c>
      <c r="BLB3">
        <v>110040</v>
      </c>
      <c r="BLC3">
        <v>31324</v>
      </c>
      <c r="BLD3">
        <v>37361</v>
      </c>
      <c r="BLE3">
        <v>40471</v>
      </c>
      <c r="BLF3">
        <v>43879</v>
      </c>
      <c r="BLG3">
        <v>46406</v>
      </c>
      <c r="BLH3">
        <v>53220</v>
      </c>
      <c r="BLI3">
        <v>58194</v>
      </c>
      <c r="BLJ3">
        <v>61438</v>
      </c>
      <c r="BLK3">
        <v>61849</v>
      </c>
      <c r="BLL3">
        <v>65442</v>
      </c>
      <c r="BLM3">
        <v>67154</v>
      </c>
      <c r="BLN3">
        <v>70181</v>
      </c>
      <c r="BLO3">
        <v>72885</v>
      </c>
      <c r="BLP3">
        <v>74576</v>
      </c>
      <c r="BLQ3">
        <v>76950</v>
      </c>
      <c r="BLR3">
        <v>77282</v>
      </c>
      <c r="BLS3">
        <v>78360</v>
      </c>
      <c r="BLT3">
        <v>83435</v>
      </c>
      <c r="BLU3">
        <v>88162</v>
      </c>
      <c r="BLV3">
        <v>91376</v>
      </c>
      <c r="BLW3">
        <v>94714</v>
      </c>
      <c r="BLX3">
        <v>100876</v>
      </c>
      <c r="BLY3">
        <v>104302</v>
      </c>
      <c r="BLZ3">
        <v>105739</v>
      </c>
      <c r="BMA3">
        <v>109719</v>
      </c>
      <c r="BMB3">
        <v>43609</v>
      </c>
      <c r="BMC3">
        <v>49779</v>
      </c>
      <c r="BMD3">
        <v>54417</v>
      </c>
      <c r="BME3">
        <v>57909</v>
      </c>
      <c r="BMF3">
        <v>57909</v>
      </c>
      <c r="BMG3">
        <v>57909</v>
      </c>
      <c r="BMH3">
        <v>60103</v>
      </c>
      <c r="BMI3">
        <v>62647</v>
      </c>
      <c r="BMJ3">
        <v>68279</v>
      </c>
      <c r="BMK3">
        <v>72102</v>
      </c>
      <c r="BML3">
        <v>74363</v>
      </c>
      <c r="BMM3">
        <v>80178</v>
      </c>
      <c r="BMN3">
        <v>86700</v>
      </c>
      <c r="BMO3">
        <v>88871</v>
      </c>
      <c r="BMP3">
        <v>94135</v>
      </c>
      <c r="BMQ3">
        <v>144865</v>
      </c>
      <c r="BMR3">
        <v>114797</v>
      </c>
      <c r="BMS3">
        <v>125724</v>
      </c>
      <c r="BMT3">
        <v>157519</v>
      </c>
      <c r="BMU3">
        <v>199773</v>
      </c>
      <c r="BMV3">
        <v>65191</v>
      </c>
      <c r="BMW3">
        <v>75724</v>
      </c>
      <c r="BMX3">
        <v>87710</v>
      </c>
      <c r="BMY3">
        <v>96501</v>
      </c>
      <c r="BMZ3">
        <v>116779</v>
      </c>
      <c r="BNA3">
        <v>123831</v>
      </c>
      <c r="BNB3">
        <v>134442</v>
      </c>
      <c r="BNC3">
        <v>145767</v>
      </c>
      <c r="BND3">
        <v>154911</v>
      </c>
      <c r="BNE3">
        <v>158520</v>
      </c>
      <c r="BNF3">
        <v>169220</v>
      </c>
      <c r="BNG3">
        <v>171998</v>
      </c>
      <c r="BNH3">
        <v>192263</v>
      </c>
      <c r="BNI3">
        <v>202794</v>
      </c>
      <c r="BNJ3">
        <v>192883</v>
      </c>
      <c r="BNK3">
        <v>210503</v>
      </c>
      <c r="BNL3">
        <v>233328</v>
      </c>
      <c r="BNM3">
        <v>217530</v>
      </c>
      <c r="BNN3">
        <v>218534</v>
      </c>
      <c r="BNO3">
        <v>224565</v>
      </c>
      <c r="BNP3">
        <v>29143</v>
      </c>
      <c r="BNQ3">
        <v>52186</v>
      </c>
      <c r="BNR3">
        <v>64246</v>
      </c>
      <c r="BNS3">
        <v>64246</v>
      </c>
      <c r="BNT3">
        <v>73410</v>
      </c>
      <c r="BNU3">
        <v>86054</v>
      </c>
      <c r="BNV3">
        <v>99762</v>
      </c>
      <c r="BNW3">
        <v>115805</v>
      </c>
      <c r="BNX3">
        <v>125666</v>
      </c>
      <c r="BNY3">
        <v>139123</v>
      </c>
      <c r="BNZ3">
        <v>147728</v>
      </c>
      <c r="BOA3">
        <v>164354</v>
      </c>
      <c r="BOB3">
        <v>185300</v>
      </c>
      <c r="BOC3">
        <v>188098</v>
      </c>
      <c r="BOD3">
        <v>196667</v>
      </c>
      <c r="BOE3">
        <v>199752</v>
      </c>
      <c r="BOF3">
        <v>226707</v>
      </c>
      <c r="BOG3">
        <v>221448</v>
      </c>
      <c r="BOH3">
        <v>246546</v>
      </c>
      <c r="BOI3">
        <v>255962</v>
      </c>
      <c r="BOJ3">
        <v>29827</v>
      </c>
      <c r="BOK3">
        <v>50008</v>
      </c>
      <c r="BOL3">
        <v>61784</v>
      </c>
      <c r="BOM3">
        <v>61784</v>
      </c>
      <c r="BON3">
        <v>73921</v>
      </c>
      <c r="BOO3">
        <v>85565</v>
      </c>
      <c r="BOP3">
        <v>110078</v>
      </c>
      <c r="BOQ3">
        <v>106976</v>
      </c>
      <c r="BOR3">
        <v>116803</v>
      </c>
      <c r="BOS3">
        <v>121787</v>
      </c>
      <c r="BOT3">
        <v>123217</v>
      </c>
      <c r="BOU3">
        <v>133309</v>
      </c>
      <c r="BOV3">
        <v>141910</v>
      </c>
      <c r="BOW3">
        <v>144499</v>
      </c>
      <c r="BOX3">
        <v>154584</v>
      </c>
      <c r="BOY3">
        <v>177254</v>
      </c>
      <c r="BOZ3">
        <v>177254</v>
      </c>
      <c r="BPA3">
        <v>177254</v>
      </c>
      <c r="BPB3">
        <v>190540</v>
      </c>
      <c r="BPC3">
        <v>198048</v>
      </c>
      <c r="BPD3">
        <v>212249</v>
      </c>
      <c r="BPE3">
        <v>212249</v>
      </c>
      <c r="BPF3">
        <v>212249</v>
      </c>
      <c r="BPG3">
        <v>219572</v>
      </c>
      <c r="BPH3">
        <v>214601</v>
      </c>
      <c r="BPI3">
        <v>42107</v>
      </c>
      <c r="BPJ3">
        <v>60248</v>
      </c>
      <c r="BPK3">
        <v>65930</v>
      </c>
      <c r="BPL3">
        <v>82492</v>
      </c>
      <c r="BPM3">
        <v>99377</v>
      </c>
      <c r="BPN3">
        <v>116363</v>
      </c>
      <c r="BPO3">
        <v>127822</v>
      </c>
      <c r="BPP3">
        <v>142106</v>
      </c>
      <c r="BPQ3">
        <v>155102</v>
      </c>
      <c r="BPR3">
        <v>169928</v>
      </c>
      <c r="BPS3">
        <v>193834</v>
      </c>
      <c r="BPT3">
        <v>216915</v>
      </c>
      <c r="BPU3">
        <v>231351</v>
      </c>
      <c r="BPV3">
        <v>246377</v>
      </c>
      <c r="BPW3">
        <v>258239</v>
      </c>
      <c r="BPX3">
        <v>258239</v>
      </c>
      <c r="BPY3">
        <v>269380</v>
      </c>
      <c r="BPZ3">
        <v>280086</v>
      </c>
      <c r="BQA3">
        <v>292686</v>
      </c>
      <c r="BQB3">
        <v>301302</v>
      </c>
      <c r="BQC3">
        <v>41623</v>
      </c>
      <c r="BQD3">
        <v>63575</v>
      </c>
      <c r="BQE3">
        <v>74810</v>
      </c>
      <c r="BQF3">
        <v>81091</v>
      </c>
      <c r="BQG3">
        <v>95251</v>
      </c>
      <c r="BQH3">
        <v>110831</v>
      </c>
      <c r="BQI3">
        <v>122451</v>
      </c>
      <c r="BQJ3">
        <v>133424</v>
      </c>
      <c r="BQK3">
        <v>141702</v>
      </c>
      <c r="BQL3">
        <v>141702</v>
      </c>
      <c r="BQM3">
        <v>145955</v>
      </c>
      <c r="BQN3">
        <v>165199</v>
      </c>
      <c r="BQO3">
        <v>180115</v>
      </c>
      <c r="BQP3">
        <v>197081</v>
      </c>
      <c r="BQQ3">
        <v>197081</v>
      </c>
      <c r="BQR3">
        <v>204061</v>
      </c>
      <c r="BQS3">
        <v>197580</v>
      </c>
      <c r="BQT3">
        <v>214911</v>
      </c>
      <c r="BQU3">
        <v>236734</v>
      </c>
      <c r="BQV3">
        <v>236734</v>
      </c>
      <c r="BQW3">
        <v>229630</v>
      </c>
      <c r="BQX3">
        <v>236344</v>
      </c>
      <c r="BQY3">
        <v>237998</v>
      </c>
      <c r="BQZ3">
        <v>247888</v>
      </c>
      <c r="BRA3">
        <v>247888</v>
      </c>
      <c r="BRB3">
        <v>34864</v>
      </c>
      <c r="BRC3">
        <v>34864</v>
      </c>
      <c r="BRD3">
        <v>51139</v>
      </c>
      <c r="BRE3">
        <v>69073</v>
      </c>
      <c r="BRF3">
        <v>69073</v>
      </c>
      <c r="BRG3">
        <v>79438</v>
      </c>
      <c r="BRH3">
        <v>94395</v>
      </c>
      <c r="BRI3">
        <v>98810</v>
      </c>
      <c r="BRJ3">
        <v>123041</v>
      </c>
      <c r="BRK3">
        <v>123041</v>
      </c>
      <c r="BRL3">
        <v>142233</v>
      </c>
      <c r="BRM3">
        <v>160510</v>
      </c>
      <c r="BRN3">
        <v>168093</v>
      </c>
      <c r="BRO3">
        <v>190713</v>
      </c>
      <c r="BRP3">
        <v>190713</v>
      </c>
      <c r="BRQ3">
        <v>193843</v>
      </c>
      <c r="BRR3">
        <v>199380</v>
      </c>
      <c r="BRS3">
        <v>211428</v>
      </c>
      <c r="BRT3">
        <v>229248</v>
      </c>
      <c r="BRU3">
        <v>229248</v>
      </c>
      <c r="BRV3">
        <v>30360</v>
      </c>
      <c r="BRW3">
        <v>30360</v>
      </c>
      <c r="BRX3">
        <v>49999</v>
      </c>
      <c r="BRY3">
        <v>71975</v>
      </c>
      <c r="BRZ3">
        <v>71975</v>
      </c>
      <c r="BSA3">
        <v>76811</v>
      </c>
      <c r="BSB3">
        <v>85981</v>
      </c>
      <c r="BSC3">
        <v>98432</v>
      </c>
      <c r="BSD3">
        <v>114254</v>
      </c>
      <c r="BSE3">
        <v>114254</v>
      </c>
      <c r="BSF3">
        <v>119702</v>
      </c>
      <c r="BSG3">
        <v>128527</v>
      </c>
      <c r="BSH3">
        <v>139322</v>
      </c>
      <c r="BSI3">
        <v>146031</v>
      </c>
      <c r="BSJ3">
        <v>146031</v>
      </c>
      <c r="BSK3">
        <v>158983</v>
      </c>
      <c r="BSL3">
        <v>175649</v>
      </c>
      <c r="BSM3">
        <v>181323</v>
      </c>
      <c r="BSN3">
        <v>187537</v>
      </c>
      <c r="BSO3">
        <v>187537</v>
      </c>
      <c r="BSP3">
        <v>32974</v>
      </c>
      <c r="BSQ3">
        <v>32974</v>
      </c>
      <c r="BSR3">
        <v>47705</v>
      </c>
      <c r="BSS3">
        <v>72144</v>
      </c>
      <c r="BST3">
        <v>72144</v>
      </c>
      <c r="BSU3">
        <v>78886</v>
      </c>
      <c r="BSV3">
        <v>83878</v>
      </c>
      <c r="BSW3">
        <v>100462</v>
      </c>
      <c r="BSX3">
        <v>109590</v>
      </c>
      <c r="BSY3">
        <v>109590</v>
      </c>
      <c r="BSZ3">
        <v>125729</v>
      </c>
      <c r="BTA3">
        <v>143387</v>
      </c>
      <c r="BTB3">
        <v>163090</v>
      </c>
      <c r="BTC3">
        <v>180529</v>
      </c>
      <c r="BTD3">
        <v>180529</v>
      </c>
      <c r="BTE3">
        <v>196352</v>
      </c>
      <c r="BTF3">
        <v>205334</v>
      </c>
      <c r="BTG3">
        <v>215634</v>
      </c>
      <c r="BTH3">
        <v>229039</v>
      </c>
      <c r="BTI3">
        <v>229039</v>
      </c>
      <c r="BTJ3">
        <v>235255</v>
      </c>
      <c r="BTK3">
        <v>227725</v>
      </c>
      <c r="BTL3">
        <v>242711</v>
      </c>
      <c r="BTM3">
        <v>250867</v>
      </c>
      <c r="BTN3">
        <v>261145</v>
      </c>
      <c r="BTO3">
        <v>28771</v>
      </c>
      <c r="BTP3">
        <v>28771</v>
      </c>
      <c r="BTQ3">
        <v>42895</v>
      </c>
      <c r="BTR3">
        <v>69940</v>
      </c>
      <c r="BTS3">
        <v>69940</v>
      </c>
      <c r="BTT3">
        <v>81407</v>
      </c>
      <c r="BTU3">
        <v>95109</v>
      </c>
      <c r="BTV3">
        <v>109603</v>
      </c>
      <c r="BTW3">
        <v>129654</v>
      </c>
      <c r="BTX3">
        <v>141366</v>
      </c>
      <c r="BTY3">
        <v>153739</v>
      </c>
      <c r="BTZ3">
        <v>153739</v>
      </c>
      <c r="BUA3">
        <v>161331</v>
      </c>
      <c r="BUB3">
        <v>172049</v>
      </c>
      <c r="BUC3">
        <v>177092</v>
      </c>
      <c r="BUD3">
        <v>183244</v>
      </c>
      <c r="BUE3">
        <v>191446</v>
      </c>
      <c r="BUF3">
        <v>201240</v>
      </c>
      <c r="BUG3">
        <v>210959</v>
      </c>
      <c r="BUH3">
        <v>215787</v>
      </c>
      <c r="BUI3">
        <v>36333</v>
      </c>
      <c r="BUJ3">
        <v>36333</v>
      </c>
      <c r="BUK3">
        <v>47534</v>
      </c>
      <c r="BUL3">
        <v>54792</v>
      </c>
      <c r="BUM3">
        <v>69128</v>
      </c>
      <c r="BUN3">
        <v>82060</v>
      </c>
      <c r="BUO3">
        <v>96282</v>
      </c>
      <c r="BUP3">
        <v>112136</v>
      </c>
      <c r="BUQ3">
        <v>122299</v>
      </c>
      <c r="BUR3">
        <v>137053</v>
      </c>
      <c r="BUS3">
        <v>146717</v>
      </c>
      <c r="BUT3">
        <v>157108</v>
      </c>
      <c r="BUU3">
        <v>175125</v>
      </c>
      <c r="BUV3">
        <v>181523</v>
      </c>
      <c r="BUW3">
        <v>184411</v>
      </c>
      <c r="BUX3">
        <v>192582</v>
      </c>
      <c r="BUY3">
        <v>197353</v>
      </c>
      <c r="BUZ3">
        <v>203403</v>
      </c>
      <c r="BVA3">
        <v>215745</v>
      </c>
      <c r="BVB3">
        <v>215745</v>
      </c>
      <c r="BVC3">
        <v>33593</v>
      </c>
      <c r="BVD3">
        <v>33593</v>
      </c>
      <c r="BVE3">
        <v>40137</v>
      </c>
      <c r="BVF3">
        <v>49077</v>
      </c>
      <c r="BVG3">
        <v>59878</v>
      </c>
      <c r="BVH3">
        <v>69101</v>
      </c>
      <c r="BVI3">
        <v>79847</v>
      </c>
      <c r="BVJ3">
        <v>99157</v>
      </c>
      <c r="BVK3">
        <v>106960</v>
      </c>
      <c r="BVL3">
        <v>120023</v>
      </c>
      <c r="BVM3">
        <v>128138</v>
      </c>
      <c r="BVN3">
        <v>150185</v>
      </c>
      <c r="BVO3">
        <v>155167</v>
      </c>
      <c r="BVP3">
        <v>171103</v>
      </c>
      <c r="BVQ3">
        <v>181381</v>
      </c>
      <c r="BVR3">
        <v>195157</v>
      </c>
      <c r="BVS3">
        <v>206922</v>
      </c>
      <c r="BVT3">
        <v>211351</v>
      </c>
      <c r="BVU3">
        <v>223978</v>
      </c>
      <c r="BVV3">
        <v>220651</v>
      </c>
      <c r="BVW3">
        <v>242045</v>
      </c>
      <c r="BVX3">
        <v>242926</v>
      </c>
      <c r="BVY3">
        <v>264342</v>
      </c>
      <c r="BVZ3">
        <v>266209</v>
      </c>
      <c r="BWA3">
        <v>39829</v>
      </c>
      <c r="BWB3">
        <v>39829</v>
      </c>
      <c r="BWC3">
        <v>39829</v>
      </c>
      <c r="BWD3">
        <v>50245</v>
      </c>
      <c r="BWE3">
        <v>68882</v>
      </c>
      <c r="BWF3">
        <v>78427</v>
      </c>
      <c r="BWG3">
        <v>91687</v>
      </c>
      <c r="BWH3">
        <v>102361</v>
      </c>
      <c r="BWI3">
        <v>113547</v>
      </c>
      <c r="BWJ3">
        <v>121467</v>
      </c>
      <c r="BWK3">
        <v>131482</v>
      </c>
      <c r="BWL3">
        <v>137698</v>
      </c>
      <c r="BWM3">
        <v>152656</v>
      </c>
      <c r="BWN3">
        <v>156451</v>
      </c>
      <c r="BWO3">
        <v>162342</v>
      </c>
      <c r="BWP3">
        <v>167919</v>
      </c>
      <c r="BWQ3">
        <v>171645</v>
      </c>
      <c r="BWR3">
        <v>175187</v>
      </c>
      <c r="BWS3">
        <v>182685</v>
      </c>
      <c r="BWT3">
        <v>193525</v>
      </c>
      <c r="BWU3">
        <v>217817</v>
      </c>
      <c r="BWV3">
        <v>211651</v>
      </c>
      <c r="BWW3">
        <v>43860</v>
      </c>
      <c r="BWX3">
        <v>43860</v>
      </c>
      <c r="BWY3">
        <v>50798</v>
      </c>
      <c r="BWZ3">
        <v>62532</v>
      </c>
      <c r="BXA3">
        <v>78399</v>
      </c>
      <c r="BXB3">
        <v>86881</v>
      </c>
      <c r="BXC3">
        <v>89088</v>
      </c>
      <c r="BXD3">
        <v>93826</v>
      </c>
      <c r="BXE3">
        <v>103605</v>
      </c>
      <c r="BXF3">
        <v>117288</v>
      </c>
      <c r="BXG3">
        <v>123613</v>
      </c>
      <c r="BXH3">
        <v>131293</v>
      </c>
      <c r="BXI3">
        <v>140345</v>
      </c>
      <c r="BXJ3">
        <v>142092</v>
      </c>
      <c r="BXK3">
        <v>151386</v>
      </c>
      <c r="BXL3">
        <v>160687</v>
      </c>
      <c r="BXM3">
        <v>162108</v>
      </c>
      <c r="BXN3">
        <v>162786</v>
      </c>
      <c r="BXO3">
        <v>168888</v>
      </c>
      <c r="BXP3">
        <v>177078</v>
      </c>
      <c r="BXQ3">
        <v>170854</v>
      </c>
      <c r="BXR3">
        <v>169297</v>
      </c>
      <c r="BXS3">
        <v>169297</v>
      </c>
      <c r="BXT3">
        <v>166818</v>
      </c>
      <c r="BXU3">
        <v>35657</v>
      </c>
      <c r="BXV3">
        <v>35657</v>
      </c>
      <c r="BXW3">
        <v>47305</v>
      </c>
      <c r="BXX3">
        <v>56444</v>
      </c>
      <c r="BXY3">
        <v>67888</v>
      </c>
      <c r="BXZ3">
        <v>75633</v>
      </c>
      <c r="BYA3">
        <v>83151</v>
      </c>
      <c r="BYB3">
        <v>95584</v>
      </c>
      <c r="BYC3">
        <v>105768</v>
      </c>
      <c r="BYD3">
        <v>113341</v>
      </c>
      <c r="BYE3">
        <v>115646</v>
      </c>
      <c r="BYF3">
        <v>121855</v>
      </c>
      <c r="BYG3">
        <v>130182</v>
      </c>
      <c r="BYH3">
        <v>134820</v>
      </c>
      <c r="BYI3">
        <v>134929</v>
      </c>
      <c r="BYJ3">
        <v>142652</v>
      </c>
      <c r="BYK3">
        <v>150615</v>
      </c>
      <c r="BYL3">
        <v>158701</v>
      </c>
      <c r="BYM3">
        <v>167333</v>
      </c>
      <c r="BYN3">
        <v>167333</v>
      </c>
      <c r="BYO3">
        <v>25620</v>
      </c>
      <c r="BYP3">
        <v>25620</v>
      </c>
      <c r="BYQ3">
        <v>35371</v>
      </c>
      <c r="BYR3">
        <v>50761</v>
      </c>
      <c r="BYS3">
        <v>59243</v>
      </c>
      <c r="BYT3">
        <v>69221</v>
      </c>
      <c r="BYU3">
        <v>81812</v>
      </c>
      <c r="BYV3">
        <v>91416</v>
      </c>
      <c r="BYW3">
        <v>102360</v>
      </c>
      <c r="BYX3">
        <v>113656</v>
      </c>
      <c r="BYY3">
        <v>121603</v>
      </c>
      <c r="BYZ3">
        <v>131185</v>
      </c>
      <c r="BZA3">
        <v>144628</v>
      </c>
      <c r="BZB3">
        <v>144628</v>
      </c>
      <c r="BZC3">
        <v>153784</v>
      </c>
      <c r="BZD3">
        <v>162119</v>
      </c>
      <c r="BZE3">
        <v>177066</v>
      </c>
      <c r="BZF3">
        <v>185036</v>
      </c>
      <c r="BZG3">
        <v>185036</v>
      </c>
      <c r="BZH3">
        <v>198416</v>
      </c>
      <c r="BZI3">
        <v>52838</v>
      </c>
      <c r="BZJ3">
        <v>52838</v>
      </c>
      <c r="BZK3">
        <v>56617</v>
      </c>
      <c r="BZL3">
        <v>67870</v>
      </c>
      <c r="BZM3">
        <v>73128</v>
      </c>
      <c r="BZN3">
        <v>84982</v>
      </c>
      <c r="BZO3">
        <v>100270</v>
      </c>
      <c r="BZP3">
        <v>113629</v>
      </c>
      <c r="BZQ3">
        <v>128439</v>
      </c>
      <c r="BZR3">
        <v>136323</v>
      </c>
      <c r="BZS3">
        <v>146428</v>
      </c>
      <c r="BZT3">
        <v>147216</v>
      </c>
      <c r="BZU3">
        <v>151937</v>
      </c>
      <c r="BZV3">
        <v>163727</v>
      </c>
      <c r="BZW3">
        <v>171963</v>
      </c>
      <c r="BZX3">
        <v>173860</v>
      </c>
      <c r="BZY3">
        <v>180597</v>
      </c>
      <c r="BZZ3">
        <v>184034</v>
      </c>
      <c r="CAA3">
        <v>196392</v>
      </c>
      <c r="CAB3">
        <v>36917</v>
      </c>
      <c r="CAC3">
        <v>36917</v>
      </c>
      <c r="CAD3">
        <v>36917</v>
      </c>
      <c r="CAE3">
        <v>49741</v>
      </c>
      <c r="CAF3">
        <v>58107</v>
      </c>
      <c r="CAG3">
        <v>72055</v>
      </c>
      <c r="CAH3">
        <v>82229</v>
      </c>
      <c r="CAI3">
        <v>102172</v>
      </c>
      <c r="CAJ3">
        <v>111752</v>
      </c>
      <c r="CAK3">
        <v>118309</v>
      </c>
      <c r="CAL3">
        <v>121509</v>
      </c>
      <c r="CAM3">
        <v>131378</v>
      </c>
      <c r="CAN3">
        <v>142036</v>
      </c>
      <c r="CAO3">
        <v>148058</v>
      </c>
      <c r="CAP3">
        <v>155629</v>
      </c>
      <c r="CAQ3">
        <v>159299</v>
      </c>
      <c r="CAR3">
        <v>178763</v>
      </c>
      <c r="CAS3">
        <v>185499</v>
      </c>
      <c r="CAT3">
        <v>195145</v>
      </c>
      <c r="CAU3">
        <v>199508</v>
      </c>
      <c r="CAV3">
        <v>205847</v>
      </c>
      <c r="CAW3">
        <v>213758</v>
      </c>
      <c r="CAX3">
        <v>213167</v>
      </c>
      <c r="CAY3">
        <v>208553</v>
      </c>
      <c r="CAZ3">
        <v>214269</v>
      </c>
      <c r="CBA3">
        <v>226716</v>
      </c>
      <c r="CBB3">
        <v>36732</v>
      </c>
      <c r="CBC3">
        <v>36732</v>
      </c>
      <c r="CBD3">
        <v>53930</v>
      </c>
      <c r="CBE3">
        <v>64851</v>
      </c>
      <c r="CBF3">
        <v>81225</v>
      </c>
      <c r="CBG3">
        <v>111394</v>
      </c>
      <c r="CBH3">
        <v>110632</v>
      </c>
      <c r="CBI3">
        <v>131324</v>
      </c>
      <c r="CBJ3">
        <v>148284</v>
      </c>
      <c r="CBK3">
        <v>166469</v>
      </c>
      <c r="CBL3">
        <v>188712</v>
      </c>
      <c r="CBM3">
        <v>193954</v>
      </c>
      <c r="CBN3">
        <v>198747</v>
      </c>
      <c r="CBO3">
        <v>209336</v>
      </c>
      <c r="CBP3">
        <v>215861</v>
      </c>
      <c r="CBQ3">
        <v>226642</v>
      </c>
      <c r="CBR3">
        <v>230328</v>
      </c>
      <c r="CBS3">
        <v>241417</v>
      </c>
      <c r="CBT3">
        <v>244599</v>
      </c>
      <c r="CBU3">
        <v>248414</v>
      </c>
      <c r="CBV3">
        <v>34390</v>
      </c>
      <c r="CBW3">
        <v>34390</v>
      </c>
      <c r="CBX3">
        <v>48786</v>
      </c>
      <c r="CBY3">
        <v>69732</v>
      </c>
      <c r="CBZ3">
        <v>87618</v>
      </c>
      <c r="CCA3">
        <v>100103</v>
      </c>
      <c r="CCB3">
        <v>115520</v>
      </c>
      <c r="CCC3">
        <v>130911</v>
      </c>
      <c r="CCD3">
        <v>142692</v>
      </c>
      <c r="CCE3">
        <v>148936</v>
      </c>
      <c r="CCF3">
        <v>157684</v>
      </c>
      <c r="CCG3">
        <v>162762</v>
      </c>
      <c r="CCH3">
        <v>181494</v>
      </c>
      <c r="CCI3">
        <v>184432</v>
      </c>
      <c r="CCJ3">
        <v>184432</v>
      </c>
      <c r="CCK3">
        <v>195977</v>
      </c>
      <c r="CCL3">
        <v>202557</v>
      </c>
      <c r="CCM3">
        <v>208502</v>
      </c>
      <c r="CCN3">
        <v>216491</v>
      </c>
      <c r="CCO3">
        <v>221261</v>
      </c>
      <c r="CCP3">
        <v>30443</v>
      </c>
      <c r="CCQ3">
        <v>30443</v>
      </c>
      <c r="CCR3">
        <v>41381</v>
      </c>
      <c r="CCS3">
        <v>55452</v>
      </c>
      <c r="CCT3">
        <v>69123</v>
      </c>
      <c r="CCU3">
        <v>80970</v>
      </c>
      <c r="CCV3">
        <v>97040</v>
      </c>
      <c r="CCW3">
        <v>111210</v>
      </c>
      <c r="CCX3">
        <v>123356</v>
      </c>
      <c r="CCY3">
        <v>140771</v>
      </c>
      <c r="CCZ3">
        <v>143446</v>
      </c>
      <c r="CDA3">
        <v>144562</v>
      </c>
      <c r="CDB3">
        <v>145276</v>
      </c>
      <c r="CDC3">
        <v>152748</v>
      </c>
      <c r="CDD3">
        <v>148732</v>
      </c>
      <c r="CDE3">
        <v>185156</v>
      </c>
      <c r="CDF3">
        <v>161997</v>
      </c>
      <c r="CDG3">
        <v>167075</v>
      </c>
      <c r="CDH3">
        <v>173339</v>
      </c>
      <c r="CDI3">
        <v>181384</v>
      </c>
      <c r="CDJ3">
        <v>181430</v>
      </c>
      <c r="CDK3">
        <v>179658</v>
      </c>
      <c r="CDL3">
        <v>181711</v>
      </c>
      <c r="CDM3">
        <v>188277</v>
      </c>
      <c r="CDN3">
        <v>191243</v>
      </c>
      <c r="CDO3">
        <v>40313</v>
      </c>
      <c r="CDP3">
        <v>40313</v>
      </c>
      <c r="CDQ3">
        <v>55908</v>
      </c>
      <c r="CDR3">
        <v>74221</v>
      </c>
      <c r="CDS3">
        <v>83432</v>
      </c>
      <c r="CDT3">
        <v>89698</v>
      </c>
      <c r="CDU3">
        <v>100377</v>
      </c>
      <c r="CDV3">
        <v>107423</v>
      </c>
      <c r="CDW3">
        <v>118580</v>
      </c>
      <c r="CDX3">
        <v>123450</v>
      </c>
      <c r="CDY3">
        <v>135828</v>
      </c>
      <c r="CDZ3">
        <v>141721</v>
      </c>
      <c r="CEA3">
        <v>141721</v>
      </c>
      <c r="CEB3">
        <v>149431</v>
      </c>
      <c r="CEC3">
        <v>160348</v>
      </c>
      <c r="CED3">
        <v>173691</v>
      </c>
      <c r="CEE3">
        <v>180883</v>
      </c>
      <c r="CEF3">
        <v>194803</v>
      </c>
      <c r="CEG3">
        <v>199088</v>
      </c>
      <c r="CEH3">
        <v>200993</v>
      </c>
      <c r="CEI3">
        <v>45858</v>
      </c>
      <c r="CEJ3">
        <v>45858</v>
      </c>
      <c r="CEK3">
        <v>70794</v>
      </c>
      <c r="CEL3">
        <v>82317</v>
      </c>
      <c r="CEM3">
        <v>92224</v>
      </c>
      <c r="CEN3">
        <v>102999</v>
      </c>
      <c r="CEO3">
        <v>115678</v>
      </c>
      <c r="CEP3">
        <v>124996</v>
      </c>
      <c r="CEQ3">
        <v>132794</v>
      </c>
      <c r="CER3">
        <v>135722</v>
      </c>
      <c r="CES3">
        <v>140974</v>
      </c>
      <c r="CET3">
        <v>144329</v>
      </c>
      <c r="CEU3">
        <v>146329</v>
      </c>
      <c r="CEV3">
        <v>153578</v>
      </c>
      <c r="CEW3">
        <v>167873</v>
      </c>
      <c r="CEX3">
        <v>177005</v>
      </c>
      <c r="CEY3">
        <v>191496</v>
      </c>
      <c r="CEZ3">
        <v>186967</v>
      </c>
      <c r="CFA3">
        <v>190166</v>
      </c>
      <c r="CFB3">
        <v>190166</v>
      </c>
      <c r="CFC3">
        <v>190156</v>
      </c>
      <c r="CFD3">
        <v>192703</v>
      </c>
      <c r="CFE3">
        <v>194533</v>
      </c>
      <c r="CFF3">
        <v>192856</v>
      </c>
      <c r="CFG3">
        <v>197262</v>
      </c>
      <c r="CFH3">
        <v>41223</v>
      </c>
      <c r="CFI3">
        <v>41223</v>
      </c>
      <c r="CFJ3">
        <v>57298</v>
      </c>
      <c r="CFK3">
        <v>71972</v>
      </c>
      <c r="CFL3">
        <v>76043</v>
      </c>
      <c r="CFM3">
        <v>88750</v>
      </c>
      <c r="CFN3">
        <v>96181</v>
      </c>
      <c r="CFO3">
        <v>106716</v>
      </c>
      <c r="CFP3">
        <v>110951</v>
      </c>
      <c r="CFQ3">
        <v>111382</v>
      </c>
      <c r="CFR3">
        <v>121887</v>
      </c>
      <c r="CFS3">
        <v>130263</v>
      </c>
      <c r="CFT3">
        <v>134455</v>
      </c>
      <c r="CFU3">
        <v>147262</v>
      </c>
      <c r="CFV3">
        <v>147274</v>
      </c>
      <c r="CFW3">
        <v>153086</v>
      </c>
      <c r="CFX3">
        <v>152532</v>
      </c>
      <c r="CFY3">
        <v>156121</v>
      </c>
      <c r="CFZ3">
        <v>154875</v>
      </c>
      <c r="CGA3">
        <v>160086</v>
      </c>
      <c r="CGB3">
        <v>41558</v>
      </c>
      <c r="CGC3">
        <v>41558</v>
      </c>
      <c r="CGD3">
        <v>48874</v>
      </c>
      <c r="CGE3">
        <v>58428</v>
      </c>
      <c r="CGF3">
        <v>68793</v>
      </c>
      <c r="CGG3">
        <v>83054</v>
      </c>
      <c r="CGH3">
        <v>93373</v>
      </c>
      <c r="CGI3">
        <v>106052</v>
      </c>
      <c r="CGJ3">
        <v>115734</v>
      </c>
      <c r="CGK3">
        <v>117935</v>
      </c>
      <c r="CGL3">
        <v>124994</v>
      </c>
      <c r="CGM3">
        <v>130975</v>
      </c>
      <c r="CGN3">
        <v>147048</v>
      </c>
      <c r="CGO3">
        <v>146963</v>
      </c>
      <c r="CGP3">
        <v>171495</v>
      </c>
      <c r="CGQ3">
        <v>171495</v>
      </c>
      <c r="CGR3">
        <v>171495</v>
      </c>
      <c r="CGS3">
        <v>177438</v>
      </c>
      <c r="CGT3">
        <v>188312</v>
      </c>
      <c r="CGU3">
        <v>189550</v>
      </c>
      <c r="CGV3">
        <v>55175</v>
      </c>
      <c r="CGW3">
        <v>55175</v>
      </c>
      <c r="CGX3">
        <v>67623</v>
      </c>
      <c r="CGY3">
        <v>77243</v>
      </c>
      <c r="CGZ3">
        <v>89981</v>
      </c>
      <c r="CHA3">
        <v>89981</v>
      </c>
      <c r="CHB3">
        <v>97324</v>
      </c>
      <c r="CHC3">
        <v>110407</v>
      </c>
      <c r="CHD3">
        <v>118025</v>
      </c>
      <c r="CHE3">
        <v>124529</v>
      </c>
      <c r="CHF3">
        <v>131733</v>
      </c>
      <c r="CHG3">
        <v>137043</v>
      </c>
      <c r="CHH3">
        <v>142110</v>
      </c>
      <c r="CHI3">
        <v>151778</v>
      </c>
      <c r="CHJ3">
        <v>162055</v>
      </c>
      <c r="CHK3">
        <v>171627</v>
      </c>
      <c r="CHL3">
        <v>173405</v>
      </c>
      <c r="CHM3">
        <v>185477</v>
      </c>
      <c r="CHN3">
        <v>188008</v>
      </c>
      <c r="CHO3">
        <v>200339</v>
      </c>
      <c r="CHP3">
        <v>206346</v>
      </c>
      <c r="CHQ3">
        <v>214756</v>
      </c>
      <c r="CHR3">
        <v>226108</v>
      </c>
      <c r="CHS3">
        <v>234464</v>
      </c>
      <c r="CHT3">
        <v>234464</v>
      </c>
      <c r="CHU3">
        <v>94246</v>
      </c>
      <c r="CHV3">
        <v>94246</v>
      </c>
      <c r="CHW3">
        <v>94246</v>
      </c>
      <c r="CHX3">
        <v>106408</v>
      </c>
      <c r="CHY3">
        <v>132208</v>
      </c>
      <c r="CHZ3">
        <v>180293</v>
      </c>
      <c r="CIA3">
        <v>223933</v>
      </c>
      <c r="CIB3">
        <v>226745</v>
      </c>
      <c r="CIC3">
        <v>247516</v>
      </c>
      <c r="CID3">
        <v>264706</v>
      </c>
      <c r="CIE3">
        <v>274923</v>
      </c>
      <c r="CIF3">
        <v>301724</v>
      </c>
      <c r="CIG3">
        <v>301716</v>
      </c>
      <c r="CIH3">
        <v>316392</v>
      </c>
      <c r="CII3">
        <v>333246</v>
      </c>
      <c r="CIJ3">
        <v>342888</v>
      </c>
      <c r="CIK3">
        <v>345730</v>
      </c>
      <c r="CIL3">
        <v>352719</v>
      </c>
      <c r="CIM3">
        <v>365759</v>
      </c>
      <c r="CIN3">
        <v>365417</v>
      </c>
      <c r="CIO3">
        <v>134721</v>
      </c>
      <c r="CIP3">
        <v>134721</v>
      </c>
      <c r="CIQ3">
        <v>134721</v>
      </c>
      <c r="CIR3">
        <v>152930</v>
      </c>
      <c r="CIS3">
        <v>152930</v>
      </c>
      <c r="CIT3">
        <v>168756</v>
      </c>
      <c r="CIU3">
        <v>190396</v>
      </c>
      <c r="CIV3">
        <v>225428</v>
      </c>
      <c r="CIW3">
        <v>244130</v>
      </c>
      <c r="CIX3">
        <v>245697</v>
      </c>
      <c r="CIY3">
        <v>252897</v>
      </c>
      <c r="CIZ3">
        <v>263841</v>
      </c>
      <c r="CJA3">
        <v>271773</v>
      </c>
      <c r="CJB3">
        <v>280360</v>
      </c>
      <c r="CJC3">
        <v>280360</v>
      </c>
      <c r="CJD3">
        <v>291026</v>
      </c>
      <c r="CJE3">
        <v>300108</v>
      </c>
      <c r="CJF3">
        <v>319419</v>
      </c>
      <c r="CJG3">
        <v>336054</v>
      </c>
      <c r="CJH3">
        <v>336054</v>
      </c>
      <c r="CJI3">
        <v>125508</v>
      </c>
      <c r="CJJ3">
        <v>125508</v>
      </c>
      <c r="CJK3">
        <v>125508</v>
      </c>
      <c r="CJL3">
        <v>138721</v>
      </c>
      <c r="CJM3">
        <v>152098</v>
      </c>
      <c r="CJN3">
        <v>176409</v>
      </c>
      <c r="CJO3">
        <v>194555</v>
      </c>
      <c r="CJP3">
        <v>205093</v>
      </c>
      <c r="CJQ3">
        <v>216767</v>
      </c>
      <c r="CJR3">
        <v>224918</v>
      </c>
      <c r="CJS3">
        <v>239971</v>
      </c>
      <c r="CJT3">
        <v>256540</v>
      </c>
      <c r="CJU3">
        <v>272052</v>
      </c>
      <c r="CJV3">
        <v>286730</v>
      </c>
      <c r="CJW3">
        <v>292236</v>
      </c>
      <c r="CJX3">
        <v>304544</v>
      </c>
      <c r="CJY3">
        <v>308610</v>
      </c>
      <c r="CJZ3">
        <v>325194</v>
      </c>
      <c r="CKA3">
        <v>329113</v>
      </c>
      <c r="CKB3">
        <v>337035</v>
      </c>
      <c r="CKC3">
        <v>347565</v>
      </c>
      <c r="CKD3">
        <v>347565</v>
      </c>
      <c r="CKE3">
        <v>352158</v>
      </c>
      <c r="CKF3">
        <v>360684</v>
      </c>
      <c r="CKG3">
        <v>365764</v>
      </c>
      <c r="CKH3">
        <v>113622</v>
      </c>
      <c r="CKI3">
        <v>113622</v>
      </c>
      <c r="CKJ3">
        <v>113622</v>
      </c>
      <c r="CKK3">
        <v>141596</v>
      </c>
      <c r="CKL3">
        <v>169433</v>
      </c>
      <c r="CKM3">
        <v>192106</v>
      </c>
      <c r="CKN3">
        <v>222575</v>
      </c>
      <c r="CKO3">
        <v>236573</v>
      </c>
      <c r="CKP3">
        <v>240945</v>
      </c>
      <c r="CKQ3">
        <v>244927</v>
      </c>
      <c r="CKR3">
        <v>261674</v>
      </c>
      <c r="CKS3">
        <v>262047</v>
      </c>
      <c r="CKT3">
        <v>281843</v>
      </c>
      <c r="CKU3">
        <v>301139</v>
      </c>
      <c r="CKV3">
        <v>301139</v>
      </c>
      <c r="CKW3">
        <v>319794</v>
      </c>
      <c r="CKX3">
        <v>335641</v>
      </c>
      <c r="CKY3">
        <v>364010</v>
      </c>
      <c r="CKZ3">
        <v>372072</v>
      </c>
      <c r="CLA3">
        <v>377954</v>
      </c>
      <c r="CLB3">
        <v>120816</v>
      </c>
      <c r="CLC3">
        <v>120816</v>
      </c>
      <c r="CLD3">
        <v>120816</v>
      </c>
      <c r="CLE3">
        <v>141881</v>
      </c>
      <c r="CLF3">
        <v>166663</v>
      </c>
      <c r="CLG3">
        <v>189417</v>
      </c>
      <c r="CLH3">
        <v>218320</v>
      </c>
      <c r="CLI3">
        <v>235348</v>
      </c>
      <c r="CLJ3">
        <v>252344</v>
      </c>
      <c r="CLK3">
        <v>259798</v>
      </c>
      <c r="CLL3">
        <v>272721</v>
      </c>
      <c r="CLM3">
        <v>287069</v>
      </c>
      <c r="CLN3">
        <v>301848</v>
      </c>
      <c r="CLO3">
        <v>309719</v>
      </c>
      <c r="CLP3">
        <v>317876</v>
      </c>
      <c r="CLQ3">
        <v>320071</v>
      </c>
      <c r="CLR3">
        <v>329134</v>
      </c>
      <c r="CLS3">
        <v>339975</v>
      </c>
      <c r="CLT3">
        <v>351056</v>
      </c>
      <c r="CLU3">
        <v>357807</v>
      </c>
      <c r="CLV3">
        <v>117520</v>
      </c>
      <c r="CLW3">
        <v>117520</v>
      </c>
      <c r="CLX3">
        <v>117520</v>
      </c>
      <c r="CLY3">
        <v>132176</v>
      </c>
      <c r="CLZ3">
        <v>148655</v>
      </c>
      <c r="CMA3">
        <v>164173</v>
      </c>
      <c r="CMB3">
        <v>178460</v>
      </c>
      <c r="CMC3">
        <v>178697</v>
      </c>
      <c r="CMD3">
        <v>192406</v>
      </c>
      <c r="CME3">
        <v>202858</v>
      </c>
      <c r="CMF3">
        <v>224200</v>
      </c>
      <c r="CMG3">
        <v>234379</v>
      </c>
      <c r="CMH3">
        <v>239002</v>
      </c>
      <c r="CMI3">
        <v>237875</v>
      </c>
      <c r="CMJ3">
        <v>237875</v>
      </c>
      <c r="CMK3">
        <v>247094</v>
      </c>
      <c r="CML3">
        <v>254165</v>
      </c>
      <c r="CMM3">
        <v>260968</v>
      </c>
      <c r="CMN3">
        <v>263067</v>
      </c>
      <c r="CMO3">
        <v>271914</v>
      </c>
      <c r="CMP3">
        <v>274624</v>
      </c>
      <c r="CMQ3">
        <v>280433</v>
      </c>
      <c r="CMR3">
        <v>284947</v>
      </c>
      <c r="CMS3">
        <v>309392</v>
      </c>
      <c r="CMT3">
        <v>308136</v>
      </c>
      <c r="CMU3">
        <v>91136</v>
      </c>
      <c r="CMV3">
        <v>91136</v>
      </c>
      <c r="CMW3">
        <v>91136</v>
      </c>
      <c r="CMX3">
        <v>122739</v>
      </c>
      <c r="CMY3">
        <v>158440</v>
      </c>
      <c r="CMZ3">
        <v>183319</v>
      </c>
      <c r="CNA3">
        <v>212979</v>
      </c>
      <c r="CNB3">
        <v>222434</v>
      </c>
      <c r="CNC3">
        <v>232080</v>
      </c>
      <c r="CND3">
        <v>242646</v>
      </c>
      <c r="CNE3">
        <v>253898</v>
      </c>
      <c r="CNF3">
        <v>261292</v>
      </c>
      <c r="CNG3">
        <v>270699</v>
      </c>
      <c r="CNH3">
        <v>284679</v>
      </c>
      <c r="CNI3">
        <v>299284</v>
      </c>
      <c r="CNJ3">
        <v>304683</v>
      </c>
      <c r="CNK3">
        <v>310424</v>
      </c>
      <c r="CNL3">
        <v>311421</v>
      </c>
      <c r="CNM3">
        <v>329200</v>
      </c>
      <c r="CNN3">
        <v>326839</v>
      </c>
      <c r="CNO3">
        <v>111803</v>
      </c>
      <c r="CNP3">
        <v>111803</v>
      </c>
      <c r="CNQ3">
        <v>111803</v>
      </c>
      <c r="CNR3">
        <v>134006</v>
      </c>
      <c r="CNS3">
        <v>149010</v>
      </c>
      <c r="CNT3">
        <v>155147</v>
      </c>
      <c r="CNU3">
        <v>175903</v>
      </c>
      <c r="CNV3">
        <v>186191</v>
      </c>
      <c r="CNW3">
        <v>198129</v>
      </c>
      <c r="CNX3">
        <v>213403</v>
      </c>
      <c r="CNY3">
        <v>221850</v>
      </c>
      <c r="CNZ3">
        <v>233126</v>
      </c>
      <c r="COA3">
        <v>247726</v>
      </c>
      <c r="COB3">
        <v>247726</v>
      </c>
      <c r="COC3">
        <v>259537</v>
      </c>
      <c r="COD3">
        <v>265674</v>
      </c>
      <c r="COE3">
        <v>280549</v>
      </c>
      <c r="COF3">
        <v>283477</v>
      </c>
      <c r="COG3">
        <v>280308</v>
      </c>
      <c r="COH3">
        <v>286400</v>
      </c>
      <c r="COI3">
        <v>110921</v>
      </c>
      <c r="COJ3">
        <v>110921</v>
      </c>
      <c r="COK3">
        <v>110921</v>
      </c>
      <c r="COL3">
        <v>131406</v>
      </c>
      <c r="COM3">
        <v>156220</v>
      </c>
      <c r="CON3">
        <v>166062</v>
      </c>
      <c r="COO3">
        <v>186044</v>
      </c>
      <c r="COP3">
        <v>202017</v>
      </c>
      <c r="COQ3">
        <v>213808</v>
      </c>
      <c r="COR3">
        <v>216692</v>
      </c>
      <c r="COS3">
        <v>224494</v>
      </c>
      <c r="COT3">
        <v>239497</v>
      </c>
      <c r="COU3">
        <v>244373</v>
      </c>
      <c r="COV3">
        <v>250714</v>
      </c>
      <c r="COW3">
        <v>248457</v>
      </c>
      <c r="COX3">
        <v>261042</v>
      </c>
      <c r="COY3">
        <v>269752</v>
      </c>
      <c r="COZ3">
        <v>270479</v>
      </c>
      <c r="CPA3">
        <v>272865</v>
      </c>
      <c r="CPB3">
        <v>272865</v>
      </c>
      <c r="CPC3">
        <v>258254</v>
      </c>
      <c r="CPD3">
        <v>257396</v>
      </c>
      <c r="CPE3">
        <v>263645</v>
      </c>
      <c r="CPF3">
        <v>275496</v>
      </c>
      <c r="CPG3">
        <v>296613</v>
      </c>
      <c r="CPH3">
        <v>125711</v>
      </c>
      <c r="CPI3">
        <v>125711</v>
      </c>
      <c r="CPJ3">
        <v>125711</v>
      </c>
      <c r="CPK3">
        <v>140919</v>
      </c>
      <c r="CPL3">
        <v>162722</v>
      </c>
      <c r="CPM3">
        <v>176074</v>
      </c>
      <c r="CPN3">
        <v>194574</v>
      </c>
      <c r="CPO3">
        <v>197073</v>
      </c>
      <c r="CPP3">
        <v>206389</v>
      </c>
      <c r="CPQ3">
        <v>208449</v>
      </c>
      <c r="CPR3">
        <v>221347</v>
      </c>
      <c r="CPS3">
        <v>228413</v>
      </c>
      <c r="CPT3">
        <v>226371</v>
      </c>
      <c r="CPU3">
        <v>230462</v>
      </c>
      <c r="CPV3">
        <v>237041</v>
      </c>
      <c r="CPW3">
        <v>240623</v>
      </c>
      <c r="CPX3">
        <v>235021</v>
      </c>
      <c r="CPY3">
        <v>220862</v>
      </c>
      <c r="CPZ3">
        <v>226136</v>
      </c>
      <c r="CQA3">
        <v>230648</v>
      </c>
      <c r="CQB3">
        <v>96563</v>
      </c>
      <c r="CQC3">
        <v>96563</v>
      </c>
      <c r="CQD3">
        <v>96563</v>
      </c>
      <c r="CQE3">
        <v>124705</v>
      </c>
      <c r="CQF3">
        <v>148453</v>
      </c>
      <c r="CQG3">
        <v>148453</v>
      </c>
      <c r="CQH3">
        <v>165774</v>
      </c>
      <c r="CQI3">
        <v>187424</v>
      </c>
      <c r="CQJ3">
        <v>204078</v>
      </c>
      <c r="CQK3">
        <v>215943</v>
      </c>
      <c r="CQL3">
        <v>225254</v>
      </c>
      <c r="CQM3">
        <v>227610</v>
      </c>
      <c r="CQN3">
        <v>246023</v>
      </c>
      <c r="CQO3">
        <v>254080</v>
      </c>
      <c r="CQP3">
        <v>267246</v>
      </c>
      <c r="CQQ3">
        <v>274554</v>
      </c>
      <c r="CQR3">
        <v>267352</v>
      </c>
      <c r="CQS3">
        <v>278598</v>
      </c>
      <c r="CQT3">
        <v>292039</v>
      </c>
      <c r="CQU3">
        <v>305652</v>
      </c>
      <c r="CQV3">
        <v>128062</v>
      </c>
      <c r="CQW3">
        <v>128062</v>
      </c>
      <c r="CQX3">
        <v>128062</v>
      </c>
      <c r="CQY3">
        <v>152066</v>
      </c>
      <c r="CQZ3">
        <v>167571</v>
      </c>
      <c r="CRA3">
        <v>176750</v>
      </c>
      <c r="CRB3">
        <v>205856</v>
      </c>
      <c r="CRC3">
        <v>205105</v>
      </c>
      <c r="CRD3">
        <v>207158</v>
      </c>
      <c r="CRE3">
        <v>213137</v>
      </c>
      <c r="CRF3">
        <v>220357</v>
      </c>
      <c r="CRG3">
        <v>227188</v>
      </c>
      <c r="CRH3">
        <v>226268</v>
      </c>
      <c r="CRI3">
        <v>230386</v>
      </c>
      <c r="CRJ3">
        <v>235852</v>
      </c>
      <c r="CRK3">
        <v>238423</v>
      </c>
      <c r="CRL3">
        <v>249572</v>
      </c>
      <c r="CRM3">
        <v>251240</v>
      </c>
      <c r="CRN3">
        <v>259854</v>
      </c>
      <c r="CRO3">
        <v>265033</v>
      </c>
      <c r="CRP3">
        <v>271214</v>
      </c>
      <c r="CRQ3">
        <v>278279</v>
      </c>
      <c r="CRR3">
        <v>283876</v>
      </c>
      <c r="CRS3">
        <v>303771</v>
      </c>
      <c r="CRT3">
        <v>303771</v>
      </c>
      <c r="CRU3">
        <v>126243</v>
      </c>
      <c r="CRV3">
        <v>126243</v>
      </c>
      <c r="CRW3">
        <v>126243</v>
      </c>
      <c r="CRX3">
        <v>137787</v>
      </c>
      <c r="CRY3">
        <v>156550</v>
      </c>
      <c r="CRZ3">
        <v>171058</v>
      </c>
      <c r="CSA3">
        <v>184108</v>
      </c>
      <c r="CSB3">
        <v>197540</v>
      </c>
      <c r="CSC3">
        <v>197499</v>
      </c>
      <c r="CSD3">
        <v>202837</v>
      </c>
      <c r="CSE3">
        <v>209053</v>
      </c>
      <c r="CSF3">
        <v>219284</v>
      </c>
      <c r="CSG3">
        <v>237490</v>
      </c>
      <c r="CSH3">
        <v>239188</v>
      </c>
      <c r="CSI3">
        <v>250108</v>
      </c>
      <c r="CSJ3">
        <v>256863</v>
      </c>
      <c r="CSK3">
        <v>256366</v>
      </c>
      <c r="CSL3">
        <v>266599</v>
      </c>
      <c r="CSM3">
        <v>265965</v>
      </c>
      <c r="CSN3">
        <v>282442</v>
      </c>
      <c r="CSO3">
        <v>99327</v>
      </c>
      <c r="CSP3">
        <v>99327</v>
      </c>
      <c r="CSQ3">
        <v>99327</v>
      </c>
      <c r="CSR3">
        <v>119179</v>
      </c>
      <c r="CSS3">
        <v>119179</v>
      </c>
      <c r="CST3">
        <v>139416</v>
      </c>
      <c r="CSU3">
        <v>157157</v>
      </c>
      <c r="CSV3">
        <v>171793</v>
      </c>
      <c r="CSW3">
        <v>175022</v>
      </c>
      <c r="CSX3">
        <v>182419</v>
      </c>
      <c r="CSY3">
        <v>183892</v>
      </c>
      <c r="CSZ3">
        <v>187044</v>
      </c>
      <c r="CTA3">
        <v>196683</v>
      </c>
      <c r="CTB3">
        <v>204303</v>
      </c>
      <c r="CTC3">
        <v>204303</v>
      </c>
      <c r="CTD3">
        <v>215475</v>
      </c>
      <c r="CTE3">
        <v>215882</v>
      </c>
      <c r="CTF3">
        <v>226107</v>
      </c>
      <c r="CTG3">
        <v>230380</v>
      </c>
      <c r="CTH3">
        <v>230380</v>
      </c>
      <c r="CTI3">
        <v>86037</v>
      </c>
      <c r="CTJ3">
        <v>86037</v>
      </c>
      <c r="CTK3">
        <v>86037</v>
      </c>
      <c r="CTL3">
        <v>102825</v>
      </c>
      <c r="CTM3">
        <v>119879</v>
      </c>
      <c r="CTN3">
        <v>135831</v>
      </c>
      <c r="CTO3">
        <v>146883</v>
      </c>
      <c r="CTP3">
        <v>153491</v>
      </c>
      <c r="CTQ3">
        <v>155889</v>
      </c>
      <c r="CTR3">
        <v>166989</v>
      </c>
      <c r="CTS3">
        <v>172257</v>
      </c>
      <c r="CTT3">
        <v>172871</v>
      </c>
      <c r="CTU3">
        <v>174127</v>
      </c>
      <c r="CTV3">
        <v>182228</v>
      </c>
      <c r="CTW3">
        <v>195717</v>
      </c>
      <c r="CTX3">
        <v>201262</v>
      </c>
      <c r="CTY3">
        <v>202399</v>
      </c>
      <c r="CTZ3">
        <v>207915</v>
      </c>
      <c r="CUA3">
        <v>211962</v>
      </c>
      <c r="CUB3">
        <v>208048</v>
      </c>
      <c r="CUC3">
        <v>212739</v>
      </c>
      <c r="CUD3">
        <v>212739</v>
      </c>
      <c r="CUE3">
        <v>216200</v>
      </c>
      <c r="CUF3">
        <v>218059</v>
      </c>
      <c r="CUG3">
        <v>227886</v>
      </c>
      <c r="CUH3">
        <v>63965</v>
      </c>
      <c r="CUI3">
        <v>63965</v>
      </c>
      <c r="CUJ3">
        <v>63965</v>
      </c>
      <c r="CUK3">
        <v>78298</v>
      </c>
      <c r="CUL3">
        <v>89611</v>
      </c>
      <c r="CUM3">
        <v>104574</v>
      </c>
      <c r="CUN3">
        <v>120338</v>
      </c>
      <c r="CUO3">
        <v>135016</v>
      </c>
      <c r="CUP3">
        <v>149524</v>
      </c>
      <c r="CUQ3">
        <v>156402</v>
      </c>
      <c r="CUR3">
        <v>168146</v>
      </c>
      <c r="CUS3">
        <v>181189</v>
      </c>
      <c r="CUT3">
        <v>189196</v>
      </c>
      <c r="CUU3">
        <v>201726</v>
      </c>
      <c r="CUV3">
        <v>212795</v>
      </c>
      <c r="CUW3">
        <v>220850</v>
      </c>
      <c r="CUX3">
        <v>233643</v>
      </c>
      <c r="CUY3">
        <v>240421</v>
      </c>
      <c r="CUZ3">
        <v>245455</v>
      </c>
      <c r="CVA3">
        <v>247494</v>
      </c>
      <c r="CVB3">
        <v>81232</v>
      </c>
      <c r="CVC3">
        <v>81232</v>
      </c>
      <c r="CVD3">
        <v>81232</v>
      </c>
      <c r="CVE3">
        <v>98184</v>
      </c>
      <c r="CVF3">
        <v>140151</v>
      </c>
      <c r="CVG3">
        <v>148712</v>
      </c>
      <c r="CVH3">
        <v>175121</v>
      </c>
      <c r="CVI3">
        <v>185098</v>
      </c>
      <c r="CVJ3">
        <v>198118</v>
      </c>
      <c r="CVK3">
        <v>205950</v>
      </c>
      <c r="CVL3">
        <v>210425</v>
      </c>
      <c r="CVM3">
        <v>221677</v>
      </c>
      <c r="CVN3">
        <v>230027</v>
      </c>
      <c r="CVO3">
        <v>236827</v>
      </c>
      <c r="CVP3">
        <v>241547</v>
      </c>
      <c r="CVQ3">
        <v>244719</v>
      </c>
      <c r="CVR3">
        <v>246839</v>
      </c>
      <c r="CVS3">
        <v>252234</v>
      </c>
      <c r="CVT3">
        <v>264218</v>
      </c>
      <c r="CVU3">
        <v>254676</v>
      </c>
      <c r="CVV3">
        <v>73593</v>
      </c>
      <c r="CVW3">
        <v>73593</v>
      </c>
      <c r="CVX3">
        <v>73593</v>
      </c>
      <c r="CVY3">
        <v>88122</v>
      </c>
      <c r="CVZ3">
        <v>99471</v>
      </c>
      <c r="CWA3">
        <v>121273</v>
      </c>
      <c r="CWB3">
        <v>151928</v>
      </c>
      <c r="CWC3">
        <v>228578</v>
      </c>
      <c r="CWD3">
        <v>208905</v>
      </c>
      <c r="CWE3">
        <v>219193</v>
      </c>
      <c r="CWF3">
        <v>222366</v>
      </c>
      <c r="CWG3">
        <v>222084</v>
      </c>
      <c r="CWH3">
        <v>222351</v>
      </c>
      <c r="CWI3">
        <v>226699</v>
      </c>
      <c r="CWJ3">
        <v>226699</v>
      </c>
      <c r="CWK3">
        <v>234644</v>
      </c>
      <c r="CWL3">
        <v>240865</v>
      </c>
      <c r="CWM3">
        <v>243919</v>
      </c>
      <c r="CWN3">
        <v>257805</v>
      </c>
      <c r="CWO3">
        <v>267164</v>
      </c>
      <c r="CWP3">
        <v>271860</v>
      </c>
      <c r="CWQ3">
        <v>295871</v>
      </c>
      <c r="CWR3">
        <v>278042</v>
      </c>
      <c r="CWS3">
        <v>287630</v>
      </c>
      <c r="CWT3">
        <v>292330</v>
      </c>
      <c r="CWU3">
        <v>101401</v>
      </c>
      <c r="CWV3">
        <v>101401</v>
      </c>
      <c r="CWW3">
        <v>101401</v>
      </c>
      <c r="CWX3">
        <v>116818</v>
      </c>
      <c r="CWY3">
        <v>137801</v>
      </c>
      <c r="CWZ3">
        <v>162647</v>
      </c>
      <c r="CXA3">
        <v>192934</v>
      </c>
      <c r="CXB3">
        <v>198921</v>
      </c>
      <c r="CXC3">
        <v>200838</v>
      </c>
      <c r="CXD3">
        <v>210912</v>
      </c>
      <c r="CXE3">
        <v>222568</v>
      </c>
      <c r="CXF3">
        <v>237961</v>
      </c>
      <c r="CXG3">
        <v>245281</v>
      </c>
      <c r="CXH3">
        <v>249458</v>
      </c>
      <c r="CXI3">
        <v>255059</v>
      </c>
      <c r="CXJ3">
        <v>262164</v>
      </c>
      <c r="CXK3">
        <v>269139</v>
      </c>
      <c r="CXL3">
        <v>274752</v>
      </c>
      <c r="CXM3">
        <v>281930</v>
      </c>
      <c r="CXN3">
        <v>286412</v>
      </c>
      <c r="CXO3">
        <v>88919</v>
      </c>
      <c r="CXP3">
        <v>88919</v>
      </c>
      <c r="CXQ3">
        <v>88919</v>
      </c>
      <c r="CXR3">
        <v>98010</v>
      </c>
      <c r="CXS3">
        <v>106648</v>
      </c>
      <c r="CXT3">
        <v>120161</v>
      </c>
      <c r="CXU3">
        <v>131855</v>
      </c>
      <c r="CXV3">
        <v>132620</v>
      </c>
      <c r="CXW3">
        <v>135414</v>
      </c>
      <c r="CXX3">
        <v>146804</v>
      </c>
      <c r="CXY3">
        <v>152216</v>
      </c>
      <c r="CXZ3">
        <v>158491</v>
      </c>
      <c r="CYA3">
        <v>159926</v>
      </c>
      <c r="CYB3">
        <v>156006</v>
      </c>
      <c r="CYC3">
        <v>156006</v>
      </c>
      <c r="CYD3">
        <v>165158</v>
      </c>
      <c r="CYE3">
        <v>190104</v>
      </c>
      <c r="CYF3">
        <v>205791</v>
      </c>
      <c r="CYG3">
        <v>201740</v>
      </c>
      <c r="CYH3">
        <v>194910</v>
      </c>
      <c r="CYI3">
        <v>198760</v>
      </c>
      <c r="CYJ3">
        <v>208063</v>
      </c>
      <c r="CYK3">
        <v>219562</v>
      </c>
      <c r="CYL3">
        <v>218761</v>
      </c>
      <c r="CYM3">
        <v>227910</v>
      </c>
      <c r="CYN3">
        <v>84024</v>
      </c>
      <c r="CYO3">
        <v>84024</v>
      </c>
      <c r="CYP3">
        <v>84024</v>
      </c>
      <c r="CYQ3">
        <v>105914</v>
      </c>
      <c r="CYR3">
        <v>129803</v>
      </c>
      <c r="CYS3">
        <v>156925</v>
      </c>
      <c r="CYT3">
        <v>178907</v>
      </c>
      <c r="CYU3">
        <v>186360</v>
      </c>
      <c r="CYV3">
        <v>197742</v>
      </c>
      <c r="CYW3">
        <v>205976</v>
      </c>
      <c r="CYX3">
        <v>215865</v>
      </c>
      <c r="CYY3">
        <v>224063</v>
      </c>
      <c r="CYZ3">
        <v>235101</v>
      </c>
      <c r="CZA3">
        <v>235202</v>
      </c>
      <c r="CZB3">
        <v>235202</v>
      </c>
      <c r="CZC3">
        <v>244044</v>
      </c>
      <c r="CZD3">
        <v>250821</v>
      </c>
      <c r="CZE3">
        <v>253348</v>
      </c>
      <c r="CZF3">
        <v>260971</v>
      </c>
      <c r="CZG3">
        <v>277128</v>
      </c>
      <c r="CZH3">
        <v>69986</v>
      </c>
      <c r="CZI3">
        <v>69986</v>
      </c>
      <c r="CZJ3">
        <v>69986</v>
      </c>
      <c r="CZK3">
        <v>87271</v>
      </c>
      <c r="CZL3">
        <v>110044</v>
      </c>
      <c r="CZM3">
        <v>131707</v>
      </c>
      <c r="CZN3">
        <v>150687</v>
      </c>
      <c r="CZO3">
        <v>160329</v>
      </c>
      <c r="CZP3">
        <v>167892</v>
      </c>
      <c r="CZQ3">
        <v>176857</v>
      </c>
      <c r="CZR3">
        <v>191587</v>
      </c>
      <c r="CZS3">
        <v>200236</v>
      </c>
      <c r="CZT3">
        <v>208950</v>
      </c>
      <c r="CZU3">
        <v>221012</v>
      </c>
      <c r="CZV3">
        <v>227239</v>
      </c>
      <c r="CZW3">
        <v>235340</v>
      </c>
      <c r="CZX3">
        <v>242312</v>
      </c>
      <c r="CZY3">
        <v>251197</v>
      </c>
      <c r="CZZ3">
        <v>262526</v>
      </c>
      <c r="DAA3">
        <v>269566</v>
      </c>
      <c r="DAB3">
        <v>81361</v>
      </c>
      <c r="DAC3">
        <v>81361</v>
      </c>
      <c r="DAD3">
        <v>81361</v>
      </c>
      <c r="DAE3">
        <v>105586</v>
      </c>
      <c r="DAF3">
        <v>110814</v>
      </c>
      <c r="DAG3">
        <v>113995</v>
      </c>
      <c r="DAH3">
        <v>119838</v>
      </c>
      <c r="DAI3">
        <v>126749</v>
      </c>
      <c r="DAJ3">
        <v>136475</v>
      </c>
      <c r="DAK3">
        <v>144496</v>
      </c>
      <c r="DAL3">
        <v>152545</v>
      </c>
      <c r="DAM3">
        <v>158432</v>
      </c>
      <c r="DAN3">
        <v>161767</v>
      </c>
      <c r="DAO3">
        <v>161474</v>
      </c>
      <c r="DAP3">
        <v>163160</v>
      </c>
      <c r="DAQ3">
        <v>163157</v>
      </c>
      <c r="DAR3">
        <v>166493</v>
      </c>
      <c r="DAS3">
        <v>169139</v>
      </c>
      <c r="DAT3">
        <v>175179</v>
      </c>
      <c r="DAU3">
        <v>181532</v>
      </c>
      <c r="DAV3">
        <v>181532</v>
      </c>
      <c r="DAW3">
        <v>181868</v>
      </c>
      <c r="DAX3">
        <v>188047</v>
      </c>
      <c r="DAY3">
        <v>190338</v>
      </c>
      <c r="DAZ3">
        <v>189411</v>
      </c>
      <c r="DBA3">
        <v>64159</v>
      </c>
      <c r="DBB3">
        <v>64159</v>
      </c>
      <c r="DBC3">
        <v>64159</v>
      </c>
      <c r="DBD3">
        <v>73705</v>
      </c>
      <c r="DBE3">
        <v>82226</v>
      </c>
      <c r="DBF3">
        <v>91701</v>
      </c>
      <c r="DBG3">
        <v>101688</v>
      </c>
      <c r="DBH3">
        <v>106392</v>
      </c>
      <c r="DBI3">
        <v>112470</v>
      </c>
      <c r="DBJ3">
        <v>116308</v>
      </c>
      <c r="DBK3">
        <v>118699</v>
      </c>
      <c r="DBL3">
        <v>113715</v>
      </c>
      <c r="DBM3">
        <v>115449</v>
      </c>
      <c r="DBN3">
        <v>117766</v>
      </c>
      <c r="DBO3">
        <v>117306</v>
      </c>
      <c r="DBP3">
        <v>123519</v>
      </c>
      <c r="DBQ3">
        <v>128644</v>
      </c>
      <c r="DBR3">
        <v>129068</v>
      </c>
      <c r="DBS3">
        <v>138106</v>
      </c>
      <c r="DBT3">
        <v>139880</v>
      </c>
      <c r="DBU3">
        <v>52239</v>
      </c>
      <c r="DBV3">
        <v>52239</v>
      </c>
      <c r="DBW3">
        <v>52239</v>
      </c>
      <c r="DBX3">
        <v>56657</v>
      </c>
      <c r="DBY3">
        <v>56657</v>
      </c>
      <c r="DBZ3">
        <v>65240</v>
      </c>
      <c r="DCA3">
        <v>69809</v>
      </c>
      <c r="DCB3">
        <v>78661</v>
      </c>
      <c r="DCC3">
        <v>81728</v>
      </c>
      <c r="DCD3">
        <v>87877</v>
      </c>
      <c r="DCE3">
        <v>99278</v>
      </c>
      <c r="DCF3">
        <v>109165</v>
      </c>
      <c r="DCG3">
        <v>109771</v>
      </c>
      <c r="DCH3">
        <v>113522</v>
      </c>
      <c r="DCI3">
        <v>123712</v>
      </c>
      <c r="DCJ3">
        <v>125760</v>
      </c>
      <c r="DCK3">
        <v>131199</v>
      </c>
      <c r="DCL3">
        <v>140797</v>
      </c>
    </row>
    <row r="4" spans="1:2794" x14ac:dyDescent="0.25">
      <c r="A4" s="25" t="s">
        <v>3321</v>
      </c>
      <c r="B4">
        <v>147580</v>
      </c>
      <c r="C4">
        <v>147580</v>
      </c>
      <c r="D4">
        <v>128685</v>
      </c>
      <c r="E4">
        <v>118775</v>
      </c>
      <c r="F4">
        <v>110126</v>
      </c>
      <c r="G4">
        <v>101804</v>
      </c>
      <c r="H4">
        <v>94961</v>
      </c>
      <c r="I4">
        <v>91800</v>
      </c>
      <c r="J4">
        <v>90368</v>
      </c>
      <c r="K4">
        <v>87662</v>
      </c>
      <c r="L4">
        <v>84487</v>
      </c>
      <c r="M4">
        <v>80079</v>
      </c>
      <c r="N4">
        <v>73587</v>
      </c>
      <c r="O4">
        <v>68651</v>
      </c>
      <c r="P4">
        <v>66021</v>
      </c>
      <c r="Q4">
        <v>229934</v>
      </c>
      <c r="R4">
        <v>233382</v>
      </c>
      <c r="S4">
        <v>221280</v>
      </c>
      <c r="T4">
        <v>207219</v>
      </c>
      <c r="U4">
        <v>192506</v>
      </c>
      <c r="V4">
        <v>183312</v>
      </c>
      <c r="W4">
        <v>169390</v>
      </c>
      <c r="X4">
        <v>153579</v>
      </c>
      <c r="Y4">
        <v>153579</v>
      </c>
      <c r="Z4">
        <v>144340</v>
      </c>
      <c r="AA4">
        <v>133964</v>
      </c>
      <c r="AB4">
        <v>123472</v>
      </c>
      <c r="AC4">
        <v>110883</v>
      </c>
      <c r="AD4">
        <v>103215</v>
      </c>
      <c r="AE4">
        <v>93439</v>
      </c>
      <c r="AF4">
        <v>86389</v>
      </c>
      <c r="AG4">
        <v>81132</v>
      </c>
      <c r="AH4">
        <v>77109</v>
      </c>
      <c r="AI4">
        <v>73138</v>
      </c>
      <c r="AJ4">
        <v>68168</v>
      </c>
      <c r="AK4">
        <v>218065</v>
      </c>
      <c r="AL4">
        <v>221384</v>
      </c>
      <c r="AM4">
        <v>211674</v>
      </c>
      <c r="AN4">
        <v>190798</v>
      </c>
      <c r="AO4">
        <v>174382</v>
      </c>
      <c r="AP4">
        <v>163032</v>
      </c>
      <c r="AQ4">
        <v>152310</v>
      </c>
      <c r="AR4">
        <v>144811</v>
      </c>
      <c r="AS4">
        <v>134027</v>
      </c>
      <c r="AT4">
        <v>126912</v>
      </c>
      <c r="AU4">
        <v>120958</v>
      </c>
      <c r="AV4">
        <v>112046</v>
      </c>
      <c r="AW4">
        <v>103864</v>
      </c>
      <c r="AX4">
        <v>96018</v>
      </c>
      <c r="AY4">
        <v>94496</v>
      </c>
      <c r="AZ4">
        <v>91737</v>
      </c>
      <c r="BA4">
        <v>85099</v>
      </c>
      <c r="BB4">
        <v>83894</v>
      </c>
      <c r="BC4">
        <v>76141</v>
      </c>
      <c r="BD4">
        <v>74066</v>
      </c>
      <c r="BE4">
        <v>197194</v>
      </c>
      <c r="BF4">
        <v>201857</v>
      </c>
      <c r="BG4">
        <v>191178</v>
      </c>
      <c r="BH4">
        <v>180861</v>
      </c>
      <c r="BI4">
        <v>177151</v>
      </c>
      <c r="BJ4">
        <v>170021</v>
      </c>
      <c r="BK4">
        <v>161202</v>
      </c>
      <c r="BL4">
        <v>151749</v>
      </c>
      <c r="BM4">
        <v>143934</v>
      </c>
      <c r="BN4">
        <v>129926</v>
      </c>
      <c r="BO4">
        <v>123568</v>
      </c>
      <c r="BP4">
        <v>111765</v>
      </c>
      <c r="BQ4">
        <v>105708</v>
      </c>
      <c r="BR4">
        <v>98392</v>
      </c>
      <c r="BS4">
        <v>98392</v>
      </c>
      <c r="BT4">
        <v>96910</v>
      </c>
      <c r="BU4">
        <v>90100</v>
      </c>
      <c r="BV4">
        <v>82938</v>
      </c>
      <c r="BW4">
        <v>80108</v>
      </c>
      <c r="BX4">
        <v>78898</v>
      </c>
      <c r="BY4">
        <v>76075</v>
      </c>
      <c r="BZ4">
        <v>71787</v>
      </c>
      <c r="CA4">
        <v>71301</v>
      </c>
      <c r="CB4">
        <v>67097</v>
      </c>
      <c r="CC4">
        <v>67097</v>
      </c>
      <c r="CD4">
        <v>207242</v>
      </c>
      <c r="CE4">
        <v>210733</v>
      </c>
      <c r="CF4">
        <v>204810</v>
      </c>
      <c r="CG4">
        <v>198621</v>
      </c>
      <c r="CH4">
        <v>195889</v>
      </c>
      <c r="CI4">
        <v>187714</v>
      </c>
      <c r="CJ4">
        <v>176863</v>
      </c>
      <c r="CK4">
        <v>172018</v>
      </c>
      <c r="CL4">
        <v>161517</v>
      </c>
      <c r="CM4">
        <v>149532</v>
      </c>
      <c r="CN4">
        <v>136788</v>
      </c>
      <c r="CO4">
        <v>124831</v>
      </c>
      <c r="CP4">
        <v>116722</v>
      </c>
      <c r="CQ4">
        <v>104194</v>
      </c>
      <c r="CR4">
        <v>98196</v>
      </c>
      <c r="CS4">
        <v>90922</v>
      </c>
      <c r="CT4">
        <v>82714</v>
      </c>
      <c r="CU4">
        <v>75748</v>
      </c>
      <c r="CV4">
        <v>75748</v>
      </c>
      <c r="CW4">
        <v>72373</v>
      </c>
      <c r="CX4">
        <v>65877</v>
      </c>
      <c r="CY4">
        <v>236783</v>
      </c>
      <c r="CZ4">
        <v>241402</v>
      </c>
      <c r="DA4">
        <v>223795</v>
      </c>
      <c r="DB4">
        <v>205389</v>
      </c>
      <c r="DC4">
        <v>192328</v>
      </c>
      <c r="DD4">
        <v>185091</v>
      </c>
      <c r="DE4">
        <v>175085</v>
      </c>
      <c r="DF4">
        <v>162971</v>
      </c>
      <c r="DG4">
        <v>151215</v>
      </c>
      <c r="DH4">
        <v>143854</v>
      </c>
      <c r="DI4">
        <v>141237</v>
      </c>
      <c r="DJ4">
        <v>134167</v>
      </c>
      <c r="DK4">
        <v>127819</v>
      </c>
      <c r="DL4">
        <v>116403</v>
      </c>
      <c r="DM4">
        <v>112643</v>
      </c>
      <c r="DN4">
        <v>100454</v>
      </c>
      <c r="DO4">
        <v>94237</v>
      </c>
      <c r="DP4">
        <v>89054</v>
      </c>
      <c r="DQ4">
        <v>85911</v>
      </c>
      <c r="DR4">
        <v>84997</v>
      </c>
      <c r="DS4">
        <v>80462</v>
      </c>
      <c r="DT4">
        <v>76823</v>
      </c>
      <c r="DU4">
        <v>73226</v>
      </c>
      <c r="DV4">
        <v>70551</v>
      </c>
      <c r="DW4">
        <v>183803</v>
      </c>
      <c r="DX4">
        <v>179662</v>
      </c>
      <c r="DY4">
        <v>168159</v>
      </c>
      <c r="DZ4">
        <v>163463</v>
      </c>
      <c r="EA4">
        <v>149523</v>
      </c>
      <c r="EB4">
        <v>148133</v>
      </c>
      <c r="EC4">
        <v>132458</v>
      </c>
      <c r="ED4">
        <v>125135</v>
      </c>
      <c r="EE4">
        <v>118146</v>
      </c>
      <c r="EF4">
        <v>118146</v>
      </c>
      <c r="EG4">
        <v>113057</v>
      </c>
      <c r="EH4">
        <v>108519</v>
      </c>
      <c r="EI4">
        <v>104677</v>
      </c>
      <c r="EJ4">
        <v>97744</v>
      </c>
      <c r="EK4">
        <v>85887</v>
      </c>
      <c r="EL4">
        <v>78983</v>
      </c>
      <c r="EM4">
        <v>75172</v>
      </c>
      <c r="EN4">
        <v>69531</v>
      </c>
      <c r="EO4">
        <v>63670</v>
      </c>
      <c r="EP4">
        <v>56751</v>
      </c>
      <c r="EQ4">
        <v>205909</v>
      </c>
      <c r="ER4">
        <v>201949</v>
      </c>
      <c r="ES4">
        <v>194774</v>
      </c>
      <c r="ET4">
        <v>191092</v>
      </c>
      <c r="EU4">
        <v>171729</v>
      </c>
      <c r="EV4">
        <v>161702</v>
      </c>
      <c r="EW4">
        <v>156079</v>
      </c>
      <c r="EX4">
        <v>148962</v>
      </c>
      <c r="EY4">
        <v>142230</v>
      </c>
      <c r="EZ4">
        <v>126441</v>
      </c>
      <c r="FA4">
        <v>120840</v>
      </c>
      <c r="FB4">
        <v>116325</v>
      </c>
      <c r="FC4">
        <v>102306</v>
      </c>
      <c r="FD4">
        <v>91593</v>
      </c>
      <c r="FE4">
        <v>85249</v>
      </c>
      <c r="FF4">
        <v>79625</v>
      </c>
      <c r="FG4">
        <v>81089</v>
      </c>
      <c r="FH4">
        <v>74627</v>
      </c>
      <c r="FI4">
        <v>67621</v>
      </c>
      <c r="FJ4">
        <v>66288</v>
      </c>
      <c r="FK4">
        <v>199359</v>
      </c>
      <c r="FL4">
        <v>204499</v>
      </c>
      <c r="FM4">
        <v>197275</v>
      </c>
      <c r="FN4">
        <v>197275</v>
      </c>
      <c r="FO4">
        <v>174287</v>
      </c>
      <c r="FP4">
        <v>173634</v>
      </c>
      <c r="FQ4">
        <v>165355</v>
      </c>
      <c r="FR4">
        <v>155459</v>
      </c>
      <c r="FS4">
        <v>151405</v>
      </c>
      <c r="FT4">
        <v>141111</v>
      </c>
      <c r="FU4">
        <v>129979</v>
      </c>
      <c r="FV4">
        <v>124545</v>
      </c>
      <c r="FW4">
        <v>116421</v>
      </c>
      <c r="FX4">
        <v>110498</v>
      </c>
      <c r="FY4">
        <v>103977</v>
      </c>
      <c r="FZ4">
        <v>94613</v>
      </c>
      <c r="GA4">
        <v>90898</v>
      </c>
      <c r="GB4">
        <v>83502</v>
      </c>
      <c r="GC4">
        <v>80232</v>
      </c>
      <c r="GD4">
        <v>74716</v>
      </c>
      <c r="GE4">
        <v>198934</v>
      </c>
      <c r="GF4">
        <v>214034</v>
      </c>
      <c r="GG4">
        <v>201328</v>
      </c>
      <c r="GH4">
        <v>201328</v>
      </c>
      <c r="GI4">
        <v>193953</v>
      </c>
      <c r="GJ4">
        <v>186583</v>
      </c>
      <c r="GK4">
        <v>183019</v>
      </c>
      <c r="GL4">
        <v>176892</v>
      </c>
      <c r="GM4">
        <v>161562</v>
      </c>
      <c r="GN4">
        <v>161562</v>
      </c>
      <c r="GO4">
        <v>153522</v>
      </c>
      <c r="GP4">
        <v>139568</v>
      </c>
      <c r="GQ4">
        <v>133554</v>
      </c>
      <c r="GR4">
        <v>118916</v>
      </c>
      <c r="GS4">
        <v>118916</v>
      </c>
      <c r="GT4">
        <v>118916</v>
      </c>
      <c r="GU4">
        <v>113897</v>
      </c>
      <c r="GV4">
        <v>107350</v>
      </c>
      <c r="GW4">
        <v>92164</v>
      </c>
      <c r="GX4">
        <v>92164</v>
      </c>
      <c r="GY4">
        <v>92164</v>
      </c>
      <c r="GZ4">
        <v>88282</v>
      </c>
      <c r="HA4">
        <v>83062</v>
      </c>
      <c r="HB4">
        <v>74264</v>
      </c>
      <c r="HC4">
        <v>68879</v>
      </c>
      <c r="HD4">
        <v>210176</v>
      </c>
      <c r="HE4">
        <v>217312</v>
      </c>
      <c r="HF4">
        <v>205120</v>
      </c>
      <c r="HG4">
        <v>197673</v>
      </c>
      <c r="HH4">
        <v>189545</v>
      </c>
      <c r="HI4">
        <v>181988</v>
      </c>
      <c r="HJ4">
        <v>172311</v>
      </c>
      <c r="HK4">
        <v>164173</v>
      </c>
      <c r="HL4">
        <v>158047</v>
      </c>
      <c r="HM4">
        <v>149800</v>
      </c>
      <c r="HN4">
        <v>142568</v>
      </c>
      <c r="HO4">
        <v>138561</v>
      </c>
      <c r="HP4">
        <v>129761</v>
      </c>
      <c r="HQ4">
        <v>119662</v>
      </c>
      <c r="HR4">
        <v>109298</v>
      </c>
      <c r="HS4">
        <v>109298</v>
      </c>
      <c r="HT4">
        <v>103430</v>
      </c>
      <c r="HU4">
        <v>90982</v>
      </c>
      <c r="HV4">
        <v>84747</v>
      </c>
      <c r="HW4">
        <v>79296</v>
      </c>
      <c r="HX4">
        <v>241371</v>
      </c>
      <c r="HY4">
        <v>260130</v>
      </c>
      <c r="HZ4">
        <v>241367</v>
      </c>
      <c r="IA4">
        <v>224609</v>
      </c>
      <c r="IB4">
        <v>214610</v>
      </c>
      <c r="IC4">
        <v>206049</v>
      </c>
      <c r="ID4">
        <v>191847</v>
      </c>
      <c r="IE4">
        <v>180009</v>
      </c>
      <c r="IF4">
        <v>166803</v>
      </c>
      <c r="IG4">
        <v>164768</v>
      </c>
      <c r="IH4">
        <v>159557</v>
      </c>
      <c r="II4">
        <v>152667</v>
      </c>
      <c r="IJ4">
        <v>141910</v>
      </c>
      <c r="IK4">
        <v>131821</v>
      </c>
      <c r="IL4">
        <v>127981</v>
      </c>
      <c r="IM4">
        <v>119379</v>
      </c>
      <c r="IN4">
        <v>112681</v>
      </c>
      <c r="IO4">
        <v>104941</v>
      </c>
      <c r="IP4">
        <v>98708</v>
      </c>
      <c r="IQ4">
        <v>91458</v>
      </c>
      <c r="IR4">
        <v>241328</v>
      </c>
      <c r="IS4">
        <v>254707</v>
      </c>
      <c r="IT4">
        <v>248360</v>
      </c>
      <c r="IU4">
        <v>242844</v>
      </c>
      <c r="IV4">
        <v>241125</v>
      </c>
      <c r="IW4">
        <v>225331</v>
      </c>
      <c r="IX4">
        <v>222962</v>
      </c>
      <c r="IY4">
        <v>216585</v>
      </c>
      <c r="IZ4">
        <v>200737</v>
      </c>
      <c r="JA4">
        <v>190158</v>
      </c>
      <c r="JB4">
        <v>186972</v>
      </c>
      <c r="JC4">
        <v>173848</v>
      </c>
      <c r="JD4">
        <v>163760</v>
      </c>
      <c r="JE4">
        <v>159063</v>
      </c>
      <c r="JF4">
        <v>148423</v>
      </c>
      <c r="JG4">
        <v>139302</v>
      </c>
      <c r="JH4">
        <v>130355</v>
      </c>
      <c r="JI4">
        <v>120874</v>
      </c>
      <c r="JJ4">
        <v>115782</v>
      </c>
      <c r="JK4">
        <v>109062</v>
      </c>
      <c r="JL4">
        <v>101708</v>
      </c>
      <c r="JM4">
        <v>100061</v>
      </c>
      <c r="JN4">
        <v>95756</v>
      </c>
      <c r="JO4">
        <v>90696</v>
      </c>
      <c r="JP4">
        <v>85695</v>
      </c>
      <c r="JQ4">
        <v>268685</v>
      </c>
      <c r="JR4">
        <v>286223</v>
      </c>
      <c r="JS4">
        <v>266497</v>
      </c>
      <c r="JT4">
        <v>253513</v>
      </c>
      <c r="JU4">
        <v>242750</v>
      </c>
      <c r="JV4">
        <v>229818</v>
      </c>
      <c r="JW4">
        <v>220482</v>
      </c>
      <c r="JX4">
        <v>203333</v>
      </c>
      <c r="JY4">
        <v>187443</v>
      </c>
      <c r="JZ4">
        <v>172509</v>
      </c>
      <c r="KA4">
        <v>159760</v>
      </c>
      <c r="KB4">
        <v>145332</v>
      </c>
      <c r="KC4">
        <v>138053</v>
      </c>
      <c r="KD4">
        <v>138053</v>
      </c>
      <c r="KE4">
        <v>125087</v>
      </c>
      <c r="KF4">
        <v>116048</v>
      </c>
      <c r="KG4">
        <v>105411</v>
      </c>
      <c r="KH4">
        <v>95577</v>
      </c>
      <c r="KI4">
        <v>84528</v>
      </c>
      <c r="KJ4">
        <v>79197</v>
      </c>
      <c r="KK4">
        <v>263156</v>
      </c>
      <c r="KL4">
        <v>276905</v>
      </c>
      <c r="KM4">
        <v>267074</v>
      </c>
      <c r="KN4">
        <v>258215</v>
      </c>
      <c r="KO4">
        <v>248658</v>
      </c>
      <c r="KP4">
        <v>234839</v>
      </c>
      <c r="KQ4">
        <v>226038</v>
      </c>
      <c r="KR4">
        <v>210113</v>
      </c>
      <c r="KS4">
        <v>191777</v>
      </c>
      <c r="KT4">
        <v>180344</v>
      </c>
      <c r="KU4">
        <v>171893</v>
      </c>
      <c r="KV4">
        <v>165300</v>
      </c>
      <c r="KW4">
        <v>157972</v>
      </c>
      <c r="KX4">
        <v>146957</v>
      </c>
      <c r="KY4">
        <v>147590</v>
      </c>
      <c r="KZ4">
        <v>136989</v>
      </c>
      <c r="LA4">
        <v>131160</v>
      </c>
      <c r="LB4">
        <v>122950</v>
      </c>
      <c r="LC4">
        <v>113167</v>
      </c>
      <c r="LD4">
        <v>106905</v>
      </c>
      <c r="LE4">
        <v>93051</v>
      </c>
      <c r="LF4">
        <v>83372</v>
      </c>
      <c r="LG4">
        <v>79035</v>
      </c>
      <c r="LH4">
        <v>76091</v>
      </c>
      <c r="LI4">
        <v>70334</v>
      </c>
      <c r="LJ4">
        <v>231274</v>
      </c>
      <c r="LK4">
        <v>232530</v>
      </c>
      <c r="LL4">
        <v>216178</v>
      </c>
      <c r="LM4">
        <v>184716</v>
      </c>
      <c r="LN4">
        <v>184716</v>
      </c>
      <c r="LO4">
        <v>171536</v>
      </c>
      <c r="LP4">
        <v>156128</v>
      </c>
      <c r="LQ4">
        <v>148133</v>
      </c>
      <c r="LR4">
        <v>143330</v>
      </c>
      <c r="LS4">
        <v>143330</v>
      </c>
      <c r="LT4">
        <v>126117</v>
      </c>
      <c r="LU4">
        <v>115102</v>
      </c>
      <c r="LV4">
        <v>103836</v>
      </c>
      <c r="LW4">
        <v>85570</v>
      </c>
      <c r="LX4">
        <v>85570</v>
      </c>
      <c r="LY4">
        <v>77960</v>
      </c>
      <c r="LZ4">
        <v>70883</v>
      </c>
      <c r="MA4">
        <v>65448</v>
      </c>
      <c r="MB4">
        <v>60245</v>
      </c>
      <c r="MC4">
        <v>170466</v>
      </c>
      <c r="MD4">
        <v>170466</v>
      </c>
      <c r="ME4">
        <v>174120</v>
      </c>
      <c r="MF4">
        <v>163124</v>
      </c>
      <c r="MG4">
        <v>160672</v>
      </c>
      <c r="MH4">
        <v>147288</v>
      </c>
      <c r="MI4">
        <v>139165</v>
      </c>
      <c r="MJ4">
        <v>131132</v>
      </c>
      <c r="MK4">
        <v>123697</v>
      </c>
      <c r="ML4">
        <v>114814</v>
      </c>
      <c r="MM4">
        <v>107756</v>
      </c>
      <c r="MN4">
        <v>95342</v>
      </c>
      <c r="MO4">
        <v>89081</v>
      </c>
      <c r="MP4">
        <v>80078</v>
      </c>
      <c r="MQ4">
        <v>73947</v>
      </c>
      <c r="MR4">
        <v>67625</v>
      </c>
      <c r="MS4">
        <v>63827</v>
      </c>
      <c r="MT4">
        <v>60582</v>
      </c>
      <c r="MU4">
        <v>58971</v>
      </c>
      <c r="MV4">
        <v>58971</v>
      </c>
      <c r="MW4">
        <v>56311</v>
      </c>
      <c r="MX4">
        <v>149444</v>
      </c>
      <c r="MY4">
        <v>149975</v>
      </c>
      <c r="MZ4">
        <v>139213</v>
      </c>
      <c r="NA4">
        <v>130705</v>
      </c>
      <c r="NB4">
        <v>122402</v>
      </c>
      <c r="NC4">
        <v>115264</v>
      </c>
      <c r="ND4">
        <v>106675</v>
      </c>
      <c r="NE4">
        <v>103125</v>
      </c>
      <c r="NF4">
        <v>101021</v>
      </c>
      <c r="NG4">
        <v>94223</v>
      </c>
      <c r="NH4">
        <v>89594</v>
      </c>
      <c r="NI4">
        <v>87911</v>
      </c>
      <c r="NJ4">
        <v>85440</v>
      </c>
      <c r="NK4">
        <v>81498</v>
      </c>
      <c r="NL4">
        <v>81498</v>
      </c>
      <c r="NM4">
        <v>77865</v>
      </c>
      <c r="NN4">
        <v>75068</v>
      </c>
      <c r="NO4">
        <v>72084</v>
      </c>
      <c r="NP4">
        <v>69136</v>
      </c>
      <c r="NQ4">
        <v>66684</v>
      </c>
      <c r="NR4">
        <v>65384</v>
      </c>
      <c r="NS4">
        <v>60822</v>
      </c>
      <c r="NT4">
        <v>58617</v>
      </c>
      <c r="NU4">
        <v>57208</v>
      </c>
      <c r="NV4">
        <v>57208</v>
      </c>
      <c r="NW4">
        <v>152688</v>
      </c>
      <c r="NX4">
        <v>155587</v>
      </c>
      <c r="NY4">
        <v>144332</v>
      </c>
      <c r="NZ4">
        <v>142506</v>
      </c>
      <c r="OA4">
        <v>139516</v>
      </c>
      <c r="OB4">
        <v>140436</v>
      </c>
      <c r="OC4">
        <v>145512</v>
      </c>
      <c r="OD4">
        <v>141085</v>
      </c>
      <c r="OE4">
        <v>124721</v>
      </c>
      <c r="OF4">
        <v>103944</v>
      </c>
      <c r="OG4">
        <v>93473</v>
      </c>
      <c r="OH4">
        <v>86861</v>
      </c>
      <c r="OI4">
        <v>79628</v>
      </c>
      <c r="OJ4">
        <v>74700</v>
      </c>
      <c r="OK4">
        <v>70140</v>
      </c>
      <c r="OL4">
        <v>65141</v>
      </c>
      <c r="OM4">
        <v>63729</v>
      </c>
      <c r="ON4">
        <v>63227</v>
      </c>
      <c r="OO4">
        <v>63013</v>
      </c>
      <c r="OP4">
        <v>62452</v>
      </c>
      <c r="OQ4">
        <v>60219</v>
      </c>
      <c r="OR4">
        <v>149493</v>
      </c>
      <c r="OS4">
        <v>150165</v>
      </c>
      <c r="OT4">
        <v>144855</v>
      </c>
      <c r="OU4">
        <v>139409</v>
      </c>
      <c r="OV4">
        <v>137268</v>
      </c>
      <c r="OW4">
        <v>141848</v>
      </c>
      <c r="OX4">
        <v>139707</v>
      </c>
      <c r="OY4">
        <v>125516</v>
      </c>
      <c r="OZ4">
        <v>118476</v>
      </c>
      <c r="PA4">
        <v>112127</v>
      </c>
      <c r="PB4">
        <v>118299</v>
      </c>
      <c r="PC4">
        <v>106817</v>
      </c>
      <c r="PD4">
        <v>98521</v>
      </c>
      <c r="PE4">
        <v>94514</v>
      </c>
      <c r="PF4">
        <v>87569</v>
      </c>
      <c r="PG4">
        <v>83183</v>
      </c>
      <c r="PH4">
        <v>77349</v>
      </c>
      <c r="PI4">
        <v>72767</v>
      </c>
      <c r="PJ4">
        <v>69559</v>
      </c>
      <c r="PK4">
        <v>211031</v>
      </c>
      <c r="PL4">
        <v>215031</v>
      </c>
      <c r="PM4">
        <v>189988</v>
      </c>
      <c r="PN4">
        <v>189988</v>
      </c>
      <c r="PO4">
        <v>174006</v>
      </c>
      <c r="PP4">
        <v>161220</v>
      </c>
      <c r="PQ4">
        <v>146585</v>
      </c>
      <c r="PR4">
        <v>136461</v>
      </c>
      <c r="PS4">
        <v>123941</v>
      </c>
      <c r="PT4">
        <v>109886</v>
      </c>
      <c r="PU4">
        <v>97722</v>
      </c>
      <c r="PV4">
        <v>91022</v>
      </c>
      <c r="PW4">
        <v>88625</v>
      </c>
      <c r="PX4">
        <v>76459</v>
      </c>
      <c r="PY4">
        <v>76459</v>
      </c>
      <c r="PZ4">
        <v>73102</v>
      </c>
      <c r="QA4">
        <v>71434</v>
      </c>
      <c r="QB4">
        <v>68356</v>
      </c>
      <c r="QC4">
        <v>60173</v>
      </c>
      <c r="QD4">
        <v>60173</v>
      </c>
      <c r="QE4">
        <v>171319</v>
      </c>
      <c r="QF4">
        <v>180736</v>
      </c>
      <c r="QG4">
        <v>148736</v>
      </c>
      <c r="QH4">
        <v>148736</v>
      </c>
      <c r="QI4">
        <v>136228</v>
      </c>
      <c r="QJ4">
        <v>126669</v>
      </c>
      <c r="QK4">
        <v>114869</v>
      </c>
      <c r="QL4">
        <v>111436</v>
      </c>
      <c r="QM4">
        <v>105811</v>
      </c>
      <c r="QN4">
        <v>99207</v>
      </c>
      <c r="QO4">
        <v>99364</v>
      </c>
      <c r="QP4">
        <v>93262</v>
      </c>
      <c r="QQ4">
        <v>87970</v>
      </c>
      <c r="QR4">
        <v>83402</v>
      </c>
      <c r="QS4">
        <v>76912</v>
      </c>
      <c r="QT4">
        <v>71791</v>
      </c>
      <c r="QU4">
        <v>71791</v>
      </c>
      <c r="QV4">
        <v>70547</v>
      </c>
      <c r="QW4">
        <v>67550</v>
      </c>
      <c r="QX4">
        <v>63990</v>
      </c>
      <c r="QY4">
        <v>59028</v>
      </c>
      <c r="QZ4">
        <v>59028</v>
      </c>
      <c r="RA4">
        <v>58682</v>
      </c>
      <c r="RB4">
        <v>57635</v>
      </c>
      <c r="RC4">
        <v>58264</v>
      </c>
      <c r="RD4">
        <v>172334</v>
      </c>
      <c r="RE4">
        <v>175955</v>
      </c>
      <c r="RF4">
        <v>170941</v>
      </c>
      <c r="RG4">
        <v>162718</v>
      </c>
      <c r="RH4">
        <v>153392</v>
      </c>
      <c r="RI4">
        <v>144795</v>
      </c>
      <c r="RJ4">
        <v>137043</v>
      </c>
      <c r="RK4">
        <v>130226</v>
      </c>
      <c r="RL4">
        <v>120566</v>
      </c>
      <c r="RM4">
        <v>102024</v>
      </c>
      <c r="RN4">
        <v>97132</v>
      </c>
      <c r="RO4">
        <v>88980</v>
      </c>
      <c r="RP4">
        <v>84318</v>
      </c>
      <c r="RQ4">
        <v>69878</v>
      </c>
      <c r="RR4">
        <v>69878</v>
      </c>
      <c r="RS4">
        <v>69878</v>
      </c>
      <c r="RT4">
        <v>64443</v>
      </c>
      <c r="RU4">
        <v>61588</v>
      </c>
      <c r="RV4">
        <v>53620</v>
      </c>
      <c r="RW4">
        <v>53620</v>
      </c>
      <c r="RX4">
        <v>165426</v>
      </c>
      <c r="RY4">
        <v>170459</v>
      </c>
      <c r="RZ4">
        <v>166723</v>
      </c>
      <c r="SA4">
        <v>158592</v>
      </c>
      <c r="SB4">
        <v>151845</v>
      </c>
      <c r="SC4">
        <v>151680</v>
      </c>
      <c r="SD4">
        <v>138997</v>
      </c>
      <c r="SE4">
        <v>127949</v>
      </c>
      <c r="SF4">
        <v>111758</v>
      </c>
      <c r="SG4">
        <v>111758</v>
      </c>
      <c r="SH4">
        <v>108340</v>
      </c>
      <c r="SI4">
        <v>109613</v>
      </c>
      <c r="SJ4">
        <v>106253</v>
      </c>
      <c r="SK4">
        <v>102659</v>
      </c>
      <c r="SL4">
        <v>100893</v>
      </c>
      <c r="SM4">
        <v>94854</v>
      </c>
      <c r="SN4">
        <v>90915</v>
      </c>
      <c r="SO4">
        <v>91206</v>
      </c>
      <c r="SP4">
        <v>87700</v>
      </c>
      <c r="SQ4">
        <v>88191</v>
      </c>
      <c r="SR4">
        <v>84431</v>
      </c>
      <c r="SS4">
        <v>80723</v>
      </c>
      <c r="ST4">
        <v>75570</v>
      </c>
      <c r="SU4">
        <v>70699</v>
      </c>
      <c r="SV4">
        <v>69842</v>
      </c>
      <c r="SW4">
        <v>163509</v>
      </c>
      <c r="SX4">
        <v>167511</v>
      </c>
      <c r="SY4">
        <v>152290</v>
      </c>
      <c r="SZ4">
        <v>147071</v>
      </c>
      <c r="TA4">
        <v>140606</v>
      </c>
      <c r="TB4">
        <v>135339</v>
      </c>
      <c r="TC4">
        <v>133784</v>
      </c>
      <c r="TD4">
        <v>129552</v>
      </c>
      <c r="TE4">
        <v>113354</v>
      </c>
      <c r="TF4">
        <v>113354</v>
      </c>
      <c r="TG4">
        <v>107187</v>
      </c>
      <c r="TH4">
        <v>100162</v>
      </c>
      <c r="TI4">
        <v>97653</v>
      </c>
      <c r="TJ4">
        <v>91589</v>
      </c>
      <c r="TK4">
        <v>88682</v>
      </c>
      <c r="TL4">
        <v>84940</v>
      </c>
      <c r="TM4">
        <v>82867</v>
      </c>
      <c r="TN4">
        <v>79970</v>
      </c>
      <c r="TO4">
        <v>75287</v>
      </c>
      <c r="TP4">
        <v>75287</v>
      </c>
      <c r="TQ4">
        <v>151168</v>
      </c>
      <c r="TR4">
        <v>156996</v>
      </c>
      <c r="TS4">
        <v>159409</v>
      </c>
      <c r="TT4">
        <v>146262</v>
      </c>
      <c r="TU4">
        <v>139398</v>
      </c>
      <c r="TV4">
        <v>140078</v>
      </c>
      <c r="TW4">
        <v>137158</v>
      </c>
      <c r="TX4">
        <v>127999</v>
      </c>
      <c r="TY4">
        <v>122344</v>
      </c>
      <c r="TZ4">
        <v>122344</v>
      </c>
      <c r="UA4">
        <v>118701</v>
      </c>
      <c r="UB4">
        <v>115861</v>
      </c>
      <c r="UC4">
        <v>126212</v>
      </c>
      <c r="UD4">
        <v>126212</v>
      </c>
      <c r="UE4">
        <v>115697</v>
      </c>
      <c r="UF4">
        <v>108306</v>
      </c>
      <c r="UG4">
        <v>105708</v>
      </c>
      <c r="UH4">
        <v>99431</v>
      </c>
      <c r="UI4">
        <v>95498</v>
      </c>
      <c r="UJ4">
        <v>87002</v>
      </c>
      <c r="UK4">
        <v>179077</v>
      </c>
      <c r="UL4">
        <v>182319</v>
      </c>
      <c r="UM4">
        <v>185431</v>
      </c>
      <c r="UN4">
        <v>173373</v>
      </c>
      <c r="UO4">
        <v>165498</v>
      </c>
      <c r="UP4">
        <v>153775</v>
      </c>
      <c r="UQ4">
        <v>153066</v>
      </c>
      <c r="UR4">
        <v>150749</v>
      </c>
      <c r="US4">
        <v>162989</v>
      </c>
      <c r="UT4">
        <v>165246</v>
      </c>
      <c r="UU4">
        <v>155109</v>
      </c>
      <c r="UV4">
        <v>157519</v>
      </c>
      <c r="UW4">
        <v>173725</v>
      </c>
      <c r="UX4">
        <v>160896</v>
      </c>
      <c r="UY4">
        <v>133792</v>
      </c>
      <c r="UZ4">
        <v>123507</v>
      </c>
      <c r="VA4">
        <v>118797</v>
      </c>
      <c r="VB4">
        <v>115547</v>
      </c>
      <c r="VC4">
        <v>112176</v>
      </c>
      <c r="VD4">
        <v>116032</v>
      </c>
      <c r="VE4">
        <v>113662</v>
      </c>
      <c r="VF4">
        <v>108063</v>
      </c>
      <c r="VG4">
        <v>105236</v>
      </c>
      <c r="VH4">
        <v>105748</v>
      </c>
      <c r="VI4">
        <v>102397</v>
      </c>
      <c r="VJ4">
        <v>200133</v>
      </c>
      <c r="VK4">
        <v>202603</v>
      </c>
      <c r="VL4">
        <v>197943</v>
      </c>
      <c r="VM4">
        <v>190725</v>
      </c>
      <c r="VN4">
        <v>172956</v>
      </c>
      <c r="VO4">
        <v>159677</v>
      </c>
      <c r="VP4">
        <v>147759</v>
      </c>
      <c r="VQ4">
        <v>136011</v>
      </c>
      <c r="VR4">
        <v>126968</v>
      </c>
      <c r="VS4">
        <v>121426</v>
      </c>
      <c r="VT4">
        <v>121426</v>
      </c>
      <c r="VU4">
        <v>117784</v>
      </c>
      <c r="VV4">
        <v>112822</v>
      </c>
      <c r="VW4">
        <v>105560</v>
      </c>
      <c r="VX4">
        <v>97157</v>
      </c>
      <c r="VY4">
        <v>91616</v>
      </c>
      <c r="VZ4">
        <v>88904</v>
      </c>
      <c r="WA4">
        <v>83748</v>
      </c>
      <c r="WB4">
        <v>80071</v>
      </c>
      <c r="WC4">
        <v>75827</v>
      </c>
      <c r="WD4">
        <v>200124</v>
      </c>
      <c r="WE4">
        <v>200124</v>
      </c>
      <c r="WF4">
        <v>201999</v>
      </c>
      <c r="WG4">
        <v>192579</v>
      </c>
      <c r="WH4">
        <v>188433</v>
      </c>
      <c r="WI4">
        <v>169980</v>
      </c>
      <c r="WJ4">
        <v>159267</v>
      </c>
      <c r="WK4">
        <v>149965</v>
      </c>
      <c r="WL4">
        <v>140278</v>
      </c>
      <c r="WM4">
        <v>126822</v>
      </c>
      <c r="WN4">
        <v>122065</v>
      </c>
      <c r="WO4">
        <v>114071</v>
      </c>
      <c r="WP4">
        <v>108545</v>
      </c>
      <c r="WQ4">
        <v>106761</v>
      </c>
      <c r="WR4">
        <v>97564</v>
      </c>
      <c r="WS4">
        <v>92685</v>
      </c>
      <c r="WT4">
        <v>89903</v>
      </c>
      <c r="WU4">
        <v>90372</v>
      </c>
      <c r="WV4">
        <v>90372</v>
      </c>
      <c r="WW4">
        <v>89035</v>
      </c>
      <c r="WX4">
        <v>198641</v>
      </c>
      <c r="WY4">
        <v>226923</v>
      </c>
      <c r="WZ4">
        <v>203425</v>
      </c>
      <c r="XA4">
        <v>190078</v>
      </c>
      <c r="XB4">
        <v>174608</v>
      </c>
      <c r="XC4">
        <v>163730</v>
      </c>
      <c r="XD4">
        <v>153991</v>
      </c>
      <c r="XE4">
        <v>151018</v>
      </c>
      <c r="XF4">
        <v>142466</v>
      </c>
      <c r="XG4">
        <v>137512</v>
      </c>
      <c r="XH4">
        <v>125309</v>
      </c>
      <c r="XI4">
        <v>112249</v>
      </c>
      <c r="XJ4">
        <v>103961</v>
      </c>
      <c r="XK4">
        <v>99608</v>
      </c>
      <c r="XL4">
        <v>93788</v>
      </c>
      <c r="XM4">
        <v>91081</v>
      </c>
      <c r="XN4">
        <v>91032</v>
      </c>
      <c r="XO4">
        <v>90755</v>
      </c>
      <c r="XP4">
        <v>87304</v>
      </c>
      <c r="XQ4">
        <v>84109</v>
      </c>
      <c r="XR4">
        <v>80980</v>
      </c>
      <c r="XS4">
        <v>81398</v>
      </c>
      <c r="XT4">
        <v>80274</v>
      </c>
      <c r="XU4">
        <v>76165</v>
      </c>
      <c r="XV4">
        <v>72218</v>
      </c>
      <c r="XW4">
        <v>183669</v>
      </c>
      <c r="XX4">
        <v>187563</v>
      </c>
      <c r="XY4">
        <v>176511</v>
      </c>
      <c r="XZ4">
        <v>168529</v>
      </c>
      <c r="YA4">
        <v>142568</v>
      </c>
      <c r="YB4">
        <v>138056</v>
      </c>
      <c r="YC4">
        <v>127381</v>
      </c>
      <c r="YD4">
        <v>115334</v>
      </c>
      <c r="YE4">
        <v>110411</v>
      </c>
      <c r="YF4">
        <v>105048</v>
      </c>
      <c r="YG4">
        <v>99450</v>
      </c>
      <c r="YH4">
        <v>96462</v>
      </c>
      <c r="YI4">
        <v>97180</v>
      </c>
      <c r="YJ4">
        <v>92454</v>
      </c>
      <c r="YK4">
        <v>92454</v>
      </c>
      <c r="YL4">
        <v>88184</v>
      </c>
      <c r="YM4">
        <v>84505</v>
      </c>
      <c r="YN4">
        <v>82271</v>
      </c>
      <c r="YO4">
        <v>80731</v>
      </c>
      <c r="YP4">
        <v>76948</v>
      </c>
      <c r="YQ4">
        <v>173026</v>
      </c>
      <c r="YR4">
        <v>174399</v>
      </c>
      <c r="YS4">
        <v>167225</v>
      </c>
      <c r="YT4">
        <v>159186</v>
      </c>
      <c r="YU4">
        <v>150190</v>
      </c>
      <c r="YV4">
        <v>147023</v>
      </c>
      <c r="YW4">
        <v>137834</v>
      </c>
      <c r="YX4">
        <v>126214</v>
      </c>
      <c r="YY4">
        <v>117161</v>
      </c>
      <c r="YZ4">
        <v>116684</v>
      </c>
      <c r="ZA4">
        <v>114371</v>
      </c>
      <c r="ZB4">
        <v>107588</v>
      </c>
      <c r="ZC4">
        <v>102041</v>
      </c>
      <c r="ZD4">
        <v>95094</v>
      </c>
      <c r="ZE4">
        <v>88562</v>
      </c>
      <c r="ZF4">
        <v>85669</v>
      </c>
      <c r="ZG4">
        <v>86687</v>
      </c>
      <c r="ZH4">
        <v>83549</v>
      </c>
      <c r="ZI4">
        <v>80267</v>
      </c>
      <c r="ZJ4">
        <v>80369</v>
      </c>
      <c r="ZK4">
        <v>75372</v>
      </c>
      <c r="ZL4">
        <v>75226</v>
      </c>
      <c r="ZM4">
        <v>71745</v>
      </c>
      <c r="ZN4">
        <v>71745</v>
      </c>
      <c r="ZO4">
        <v>67956</v>
      </c>
      <c r="ZP4">
        <v>173906</v>
      </c>
      <c r="ZQ4">
        <v>181878</v>
      </c>
      <c r="ZR4">
        <v>175374</v>
      </c>
      <c r="ZS4">
        <v>171819</v>
      </c>
      <c r="ZT4">
        <v>162612</v>
      </c>
      <c r="ZU4">
        <v>150274</v>
      </c>
      <c r="ZV4">
        <v>137080</v>
      </c>
      <c r="ZW4">
        <v>124384</v>
      </c>
      <c r="ZX4">
        <v>116599</v>
      </c>
      <c r="ZY4">
        <v>111723</v>
      </c>
      <c r="ZZ4">
        <v>104107</v>
      </c>
      <c r="AAA4">
        <v>97815</v>
      </c>
      <c r="AAB4">
        <v>93360</v>
      </c>
      <c r="AAC4">
        <v>87867</v>
      </c>
      <c r="AAD4">
        <v>87010</v>
      </c>
      <c r="AAE4">
        <v>86161</v>
      </c>
      <c r="AAF4">
        <v>83869</v>
      </c>
      <c r="AAG4">
        <v>80692</v>
      </c>
      <c r="AAH4">
        <v>76243</v>
      </c>
      <c r="AAI4">
        <v>72987</v>
      </c>
      <c r="AAJ4">
        <v>166540</v>
      </c>
      <c r="AAK4">
        <v>176034</v>
      </c>
      <c r="AAL4">
        <v>170627</v>
      </c>
      <c r="AAM4">
        <v>170627</v>
      </c>
      <c r="AAN4">
        <v>157739</v>
      </c>
      <c r="AAO4">
        <v>144157</v>
      </c>
      <c r="AAP4">
        <v>132456</v>
      </c>
      <c r="AAQ4">
        <v>123752</v>
      </c>
      <c r="AAR4">
        <v>114126</v>
      </c>
      <c r="AAS4">
        <v>102149</v>
      </c>
      <c r="AAT4">
        <v>95883</v>
      </c>
      <c r="AAU4">
        <v>91211</v>
      </c>
      <c r="AAV4">
        <v>81584</v>
      </c>
      <c r="AAW4">
        <v>81584</v>
      </c>
      <c r="AAX4">
        <v>78768</v>
      </c>
      <c r="AAY4">
        <v>76050</v>
      </c>
      <c r="AAZ4">
        <v>74873</v>
      </c>
      <c r="ABA4">
        <v>72953</v>
      </c>
      <c r="ABB4">
        <v>72953</v>
      </c>
      <c r="ABC4">
        <v>71505</v>
      </c>
      <c r="ABD4">
        <v>203972</v>
      </c>
      <c r="ABE4">
        <v>205173</v>
      </c>
      <c r="ABF4">
        <v>199410</v>
      </c>
      <c r="ABG4">
        <v>190633</v>
      </c>
      <c r="ABH4">
        <v>186591</v>
      </c>
      <c r="ABI4">
        <v>176928</v>
      </c>
      <c r="ABJ4">
        <v>171258</v>
      </c>
      <c r="ABK4">
        <v>161018</v>
      </c>
      <c r="ABL4">
        <v>152268</v>
      </c>
      <c r="ABM4">
        <v>144901</v>
      </c>
      <c r="ABN4">
        <v>141303</v>
      </c>
      <c r="ABO4">
        <v>135031</v>
      </c>
      <c r="ABP4">
        <v>127013</v>
      </c>
      <c r="ABQ4">
        <v>118917</v>
      </c>
      <c r="ABR4">
        <v>115510</v>
      </c>
      <c r="ABS4">
        <v>111436</v>
      </c>
      <c r="ABT4">
        <v>108752</v>
      </c>
      <c r="ABU4">
        <v>103628</v>
      </c>
      <c r="ABV4">
        <v>100868</v>
      </c>
      <c r="ABW4">
        <v>97354</v>
      </c>
      <c r="ABX4">
        <v>97354</v>
      </c>
      <c r="ABY4">
        <v>100013</v>
      </c>
      <c r="ABZ4">
        <v>97463</v>
      </c>
      <c r="ACA4">
        <v>91027</v>
      </c>
      <c r="ACB4">
        <v>85943</v>
      </c>
      <c r="ACC4">
        <v>198995</v>
      </c>
      <c r="ACD4">
        <v>204180</v>
      </c>
      <c r="ACE4">
        <v>189863</v>
      </c>
      <c r="ACF4">
        <v>181653</v>
      </c>
      <c r="ACG4">
        <v>172986</v>
      </c>
      <c r="ACH4">
        <v>160917</v>
      </c>
      <c r="ACI4">
        <v>148632</v>
      </c>
      <c r="ACJ4">
        <v>139889</v>
      </c>
      <c r="ACK4">
        <v>132664</v>
      </c>
      <c r="ACL4">
        <v>127811</v>
      </c>
      <c r="ACM4">
        <v>125199</v>
      </c>
      <c r="ACN4">
        <v>118730</v>
      </c>
      <c r="ACO4">
        <v>117815</v>
      </c>
      <c r="ACP4">
        <v>115203</v>
      </c>
      <c r="ACQ4">
        <v>107287</v>
      </c>
      <c r="ACR4">
        <v>99188</v>
      </c>
      <c r="ACS4">
        <v>96810</v>
      </c>
      <c r="ACT4">
        <v>95267</v>
      </c>
      <c r="ACU4">
        <v>93190</v>
      </c>
      <c r="ACV4">
        <v>89719</v>
      </c>
      <c r="ACW4">
        <v>168034</v>
      </c>
      <c r="ACX4">
        <v>174256</v>
      </c>
      <c r="ACY4">
        <v>166823</v>
      </c>
      <c r="ACZ4">
        <v>161477</v>
      </c>
      <c r="ADA4">
        <v>137902</v>
      </c>
      <c r="ADB4">
        <v>126771</v>
      </c>
      <c r="ADC4">
        <v>119069</v>
      </c>
      <c r="ADD4">
        <v>109243</v>
      </c>
      <c r="ADE4">
        <v>104701</v>
      </c>
      <c r="ADF4">
        <v>101933</v>
      </c>
      <c r="ADG4">
        <v>98698</v>
      </c>
      <c r="ADH4">
        <v>98444</v>
      </c>
      <c r="ADI4">
        <v>88845</v>
      </c>
      <c r="ADJ4">
        <v>84004</v>
      </c>
      <c r="ADK4">
        <v>82633</v>
      </c>
      <c r="ADL4">
        <v>83214</v>
      </c>
      <c r="ADM4">
        <v>82612</v>
      </c>
      <c r="ADN4">
        <v>76035</v>
      </c>
      <c r="ADO4">
        <v>72075</v>
      </c>
      <c r="ADP4">
        <v>70675</v>
      </c>
      <c r="ADQ4">
        <v>198304</v>
      </c>
      <c r="ADR4">
        <v>204092</v>
      </c>
      <c r="ADS4">
        <v>195948</v>
      </c>
      <c r="ADT4">
        <v>186207</v>
      </c>
      <c r="ADU4">
        <v>182042</v>
      </c>
      <c r="ADV4">
        <v>165582</v>
      </c>
      <c r="ADW4">
        <v>147789</v>
      </c>
      <c r="ADX4">
        <v>134811</v>
      </c>
      <c r="ADY4">
        <v>121662</v>
      </c>
      <c r="ADZ4">
        <v>116305</v>
      </c>
      <c r="AEA4">
        <v>111081</v>
      </c>
      <c r="AEB4">
        <v>107567</v>
      </c>
      <c r="AEC4">
        <v>100994</v>
      </c>
      <c r="AED4">
        <v>100994</v>
      </c>
      <c r="AEE4">
        <v>93259</v>
      </c>
      <c r="AEF4">
        <v>86580</v>
      </c>
      <c r="AEG4">
        <v>84752</v>
      </c>
      <c r="AEH4">
        <v>80963</v>
      </c>
      <c r="AEI4">
        <v>76431</v>
      </c>
      <c r="AEJ4">
        <v>72248</v>
      </c>
      <c r="AEK4">
        <v>70737</v>
      </c>
      <c r="AEL4">
        <v>67972</v>
      </c>
      <c r="AEM4">
        <v>67003</v>
      </c>
      <c r="AEN4">
        <v>66118</v>
      </c>
      <c r="AEO4">
        <v>63857</v>
      </c>
      <c r="AEP4">
        <v>202874</v>
      </c>
      <c r="AEQ4">
        <v>202050</v>
      </c>
      <c r="AER4">
        <v>190620</v>
      </c>
      <c r="AES4">
        <v>176837</v>
      </c>
      <c r="AET4">
        <v>166436</v>
      </c>
      <c r="AEU4">
        <v>153730</v>
      </c>
      <c r="AEV4">
        <v>140518</v>
      </c>
      <c r="AEW4">
        <v>134837</v>
      </c>
      <c r="AEX4">
        <v>129976</v>
      </c>
      <c r="AEY4">
        <v>124345</v>
      </c>
      <c r="AEZ4">
        <v>119411</v>
      </c>
      <c r="AFA4">
        <v>117664</v>
      </c>
      <c r="AFB4">
        <v>111813</v>
      </c>
      <c r="AFC4">
        <v>106920</v>
      </c>
      <c r="AFD4">
        <v>104114</v>
      </c>
      <c r="AFE4">
        <v>100028</v>
      </c>
      <c r="AFF4">
        <v>95761</v>
      </c>
      <c r="AFG4">
        <v>95764</v>
      </c>
      <c r="AFH4">
        <v>87082</v>
      </c>
      <c r="AFI4">
        <v>85719</v>
      </c>
      <c r="AFJ4">
        <v>210789</v>
      </c>
      <c r="AFK4">
        <v>214730</v>
      </c>
      <c r="AFL4">
        <v>201361</v>
      </c>
      <c r="AFM4">
        <v>193728</v>
      </c>
      <c r="AFN4">
        <v>182595</v>
      </c>
      <c r="AFO4">
        <v>169720</v>
      </c>
      <c r="AFP4">
        <v>153304</v>
      </c>
      <c r="AFQ4">
        <v>140343</v>
      </c>
      <c r="AFR4">
        <v>128986</v>
      </c>
      <c r="AFS4">
        <v>125311</v>
      </c>
      <c r="AFT4">
        <v>122714</v>
      </c>
      <c r="AFU4">
        <v>113863</v>
      </c>
      <c r="AFV4">
        <v>113863</v>
      </c>
      <c r="AFW4">
        <v>108358</v>
      </c>
      <c r="AFX4">
        <v>102722</v>
      </c>
      <c r="AFY4">
        <v>97633</v>
      </c>
      <c r="AFZ4">
        <v>92079</v>
      </c>
      <c r="AGA4">
        <v>88613</v>
      </c>
      <c r="AGB4">
        <v>83279</v>
      </c>
      <c r="AGC4">
        <v>80259</v>
      </c>
      <c r="AGD4">
        <v>210771</v>
      </c>
      <c r="AGE4">
        <v>219541</v>
      </c>
      <c r="AGF4">
        <v>209038</v>
      </c>
      <c r="AGG4">
        <v>209038</v>
      </c>
      <c r="AGH4">
        <v>193120</v>
      </c>
      <c r="AGI4">
        <v>185300</v>
      </c>
      <c r="AGJ4">
        <v>164939</v>
      </c>
      <c r="AGK4">
        <v>154368</v>
      </c>
      <c r="AGL4">
        <v>142761</v>
      </c>
      <c r="AGM4">
        <v>132519</v>
      </c>
      <c r="AGN4">
        <v>124616</v>
      </c>
      <c r="AGO4">
        <v>120950</v>
      </c>
      <c r="AGP4">
        <v>116609</v>
      </c>
      <c r="AGQ4">
        <v>108728</v>
      </c>
      <c r="AGR4">
        <v>97700</v>
      </c>
      <c r="AGS4">
        <v>92546</v>
      </c>
      <c r="AGT4">
        <v>86902</v>
      </c>
      <c r="AGU4">
        <v>87678</v>
      </c>
      <c r="AGV4">
        <v>87678</v>
      </c>
      <c r="AGW4">
        <v>83179</v>
      </c>
      <c r="AGX4">
        <v>82130</v>
      </c>
      <c r="AGY4">
        <v>75280</v>
      </c>
      <c r="AGZ4">
        <v>71029</v>
      </c>
      <c r="AHA4">
        <v>69643</v>
      </c>
      <c r="AHB4">
        <v>65269</v>
      </c>
      <c r="AHC4">
        <v>211994</v>
      </c>
      <c r="AHD4">
        <v>210985</v>
      </c>
      <c r="AHE4">
        <v>201924</v>
      </c>
      <c r="AHF4">
        <v>190929</v>
      </c>
      <c r="AHG4">
        <v>181120</v>
      </c>
      <c r="AHH4">
        <v>170249</v>
      </c>
      <c r="AHI4">
        <v>157157</v>
      </c>
      <c r="AHJ4">
        <v>150642</v>
      </c>
      <c r="AHK4">
        <v>143820</v>
      </c>
      <c r="AHL4">
        <v>137951</v>
      </c>
      <c r="AHM4">
        <v>133703</v>
      </c>
      <c r="AHN4">
        <v>126128</v>
      </c>
      <c r="AHO4">
        <v>119634</v>
      </c>
      <c r="AHP4">
        <v>112950</v>
      </c>
      <c r="AHQ4">
        <v>107070</v>
      </c>
      <c r="AHR4">
        <v>103777</v>
      </c>
      <c r="AHS4">
        <v>99395</v>
      </c>
      <c r="AHT4">
        <v>94065</v>
      </c>
      <c r="AHU4">
        <v>88695</v>
      </c>
      <c r="AHV4">
        <v>83115</v>
      </c>
      <c r="AHW4">
        <v>180323</v>
      </c>
      <c r="AHX4">
        <v>178970</v>
      </c>
      <c r="AHY4">
        <v>171210</v>
      </c>
      <c r="AHZ4">
        <v>166169</v>
      </c>
      <c r="AIA4">
        <v>154243</v>
      </c>
      <c r="AIB4">
        <v>144944</v>
      </c>
      <c r="AIC4">
        <v>133519</v>
      </c>
      <c r="AID4">
        <v>123257</v>
      </c>
      <c r="AIE4">
        <v>115304</v>
      </c>
      <c r="AIF4">
        <v>115304</v>
      </c>
      <c r="AIG4">
        <v>107019</v>
      </c>
      <c r="AIH4">
        <v>104041</v>
      </c>
      <c r="AII4">
        <v>97198</v>
      </c>
      <c r="AIJ4">
        <v>91209</v>
      </c>
      <c r="AIK4">
        <v>87494</v>
      </c>
      <c r="AIL4">
        <v>84615</v>
      </c>
      <c r="AIM4">
        <v>80576</v>
      </c>
      <c r="AIN4">
        <v>76341</v>
      </c>
      <c r="AIO4">
        <v>73720</v>
      </c>
      <c r="AIP4">
        <v>64774</v>
      </c>
      <c r="AIQ4">
        <v>143920</v>
      </c>
      <c r="AIR4">
        <v>147289</v>
      </c>
      <c r="AIS4">
        <v>144874</v>
      </c>
      <c r="AIT4">
        <v>137279</v>
      </c>
      <c r="AIU4">
        <v>125547</v>
      </c>
      <c r="AIV4">
        <v>130802</v>
      </c>
      <c r="AIW4">
        <v>125212</v>
      </c>
      <c r="AIX4">
        <v>130235</v>
      </c>
      <c r="AIY4">
        <v>122517</v>
      </c>
      <c r="AIZ4">
        <v>121966</v>
      </c>
      <c r="AJA4">
        <v>115848</v>
      </c>
      <c r="AJB4">
        <v>110283</v>
      </c>
      <c r="AJC4">
        <v>106318</v>
      </c>
      <c r="AJD4">
        <v>101457</v>
      </c>
      <c r="AJE4">
        <v>96967</v>
      </c>
      <c r="AJF4">
        <v>93708</v>
      </c>
      <c r="AJG4">
        <v>89601</v>
      </c>
      <c r="AJH4">
        <v>87544</v>
      </c>
      <c r="AJI4">
        <v>84258</v>
      </c>
      <c r="AJJ4">
        <v>80263</v>
      </c>
      <c r="AJK4">
        <v>76916</v>
      </c>
      <c r="AJL4">
        <v>76750</v>
      </c>
      <c r="AJM4">
        <v>69445</v>
      </c>
      <c r="AJN4">
        <v>69445</v>
      </c>
      <c r="AJO4">
        <v>66179</v>
      </c>
      <c r="AJP4">
        <v>169720</v>
      </c>
      <c r="AJQ4">
        <v>165163</v>
      </c>
      <c r="AJR4">
        <v>158117</v>
      </c>
      <c r="AJS4">
        <v>152466</v>
      </c>
      <c r="AJT4">
        <v>143571</v>
      </c>
      <c r="AJU4">
        <v>136549</v>
      </c>
      <c r="AJV4">
        <v>128262</v>
      </c>
      <c r="AJW4">
        <v>119785</v>
      </c>
      <c r="AJX4">
        <v>116713</v>
      </c>
      <c r="AJY4">
        <v>109211</v>
      </c>
      <c r="AJZ4">
        <v>102476</v>
      </c>
      <c r="AKA4">
        <v>96515</v>
      </c>
      <c r="AKB4">
        <v>91289</v>
      </c>
      <c r="AKC4">
        <v>86928</v>
      </c>
      <c r="AKD4">
        <v>80269</v>
      </c>
      <c r="AKE4">
        <v>74940</v>
      </c>
      <c r="AKF4">
        <v>73175</v>
      </c>
      <c r="AKG4">
        <v>70100</v>
      </c>
      <c r="AKH4">
        <v>68158</v>
      </c>
      <c r="AKI4">
        <v>64421</v>
      </c>
      <c r="AKJ4">
        <v>160694</v>
      </c>
      <c r="AKK4">
        <v>167225</v>
      </c>
      <c r="AKL4">
        <v>152753</v>
      </c>
      <c r="AKM4">
        <v>152753</v>
      </c>
      <c r="AKN4">
        <v>148414</v>
      </c>
      <c r="AKO4">
        <v>139449</v>
      </c>
      <c r="AKP4">
        <v>128931</v>
      </c>
      <c r="AKQ4">
        <v>115436</v>
      </c>
      <c r="AKR4">
        <v>115604</v>
      </c>
      <c r="AKS4">
        <v>108668</v>
      </c>
      <c r="AKT4">
        <v>103752</v>
      </c>
      <c r="AKU4">
        <v>90899</v>
      </c>
      <c r="AKV4">
        <v>78972</v>
      </c>
      <c r="AKW4">
        <v>78972</v>
      </c>
      <c r="AKX4">
        <v>73917</v>
      </c>
      <c r="AKY4">
        <v>70419</v>
      </c>
      <c r="AKZ4">
        <v>66834</v>
      </c>
      <c r="ALA4">
        <v>64401</v>
      </c>
      <c r="ALB4">
        <v>64401</v>
      </c>
      <c r="ALC4">
        <v>61564</v>
      </c>
      <c r="ALD4">
        <v>163089</v>
      </c>
      <c r="ALE4">
        <v>168713</v>
      </c>
      <c r="ALF4">
        <v>168706</v>
      </c>
      <c r="ALG4">
        <v>168203</v>
      </c>
      <c r="ALH4">
        <v>165030</v>
      </c>
      <c r="ALI4">
        <v>164602</v>
      </c>
      <c r="ALJ4">
        <v>153500</v>
      </c>
      <c r="ALK4">
        <v>144210</v>
      </c>
      <c r="ALL4">
        <v>140393</v>
      </c>
      <c r="ALM4">
        <v>133060</v>
      </c>
      <c r="ALN4">
        <v>126148</v>
      </c>
      <c r="ALO4">
        <v>121160</v>
      </c>
      <c r="ALP4">
        <v>117279</v>
      </c>
      <c r="ALQ4">
        <v>110466</v>
      </c>
      <c r="ALR4">
        <v>104531</v>
      </c>
      <c r="ALS4">
        <v>99330</v>
      </c>
      <c r="ALT4">
        <v>94148</v>
      </c>
      <c r="ALU4">
        <v>89805</v>
      </c>
      <c r="ALV4">
        <v>87487</v>
      </c>
      <c r="ALW4">
        <v>82272</v>
      </c>
      <c r="ALX4">
        <v>82272</v>
      </c>
      <c r="ALY4">
        <v>79375</v>
      </c>
      <c r="ALZ4">
        <v>79507</v>
      </c>
      <c r="AMA4">
        <v>76730</v>
      </c>
      <c r="AMB4">
        <v>71720</v>
      </c>
      <c r="AMC4">
        <v>160722</v>
      </c>
      <c r="AMD4">
        <v>165085</v>
      </c>
      <c r="AME4">
        <v>158718</v>
      </c>
      <c r="AMF4">
        <v>154601</v>
      </c>
      <c r="AMG4">
        <v>157425</v>
      </c>
      <c r="AMH4">
        <v>150931</v>
      </c>
      <c r="AMI4">
        <v>143502</v>
      </c>
      <c r="AMJ4">
        <v>132047</v>
      </c>
      <c r="AMK4">
        <v>129091</v>
      </c>
      <c r="AML4">
        <v>123047</v>
      </c>
      <c r="AMM4">
        <v>120573</v>
      </c>
      <c r="AMN4">
        <v>112219</v>
      </c>
      <c r="AMO4">
        <v>103117</v>
      </c>
      <c r="AMP4">
        <v>99610</v>
      </c>
      <c r="AMQ4">
        <v>95663</v>
      </c>
      <c r="AMR4">
        <v>93021</v>
      </c>
      <c r="AMS4">
        <v>92769</v>
      </c>
      <c r="AMT4">
        <v>90959</v>
      </c>
      <c r="AMU4">
        <v>88767</v>
      </c>
      <c r="AMV4">
        <v>85780</v>
      </c>
      <c r="AMW4">
        <v>141414</v>
      </c>
      <c r="AMX4">
        <v>150508</v>
      </c>
      <c r="AMY4">
        <v>145799</v>
      </c>
      <c r="AMZ4">
        <v>137629</v>
      </c>
      <c r="ANA4">
        <v>132763</v>
      </c>
      <c r="ANB4">
        <v>128486</v>
      </c>
      <c r="ANC4">
        <v>121644</v>
      </c>
      <c r="AND4">
        <v>114029</v>
      </c>
      <c r="ANE4">
        <v>106885</v>
      </c>
      <c r="ANF4">
        <v>96911</v>
      </c>
      <c r="ANG4">
        <v>91168</v>
      </c>
      <c r="ANH4">
        <v>88236</v>
      </c>
      <c r="ANI4">
        <v>86398</v>
      </c>
      <c r="ANJ4">
        <v>83574</v>
      </c>
      <c r="ANK4">
        <v>77651</v>
      </c>
      <c r="ANL4">
        <v>73177</v>
      </c>
      <c r="ANM4">
        <v>70831</v>
      </c>
      <c r="ANN4">
        <v>65850</v>
      </c>
      <c r="ANO4">
        <v>61592</v>
      </c>
      <c r="ANP4">
        <v>57936</v>
      </c>
      <c r="ANQ4">
        <v>163266</v>
      </c>
      <c r="ANR4">
        <v>166720</v>
      </c>
      <c r="ANS4">
        <v>163980</v>
      </c>
      <c r="ANT4">
        <v>154353</v>
      </c>
      <c r="ANU4">
        <v>151594</v>
      </c>
      <c r="ANV4">
        <v>147254</v>
      </c>
      <c r="ANW4">
        <v>135494</v>
      </c>
      <c r="ANX4">
        <v>128880</v>
      </c>
      <c r="ANY4">
        <v>120173</v>
      </c>
      <c r="ANZ4">
        <v>109968</v>
      </c>
      <c r="AOA4">
        <v>103567</v>
      </c>
      <c r="AOB4">
        <v>98682</v>
      </c>
      <c r="AOC4">
        <v>90837</v>
      </c>
      <c r="AOD4">
        <v>90837</v>
      </c>
      <c r="AOE4">
        <v>86436</v>
      </c>
      <c r="AOF4">
        <v>85095</v>
      </c>
      <c r="AOG4">
        <v>82837</v>
      </c>
      <c r="AOH4">
        <v>79209</v>
      </c>
      <c r="AOI4">
        <v>77284</v>
      </c>
      <c r="AOJ4">
        <v>72542</v>
      </c>
      <c r="AOK4">
        <v>67040</v>
      </c>
      <c r="AOL4">
        <v>63347</v>
      </c>
      <c r="AOM4">
        <v>61246</v>
      </c>
      <c r="AON4">
        <v>55734</v>
      </c>
      <c r="AOO4">
        <v>52806</v>
      </c>
      <c r="AOP4">
        <v>203178</v>
      </c>
      <c r="AOQ4">
        <v>203244</v>
      </c>
      <c r="AOR4">
        <v>191713</v>
      </c>
      <c r="AOS4">
        <v>182761</v>
      </c>
      <c r="AOT4">
        <v>171878</v>
      </c>
      <c r="AOU4">
        <v>162310</v>
      </c>
      <c r="AOV4">
        <v>146825</v>
      </c>
      <c r="AOW4">
        <v>138046</v>
      </c>
      <c r="AOX4">
        <v>126108</v>
      </c>
      <c r="AOY4">
        <v>119863</v>
      </c>
      <c r="AOZ4">
        <v>111075</v>
      </c>
      <c r="APA4">
        <v>105682</v>
      </c>
      <c r="APB4">
        <v>99081</v>
      </c>
      <c r="APC4">
        <v>89959</v>
      </c>
      <c r="APD4">
        <v>80752</v>
      </c>
      <c r="APE4">
        <v>75498</v>
      </c>
      <c r="APF4">
        <v>71070</v>
      </c>
      <c r="APG4">
        <v>63447</v>
      </c>
      <c r="APH4">
        <v>58103</v>
      </c>
      <c r="API4">
        <v>52869</v>
      </c>
      <c r="APJ4">
        <v>157110</v>
      </c>
      <c r="APK4">
        <v>153944</v>
      </c>
      <c r="APL4">
        <v>138087</v>
      </c>
      <c r="APM4">
        <v>128853</v>
      </c>
      <c r="APN4">
        <v>121913</v>
      </c>
      <c r="APO4">
        <v>115883</v>
      </c>
      <c r="APP4">
        <v>111998</v>
      </c>
      <c r="APQ4">
        <v>105014</v>
      </c>
      <c r="APR4">
        <v>98541</v>
      </c>
      <c r="APS4">
        <v>93363</v>
      </c>
      <c r="APT4">
        <v>86495</v>
      </c>
      <c r="APU4">
        <v>82581</v>
      </c>
      <c r="APV4">
        <v>75844</v>
      </c>
      <c r="APW4">
        <v>75844</v>
      </c>
      <c r="APX4">
        <v>75775</v>
      </c>
      <c r="APY4">
        <v>70824</v>
      </c>
      <c r="APZ4">
        <v>65919</v>
      </c>
      <c r="AQA4">
        <v>62760</v>
      </c>
      <c r="AQB4">
        <v>61211</v>
      </c>
      <c r="AQC4">
        <v>58776</v>
      </c>
      <c r="AQD4">
        <v>55840</v>
      </c>
      <c r="AQE4">
        <v>54779</v>
      </c>
      <c r="AQF4">
        <v>52919</v>
      </c>
      <c r="AQG4">
        <v>52919</v>
      </c>
      <c r="AQH4">
        <v>52148</v>
      </c>
      <c r="AQI4">
        <v>137391</v>
      </c>
      <c r="AQJ4">
        <v>147622</v>
      </c>
      <c r="AQK4">
        <v>144280</v>
      </c>
      <c r="AQL4">
        <v>130276</v>
      </c>
      <c r="AQM4">
        <v>124407</v>
      </c>
      <c r="AQN4">
        <v>117964</v>
      </c>
      <c r="AQO4">
        <v>108249</v>
      </c>
      <c r="AQP4">
        <v>103839</v>
      </c>
      <c r="AQQ4">
        <v>97547</v>
      </c>
      <c r="AQR4">
        <v>92919</v>
      </c>
      <c r="AQS4">
        <v>85940</v>
      </c>
      <c r="AQT4">
        <v>80645</v>
      </c>
      <c r="AQU4">
        <v>73147</v>
      </c>
      <c r="AQV4">
        <v>73147</v>
      </c>
      <c r="AQW4">
        <v>68522</v>
      </c>
      <c r="AQX4">
        <v>65038</v>
      </c>
      <c r="AQY4">
        <v>63019</v>
      </c>
      <c r="AQZ4">
        <v>59533</v>
      </c>
      <c r="ARA4">
        <v>59291</v>
      </c>
      <c r="ARB4">
        <v>58980</v>
      </c>
      <c r="ARC4">
        <v>142017</v>
      </c>
      <c r="ARD4">
        <v>133429</v>
      </c>
      <c r="ARE4">
        <v>124662</v>
      </c>
      <c r="ARF4">
        <v>120651</v>
      </c>
      <c r="ARG4">
        <v>120558</v>
      </c>
      <c r="ARH4">
        <v>118477</v>
      </c>
      <c r="ARI4">
        <v>117945</v>
      </c>
      <c r="ARJ4">
        <v>117300</v>
      </c>
      <c r="ARK4">
        <v>108087</v>
      </c>
      <c r="ARL4">
        <v>101803</v>
      </c>
      <c r="ARM4">
        <v>95887</v>
      </c>
      <c r="ARN4">
        <v>97789</v>
      </c>
      <c r="ARO4">
        <v>101263</v>
      </c>
      <c r="ARP4">
        <v>92648</v>
      </c>
      <c r="ARQ4">
        <v>82477</v>
      </c>
      <c r="ARR4">
        <v>77854</v>
      </c>
      <c r="ARS4">
        <v>70743</v>
      </c>
      <c r="ART4">
        <v>65648</v>
      </c>
      <c r="ARU4">
        <v>63904</v>
      </c>
      <c r="ARV4">
        <v>60928</v>
      </c>
      <c r="ARW4">
        <v>163864</v>
      </c>
      <c r="ARX4">
        <v>163190</v>
      </c>
      <c r="ARY4">
        <v>151676</v>
      </c>
      <c r="ARZ4">
        <v>145701</v>
      </c>
      <c r="ASA4">
        <v>145701</v>
      </c>
      <c r="ASB4">
        <v>140725</v>
      </c>
      <c r="ASC4">
        <v>131738</v>
      </c>
      <c r="ASD4">
        <v>126605</v>
      </c>
      <c r="ASE4">
        <v>119526</v>
      </c>
      <c r="ASF4">
        <v>113989</v>
      </c>
      <c r="ASG4">
        <v>109023</v>
      </c>
      <c r="ASH4">
        <v>101712</v>
      </c>
      <c r="ASI4">
        <v>98541</v>
      </c>
      <c r="ASJ4">
        <v>90644</v>
      </c>
      <c r="ASK4">
        <v>83146</v>
      </c>
      <c r="ASL4">
        <v>77241</v>
      </c>
      <c r="ASM4">
        <v>71694</v>
      </c>
      <c r="ASN4">
        <v>65511</v>
      </c>
      <c r="ASO4">
        <v>59857</v>
      </c>
      <c r="ASP4">
        <v>55885</v>
      </c>
      <c r="ASQ4">
        <v>52649</v>
      </c>
      <c r="ASR4">
        <v>51442</v>
      </c>
      <c r="ASS4">
        <v>48200</v>
      </c>
      <c r="AST4">
        <v>46082</v>
      </c>
      <c r="ASU4">
        <v>44870</v>
      </c>
      <c r="ASV4">
        <v>42754</v>
      </c>
      <c r="ASW4">
        <v>140543</v>
      </c>
      <c r="ASX4">
        <v>146896</v>
      </c>
      <c r="ASY4">
        <v>132407</v>
      </c>
      <c r="ASZ4">
        <v>128404</v>
      </c>
      <c r="ATA4">
        <v>127290</v>
      </c>
      <c r="ATB4">
        <v>121072</v>
      </c>
      <c r="ATC4">
        <v>116230</v>
      </c>
      <c r="ATD4">
        <v>110365</v>
      </c>
      <c r="ATE4">
        <v>100633</v>
      </c>
      <c r="ATF4">
        <v>95084</v>
      </c>
      <c r="ATG4">
        <v>90001</v>
      </c>
      <c r="ATH4">
        <v>81892</v>
      </c>
      <c r="ATI4">
        <v>69725</v>
      </c>
      <c r="ATJ4">
        <v>64650</v>
      </c>
      <c r="ATK4">
        <v>62269</v>
      </c>
      <c r="ATL4">
        <v>55771</v>
      </c>
      <c r="ATM4">
        <v>54403</v>
      </c>
      <c r="ATN4">
        <v>54403</v>
      </c>
      <c r="ATO4">
        <v>50157</v>
      </c>
      <c r="ATP4">
        <v>143406</v>
      </c>
      <c r="ATQ4">
        <v>148969</v>
      </c>
      <c r="ATR4">
        <v>148527</v>
      </c>
      <c r="ATS4">
        <v>139493</v>
      </c>
      <c r="ATT4">
        <v>129901</v>
      </c>
      <c r="ATU4">
        <v>127093</v>
      </c>
      <c r="ATV4">
        <v>119986</v>
      </c>
      <c r="ATW4">
        <v>116012</v>
      </c>
      <c r="ATX4">
        <v>112763</v>
      </c>
      <c r="ATY4">
        <v>108169</v>
      </c>
      <c r="ATZ4">
        <v>104418</v>
      </c>
      <c r="AUA4">
        <v>100156</v>
      </c>
      <c r="AUB4">
        <v>100848</v>
      </c>
      <c r="AUC4">
        <v>99006</v>
      </c>
      <c r="AUD4">
        <v>92900</v>
      </c>
      <c r="AUE4">
        <v>86689</v>
      </c>
      <c r="AUF4">
        <v>80118</v>
      </c>
      <c r="AUG4">
        <v>76687</v>
      </c>
      <c r="AUH4">
        <v>65873</v>
      </c>
      <c r="AUI4">
        <v>59925</v>
      </c>
      <c r="AUJ4">
        <v>157315</v>
      </c>
      <c r="AUK4">
        <v>158065</v>
      </c>
      <c r="AUL4">
        <v>149389</v>
      </c>
      <c r="AUM4">
        <v>149389</v>
      </c>
      <c r="AUN4">
        <v>145021</v>
      </c>
      <c r="AUO4">
        <v>139506</v>
      </c>
      <c r="AUP4">
        <v>135313</v>
      </c>
      <c r="AUQ4">
        <v>123055</v>
      </c>
      <c r="AUR4">
        <v>118824</v>
      </c>
      <c r="AUS4">
        <v>108267</v>
      </c>
      <c r="AUT4">
        <v>103192</v>
      </c>
      <c r="AUU4">
        <v>97226</v>
      </c>
      <c r="AUV4">
        <v>88903</v>
      </c>
      <c r="AUW4">
        <v>80989</v>
      </c>
      <c r="AUX4">
        <v>75149</v>
      </c>
      <c r="AUY4">
        <v>71223</v>
      </c>
      <c r="AUZ4">
        <v>64959</v>
      </c>
      <c r="AVA4">
        <v>59201</v>
      </c>
      <c r="AVB4">
        <v>56252</v>
      </c>
      <c r="AVC4">
        <v>56252</v>
      </c>
      <c r="AVD4">
        <v>133680</v>
      </c>
      <c r="AVE4">
        <v>137001</v>
      </c>
      <c r="AVF4">
        <v>140535</v>
      </c>
      <c r="AVG4">
        <v>132611</v>
      </c>
      <c r="AVH4">
        <v>125241</v>
      </c>
      <c r="AVI4">
        <v>122463</v>
      </c>
      <c r="AVJ4">
        <v>114855</v>
      </c>
      <c r="AVK4">
        <v>117076</v>
      </c>
      <c r="AVL4">
        <v>114949</v>
      </c>
      <c r="AVM4">
        <v>105947</v>
      </c>
      <c r="AVN4">
        <v>104825</v>
      </c>
      <c r="AVO4">
        <v>102965</v>
      </c>
      <c r="AVP4">
        <v>106732</v>
      </c>
      <c r="AVQ4">
        <v>106727</v>
      </c>
      <c r="AVR4">
        <v>94082</v>
      </c>
      <c r="AVS4">
        <v>89862</v>
      </c>
      <c r="AVT4">
        <v>86949</v>
      </c>
      <c r="AVU4">
        <v>79435</v>
      </c>
      <c r="AVV4">
        <v>82853</v>
      </c>
      <c r="AVW4">
        <v>78450</v>
      </c>
      <c r="AVX4">
        <v>78450</v>
      </c>
      <c r="AVY4">
        <v>74655</v>
      </c>
      <c r="AVZ4">
        <v>69195</v>
      </c>
      <c r="AWA4">
        <v>65916</v>
      </c>
      <c r="AWB4">
        <v>60611</v>
      </c>
      <c r="AWC4">
        <v>177407</v>
      </c>
      <c r="AWD4">
        <v>181233</v>
      </c>
      <c r="AWE4">
        <v>173275</v>
      </c>
      <c r="AWF4">
        <v>165126</v>
      </c>
      <c r="AWG4">
        <v>163684</v>
      </c>
      <c r="AWH4">
        <v>164011</v>
      </c>
      <c r="AWI4">
        <v>147911</v>
      </c>
      <c r="AWJ4">
        <v>143038</v>
      </c>
      <c r="AWK4">
        <v>128391</v>
      </c>
      <c r="AWL4">
        <v>122107</v>
      </c>
      <c r="AWM4">
        <v>114360</v>
      </c>
      <c r="AWN4">
        <v>107684</v>
      </c>
      <c r="AWO4">
        <v>98265</v>
      </c>
      <c r="AWP4">
        <v>92594</v>
      </c>
      <c r="AWQ4">
        <v>84869</v>
      </c>
      <c r="AWR4">
        <v>79883</v>
      </c>
      <c r="AWS4">
        <v>74031</v>
      </c>
      <c r="AWT4">
        <v>69319</v>
      </c>
      <c r="AWU4">
        <v>63202</v>
      </c>
      <c r="AWV4">
        <v>59435</v>
      </c>
      <c r="AWW4">
        <v>202460</v>
      </c>
      <c r="AWX4">
        <v>194415</v>
      </c>
      <c r="AWY4">
        <v>185201</v>
      </c>
      <c r="AWZ4">
        <v>172946</v>
      </c>
      <c r="AXA4">
        <v>156650</v>
      </c>
      <c r="AXB4">
        <v>144324</v>
      </c>
      <c r="AXC4">
        <v>138583</v>
      </c>
      <c r="AXD4">
        <v>128895</v>
      </c>
      <c r="AXE4">
        <v>117703</v>
      </c>
      <c r="AXF4">
        <v>111910</v>
      </c>
      <c r="AXG4">
        <v>107118</v>
      </c>
      <c r="AXH4">
        <v>104985</v>
      </c>
      <c r="AXI4">
        <v>97878</v>
      </c>
      <c r="AXJ4">
        <v>92079</v>
      </c>
      <c r="AXK4">
        <v>89414</v>
      </c>
      <c r="AXL4">
        <v>86816</v>
      </c>
      <c r="AXM4">
        <v>84191</v>
      </c>
      <c r="AXN4">
        <v>80841</v>
      </c>
      <c r="AXO4">
        <v>75904</v>
      </c>
      <c r="AXP4">
        <v>70217</v>
      </c>
      <c r="AXQ4">
        <v>67371</v>
      </c>
      <c r="AXR4">
        <v>66125</v>
      </c>
      <c r="AXS4">
        <v>59888</v>
      </c>
      <c r="AXT4">
        <v>55561</v>
      </c>
      <c r="AXU4">
        <v>54462</v>
      </c>
      <c r="AXV4">
        <v>178859</v>
      </c>
      <c r="AXW4">
        <v>171267</v>
      </c>
      <c r="AXX4">
        <v>161460</v>
      </c>
      <c r="AXY4">
        <v>150360</v>
      </c>
      <c r="AXZ4">
        <v>141837</v>
      </c>
      <c r="AYA4">
        <v>137162</v>
      </c>
      <c r="AYB4">
        <v>130789</v>
      </c>
      <c r="AYC4">
        <v>120321</v>
      </c>
      <c r="AYD4">
        <v>120321</v>
      </c>
      <c r="AYE4">
        <v>110922</v>
      </c>
      <c r="AYF4">
        <v>101300</v>
      </c>
      <c r="AYG4">
        <v>93370</v>
      </c>
      <c r="AYH4">
        <v>82187</v>
      </c>
      <c r="AYI4">
        <v>73456</v>
      </c>
      <c r="AYJ4">
        <v>67982</v>
      </c>
      <c r="AYK4">
        <v>61783</v>
      </c>
      <c r="AYL4">
        <v>57268</v>
      </c>
      <c r="AYM4">
        <v>53460</v>
      </c>
      <c r="AYN4">
        <v>52372</v>
      </c>
      <c r="AYO4">
        <v>47908</v>
      </c>
      <c r="AYP4">
        <v>182103</v>
      </c>
      <c r="AYQ4">
        <v>178736</v>
      </c>
      <c r="AYR4">
        <v>168682</v>
      </c>
      <c r="AYS4">
        <v>157669</v>
      </c>
      <c r="AYT4">
        <v>151259</v>
      </c>
      <c r="AYU4">
        <v>139702</v>
      </c>
      <c r="AYV4">
        <v>130269</v>
      </c>
      <c r="AYW4">
        <v>122289</v>
      </c>
      <c r="AYX4">
        <v>110914</v>
      </c>
      <c r="AYY4">
        <v>105929</v>
      </c>
      <c r="AYZ4">
        <v>102044</v>
      </c>
      <c r="AZA4">
        <v>92666</v>
      </c>
      <c r="AZB4">
        <v>86800</v>
      </c>
      <c r="AZC4">
        <v>79565</v>
      </c>
      <c r="AZD4">
        <v>74833</v>
      </c>
      <c r="AZE4">
        <v>69704</v>
      </c>
      <c r="AZF4">
        <v>61577</v>
      </c>
      <c r="AZG4">
        <v>57211</v>
      </c>
      <c r="AZH4">
        <v>55401</v>
      </c>
      <c r="AZI4">
        <v>50876</v>
      </c>
      <c r="AZJ4">
        <v>175636</v>
      </c>
      <c r="AZK4">
        <v>179549</v>
      </c>
      <c r="AZL4">
        <v>165696</v>
      </c>
      <c r="AZM4">
        <v>159904</v>
      </c>
      <c r="AZN4">
        <v>152024</v>
      </c>
      <c r="AZO4">
        <v>149300</v>
      </c>
      <c r="AZP4">
        <v>150674</v>
      </c>
      <c r="AZQ4">
        <v>142594</v>
      </c>
      <c r="AZR4">
        <v>132129</v>
      </c>
      <c r="AZS4">
        <v>129419</v>
      </c>
      <c r="AZT4">
        <v>126807</v>
      </c>
      <c r="AZU4">
        <v>117210</v>
      </c>
      <c r="AZV4">
        <v>106231</v>
      </c>
      <c r="AZW4">
        <v>106231</v>
      </c>
      <c r="AZX4">
        <v>101501</v>
      </c>
      <c r="AZY4">
        <v>97333</v>
      </c>
      <c r="AZZ4">
        <v>92137</v>
      </c>
      <c r="BAA4">
        <v>87311</v>
      </c>
      <c r="BAB4">
        <v>83772</v>
      </c>
      <c r="BAC4">
        <v>78996</v>
      </c>
      <c r="BAD4">
        <v>74837</v>
      </c>
      <c r="BAE4">
        <v>72586</v>
      </c>
      <c r="BAF4">
        <v>82127</v>
      </c>
      <c r="BAG4">
        <v>70420</v>
      </c>
      <c r="BAH4">
        <v>66268</v>
      </c>
      <c r="BAI4">
        <v>199310</v>
      </c>
      <c r="BAJ4">
        <v>186259</v>
      </c>
      <c r="BAK4">
        <v>177685</v>
      </c>
      <c r="BAL4">
        <v>172028</v>
      </c>
      <c r="BAM4">
        <v>165146</v>
      </c>
      <c r="BAN4">
        <v>154589</v>
      </c>
      <c r="BAO4">
        <v>143651</v>
      </c>
      <c r="BAP4">
        <v>134958</v>
      </c>
      <c r="BAQ4">
        <v>119860</v>
      </c>
      <c r="BAR4">
        <v>112316</v>
      </c>
      <c r="BAS4">
        <v>104221</v>
      </c>
      <c r="BAT4">
        <v>98213</v>
      </c>
      <c r="BAU4">
        <v>91035</v>
      </c>
      <c r="BAV4">
        <v>91035</v>
      </c>
      <c r="BAW4">
        <v>87118</v>
      </c>
      <c r="BAX4">
        <v>83322</v>
      </c>
      <c r="BAY4">
        <v>78749</v>
      </c>
      <c r="BAZ4">
        <v>73374</v>
      </c>
      <c r="BBA4">
        <v>70314</v>
      </c>
      <c r="BBB4">
        <v>70670</v>
      </c>
      <c r="BBC4">
        <v>183059</v>
      </c>
      <c r="BBD4">
        <v>177199</v>
      </c>
      <c r="BBE4">
        <v>170255</v>
      </c>
      <c r="BBF4">
        <v>171519</v>
      </c>
      <c r="BBG4">
        <v>172288</v>
      </c>
      <c r="BBH4">
        <v>164063</v>
      </c>
      <c r="BBI4">
        <v>153778</v>
      </c>
      <c r="BBJ4">
        <v>141465</v>
      </c>
      <c r="BBK4">
        <v>131343</v>
      </c>
      <c r="BBL4">
        <v>125133</v>
      </c>
      <c r="BBM4">
        <v>117827</v>
      </c>
      <c r="BBN4">
        <v>108056</v>
      </c>
      <c r="BBO4">
        <v>96982</v>
      </c>
      <c r="BBP4">
        <v>86985</v>
      </c>
      <c r="BBQ4">
        <v>82635</v>
      </c>
      <c r="BBR4">
        <v>78525</v>
      </c>
      <c r="BBS4">
        <v>73582</v>
      </c>
      <c r="BBT4">
        <v>66840</v>
      </c>
      <c r="BBU4">
        <v>62224</v>
      </c>
      <c r="BBV4">
        <v>57401</v>
      </c>
      <c r="BBW4">
        <v>215177</v>
      </c>
      <c r="BBX4">
        <v>205798</v>
      </c>
      <c r="BBY4">
        <v>198361</v>
      </c>
      <c r="BBZ4">
        <v>187716</v>
      </c>
      <c r="BCA4">
        <v>182154</v>
      </c>
      <c r="BCB4">
        <v>170173</v>
      </c>
      <c r="BCC4">
        <v>161344</v>
      </c>
      <c r="BCD4">
        <v>153984</v>
      </c>
      <c r="BCE4">
        <v>149704</v>
      </c>
      <c r="BCF4">
        <v>142140</v>
      </c>
      <c r="BCG4">
        <v>135661</v>
      </c>
      <c r="BCH4">
        <v>129405</v>
      </c>
      <c r="BCI4">
        <v>125573</v>
      </c>
      <c r="BCJ4">
        <v>111906</v>
      </c>
      <c r="BCK4">
        <v>111906</v>
      </c>
      <c r="BCL4">
        <v>105992</v>
      </c>
      <c r="BCM4">
        <v>102716</v>
      </c>
      <c r="BCN4">
        <v>92929</v>
      </c>
      <c r="BCO4">
        <v>90656</v>
      </c>
      <c r="BCP4">
        <v>86956</v>
      </c>
      <c r="BCQ4">
        <v>84767</v>
      </c>
      <c r="BCR4">
        <v>74812</v>
      </c>
      <c r="BCS4">
        <v>69024</v>
      </c>
      <c r="BCT4">
        <v>67522</v>
      </c>
      <c r="BCU4">
        <v>65258</v>
      </c>
      <c r="BCV4">
        <v>232514</v>
      </c>
      <c r="BCW4">
        <v>225727</v>
      </c>
      <c r="BCX4">
        <v>213738</v>
      </c>
      <c r="BCY4">
        <v>205276</v>
      </c>
      <c r="BCZ4">
        <v>197582</v>
      </c>
      <c r="BDA4">
        <v>184273</v>
      </c>
      <c r="BDB4">
        <v>172964</v>
      </c>
      <c r="BDC4">
        <v>160914</v>
      </c>
      <c r="BDD4">
        <v>155714</v>
      </c>
      <c r="BDE4">
        <v>147015</v>
      </c>
      <c r="BDF4">
        <v>134890</v>
      </c>
      <c r="BDG4">
        <v>125026</v>
      </c>
      <c r="BDH4">
        <v>112608</v>
      </c>
      <c r="BDI4">
        <v>109388</v>
      </c>
      <c r="BDJ4">
        <v>98269</v>
      </c>
      <c r="BDK4">
        <v>91802</v>
      </c>
      <c r="BDL4">
        <v>85170</v>
      </c>
      <c r="BDM4">
        <v>77603</v>
      </c>
      <c r="BDN4">
        <v>68153</v>
      </c>
      <c r="BDO4">
        <v>58713</v>
      </c>
      <c r="BDP4">
        <v>270534</v>
      </c>
      <c r="BDQ4">
        <v>254503</v>
      </c>
      <c r="BDR4">
        <v>237454</v>
      </c>
      <c r="BDS4">
        <v>237454</v>
      </c>
      <c r="BDT4">
        <v>217855</v>
      </c>
      <c r="BDU4">
        <v>199573</v>
      </c>
      <c r="BDV4">
        <v>179909</v>
      </c>
      <c r="BDW4">
        <v>160581</v>
      </c>
      <c r="BDX4">
        <v>141182</v>
      </c>
      <c r="BDY4">
        <v>125005</v>
      </c>
      <c r="BDZ4">
        <v>121642</v>
      </c>
      <c r="BEA4">
        <v>115650</v>
      </c>
      <c r="BEB4">
        <v>104573</v>
      </c>
      <c r="BEC4">
        <v>106120</v>
      </c>
      <c r="BED4">
        <v>102087</v>
      </c>
      <c r="BEE4">
        <v>85902</v>
      </c>
      <c r="BEF4">
        <v>78219</v>
      </c>
      <c r="BEG4">
        <v>70859</v>
      </c>
      <c r="BEH4">
        <v>67546</v>
      </c>
      <c r="BEI4">
        <v>64057</v>
      </c>
      <c r="BEJ4">
        <v>220268</v>
      </c>
      <c r="BEK4">
        <v>207088</v>
      </c>
      <c r="BEL4">
        <v>199189</v>
      </c>
      <c r="BEM4">
        <v>199189</v>
      </c>
      <c r="BEN4">
        <v>186561</v>
      </c>
      <c r="BEO4">
        <v>173087</v>
      </c>
      <c r="BEP4">
        <v>167820</v>
      </c>
      <c r="BEQ4">
        <v>160089</v>
      </c>
      <c r="BER4">
        <v>144896</v>
      </c>
      <c r="BES4">
        <v>135313</v>
      </c>
      <c r="BET4">
        <v>125335</v>
      </c>
      <c r="BEU4">
        <v>118542</v>
      </c>
      <c r="BEV4">
        <v>104708</v>
      </c>
      <c r="BEW4">
        <v>92085</v>
      </c>
      <c r="BEX4">
        <v>92085</v>
      </c>
      <c r="BEY4">
        <v>92085</v>
      </c>
      <c r="BEZ4">
        <v>86209</v>
      </c>
      <c r="BFA4">
        <v>79305</v>
      </c>
      <c r="BFB4">
        <v>69516</v>
      </c>
      <c r="BFC4">
        <v>69516</v>
      </c>
      <c r="BFD4">
        <v>69516</v>
      </c>
      <c r="BFE4">
        <v>68043</v>
      </c>
      <c r="BFF4">
        <v>58615</v>
      </c>
      <c r="BFG4">
        <v>55110</v>
      </c>
      <c r="BFH4">
        <v>50156</v>
      </c>
      <c r="BFI4">
        <v>193457</v>
      </c>
      <c r="BFJ4">
        <v>189005</v>
      </c>
      <c r="BFK4">
        <v>179775</v>
      </c>
      <c r="BFL4">
        <v>172484</v>
      </c>
      <c r="BFM4">
        <v>162834</v>
      </c>
      <c r="BFN4">
        <v>151398</v>
      </c>
      <c r="BFO4">
        <v>145785</v>
      </c>
      <c r="BFP4">
        <v>132736</v>
      </c>
      <c r="BFQ4">
        <v>123639</v>
      </c>
      <c r="BFR4">
        <v>114827</v>
      </c>
      <c r="BFS4">
        <v>107787</v>
      </c>
      <c r="BFT4">
        <v>93849</v>
      </c>
      <c r="BFU4">
        <v>83901</v>
      </c>
      <c r="BFV4">
        <v>78398</v>
      </c>
      <c r="BFW4">
        <v>71983</v>
      </c>
      <c r="BFX4">
        <v>71983</v>
      </c>
      <c r="BFY4">
        <v>65837</v>
      </c>
      <c r="BFZ4">
        <v>60242</v>
      </c>
      <c r="BGA4">
        <v>60153</v>
      </c>
      <c r="BGB4">
        <v>46756</v>
      </c>
      <c r="BGC4">
        <v>172339</v>
      </c>
      <c r="BGD4">
        <v>161518</v>
      </c>
      <c r="BGE4">
        <v>150485</v>
      </c>
      <c r="BGF4">
        <v>148555</v>
      </c>
      <c r="BGG4">
        <v>141220</v>
      </c>
      <c r="BGH4">
        <v>135198</v>
      </c>
      <c r="BGI4">
        <v>134216</v>
      </c>
      <c r="BGJ4">
        <v>127584</v>
      </c>
      <c r="BGK4">
        <v>122157</v>
      </c>
      <c r="BGL4">
        <v>116838</v>
      </c>
      <c r="BGM4">
        <v>108661</v>
      </c>
      <c r="BGN4">
        <v>101024</v>
      </c>
      <c r="BGO4">
        <v>92202</v>
      </c>
      <c r="BGP4">
        <v>83668</v>
      </c>
      <c r="BGQ4">
        <v>78219</v>
      </c>
      <c r="BGR4">
        <v>70393</v>
      </c>
      <c r="BGS4">
        <v>63663</v>
      </c>
      <c r="BGT4">
        <v>58407</v>
      </c>
      <c r="BGU4">
        <v>53771</v>
      </c>
      <c r="BGV4">
        <v>47511</v>
      </c>
      <c r="BGW4">
        <v>166841</v>
      </c>
      <c r="BGX4">
        <v>158782</v>
      </c>
      <c r="BGY4">
        <v>153145</v>
      </c>
      <c r="BGZ4">
        <v>145441</v>
      </c>
      <c r="BHA4">
        <v>139218</v>
      </c>
      <c r="BHB4">
        <v>131637</v>
      </c>
      <c r="BHC4">
        <v>126095</v>
      </c>
      <c r="BHD4">
        <v>116223</v>
      </c>
      <c r="BHE4">
        <v>110451</v>
      </c>
      <c r="BHF4">
        <v>102738</v>
      </c>
      <c r="BHG4">
        <v>98268</v>
      </c>
      <c r="BHH4">
        <v>92686</v>
      </c>
      <c r="BHI4">
        <v>87166</v>
      </c>
      <c r="BHJ4">
        <v>82819</v>
      </c>
      <c r="BHK4">
        <v>76357</v>
      </c>
      <c r="BHL4">
        <v>71047</v>
      </c>
      <c r="BHM4">
        <v>68184</v>
      </c>
      <c r="BHN4">
        <v>63867</v>
      </c>
      <c r="BHO4">
        <v>60414</v>
      </c>
      <c r="BHP4">
        <v>57702</v>
      </c>
      <c r="BHQ4">
        <v>53890</v>
      </c>
      <c r="BHR4">
        <v>50288</v>
      </c>
      <c r="BHS4">
        <v>46969</v>
      </c>
      <c r="BHT4">
        <v>43359</v>
      </c>
      <c r="BHU4">
        <v>40688</v>
      </c>
      <c r="BHV4">
        <v>153786</v>
      </c>
      <c r="BHW4">
        <v>146602</v>
      </c>
      <c r="BHX4">
        <v>138156</v>
      </c>
      <c r="BHY4">
        <v>133643</v>
      </c>
      <c r="BHZ4">
        <v>125605</v>
      </c>
      <c r="BIA4">
        <v>120991</v>
      </c>
      <c r="BIB4">
        <v>116357</v>
      </c>
      <c r="BIC4">
        <v>119254</v>
      </c>
      <c r="BID4">
        <v>119254</v>
      </c>
      <c r="BIE4">
        <v>113030</v>
      </c>
      <c r="BIF4">
        <v>102846</v>
      </c>
      <c r="BIG4">
        <v>94274</v>
      </c>
      <c r="BIH4">
        <v>88958</v>
      </c>
      <c r="BII4">
        <v>83785</v>
      </c>
      <c r="BIJ4">
        <v>78108</v>
      </c>
      <c r="BIK4">
        <v>74747</v>
      </c>
      <c r="BIL4">
        <v>69389</v>
      </c>
      <c r="BIM4">
        <v>62631</v>
      </c>
      <c r="BIN4">
        <v>58143</v>
      </c>
      <c r="BIO4">
        <v>54470</v>
      </c>
      <c r="BIP4">
        <v>179090</v>
      </c>
      <c r="BIQ4">
        <v>169647</v>
      </c>
      <c r="BIR4">
        <v>160228</v>
      </c>
      <c r="BIS4">
        <v>150510</v>
      </c>
      <c r="BIT4">
        <v>140357</v>
      </c>
      <c r="BIU4">
        <v>129427</v>
      </c>
      <c r="BIV4">
        <v>120904</v>
      </c>
      <c r="BIW4">
        <v>111916</v>
      </c>
      <c r="BIX4">
        <v>102966</v>
      </c>
      <c r="BIY4">
        <v>96780</v>
      </c>
      <c r="BIZ4">
        <v>89431</v>
      </c>
      <c r="BJA4">
        <v>82278</v>
      </c>
      <c r="BJB4">
        <v>72280</v>
      </c>
      <c r="BJC4">
        <v>66379</v>
      </c>
      <c r="BJD4">
        <v>61081</v>
      </c>
      <c r="BJE4">
        <v>56233</v>
      </c>
      <c r="BJF4">
        <v>49596</v>
      </c>
      <c r="BJG4">
        <v>44842</v>
      </c>
      <c r="BJH4">
        <v>40198</v>
      </c>
      <c r="BJI4">
        <v>34679</v>
      </c>
      <c r="BJJ4">
        <v>167202</v>
      </c>
      <c r="BJK4">
        <v>158664</v>
      </c>
      <c r="BJL4">
        <v>151526</v>
      </c>
      <c r="BJM4">
        <v>145157</v>
      </c>
      <c r="BJN4">
        <v>136269</v>
      </c>
      <c r="BJO4">
        <v>128955</v>
      </c>
      <c r="BJP4">
        <v>122319</v>
      </c>
      <c r="BJQ4">
        <v>105811</v>
      </c>
      <c r="BJR4">
        <v>102394</v>
      </c>
      <c r="BJS4">
        <v>95608</v>
      </c>
      <c r="BJT4">
        <v>90968</v>
      </c>
      <c r="BJU4">
        <v>84077</v>
      </c>
      <c r="BJV4">
        <v>76166</v>
      </c>
      <c r="BJW4">
        <v>70800</v>
      </c>
      <c r="BJX4">
        <v>70800</v>
      </c>
      <c r="BJY4">
        <v>63955</v>
      </c>
      <c r="BJZ4">
        <v>59368</v>
      </c>
      <c r="BKA4">
        <v>54520</v>
      </c>
      <c r="BKB4">
        <v>48400</v>
      </c>
      <c r="BKC4">
        <v>44695</v>
      </c>
      <c r="BKD4">
        <v>42623</v>
      </c>
      <c r="BKE4">
        <v>39292</v>
      </c>
      <c r="BKF4">
        <v>36532</v>
      </c>
      <c r="BKG4">
        <v>33336</v>
      </c>
      <c r="BKH4">
        <v>31441</v>
      </c>
      <c r="BKI4">
        <v>142885</v>
      </c>
      <c r="BKJ4">
        <v>132674</v>
      </c>
      <c r="BKK4">
        <v>126542</v>
      </c>
      <c r="BKL4">
        <v>133776</v>
      </c>
      <c r="BKM4">
        <v>121047</v>
      </c>
      <c r="BKN4">
        <v>117076</v>
      </c>
      <c r="BKO4">
        <v>107050</v>
      </c>
      <c r="BKP4">
        <v>96269</v>
      </c>
      <c r="BKQ4">
        <v>90568</v>
      </c>
      <c r="BKR4">
        <v>86413</v>
      </c>
      <c r="BKS4">
        <v>79124</v>
      </c>
      <c r="BKT4">
        <v>70875</v>
      </c>
      <c r="BKU4">
        <v>62261</v>
      </c>
      <c r="BKV4">
        <v>58952</v>
      </c>
      <c r="BKW4">
        <v>53504</v>
      </c>
      <c r="BKX4">
        <v>48568</v>
      </c>
      <c r="BKY4">
        <v>45990</v>
      </c>
      <c r="BKZ4">
        <v>41404</v>
      </c>
      <c r="BLA4">
        <v>41404</v>
      </c>
      <c r="BLB4">
        <v>40009</v>
      </c>
      <c r="BLC4">
        <v>113484</v>
      </c>
      <c r="BLD4">
        <v>105635</v>
      </c>
      <c r="BLE4">
        <v>99688</v>
      </c>
      <c r="BLF4">
        <v>93015</v>
      </c>
      <c r="BLG4">
        <v>90491</v>
      </c>
      <c r="BLH4">
        <v>89416</v>
      </c>
      <c r="BLI4">
        <v>80958</v>
      </c>
      <c r="BLJ4">
        <v>78566</v>
      </c>
      <c r="BLK4">
        <v>73164</v>
      </c>
      <c r="BLL4">
        <v>68866</v>
      </c>
      <c r="BLM4">
        <v>65527</v>
      </c>
      <c r="BLN4">
        <v>63155</v>
      </c>
      <c r="BLO4">
        <v>61370</v>
      </c>
      <c r="BLP4">
        <v>57406</v>
      </c>
      <c r="BLQ4">
        <v>53301</v>
      </c>
      <c r="BLR4">
        <v>53222</v>
      </c>
      <c r="BLS4">
        <v>50316</v>
      </c>
      <c r="BLT4">
        <v>46557</v>
      </c>
      <c r="BLU4">
        <v>43162</v>
      </c>
      <c r="BLV4">
        <v>40422</v>
      </c>
      <c r="BLW4">
        <v>36335</v>
      </c>
      <c r="BLX4">
        <v>32428</v>
      </c>
      <c r="BLY4">
        <v>32947</v>
      </c>
      <c r="BLZ4">
        <v>28997</v>
      </c>
      <c r="BMA4">
        <v>27624</v>
      </c>
      <c r="BMB4">
        <v>107907</v>
      </c>
      <c r="BMC4">
        <v>107305</v>
      </c>
      <c r="BMD4">
        <v>100869</v>
      </c>
      <c r="BME4">
        <v>95368</v>
      </c>
      <c r="BMF4">
        <v>95368</v>
      </c>
      <c r="BMG4">
        <v>95368</v>
      </c>
      <c r="BMH4">
        <v>87086</v>
      </c>
      <c r="BMI4">
        <v>84659</v>
      </c>
      <c r="BMJ4">
        <v>78905</v>
      </c>
      <c r="BMK4">
        <v>75754</v>
      </c>
      <c r="BML4">
        <v>68864</v>
      </c>
      <c r="BMM4">
        <v>68489</v>
      </c>
      <c r="BMN4">
        <v>67021</v>
      </c>
      <c r="BMO4">
        <v>62509</v>
      </c>
      <c r="BMP4">
        <v>61764</v>
      </c>
      <c r="BMQ4">
        <v>87932</v>
      </c>
      <c r="BMR4">
        <v>58635</v>
      </c>
      <c r="BMS4">
        <v>56177</v>
      </c>
      <c r="BMT4">
        <v>56647</v>
      </c>
      <c r="BMU4">
        <v>52485</v>
      </c>
      <c r="BMV4">
        <v>229347</v>
      </c>
      <c r="BMW4">
        <v>234727</v>
      </c>
      <c r="BMX4">
        <v>203625</v>
      </c>
      <c r="BMY4">
        <v>206210</v>
      </c>
      <c r="BMZ4">
        <v>185569</v>
      </c>
      <c r="BNA4">
        <v>177065</v>
      </c>
      <c r="BNB4">
        <v>177993</v>
      </c>
      <c r="BNC4">
        <v>163972</v>
      </c>
      <c r="BND4">
        <v>151361</v>
      </c>
      <c r="BNE4">
        <v>134964</v>
      </c>
      <c r="BNF4">
        <v>136495</v>
      </c>
      <c r="BNG4">
        <v>122974</v>
      </c>
      <c r="BNH4">
        <v>121789</v>
      </c>
      <c r="BNI4">
        <v>112875</v>
      </c>
      <c r="BNJ4">
        <v>101495</v>
      </c>
      <c r="BNK4">
        <v>98514</v>
      </c>
      <c r="BNL4">
        <v>90463</v>
      </c>
      <c r="BNM4">
        <v>80557</v>
      </c>
      <c r="BNN4">
        <v>73621</v>
      </c>
      <c r="BNO4">
        <v>65658</v>
      </c>
      <c r="BNP4">
        <v>232971</v>
      </c>
      <c r="BNQ4">
        <v>219580</v>
      </c>
      <c r="BNR4">
        <v>209570</v>
      </c>
      <c r="BNS4">
        <v>209570</v>
      </c>
      <c r="BNT4">
        <v>198777</v>
      </c>
      <c r="BNU4">
        <v>194201</v>
      </c>
      <c r="BNV4">
        <v>188058</v>
      </c>
      <c r="BNW4">
        <v>180584</v>
      </c>
      <c r="BNX4">
        <v>173088</v>
      </c>
      <c r="BNY4">
        <v>157465</v>
      </c>
      <c r="BNZ4">
        <v>151475</v>
      </c>
      <c r="BOA4">
        <v>151056</v>
      </c>
      <c r="BOB4">
        <v>135742</v>
      </c>
      <c r="BOC4">
        <v>121571</v>
      </c>
      <c r="BOD4">
        <v>113065</v>
      </c>
      <c r="BOE4">
        <v>107508</v>
      </c>
      <c r="BOF4">
        <v>100027</v>
      </c>
      <c r="BOG4">
        <v>89929</v>
      </c>
      <c r="BOH4">
        <v>85637</v>
      </c>
      <c r="BOI4">
        <v>82155</v>
      </c>
      <c r="BOJ4">
        <v>265139</v>
      </c>
      <c r="BOK4">
        <v>243133</v>
      </c>
      <c r="BOL4">
        <v>250499</v>
      </c>
      <c r="BOM4">
        <v>250499</v>
      </c>
      <c r="BON4">
        <v>237450</v>
      </c>
      <c r="BOO4">
        <v>227480</v>
      </c>
      <c r="BOP4">
        <v>219430</v>
      </c>
      <c r="BOQ4">
        <v>199339</v>
      </c>
      <c r="BOR4">
        <v>184899</v>
      </c>
      <c r="BOS4">
        <v>176545</v>
      </c>
      <c r="BOT4">
        <v>157572</v>
      </c>
      <c r="BOU4">
        <v>158203</v>
      </c>
      <c r="BOV4">
        <v>152877</v>
      </c>
      <c r="BOW4">
        <v>146725</v>
      </c>
      <c r="BOX4">
        <v>131663</v>
      </c>
      <c r="BOY4">
        <v>119418</v>
      </c>
      <c r="BOZ4">
        <v>119418</v>
      </c>
      <c r="BPA4">
        <v>119418</v>
      </c>
      <c r="BPB4">
        <v>107529</v>
      </c>
      <c r="BPC4">
        <v>102146</v>
      </c>
      <c r="BPD4">
        <v>92908</v>
      </c>
      <c r="BPE4">
        <v>92908</v>
      </c>
      <c r="BPF4">
        <v>92908</v>
      </c>
      <c r="BPG4">
        <v>84264</v>
      </c>
      <c r="BPH4">
        <v>78212</v>
      </c>
      <c r="BPI4">
        <v>221454</v>
      </c>
      <c r="BPJ4">
        <v>224451</v>
      </c>
      <c r="BPK4">
        <v>216455</v>
      </c>
      <c r="BPL4">
        <v>208892</v>
      </c>
      <c r="BPM4">
        <v>209522</v>
      </c>
      <c r="BPN4">
        <v>199874</v>
      </c>
      <c r="BPO4">
        <v>189235</v>
      </c>
      <c r="BPP4">
        <v>179428</v>
      </c>
      <c r="BPQ4">
        <v>172868</v>
      </c>
      <c r="BPR4">
        <v>165477</v>
      </c>
      <c r="BPS4">
        <v>152627</v>
      </c>
      <c r="BPT4">
        <v>146218</v>
      </c>
      <c r="BPU4">
        <v>132385</v>
      </c>
      <c r="BPV4">
        <v>120247</v>
      </c>
      <c r="BPW4">
        <v>112218</v>
      </c>
      <c r="BPX4">
        <v>112218</v>
      </c>
      <c r="BPY4">
        <v>98122</v>
      </c>
      <c r="BPZ4">
        <v>87723</v>
      </c>
      <c r="BQA4">
        <v>83729</v>
      </c>
      <c r="BQB4">
        <v>78029</v>
      </c>
      <c r="BQC4">
        <v>312041</v>
      </c>
      <c r="BQD4">
        <v>296045</v>
      </c>
      <c r="BQE4">
        <v>286875</v>
      </c>
      <c r="BQF4">
        <v>262127</v>
      </c>
      <c r="BQG4">
        <v>268090</v>
      </c>
      <c r="BQH4">
        <v>255158</v>
      </c>
      <c r="BQI4">
        <v>241872</v>
      </c>
      <c r="BQJ4">
        <v>229087</v>
      </c>
      <c r="BQK4">
        <v>215687</v>
      </c>
      <c r="BQL4">
        <v>215687</v>
      </c>
      <c r="BQM4">
        <v>194712</v>
      </c>
      <c r="BQN4">
        <v>190495</v>
      </c>
      <c r="BQO4">
        <v>182948</v>
      </c>
      <c r="BQP4">
        <v>147129</v>
      </c>
      <c r="BQQ4">
        <v>147129</v>
      </c>
      <c r="BQR4">
        <v>136874</v>
      </c>
      <c r="BQS4">
        <v>121274</v>
      </c>
      <c r="BQT4">
        <v>122914</v>
      </c>
      <c r="BQU4">
        <v>111262</v>
      </c>
      <c r="BQV4">
        <v>111262</v>
      </c>
      <c r="BQW4">
        <v>100927</v>
      </c>
      <c r="BQX4">
        <v>93017</v>
      </c>
      <c r="BQY4">
        <v>88073</v>
      </c>
      <c r="BQZ4">
        <v>77994</v>
      </c>
      <c r="BRA4">
        <v>77994</v>
      </c>
      <c r="BRB4">
        <v>250465</v>
      </c>
      <c r="BRC4">
        <v>246349</v>
      </c>
      <c r="BRD4">
        <v>220542</v>
      </c>
      <c r="BRE4">
        <v>178784</v>
      </c>
      <c r="BRF4">
        <v>178784</v>
      </c>
      <c r="BRG4">
        <v>176330</v>
      </c>
      <c r="BRH4">
        <v>172195</v>
      </c>
      <c r="BRI4">
        <v>157161</v>
      </c>
      <c r="BRJ4">
        <v>145745</v>
      </c>
      <c r="BRK4">
        <v>145745</v>
      </c>
      <c r="BRL4">
        <v>145111</v>
      </c>
      <c r="BRM4">
        <v>142208</v>
      </c>
      <c r="BRN4">
        <v>124989</v>
      </c>
      <c r="BRO4">
        <v>106557</v>
      </c>
      <c r="BRP4">
        <v>106557</v>
      </c>
      <c r="BRQ4">
        <v>95408</v>
      </c>
      <c r="BRR4">
        <v>92432</v>
      </c>
      <c r="BRS4">
        <v>85232</v>
      </c>
      <c r="BRT4">
        <v>66528</v>
      </c>
      <c r="BRU4">
        <v>66528</v>
      </c>
      <c r="BRV4">
        <v>217469</v>
      </c>
      <c r="BRW4">
        <v>218292</v>
      </c>
      <c r="BRX4">
        <v>206627</v>
      </c>
      <c r="BRY4">
        <v>178188</v>
      </c>
      <c r="BRZ4">
        <v>178188</v>
      </c>
      <c r="BSA4">
        <v>159196</v>
      </c>
      <c r="BSB4">
        <v>147179</v>
      </c>
      <c r="BSC4">
        <v>139148</v>
      </c>
      <c r="BSD4">
        <v>117979</v>
      </c>
      <c r="BSE4">
        <v>117979</v>
      </c>
      <c r="BSF4">
        <v>111605</v>
      </c>
      <c r="BSG4">
        <v>105102</v>
      </c>
      <c r="BSH4">
        <v>90682</v>
      </c>
      <c r="BSI4">
        <v>84546</v>
      </c>
      <c r="BSJ4">
        <v>84546</v>
      </c>
      <c r="BSK4">
        <v>81823</v>
      </c>
      <c r="BSL4">
        <v>78387</v>
      </c>
      <c r="BSM4">
        <v>71337</v>
      </c>
      <c r="BSN4">
        <v>53577</v>
      </c>
      <c r="BSO4">
        <v>53577</v>
      </c>
      <c r="BSP4">
        <v>201134</v>
      </c>
      <c r="BSQ4">
        <v>212157</v>
      </c>
      <c r="BSR4">
        <v>208868</v>
      </c>
      <c r="BSS4">
        <v>210289</v>
      </c>
      <c r="BST4">
        <v>210289</v>
      </c>
      <c r="BSU4">
        <v>204644</v>
      </c>
      <c r="BSV4">
        <v>181625</v>
      </c>
      <c r="BSW4">
        <v>178511</v>
      </c>
      <c r="BSX4">
        <v>160714</v>
      </c>
      <c r="BSY4">
        <v>160714</v>
      </c>
      <c r="BSZ4">
        <v>156225</v>
      </c>
      <c r="BTA4">
        <v>156882</v>
      </c>
      <c r="BTB4">
        <v>155011</v>
      </c>
      <c r="BTC4">
        <v>147975</v>
      </c>
      <c r="BTD4">
        <v>147975</v>
      </c>
      <c r="BTE4">
        <v>141022</v>
      </c>
      <c r="BTF4">
        <v>130495</v>
      </c>
      <c r="BTG4">
        <v>121695</v>
      </c>
      <c r="BTH4">
        <v>99860</v>
      </c>
      <c r="BTI4">
        <v>99860</v>
      </c>
      <c r="BTJ4">
        <v>94590</v>
      </c>
      <c r="BTK4">
        <v>85752</v>
      </c>
      <c r="BTL4">
        <v>77011</v>
      </c>
      <c r="BTM4">
        <v>63878</v>
      </c>
      <c r="BTN4">
        <v>63878</v>
      </c>
      <c r="BTO4">
        <v>263140</v>
      </c>
      <c r="BTP4">
        <v>265065</v>
      </c>
      <c r="BTQ4">
        <v>253773</v>
      </c>
      <c r="BTR4">
        <v>222333</v>
      </c>
      <c r="BTS4">
        <v>222333</v>
      </c>
      <c r="BTT4">
        <v>205420</v>
      </c>
      <c r="BTU4">
        <v>192630</v>
      </c>
      <c r="BTV4">
        <v>178967</v>
      </c>
      <c r="BTW4">
        <v>167446</v>
      </c>
      <c r="BTX4">
        <v>149618</v>
      </c>
      <c r="BTY4">
        <v>142258</v>
      </c>
      <c r="BTZ4">
        <v>142258</v>
      </c>
      <c r="BUA4">
        <v>129366</v>
      </c>
      <c r="BUB4">
        <v>113958</v>
      </c>
      <c r="BUC4">
        <v>102456</v>
      </c>
      <c r="BUD4">
        <v>91574</v>
      </c>
      <c r="BUE4">
        <v>81717</v>
      </c>
      <c r="BUF4">
        <v>70408</v>
      </c>
      <c r="BUG4">
        <v>67206</v>
      </c>
      <c r="BUH4">
        <v>55485</v>
      </c>
      <c r="BUI4">
        <v>224066</v>
      </c>
      <c r="BUJ4">
        <v>216793</v>
      </c>
      <c r="BUK4">
        <v>217053</v>
      </c>
      <c r="BUL4">
        <v>189470</v>
      </c>
      <c r="BUM4">
        <v>196161</v>
      </c>
      <c r="BUN4">
        <v>185991</v>
      </c>
      <c r="BUO4">
        <v>173224</v>
      </c>
      <c r="BUP4">
        <v>158769</v>
      </c>
      <c r="BUQ4">
        <v>148728</v>
      </c>
      <c r="BUR4">
        <v>138530</v>
      </c>
      <c r="BUS4">
        <v>129004</v>
      </c>
      <c r="BUT4">
        <v>121950</v>
      </c>
      <c r="BUU4">
        <v>114305</v>
      </c>
      <c r="BUV4">
        <v>98147</v>
      </c>
      <c r="BUW4">
        <v>87100</v>
      </c>
      <c r="BUX4">
        <v>79974</v>
      </c>
      <c r="BUY4">
        <v>72200</v>
      </c>
      <c r="BUZ4">
        <v>63135</v>
      </c>
      <c r="BVA4">
        <v>56269</v>
      </c>
      <c r="BVB4">
        <v>56269</v>
      </c>
      <c r="BVC4">
        <v>202310</v>
      </c>
      <c r="BVD4">
        <v>208556</v>
      </c>
      <c r="BVE4">
        <v>204332</v>
      </c>
      <c r="BVF4">
        <v>204324</v>
      </c>
      <c r="BVG4">
        <v>195803</v>
      </c>
      <c r="BVH4">
        <v>183175</v>
      </c>
      <c r="BVI4">
        <v>171453</v>
      </c>
      <c r="BVJ4">
        <v>175363</v>
      </c>
      <c r="BVK4">
        <v>161364</v>
      </c>
      <c r="BVL4">
        <v>161014</v>
      </c>
      <c r="BVM4">
        <v>159705</v>
      </c>
      <c r="BVN4">
        <v>157094</v>
      </c>
      <c r="BVO4">
        <v>149534</v>
      </c>
      <c r="BVP4">
        <v>151941</v>
      </c>
      <c r="BVQ4">
        <v>149154</v>
      </c>
      <c r="BVR4">
        <v>141216</v>
      </c>
      <c r="BVS4">
        <v>128535</v>
      </c>
      <c r="BVT4">
        <v>119168</v>
      </c>
      <c r="BVU4">
        <v>109688</v>
      </c>
      <c r="BVV4">
        <v>102191</v>
      </c>
      <c r="BVW4">
        <v>96510</v>
      </c>
      <c r="BVX4">
        <v>88183</v>
      </c>
      <c r="BVY4">
        <v>78245</v>
      </c>
      <c r="BVZ4">
        <v>71089</v>
      </c>
      <c r="BWA4">
        <v>269734</v>
      </c>
      <c r="BWB4">
        <v>269734</v>
      </c>
      <c r="BWC4">
        <v>269734</v>
      </c>
      <c r="BWD4">
        <v>235107</v>
      </c>
      <c r="BWE4">
        <v>235021</v>
      </c>
      <c r="BWF4">
        <v>215314</v>
      </c>
      <c r="BWG4">
        <v>196956</v>
      </c>
      <c r="BWH4">
        <v>186877</v>
      </c>
      <c r="BWI4">
        <v>179812</v>
      </c>
      <c r="BWJ4">
        <v>144064</v>
      </c>
      <c r="BWK4">
        <v>144552</v>
      </c>
      <c r="BWL4">
        <v>136584</v>
      </c>
      <c r="BWM4">
        <v>120665</v>
      </c>
      <c r="BWN4">
        <v>106689</v>
      </c>
      <c r="BWO4">
        <v>92168</v>
      </c>
      <c r="BWP4">
        <v>82433</v>
      </c>
      <c r="BWQ4">
        <v>77669</v>
      </c>
      <c r="BWR4">
        <v>72722</v>
      </c>
      <c r="BWS4">
        <v>69022</v>
      </c>
      <c r="BWT4">
        <v>64716</v>
      </c>
      <c r="BWU4">
        <v>58807</v>
      </c>
      <c r="BWV4">
        <v>53260</v>
      </c>
      <c r="BWW4">
        <v>223848</v>
      </c>
      <c r="BWX4">
        <v>214208</v>
      </c>
      <c r="BWY4">
        <v>200126</v>
      </c>
      <c r="BWZ4">
        <v>183831</v>
      </c>
      <c r="BXA4">
        <v>171185</v>
      </c>
      <c r="BXB4">
        <v>157283</v>
      </c>
      <c r="BXC4">
        <v>148753</v>
      </c>
      <c r="BXD4">
        <v>133541</v>
      </c>
      <c r="BXE4">
        <v>128129</v>
      </c>
      <c r="BXF4">
        <v>122471</v>
      </c>
      <c r="BXG4">
        <v>117060</v>
      </c>
      <c r="BXH4">
        <v>107145</v>
      </c>
      <c r="BXI4">
        <v>105333</v>
      </c>
      <c r="BXJ4">
        <v>92964</v>
      </c>
      <c r="BXK4">
        <v>93439</v>
      </c>
      <c r="BXL4">
        <v>91044</v>
      </c>
      <c r="BXM4">
        <v>87533</v>
      </c>
      <c r="BXN4">
        <v>77239</v>
      </c>
      <c r="BXO4">
        <v>75953</v>
      </c>
      <c r="BXP4">
        <v>68230</v>
      </c>
      <c r="BXQ4">
        <v>61462</v>
      </c>
      <c r="BXR4">
        <v>56077</v>
      </c>
      <c r="BXS4">
        <v>56077</v>
      </c>
      <c r="BXT4">
        <v>50537</v>
      </c>
      <c r="BXU4">
        <v>164557</v>
      </c>
      <c r="BXV4">
        <v>164306</v>
      </c>
      <c r="BXW4">
        <v>153987</v>
      </c>
      <c r="BXX4">
        <v>143679</v>
      </c>
      <c r="BXY4">
        <v>134150</v>
      </c>
      <c r="BXZ4">
        <v>125477</v>
      </c>
      <c r="BYA4">
        <v>114190</v>
      </c>
      <c r="BYB4">
        <v>105820</v>
      </c>
      <c r="BYC4">
        <v>96457</v>
      </c>
      <c r="BYD4">
        <v>93231</v>
      </c>
      <c r="BYE4">
        <v>86552</v>
      </c>
      <c r="BYF4">
        <v>76677</v>
      </c>
      <c r="BYG4">
        <v>72344</v>
      </c>
      <c r="BYH4">
        <v>67944</v>
      </c>
      <c r="BYI4">
        <v>64106</v>
      </c>
      <c r="BYJ4">
        <v>60798</v>
      </c>
      <c r="BYK4">
        <v>58619</v>
      </c>
      <c r="BYL4">
        <v>65715</v>
      </c>
      <c r="BYM4">
        <v>61464</v>
      </c>
      <c r="BYN4">
        <v>61464</v>
      </c>
      <c r="BYO4">
        <v>181503</v>
      </c>
      <c r="BYP4">
        <v>182391</v>
      </c>
      <c r="BYQ4">
        <v>173184</v>
      </c>
      <c r="BYR4">
        <v>161838</v>
      </c>
      <c r="BYS4">
        <v>154306</v>
      </c>
      <c r="BYT4">
        <v>146154</v>
      </c>
      <c r="BYU4">
        <v>141532</v>
      </c>
      <c r="BYV4">
        <v>129780</v>
      </c>
      <c r="BYW4">
        <v>120074</v>
      </c>
      <c r="BYX4">
        <v>117909</v>
      </c>
      <c r="BYY4">
        <v>108351</v>
      </c>
      <c r="BYZ4">
        <v>98470</v>
      </c>
      <c r="BZA4">
        <v>95035</v>
      </c>
      <c r="BZB4">
        <v>95035</v>
      </c>
      <c r="BZC4">
        <v>88983</v>
      </c>
      <c r="BZD4">
        <v>75617</v>
      </c>
      <c r="BZE4">
        <v>75253</v>
      </c>
      <c r="BZF4">
        <v>72005</v>
      </c>
      <c r="BZG4">
        <v>72005</v>
      </c>
      <c r="BZH4">
        <v>69323</v>
      </c>
      <c r="BZI4">
        <v>198087</v>
      </c>
      <c r="BZJ4">
        <v>199055</v>
      </c>
      <c r="BZK4">
        <v>190529</v>
      </c>
      <c r="BZL4">
        <v>169061</v>
      </c>
      <c r="BZM4">
        <v>161097</v>
      </c>
      <c r="BZN4">
        <v>149381</v>
      </c>
      <c r="BZO4">
        <v>149986</v>
      </c>
      <c r="BZP4">
        <v>140110</v>
      </c>
      <c r="BZQ4">
        <v>133255</v>
      </c>
      <c r="BZR4">
        <v>120932</v>
      </c>
      <c r="BZS4">
        <v>102527</v>
      </c>
      <c r="BZT4">
        <v>102640</v>
      </c>
      <c r="BZU4">
        <v>97958</v>
      </c>
      <c r="BZV4">
        <v>87261</v>
      </c>
      <c r="BZW4">
        <v>84876</v>
      </c>
      <c r="BZX4">
        <v>81762</v>
      </c>
      <c r="BZY4">
        <v>84870</v>
      </c>
      <c r="BZZ4">
        <v>80289</v>
      </c>
      <c r="CAA4">
        <v>80015</v>
      </c>
      <c r="CAB4">
        <v>213244</v>
      </c>
      <c r="CAC4">
        <v>213244</v>
      </c>
      <c r="CAD4">
        <v>213244</v>
      </c>
      <c r="CAE4">
        <v>204771</v>
      </c>
      <c r="CAF4">
        <v>192115</v>
      </c>
      <c r="CAG4">
        <v>190009</v>
      </c>
      <c r="CAH4">
        <v>185369</v>
      </c>
      <c r="CAI4">
        <v>179376</v>
      </c>
      <c r="CAJ4">
        <v>169482</v>
      </c>
      <c r="CAK4">
        <v>151244</v>
      </c>
      <c r="CAL4">
        <v>145758</v>
      </c>
      <c r="CAM4">
        <v>147391</v>
      </c>
      <c r="CAN4">
        <v>141598</v>
      </c>
      <c r="CAO4">
        <v>135485</v>
      </c>
      <c r="CAP4">
        <v>133413</v>
      </c>
      <c r="CAQ4">
        <v>130070</v>
      </c>
      <c r="CAR4">
        <v>130370</v>
      </c>
      <c r="CAS4">
        <v>131402</v>
      </c>
      <c r="CAT4">
        <v>129125</v>
      </c>
      <c r="CAU4">
        <v>127927</v>
      </c>
      <c r="CAV4">
        <v>116674</v>
      </c>
      <c r="CAW4">
        <v>112610</v>
      </c>
      <c r="CAX4">
        <v>108037</v>
      </c>
      <c r="CAY4">
        <v>101004</v>
      </c>
      <c r="CAZ4">
        <v>102431</v>
      </c>
      <c r="CBA4">
        <v>96423</v>
      </c>
      <c r="CBB4">
        <v>214191</v>
      </c>
      <c r="CBC4">
        <v>220094</v>
      </c>
      <c r="CBD4">
        <v>225812</v>
      </c>
      <c r="CBE4">
        <v>223344</v>
      </c>
      <c r="CBF4">
        <v>227610</v>
      </c>
      <c r="CBG4">
        <v>237035</v>
      </c>
      <c r="CBH4">
        <v>206180</v>
      </c>
      <c r="CBI4">
        <v>198358</v>
      </c>
      <c r="CBJ4">
        <v>186286</v>
      </c>
      <c r="CBK4">
        <v>181963</v>
      </c>
      <c r="CBL4">
        <v>169429</v>
      </c>
      <c r="CBM4">
        <v>159040</v>
      </c>
      <c r="CBN4">
        <v>153622</v>
      </c>
      <c r="CBO4">
        <v>137635</v>
      </c>
      <c r="CBP4">
        <v>129037</v>
      </c>
      <c r="CBQ4">
        <v>121553</v>
      </c>
      <c r="CBR4">
        <v>115740</v>
      </c>
      <c r="CBS4">
        <v>108769</v>
      </c>
      <c r="CBT4">
        <v>106417</v>
      </c>
      <c r="CBU4">
        <v>94151</v>
      </c>
      <c r="CBV4">
        <v>249695</v>
      </c>
      <c r="CBW4">
        <v>255754</v>
      </c>
      <c r="CBX4">
        <v>238779</v>
      </c>
      <c r="CBY4">
        <v>228905</v>
      </c>
      <c r="CBZ4">
        <v>204794</v>
      </c>
      <c r="CCA4">
        <v>199406</v>
      </c>
      <c r="CCB4">
        <v>188386</v>
      </c>
      <c r="CCC4">
        <v>181445</v>
      </c>
      <c r="CCD4">
        <v>171222</v>
      </c>
      <c r="CCE4">
        <v>164101</v>
      </c>
      <c r="CCF4">
        <v>155545</v>
      </c>
      <c r="CCG4">
        <v>144740</v>
      </c>
      <c r="CCH4">
        <v>130885</v>
      </c>
      <c r="CCI4">
        <v>120144</v>
      </c>
      <c r="CCJ4">
        <v>120144</v>
      </c>
      <c r="CCK4">
        <v>115078</v>
      </c>
      <c r="CCL4">
        <v>112729</v>
      </c>
      <c r="CCM4">
        <v>106033</v>
      </c>
      <c r="CCN4">
        <v>100215</v>
      </c>
      <c r="CCO4">
        <v>93788</v>
      </c>
      <c r="CCP4">
        <v>227166</v>
      </c>
      <c r="CCQ4">
        <v>228351</v>
      </c>
      <c r="CCR4">
        <v>219190</v>
      </c>
      <c r="CCS4">
        <v>212316</v>
      </c>
      <c r="CCT4">
        <v>204030</v>
      </c>
      <c r="CCU4">
        <v>202375</v>
      </c>
      <c r="CCV4">
        <v>195696</v>
      </c>
      <c r="CCW4">
        <v>189781</v>
      </c>
      <c r="CCX4">
        <v>181180</v>
      </c>
      <c r="CCY4">
        <v>176697</v>
      </c>
      <c r="CCZ4">
        <v>168504</v>
      </c>
      <c r="CDA4">
        <v>162042</v>
      </c>
      <c r="CDB4">
        <v>150301</v>
      </c>
      <c r="CDC4">
        <v>137405</v>
      </c>
      <c r="CDD4">
        <v>127275</v>
      </c>
      <c r="CDE4">
        <v>139468</v>
      </c>
      <c r="CDF4">
        <v>108538</v>
      </c>
      <c r="CDG4">
        <v>107137</v>
      </c>
      <c r="CDH4">
        <v>102959</v>
      </c>
      <c r="CDI4">
        <v>102404</v>
      </c>
      <c r="CDJ4">
        <v>98850</v>
      </c>
      <c r="CDK4">
        <v>93398</v>
      </c>
      <c r="CDL4">
        <v>89662</v>
      </c>
      <c r="CDM4">
        <v>83995</v>
      </c>
      <c r="CDN4">
        <v>79213</v>
      </c>
      <c r="CDO4">
        <v>192216</v>
      </c>
      <c r="CDP4">
        <v>189639</v>
      </c>
      <c r="CDQ4">
        <v>171671</v>
      </c>
      <c r="CDR4">
        <v>155390</v>
      </c>
      <c r="CDS4">
        <v>142706</v>
      </c>
      <c r="CDT4">
        <v>133615</v>
      </c>
      <c r="CDU4">
        <v>124585</v>
      </c>
      <c r="CDV4">
        <v>113391</v>
      </c>
      <c r="CDW4">
        <v>112323</v>
      </c>
      <c r="CDX4">
        <v>109828</v>
      </c>
      <c r="CDY4">
        <v>108445</v>
      </c>
      <c r="CDZ4">
        <v>102922</v>
      </c>
      <c r="CEA4">
        <v>102922</v>
      </c>
      <c r="CEB4">
        <v>93464</v>
      </c>
      <c r="CEC4">
        <v>92784</v>
      </c>
      <c r="CED4">
        <v>87710</v>
      </c>
      <c r="CEE4">
        <v>79295</v>
      </c>
      <c r="CEF4">
        <v>77853</v>
      </c>
      <c r="CEG4">
        <v>74862</v>
      </c>
      <c r="CEH4">
        <v>68917</v>
      </c>
      <c r="CEI4">
        <v>208770</v>
      </c>
      <c r="CEJ4">
        <v>204807</v>
      </c>
      <c r="CEK4">
        <v>197273</v>
      </c>
      <c r="CEL4">
        <v>193107</v>
      </c>
      <c r="CEM4">
        <v>188271</v>
      </c>
      <c r="CEN4">
        <v>177256</v>
      </c>
      <c r="CEO4">
        <v>168509</v>
      </c>
      <c r="CEP4">
        <v>157160</v>
      </c>
      <c r="CEQ4">
        <v>151396</v>
      </c>
      <c r="CER4">
        <v>148516</v>
      </c>
      <c r="CES4">
        <v>142708</v>
      </c>
      <c r="CET4">
        <v>136037</v>
      </c>
      <c r="CEU4">
        <v>130151</v>
      </c>
      <c r="CEV4">
        <v>126287</v>
      </c>
      <c r="CEW4">
        <v>114626</v>
      </c>
      <c r="CEX4">
        <v>110138</v>
      </c>
      <c r="CEY4">
        <v>105986</v>
      </c>
      <c r="CEZ4">
        <v>100771</v>
      </c>
      <c r="CFA4">
        <v>95622</v>
      </c>
      <c r="CFB4">
        <v>95622</v>
      </c>
      <c r="CFC4">
        <v>91994</v>
      </c>
      <c r="CFD4">
        <v>88082</v>
      </c>
      <c r="CFE4">
        <v>81850</v>
      </c>
      <c r="CFF4">
        <v>76011</v>
      </c>
      <c r="CFG4">
        <v>72774</v>
      </c>
      <c r="CFH4">
        <v>199981</v>
      </c>
      <c r="CFI4">
        <v>203842</v>
      </c>
      <c r="CFJ4">
        <v>194775</v>
      </c>
      <c r="CFK4">
        <v>179331</v>
      </c>
      <c r="CFL4">
        <v>165890</v>
      </c>
      <c r="CFM4">
        <v>155704</v>
      </c>
      <c r="CFN4">
        <v>144591</v>
      </c>
      <c r="CFO4">
        <v>136711</v>
      </c>
      <c r="CFP4">
        <v>128472</v>
      </c>
      <c r="CFQ4">
        <v>118976</v>
      </c>
      <c r="CFR4">
        <v>110900</v>
      </c>
      <c r="CFS4">
        <v>105231</v>
      </c>
      <c r="CFT4">
        <v>98693</v>
      </c>
      <c r="CFU4">
        <v>88881</v>
      </c>
      <c r="CFV4">
        <v>81355</v>
      </c>
      <c r="CFW4">
        <v>82580</v>
      </c>
      <c r="CFX4">
        <v>76142</v>
      </c>
      <c r="CFY4">
        <v>69270</v>
      </c>
      <c r="CFZ4">
        <v>62862</v>
      </c>
      <c r="CGA4">
        <v>58108</v>
      </c>
      <c r="CGB4">
        <v>164747</v>
      </c>
      <c r="CGC4">
        <v>179537</v>
      </c>
      <c r="CGD4">
        <v>167756</v>
      </c>
      <c r="CGE4">
        <v>162182</v>
      </c>
      <c r="CGF4">
        <v>145914</v>
      </c>
      <c r="CGG4">
        <v>141526</v>
      </c>
      <c r="CGH4">
        <v>134484</v>
      </c>
      <c r="CGI4">
        <v>129399</v>
      </c>
      <c r="CGJ4">
        <v>125933</v>
      </c>
      <c r="CGK4">
        <v>116829</v>
      </c>
      <c r="CGL4">
        <v>112454</v>
      </c>
      <c r="CGM4">
        <v>106390</v>
      </c>
      <c r="CGN4">
        <v>99595</v>
      </c>
      <c r="CGO4">
        <v>92738</v>
      </c>
      <c r="CGP4">
        <v>85494</v>
      </c>
      <c r="CGQ4">
        <v>85494</v>
      </c>
      <c r="CGR4">
        <v>85494</v>
      </c>
      <c r="CGS4">
        <v>79863</v>
      </c>
      <c r="CGT4">
        <v>79170</v>
      </c>
      <c r="CGU4">
        <v>70126</v>
      </c>
      <c r="CGV4">
        <v>177478</v>
      </c>
      <c r="CGW4">
        <v>187412</v>
      </c>
      <c r="CGX4">
        <v>181878</v>
      </c>
      <c r="CGY4">
        <v>168268</v>
      </c>
      <c r="CGZ4">
        <v>162750</v>
      </c>
      <c r="CHA4">
        <v>154452</v>
      </c>
      <c r="CHB4">
        <v>146561</v>
      </c>
      <c r="CHC4">
        <v>136010</v>
      </c>
      <c r="CHD4">
        <v>132680</v>
      </c>
      <c r="CHE4">
        <v>123371</v>
      </c>
      <c r="CHF4">
        <v>120760</v>
      </c>
      <c r="CHG4">
        <v>113916</v>
      </c>
      <c r="CHH4">
        <v>106712</v>
      </c>
      <c r="CHI4">
        <v>105827</v>
      </c>
      <c r="CHJ4">
        <v>103757</v>
      </c>
      <c r="CHK4">
        <v>95900</v>
      </c>
      <c r="CHL4">
        <v>88920</v>
      </c>
      <c r="CHM4">
        <v>88318</v>
      </c>
      <c r="CHN4">
        <v>81828</v>
      </c>
      <c r="CHO4">
        <v>78234</v>
      </c>
      <c r="CHP4">
        <v>75959</v>
      </c>
      <c r="CHQ4">
        <v>70878</v>
      </c>
      <c r="CHR4">
        <v>66352</v>
      </c>
      <c r="CHS4">
        <v>60363</v>
      </c>
      <c r="CHT4">
        <v>60363</v>
      </c>
      <c r="CHU4">
        <v>240194</v>
      </c>
      <c r="CHV4">
        <v>236038</v>
      </c>
      <c r="CHW4">
        <v>230285</v>
      </c>
      <c r="CHX4">
        <v>224416</v>
      </c>
      <c r="CHY4">
        <v>218728</v>
      </c>
      <c r="CHZ4">
        <v>252114</v>
      </c>
      <c r="CIA4">
        <v>288462</v>
      </c>
      <c r="CIB4">
        <v>242854</v>
      </c>
      <c r="CIC4">
        <v>209345</v>
      </c>
      <c r="CID4">
        <v>192132</v>
      </c>
      <c r="CIE4">
        <v>179236</v>
      </c>
      <c r="CIF4">
        <v>164739</v>
      </c>
      <c r="CIG4">
        <v>159952</v>
      </c>
      <c r="CIH4">
        <v>148406</v>
      </c>
      <c r="CII4">
        <v>143730</v>
      </c>
      <c r="CIJ4">
        <v>135554</v>
      </c>
      <c r="CIK4">
        <v>126445</v>
      </c>
      <c r="CIL4">
        <v>120754</v>
      </c>
      <c r="CIM4">
        <v>114453</v>
      </c>
      <c r="CIN4">
        <v>116053</v>
      </c>
      <c r="CIO4">
        <v>363359</v>
      </c>
      <c r="CIP4">
        <v>333664</v>
      </c>
      <c r="CIQ4">
        <v>292013</v>
      </c>
      <c r="CIR4">
        <v>268771</v>
      </c>
      <c r="CIS4">
        <v>268771</v>
      </c>
      <c r="CIT4">
        <v>248021</v>
      </c>
      <c r="CIU4">
        <v>221097</v>
      </c>
      <c r="CIV4">
        <v>208082</v>
      </c>
      <c r="CIW4">
        <v>191283</v>
      </c>
      <c r="CIX4">
        <v>174147</v>
      </c>
      <c r="CIY4">
        <v>154634</v>
      </c>
      <c r="CIZ4">
        <v>141696</v>
      </c>
      <c r="CJA4">
        <v>134641</v>
      </c>
      <c r="CJB4">
        <v>129168</v>
      </c>
      <c r="CJC4">
        <v>129168</v>
      </c>
      <c r="CJD4">
        <v>122922</v>
      </c>
      <c r="CJE4">
        <v>116996</v>
      </c>
      <c r="CJF4">
        <v>111121</v>
      </c>
      <c r="CJG4">
        <v>104626</v>
      </c>
      <c r="CJH4">
        <v>104626</v>
      </c>
      <c r="CJI4">
        <v>348671</v>
      </c>
      <c r="CJJ4">
        <v>334088</v>
      </c>
      <c r="CJK4">
        <v>313944</v>
      </c>
      <c r="CJL4">
        <v>315196</v>
      </c>
      <c r="CJM4">
        <v>315943</v>
      </c>
      <c r="CJN4">
        <v>296405</v>
      </c>
      <c r="CJO4">
        <v>281439</v>
      </c>
      <c r="CJP4">
        <v>268539</v>
      </c>
      <c r="CJQ4">
        <v>247673</v>
      </c>
      <c r="CJR4">
        <v>238220</v>
      </c>
      <c r="CJS4">
        <v>230014</v>
      </c>
      <c r="CJT4">
        <v>220210</v>
      </c>
      <c r="CJU4">
        <v>207027</v>
      </c>
      <c r="CJV4">
        <v>198237</v>
      </c>
      <c r="CJW4">
        <v>187953</v>
      </c>
      <c r="CJX4">
        <v>181318</v>
      </c>
      <c r="CJY4">
        <v>174515</v>
      </c>
      <c r="CJZ4">
        <v>172415</v>
      </c>
      <c r="CKA4">
        <v>165180</v>
      </c>
      <c r="CKB4">
        <v>157214</v>
      </c>
      <c r="CKC4">
        <v>146774</v>
      </c>
      <c r="CKD4">
        <v>146774</v>
      </c>
      <c r="CKE4">
        <v>136667</v>
      </c>
      <c r="CKF4">
        <v>128623</v>
      </c>
      <c r="CKG4">
        <v>118598</v>
      </c>
      <c r="CKH4">
        <v>372936</v>
      </c>
      <c r="CKI4">
        <v>359071</v>
      </c>
      <c r="CKJ4">
        <v>347029</v>
      </c>
      <c r="CKK4">
        <v>329616</v>
      </c>
      <c r="CKL4">
        <v>296864</v>
      </c>
      <c r="CKM4">
        <v>275197</v>
      </c>
      <c r="CKN4">
        <v>261153</v>
      </c>
      <c r="CKO4">
        <v>243332</v>
      </c>
      <c r="CKP4">
        <v>234716</v>
      </c>
      <c r="CKQ4">
        <v>222553</v>
      </c>
      <c r="CKR4">
        <v>195621</v>
      </c>
      <c r="CKS4">
        <v>186594</v>
      </c>
      <c r="CKT4">
        <v>179715</v>
      </c>
      <c r="CKU4">
        <v>155959</v>
      </c>
      <c r="CKV4">
        <v>155959</v>
      </c>
      <c r="CKW4">
        <v>151551</v>
      </c>
      <c r="CKX4">
        <v>146767</v>
      </c>
      <c r="CKY4">
        <v>143153</v>
      </c>
      <c r="CKZ4">
        <v>133790</v>
      </c>
      <c r="CLA4">
        <v>127574</v>
      </c>
      <c r="CLB4">
        <v>387992</v>
      </c>
      <c r="CLC4">
        <v>360668</v>
      </c>
      <c r="CLD4">
        <v>340116</v>
      </c>
      <c r="CLE4">
        <v>319957</v>
      </c>
      <c r="CLF4">
        <v>295597</v>
      </c>
      <c r="CLG4">
        <v>274212</v>
      </c>
      <c r="CLH4">
        <v>247479</v>
      </c>
      <c r="CLI4">
        <v>240279</v>
      </c>
      <c r="CLJ4">
        <v>227827</v>
      </c>
      <c r="CLK4">
        <v>210709</v>
      </c>
      <c r="CLL4">
        <v>200884</v>
      </c>
      <c r="CLM4">
        <v>193015</v>
      </c>
      <c r="CLN4">
        <v>174888</v>
      </c>
      <c r="CLO4">
        <v>159965</v>
      </c>
      <c r="CLP4">
        <v>149900</v>
      </c>
      <c r="CLQ4">
        <v>141732</v>
      </c>
      <c r="CLR4">
        <v>130330</v>
      </c>
      <c r="CLS4">
        <v>120088</v>
      </c>
      <c r="CLT4">
        <v>111583</v>
      </c>
      <c r="CLU4">
        <v>102475</v>
      </c>
      <c r="CLV4">
        <v>362978</v>
      </c>
      <c r="CLW4">
        <v>355129</v>
      </c>
      <c r="CLX4">
        <v>317808</v>
      </c>
      <c r="CLY4">
        <v>308606</v>
      </c>
      <c r="CLZ4">
        <v>290124</v>
      </c>
      <c r="CMA4">
        <v>271596</v>
      </c>
      <c r="CMB4">
        <v>241686</v>
      </c>
      <c r="CMC4">
        <v>214109</v>
      </c>
      <c r="CMD4">
        <v>205922</v>
      </c>
      <c r="CME4">
        <v>199833</v>
      </c>
      <c r="CMF4">
        <v>201352</v>
      </c>
      <c r="CMG4">
        <v>187816</v>
      </c>
      <c r="CMH4">
        <v>168294</v>
      </c>
      <c r="CMI4">
        <v>151164</v>
      </c>
      <c r="CMJ4">
        <v>151164</v>
      </c>
      <c r="CMK4">
        <v>144151</v>
      </c>
      <c r="CML4">
        <v>140977</v>
      </c>
      <c r="CMM4">
        <v>136556</v>
      </c>
      <c r="CMN4">
        <v>128501</v>
      </c>
      <c r="CMO4">
        <v>114863</v>
      </c>
      <c r="CMP4">
        <v>108634</v>
      </c>
      <c r="CMQ4">
        <v>98726</v>
      </c>
      <c r="CMR4">
        <v>88058</v>
      </c>
      <c r="CMS4">
        <v>84258</v>
      </c>
      <c r="CMT4">
        <v>83057</v>
      </c>
      <c r="CMU4">
        <v>315907</v>
      </c>
      <c r="CMV4">
        <v>293459</v>
      </c>
      <c r="CMW4">
        <v>275568</v>
      </c>
      <c r="CMX4">
        <v>281333</v>
      </c>
      <c r="CMY4">
        <v>288148</v>
      </c>
      <c r="CMZ4">
        <v>276393</v>
      </c>
      <c r="CNA4">
        <v>253618</v>
      </c>
      <c r="CNB4">
        <v>233696</v>
      </c>
      <c r="CNC4">
        <v>218887</v>
      </c>
      <c r="CND4">
        <v>206348</v>
      </c>
      <c r="CNE4">
        <v>196597</v>
      </c>
      <c r="CNF4">
        <v>176578</v>
      </c>
      <c r="CNG4">
        <v>168423</v>
      </c>
      <c r="CNH4">
        <v>157315</v>
      </c>
      <c r="CNI4">
        <v>148209</v>
      </c>
      <c r="CNJ4">
        <v>140312</v>
      </c>
      <c r="CNK4">
        <v>131490</v>
      </c>
      <c r="CNL4">
        <v>123213</v>
      </c>
      <c r="CNM4">
        <v>118847</v>
      </c>
      <c r="CNN4">
        <v>108818</v>
      </c>
      <c r="CNO4">
        <v>327683</v>
      </c>
      <c r="CNP4">
        <v>303512</v>
      </c>
      <c r="CNQ4">
        <v>279328</v>
      </c>
      <c r="CNR4">
        <v>256910</v>
      </c>
      <c r="CNS4">
        <v>249522</v>
      </c>
      <c r="CNT4">
        <v>220365</v>
      </c>
      <c r="CNU4">
        <v>201302</v>
      </c>
      <c r="CNV4">
        <v>189446</v>
      </c>
      <c r="CNW4">
        <v>177184</v>
      </c>
      <c r="CNX4">
        <v>173226</v>
      </c>
      <c r="CNY4">
        <v>165104</v>
      </c>
      <c r="CNZ4">
        <v>159806</v>
      </c>
      <c r="COA4">
        <v>145161</v>
      </c>
      <c r="COB4">
        <v>145161</v>
      </c>
      <c r="COC4">
        <v>135551</v>
      </c>
      <c r="COD4">
        <v>126219</v>
      </c>
      <c r="COE4">
        <v>121961</v>
      </c>
      <c r="COF4">
        <v>113809</v>
      </c>
      <c r="COG4">
        <v>103610</v>
      </c>
      <c r="COH4">
        <v>95235</v>
      </c>
      <c r="COI4">
        <v>298521</v>
      </c>
      <c r="COJ4">
        <v>298174</v>
      </c>
      <c r="COK4">
        <v>283489</v>
      </c>
      <c r="COL4">
        <v>281797</v>
      </c>
      <c r="COM4">
        <v>285413</v>
      </c>
      <c r="CON4">
        <v>272023</v>
      </c>
      <c r="COO4">
        <v>245604</v>
      </c>
      <c r="COP4">
        <v>233791</v>
      </c>
      <c r="COQ4">
        <v>227029</v>
      </c>
      <c r="COR4">
        <v>215287</v>
      </c>
      <c r="COS4">
        <v>206751</v>
      </c>
      <c r="COT4">
        <v>202608</v>
      </c>
      <c r="COU4">
        <v>192041</v>
      </c>
      <c r="COV4">
        <v>179581</v>
      </c>
      <c r="COW4">
        <v>163026</v>
      </c>
      <c r="COX4">
        <v>151092</v>
      </c>
      <c r="COY4">
        <v>141949</v>
      </c>
      <c r="COZ4">
        <v>135076</v>
      </c>
      <c r="CPA4">
        <v>127308</v>
      </c>
      <c r="CPB4">
        <v>127308</v>
      </c>
      <c r="CPC4">
        <v>116545</v>
      </c>
      <c r="CPD4">
        <v>108618</v>
      </c>
      <c r="CPE4">
        <v>101826</v>
      </c>
      <c r="CPF4">
        <v>92035</v>
      </c>
      <c r="CPG4">
        <v>89378</v>
      </c>
      <c r="CPH4">
        <v>333228</v>
      </c>
      <c r="CPI4">
        <v>310026</v>
      </c>
      <c r="CPJ4">
        <v>283225</v>
      </c>
      <c r="CPK4">
        <v>267645</v>
      </c>
      <c r="CPL4">
        <v>262115</v>
      </c>
      <c r="CPM4">
        <v>238935</v>
      </c>
      <c r="CPN4">
        <v>212357</v>
      </c>
      <c r="CPO4">
        <v>191179</v>
      </c>
      <c r="CPP4">
        <v>179427</v>
      </c>
      <c r="CPQ4">
        <v>161888</v>
      </c>
      <c r="CPR4">
        <v>152485</v>
      </c>
      <c r="CPS4">
        <v>138573</v>
      </c>
      <c r="CPT4">
        <v>125695</v>
      </c>
      <c r="CPU4">
        <v>122933</v>
      </c>
      <c r="CPV4">
        <v>114961</v>
      </c>
      <c r="CPW4">
        <v>107756</v>
      </c>
      <c r="CPX4">
        <v>96654</v>
      </c>
      <c r="CPY4">
        <v>82548</v>
      </c>
      <c r="CPZ4">
        <v>78766</v>
      </c>
      <c r="CQA4">
        <v>74681</v>
      </c>
      <c r="CQB4">
        <v>237515</v>
      </c>
      <c r="CQC4">
        <v>233267</v>
      </c>
      <c r="CQD4">
        <v>231382</v>
      </c>
      <c r="CQE4">
        <v>223851</v>
      </c>
      <c r="CQF4">
        <v>222509</v>
      </c>
      <c r="CQG4">
        <v>222509</v>
      </c>
      <c r="CQH4">
        <v>199112</v>
      </c>
      <c r="CQI4">
        <v>185265</v>
      </c>
      <c r="CQJ4">
        <v>170630</v>
      </c>
      <c r="CQK4">
        <v>157013</v>
      </c>
      <c r="CQL4">
        <v>146218</v>
      </c>
      <c r="CQM4">
        <v>133934</v>
      </c>
      <c r="CQN4">
        <v>128373</v>
      </c>
      <c r="CQO4">
        <v>120991</v>
      </c>
      <c r="CQP4">
        <v>111377</v>
      </c>
      <c r="CQQ4">
        <v>105015</v>
      </c>
      <c r="CQR4">
        <v>99655</v>
      </c>
      <c r="CQS4">
        <v>92509</v>
      </c>
      <c r="CQT4">
        <v>91230</v>
      </c>
      <c r="CQU4">
        <v>90782</v>
      </c>
      <c r="CQV4">
        <v>326162</v>
      </c>
      <c r="CQW4">
        <v>314047</v>
      </c>
      <c r="CQX4">
        <v>298065</v>
      </c>
      <c r="CQY4">
        <v>284701</v>
      </c>
      <c r="CQZ4">
        <v>269484</v>
      </c>
      <c r="CRA4">
        <v>254946</v>
      </c>
      <c r="CRB4">
        <v>242913</v>
      </c>
      <c r="CRC4">
        <v>232089</v>
      </c>
      <c r="CRD4">
        <v>224559</v>
      </c>
      <c r="CRE4">
        <v>216489</v>
      </c>
      <c r="CRF4">
        <v>211669</v>
      </c>
      <c r="CRG4">
        <v>206547</v>
      </c>
      <c r="CRH4">
        <v>200267</v>
      </c>
      <c r="CRI4">
        <v>196410</v>
      </c>
      <c r="CRJ4">
        <v>191639</v>
      </c>
      <c r="CRK4">
        <v>185674</v>
      </c>
      <c r="CRL4">
        <v>181013</v>
      </c>
      <c r="CRM4">
        <v>174642</v>
      </c>
      <c r="CRN4">
        <v>160722</v>
      </c>
      <c r="CRO4">
        <v>151065</v>
      </c>
      <c r="CRP4">
        <v>141617</v>
      </c>
      <c r="CRQ4">
        <v>138545</v>
      </c>
      <c r="CRR4">
        <v>133238</v>
      </c>
      <c r="CRS4">
        <v>129414</v>
      </c>
      <c r="CRT4">
        <v>129414</v>
      </c>
      <c r="CRU4">
        <v>330595</v>
      </c>
      <c r="CRV4">
        <v>290263</v>
      </c>
      <c r="CRW4">
        <v>263647</v>
      </c>
      <c r="CRX4">
        <v>235740</v>
      </c>
      <c r="CRY4">
        <v>215365</v>
      </c>
      <c r="CRZ4">
        <v>189737</v>
      </c>
      <c r="CSA4">
        <v>170134</v>
      </c>
      <c r="CSB4">
        <v>157437</v>
      </c>
      <c r="CSC4">
        <v>145823</v>
      </c>
      <c r="CSD4">
        <v>137525</v>
      </c>
      <c r="CSE4">
        <v>124130</v>
      </c>
      <c r="CSF4">
        <v>118644</v>
      </c>
      <c r="CSG4">
        <v>112870</v>
      </c>
      <c r="CSH4">
        <v>106334</v>
      </c>
      <c r="CSI4">
        <v>97745</v>
      </c>
      <c r="CSJ4">
        <v>96558</v>
      </c>
      <c r="CSK4">
        <v>89653</v>
      </c>
      <c r="CSL4">
        <v>89938</v>
      </c>
      <c r="CSM4">
        <v>85019</v>
      </c>
      <c r="CSN4">
        <v>82153</v>
      </c>
      <c r="CSO4">
        <v>307567</v>
      </c>
      <c r="CSP4">
        <v>276369</v>
      </c>
      <c r="CSQ4">
        <v>252535</v>
      </c>
      <c r="CSR4">
        <v>227488</v>
      </c>
      <c r="CSS4">
        <v>227488</v>
      </c>
      <c r="CST4">
        <v>205559</v>
      </c>
      <c r="CSU4">
        <v>184267</v>
      </c>
      <c r="CSV4">
        <v>161449</v>
      </c>
      <c r="CSW4">
        <v>147020</v>
      </c>
      <c r="CSX4">
        <v>135894</v>
      </c>
      <c r="CSY4">
        <v>117947</v>
      </c>
      <c r="CSZ4">
        <v>104119</v>
      </c>
      <c r="CTA4">
        <v>101265</v>
      </c>
      <c r="CTB4">
        <v>98883</v>
      </c>
      <c r="CTC4">
        <v>98883</v>
      </c>
      <c r="CTD4">
        <v>96824</v>
      </c>
      <c r="CTE4">
        <v>89457</v>
      </c>
      <c r="CTF4">
        <v>84538</v>
      </c>
      <c r="CTG4">
        <v>82263</v>
      </c>
      <c r="CTH4">
        <v>82263</v>
      </c>
      <c r="CTI4">
        <v>243488</v>
      </c>
      <c r="CTJ4">
        <v>227844</v>
      </c>
      <c r="CTK4">
        <v>210906</v>
      </c>
      <c r="CTL4">
        <v>202626</v>
      </c>
      <c r="CTM4">
        <v>194322</v>
      </c>
      <c r="CTN4">
        <v>180524</v>
      </c>
      <c r="CTO4">
        <v>168709</v>
      </c>
      <c r="CTP4">
        <v>161662</v>
      </c>
      <c r="CTQ4">
        <v>153580</v>
      </c>
      <c r="CTR4">
        <v>149207</v>
      </c>
      <c r="CTS4">
        <v>139570</v>
      </c>
      <c r="CTT4">
        <v>130169</v>
      </c>
      <c r="CTU4">
        <v>118183</v>
      </c>
      <c r="CTV4">
        <v>113293</v>
      </c>
      <c r="CTW4">
        <v>109253</v>
      </c>
      <c r="CTX4">
        <v>101255</v>
      </c>
      <c r="CTY4">
        <v>97933</v>
      </c>
      <c r="CTZ4">
        <v>91226</v>
      </c>
      <c r="CUA4">
        <v>86651</v>
      </c>
      <c r="CUB4">
        <v>83820</v>
      </c>
      <c r="CUC4">
        <v>81556</v>
      </c>
      <c r="CUD4">
        <v>81556</v>
      </c>
      <c r="CUE4">
        <v>78589</v>
      </c>
      <c r="CUF4">
        <v>75362</v>
      </c>
      <c r="CUG4">
        <v>76496</v>
      </c>
      <c r="CUH4">
        <v>248133</v>
      </c>
      <c r="CUI4">
        <v>220904</v>
      </c>
      <c r="CUJ4">
        <v>205875</v>
      </c>
      <c r="CUK4">
        <v>203295</v>
      </c>
      <c r="CUL4">
        <v>187028</v>
      </c>
      <c r="CUM4">
        <v>175583</v>
      </c>
      <c r="CUN4">
        <v>166308</v>
      </c>
      <c r="CUO4">
        <v>158824</v>
      </c>
      <c r="CUP4">
        <v>155459</v>
      </c>
      <c r="CUQ4">
        <v>144671</v>
      </c>
      <c r="CUR4">
        <v>139136</v>
      </c>
      <c r="CUS4">
        <v>133795</v>
      </c>
      <c r="CUT4">
        <v>128292</v>
      </c>
      <c r="CUU4">
        <v>122970</v>
      </c>
      <c r="CUV4">
        <v>118016</v>
      </c>
      <c r="CUW4">
        <v>111800</v>
      </c>
      <c r="CUX4">
        <v>108320</v>
      </c>
      <c r="CUY4">
        <v>102239</v>
      </c>
      <c r="CUZ4">
        <v>99506</v>
      </c>
      <c r="CVA4">
        <v>98983</v>
      </c>
      <c r="CVB4">
        <v>243648</v>
      </c>
      <c r="CVC4">
        <v>223531</v>
      </c>
      <c r="CVD4">
        <v>207741</v>
      </c>
      <c r="CVE4">
        <v>199363</v>
      </c>
      <c r="CVF4">
        <v>195551</v>
      </c>
      <c r="CVG4">
        <v>181947</v>
      </c>
      <c r="CVH4">
        <v>171663</v>
      </c>
      <c r="CVI4">
        <v>158312</v>
      </c>
      <c r="CVJ4">
        <v>151693</v>
      </c>
      <c r="CVK4">
        <v>139987</v>
      </c>
      <c r="CVL4">
        <v>130736</v>
      </c>
      <c r="CVM4">
        <v>122174</v>
      </c>
      <c r="CVN4">
        <v>118077</v>
      </c>
      <c r="CVO4">
        <v>115644</v>
      </c>
      <c r="CVP4">
        <v>105267</v>
      </c>
      <c r="CVQ4">
        <v>96622</v>
      </c>
      <c r="CVR4">
        <v>94489</v>
      </c>
      <c r="CVS4">
        <v>95684</v>
      </c>
      <c r="CVT4">
        <v>87019</v>
      </c>
      <c r="CVU4">
        <v>81440</v>
      </c>
      <c r="CVV4">
        <v>240900</v>
      </c>
      <c r="CVW4">
        <v>223878</v>
      </c>
      <c r="CVX4">
        <v>204950</v>
      </c>
      <c r="CVY4">
        <v>200293</v>
      </c>
      <c r="CVZ4">
        <v>192693</v>
      </c>
      <c r="CWA4">
        <v>193504</v>
      </c>
      <c r="CWB4">
        <v>197725</v>
      </c>
      <c r="CWC4">
        <v>232262</v>
      </c>
      <c r="CWD4">
        <v>190888</v>
      </c>
      <c r="CWE4">
        <v>180678</v>
      </c>
      <c r="CWF4">
        <v>172163</v>
      </c>
      <c r="CWG4">
        <v>159174</v>
      </c>
      <c r="CWH4">
        <v>149986</v>
      </c>
      <c r="CWI4">
        <v>141254</v>
      </c>
      <c r="CWJ4">
        <v>141254</v>
      </c>
      <c r="CWK4">
        <v>135872</v>
      </c>
      <c r="CWL4">
        <v>132554</v>
      </c>
      <c r="CWM4">
        <v>125282</v>
      </c>
      <c r="CWN4">
        <v>120005</v>
      </c>
      <c r="CWO4">
        <v>115112</v>
      </c>
      <c r="CWP4">
        <v>108821</v>
      </c>
      <c r="CWQ4">
        <v>115606</v>
      </c>
      <c r="CWR4">
        <v>97270</v>
      </c>
      <c r="CWS4">
        <v>93086</v>
      </c>
      <c r="CWT4">
        <v>88534</v>
      </c>
      <c r="CWU4">
        <v>295930</v>
      </c>
      <c r="CWV4">
        <v>282945</v>
      </c>
      <c r="CWW4">
        <v>263618</v>
      </c>
      <c r="CWX4">
        <v>249139</v>
      </c>
      <c r="CWY4">
        <v>232361</v>
      </c>
      <c r="CWZ4">
        <v>218694</v>
      </c>
      <c r="CXA4">
        <v>191650</v>
      </c>
      <c r="CXB4">
        <v>182420</v>
      </c>
      <c r="CXC4">
        <v>175546</v>
      </c>
      <c r="CXD4">
        <v>160694</v>
      </c>
      <c r="CXE4">
        <v>151314</v>
      </c>
      <c r="CXF4">
        <v>140782</v>
      </c>
      <c r="CXG4">
        <v>132513</v>
      </c>
      <c r="CXH4">
        <v>119688</v>
      </c>
      <c r="CXI4">
        <v>113923</v>
      </c>
      <c r="CXJ4">
        <v>105176</v>
      </c>
      <c r="CXK4">
        <v>93064</v>
      </c>
      <c r="CXL4">
        <v>84785</v>
      </c>
      <c r="CXM4">
        <v>76001</v>
      </c>
      <c r="CXN4">
        <v>71164</v>
      </c>
      <c r="CXO4">
        <v>284503</v>
      </c>
      <c r="CXP4">
        <v>274086</v>
      </c>
      <c r="CXQ4">
        <v>254676</v>
      </c>
      <c r="CXR4">
        <v>246133</v>
      </c>
      <c r="CXS4">
        <v>227292</v>
      </c>
      <c r="CXT4">
        <v>214560</v>
      </c>
      <c r="CXU4">
        <v>192773</v>
      </c>
      <c r="CXV4">
        <v>178038</v>
      </c>
      <c r="CXW4">
        <v>165302</v>
      </c>
      <c r="CXX4">
        <v>155380</v>
      </c>
      <c r="CXY4">
        <v>144639</v>
      </c>
      <c r="CXZ4">
        <v>138280</v>
      </c>
      <c r="CYA4">
        <v>128329</v>
      </c>
      <c r="CYB4">
        <v>115744</v>
      </c>
      <c r="CYC4">
        <v>115744</v>
      </c>
      <c r="CYD4">
        <v>106995</v>
      </c>
      <c r="CYE4">
        <v>107616</v>
      </c>
      <c r="CYF4">
        <v>107564</v>
      </c>
      <c r="CYG4">
        <v>101408</v>
      </c>
      <c r="CYH4">
        <v>97517</v>
      </c>
      <c r="CYI4">
        <v>91241</v>
      </c>
      <c r="CYJ4">
        <v>88926</v>
      </c>
      <c r="CYK4">
        <v>81596</v>
      </c>
      <c r="CYL4">
        <v>75144</v>
      </c>
      <c r="CYM4">
        <v>69524</v>
      </c>
      <c r="CYN4">
        <v>236437</v>
      </c>
      <c r="CYO4">
        <v>259902</v>
      </c>
      <c r="CYP4">
        <v>256799</v>
      </c>
      <c r="CYQ4">
        <v>242166</v>
      </c>
      <c r="CYR4">
        <v>225711</v>
      </c>
      <c r="CYS4">
        <v>209810</v>
      </c>
      <c r="CYT4">
        <v>189269</v>
      </c>
      <c r="CYU4">
        <v>167458</v>
      </c>
      <c r="CYV4">
        <v>157126</v>
      </c>
      <c r="CYW4">
        <v>146280</v>
      </c>
      <c r="CYX4">
        <v>137220</v>
      </c>
      <c r="CYY4">
        <v>124488</v>
      </c>
      <c r="CYZ4">
        <v>117297</v>
      </c>
      <c r="CZA4">
        <v>104199</v>
      </c>
      <c r="CZB4">
        <v>104199</v>
      </c>
      <c r="CZC4">
        <v>90409</v>
      </c>
      <c r="CZD4">
        <v>82162</v>
      </c>
      <c r="CZE4">
        <v>74119</v>
      </c>
      <c r="CZF4">
        <v>69546</v>
      </c>
      <c r="CZG4">
        <v>64133</v>
      </c>
      <c r="CZH4">
        <v>287647</v>
      </c>
      <c r="CZI4">
        <v>277852</v>
      </c>
      <c r="CZJ4">
        <v>263282</v>
      </c>
      <c r="CZK4">
        <v>248705</v>
      </c>
      <c r="CZL4">
        <v>233188</v>
      </c>
      <c r="CZM4">
        <v>211298</v>
      </c>
      <c r="CZN4">
        <v>192828</v>
      </c>
      <c r="CZO4">
        <v>177377</v>
      </c>
      <c r="CZP4">
        <v>161931</v>
      </c>
      <c r="CZQ4">
        <v>154191</v>
      </c>
      <c r="CZR4">
        <v>145998</v>
      </c>
      <c r="CZS4">
        <v>137753</v>
      </c>
      <c r="CZT4">
        <v>128586</v>
      </c>
      <c r="CZU4">
        <v>123204</v>
      </c>
      <c r="CZV4">
        <v>110933</v>
      </c>
      <c r="CZW4">
        <v>105771</v>
      </c>
      <c r="CZX4">
        <v>94644</v>
      </c>
      <c r="CZY4">
        <v>86207</v>
      </c>
      <c r="CZZ4">
        <v>79253</v>
      </c>
      <c r="DAA4">
        <v>71090</v>
      </c>
      <c r="DAB4">
        <v>270019</v>
      </c>
      <c r="DAC4">
        <v>251064</v>
      </c>
      <c r="DAD4">
        <v>236969</v>
      </c>
      <c r="DAE4">
        <v>212704</v>
      </c>
      <c r="DAF4">
        <v>192880</v>
      </c>
      <c r="DAG4">
        <v>176431</v>
      </c>
      <c r="DAH4">
        <v>171712</v>
      </c>
      <c r="DAI4">
        <v>162721</v>
      </c>
      <c r="DAJ4">
        <v>158054</v>
      </c>
      <c r="DAK4">
        <v>147826</v>
      </c>
      <c r="DAL4">
        <v>141507</v>
      </c>
      <c r="DAM4">
        <v>134702</v>
      </c>
      <c r="DAN4">
        <v>123905</v>
      </c>
      <c r="DAO4">
        <v>114340</v>
      </c>
      <c r="DAP4">
        <v>105031</v>
      </c>
      <c r="DAQ4">
        <v>87859</v>
      </c>
      <c r="DAR4">
        <v>78423</v>
      </c>
      <c r="DAS4">
        <v>70097</v>
      </c>
      <c r="DAT4">
        <v>66538</v>
      </c>
      <c r="DAU4">
        <v>61341</v>
      </c>
      <c r="DAV4">
        <v>61341</v>
      </c>
      <c r="DAW4">
        <v>55453</v>
      </c>
      <c r="DAX4">
        <v>49655</v>
      </c>
      <c r="DAY4">
        <v>45071</v>
      </c>
      <c r="DAZ4">
        <v>37891</v>
      </c>
      <c r="DBA4">
        <v>176917</v>
      </c>
      <c r="DBB4">
        <v>163963</v>
      </c>
      <c r="DBC4">
        <v>148047</v>
      </c>
      <c r="DBD4">
        <v>130283</v>
      </c>
      <c r="DBE4">
        <v>123239</v>
      </c>
      <c r="DBF4">
        <v>116773</v>
      </c>
      <c r="DBG4">
        <v>109784</v>
      </c>
      <c r="DBH4">
        <v>103777</v>
      </c>
      <c r="DBI4">
        <v>98199</v>
      </c>
      <c r="DBJ4">
        <v>86100</v>
      </c>
      <c r="DBK4">
        <v>79006</v>
      </c>
      <c r="DBL4">
        <v>67504</v>
      </c>
      <c r="DBM4">
        <v>63432</v>
      </c>
      <c r="DBN4">
        <v>60071</v>
      </c>
      <c r="DBO4">
        <v>52605</v>
      </c>
      <c r="DBP4">
        <v>50246</v>
      </c>
      <c r="DBQ4">
        <v>47353</v>
      </c>
      <c r="DBR4">
        <v>41032</v>
      </c>
      <c r="DBS4">
        <v>38571</v>
      </c>
      <c r="DBT4">
        <v>35526</v>
      </c>
      <c r="DBU4">
        <v>140444</v>
      </c>
      <c r="DBV4">
        <v>140082</v>
      </c>
      <c r="DBW4">
        <v>140455</v>
      </c>
      <c r="DBX4">
        <v>115440</v>
      </c>
      <c r="DBY4">
        <v>115440</v>
      </c>
      <c r="DBZ4">
        <v>107120</v>
      </c>
      <c r="DCA4">
        <v>98944</v>
      </c>
      <c r="DCB4">
        <v>97798</v>
      </c>
      <c r="DCC4">
        <v>90013</v>
      </c>
      <c r="DCD4">
        <v>82880</v>
      </c>
      <c r="DCE4">
        <v>74756</v>
      </c>
      <c r="DCF4">
        <v>71924</v>
      </c>
      <c r="DCG4">
        <v>68670</v>
      </c>
      <c r="DCH4">
        <v>60939</v>
      </c>
      <c r="DCI4">
        <v>56567</v>
      </c>
      <c r="DCJ4">
        <v>51466</v>
      </c>
      <c r="DCK4">
        <v>46649</v>
      </c>
      <c r="DCL4">
        <v>43196</v>
      </c>
    </row>
    <row r="5" spans="1:2794" x14ac:dyDescent="0.25">
      <c r="A5" s="25" t="s">
        <v>3322</v>
      </c>
      <c r="B5">
        <v>69808</v>
      </c>
      <c r="C5">
        <v>69808</v>
      </c>
      <c r="D5">
        <v>68850</v>
      </c>
      <c r="E5">
        <v>69850</v>
      </c>
      <c r="F5">
        <v>71163</v>
      </c>
      <c r="G5">
        <v>65832</v>
      </c>
      <c r="H5">
        <v>64773</v>
      </c>
      <c r="I5">
        <v>65632</v>
      </c>
      <c r="J5">
        <v>63745</v>
      </c>
      <c r="K5">
        <v>64334</v>
      </c>
      <c r="L5">
        <v>61431</v>
      </c>
      <c r="M5">
        <v>57985</v>
      </c>
      <c r="N5">
        <v>58355</v>
      </c>
      <c r="O5">
        <v>57685</v>
      </c>
      <c r="P5">
        <v>56375</v>
      </c>
      <c r="Q5">
        <v>62092</v>
      </c>
      <c r="R5">
        <v>61104</v>
      </c>
      <c r="S5">
        <v>55256</v>
      </c>
      <c r="T5">
        <v>52940</v>
      </c>
      <c r="U5">
        <v>51901</v>
      </c>
      <c r="V5">
        <v>50592</v>
      </c>
      <c r="W5">
        <v>48054</v>
      </c>
      <c r="X5">
        <v>45301</v>
      </c>
      <c r="Y5">
        <v>45301</v>
      </c>
      <c r="Z5">
        <v>44207</v>
      </c>
      <c r="AA5">
        <v>43682</v>
      </c>
      <c r="AB5">
        <v>41554</v>
      </c>
      <c r="AC5">
        <v>40124</v>
      </c>
      <c r="AD5">
        <v>37603</v>
      </c>
      <c r="AE5">
        <v>35154</v>
      </c>
      <c r="AF5">
        <v>34046</v>
      </c>
      <c r="AG5">
        <v>33368</v>
      </c>
      <c r="AH5">
        <v>32867</v>
      </c>
      <c r="AI5">
        <v>32596</v>
      </c>
      <c r="AJ5">
        <v>32021</v>
      </c>
      <c r="AK5">
        <v>66130</v>
      </c>
      <c r="AL5">
        <v>59913</v>
      </c>
      <c r="AM5">
        <v>57764</v>
      </c>
      <c r="AN5">
        <v>52466</v>
      </c>
      <c r="AO5">
        <v>50785</v>
      </c>
      <c r="AP5">
        <v>47640</v>
      </c>
      <c r="AQ5">
        <v>43793</v>
      </c>
      <c r="AR5">
        <v>43163</v>
      </c>
      <c r="AS5">
        <v>41225</v>
      </c>
      <c r="AT5">
        <v>40200</v>
      </c>
      <c r="AU5">
        <v>39379</v>
      </c>
      <c r="AV5">
        <v>38948</v>
      </c>
      <c r="AW5">
        <v>37371</v>
      </c>
      <c r="AX5">
        <v>36759</v>
      </c>
      <c r="AY5">
        <v>36045</v>
      </c>
      <c r="AZ5">
        <v>35740</v>
      </c>
      <c r="BA5">
        <v>34255</v>
      </c>
      <c r="BB5">
        <v>33884</v>
      </c>
      <c r="BC5">
        <v>32982</v>
      </c>
      <c r="BD5">
        <v>32976</v>
      </c>
      <c r="BE5">
        <v>68981</v>
      </c>
      <c r="BF5">
        <v>63906</v>
      </c>
      <c r="BG5">
        <v>62131</v>
      </c>
      <c r="BH5">
        <v>60648</v>
      </c>
      <c r="BI5">
        <v>59114</v>
      </c>
      <c r="BJ5">
        <v>56942</v>
      </c>
      <c r="BK5">
        <v>53388</v>
      </c>
      <c r="BL5">
        <v>51092</v>
      </c>
      <c r="BM5">
        <v>48562</v>
      </c>
      <c r="BN5">
        <v>49049</v>
      </c>
      <c r="BO5">
        <v>47594</v>
      </c>
      <c r="BP5">
        <v>45439</v>
      </c>
      <c r="BQ5">
        <v>45636</v>
      </c>
      <c r="BR5">
        <v>44482</v>
      </c>
      <c r="BS5">
        <v>44482</v>
      </c>
      <c r="BT5">
        <v>44074</v>
      </c>
      <c r="BU5">
        <v>42708</v>
      </c>
      <c r="BV5">
        <v>40943</v>
      </c>
      <c r="BW5">
        <v>40084</v>
      </c>
      <c r="BX5">
        <v>38907</v>
      </c>
      <c r="BY5">
        <v>36220</v>
      </c>
      <c r="BZ5">
        <v>35234</v>
      </c>
      <c r="CA5">
        <v>35389</v>
      </c>
      <c r="CB5">
        <v>34969</v>
      </c>
      <c r="CC5">
        <v>34969</v>
      </c>
      <c r="CD5">
        <v>66498</v>
      </c>
      <c r="CE5">
        <v>60433</v>
      </c>
      <c r="CF5">
        <v>60496</v>
      </c>
      <c r="CG5">
        <v>57088</v>
      </c>
      <c r="CH5">
        <v>53434</v>
      </c>
      <c r="CI5">
        <v>51615</v>
      </c>
      <c r="CJ5">
        <v>50724</v>
      </c>
      <c r="CK5">
        <v>52046</v>
      </c>
      <c r="CL5">
        <v>49424</v>
      </c>
      <c r="CM5">
        <v>50207</v>
      </c>
      <c r="CN5">
        <v>47685</v>
      </c>
      <c r="CO5">
        <v>47315</v>
      </c>
      <c r="CP5">
        <v>46099</v>
      </c>
      <c r="CQ5">
        <v>44756</v>
      </c>
      <c r="CR5">
        <v>42863</v>
      </c>
      <c r="CS5">
        <v>41303</v>
      </c>
      <c r="CT5">
        <v>39526</v>
      </c>
      <c r="CU5">
        <v>39547</v>
      </c>
      <c r="CV5">
        <v>39547</v>
      </c>
      <c r="CW5">
        <v>39418</v>
      </c>
      <c r="CX5">
        <v>38420</v>
      </c>
      <c r="CY5">
        <v>61754</v>
      </c>
      <c r="CZ5">
        <v>53705</v>
      </c>
      <c r="DA5">
        <v>51925</v>
      </c>
      <c r="DB5">
        <v>52454</v>
      </c>
      <c r="DC5">
        <v>51386</v>
      </c>
      <c r="DD5">
        <v>49942</v>
      </c>
      <c r="DE5">
        <v>46773</v>
      </c>
      <c r="DF5">
        <v>45163</v>
      </c>
      <c r="DG5">
        <v>43277</v>
      </c>
      <c r="DH5">
        <v>42433</v>
      </c>
      <c r="DI5">
        <v>41047</v>
      </c>
      <c r="DJ5">
        <v>38513</v>
      </c>
      <c r="DK5">
        <v>36886</v>
      </c>
      <c r="DL5">
        <v>35263</v>
      </c>
      <c r="DM5">
        <v>34470</v>
      </c>
      <c r="DN5">
        <v>34854</v>
      </c>
      <c r="DO5">
        <v>34417</v>
      </c>
      <c r="DP5">
        <v>33256</v>
      </c>
      <c r="DQ5">
        <v>33240</v>
      </c>
      <c r="DR5">
        <v>32803</v>
      </c>
      <c r="DS5">
        <v>32134</v>
      </c>
      <c r="DT5">
        <v>31687</v>
      </c>
      <c r="DU5">
        <v>31772</v>
      </c>
      <c r="DV5">
        <v>31207</v>
      </c>
      <c r="DW5">
        <v>66252</v>
      </c>
      <c r="DX5">
        <v>59290</v>
      </c>
      <c r="DY5">
        <v>56714</v>
      </c>
      <c r="DZ5">
        <v>57108</v>
      </c>
      <c r="EA5">
        <v>58070</v>
      </c>
      <c r="EB5">
        <v>57748</v>
      </c>
      <c r="EC5">
        <v>59944</v>
      </c>
      <c r="ED5">
        <v>57832</v>
      </c>
      <c r="EE5">
        <v>58168</v>
      </c>
      <c r="EF5">
        <v>58168</v>
      </c>
      <c r="EG5">
        <v>57860</v>
      </c>
      <c r="EH5">
        <v>57208</v>
      </c>
      <c r="EI5">
        <v>57650</v>
      </c>
      <c r="EJ5">
        <v>56093</v>
      </c>
      <c r="EK5">
        <v>54601</v>
      </c>
      <c r="EL5">
        <v>53622</v>
      </c>
      <c r="EM5">
        <v>53441</v>
      </c>
      <c r="EN5">
        <v>53086</v>
      </c>
      <c r="EO5">
        <v>53290</v>
      </c>
      <c r="EP5">
        <v>51058</v>
      </c>
      <c r="EQ5">
        <v>55676</v>
      </c>
      <c r="ER5">
        <v>51707</v>
      </c>
      <c r="ES5">
        <v>52016</v>
      </c>
      <c r="ET5">
        <v>49850</v>
      </c>
      <c r="EU5">
        <v>47802</v>
      </c>
      <c r="EV5">
        <v>45228</v>
      </c>
      <c r="EW5">
        <v>42088</v>
      </c>
      <c r="EX5">
        <v>43226</v>
      </c>
      <c r="EY5">
        <v>47568</v>
      </c>
      <c r="EZ5">
        <v>45250</v>
      </c>
      <c r="FA5">
        <v>45001</v>
      </c>
      <c r="FB5">
        <v>44868</v>
      </c>
      <c r="FC5">
        <v>40746</v>
      </c>
      <c r="FD5">
        <v>39582</v>
      </c>
      <c r="FE5">
        <v>37973</v>
      </c>
      <c r="FF5">
        <v>37325</v>
      </c>
      <c r="FG5">
        <v>36111</v>
      </c>
      <c r="FH5">
        <v>35927</v>
      </c>
      <c r="FI5">
        <v>34893</v>
      </c>
      <c r="FJ5">
        <v>35231</v>
      </c>
      <c r="FK5">
        <v>60830</v>
      </c>
      <c r="FL5">
        <v>55543</v>
      </c>
      <c r="FM5">
        <v>54730</v>
      </c>
      <c r="FN5">
        <v>54730</v>
      </c>
      <c r="FO5">
        <v>51246</v>
      </c>
      <c r="FP5">
        <v>47721</v>
      </c>
      <c r="FQ5">
        <v>46543</v>
      </c>
      <c r="FR5">
        <v>45735</v>
      </c>
      <c r="FS5">
        <v>45739</v>
      </c>
      <c r="FT5">
        <v>43696</v>
      </c>
      <c r="FU5">
        <v>40861</v>
      </c>
      <c r="FV5">
        <v>38783</v>
      </c>
      <c r="FW5">
        <v>37475</v>
      </c>
      <c r="FX5">
        <v>38650</v>
      </c>
      <c r="FY5">
        <v>37018</v>
      </c>
      <c r="FZ5">
        <v>36572</v>
      </c>
      <c r="GA5">
        <v>36013</v>
      </c>
      <c r="GB5">
        <v>36394</v>
      </c>
      <c r="GC5">
        <v>35268</v>
      </c>
      <c r="GD5">
        <v>34663</v>
      </c>
      <c r="GE5">
        <v>71190</v>
      </c>
      <c r="GF5">
        <v>67650</v>
      </c>
      <c r="GG5">
        <v>65826</v>
      </c>
      <c r="GH5">
        <v>65826</v>
      </c>
      <c r="GI5">
        <v>60661</v>
      </c>
      <c r="GJ5">
        <v>55756</v>
      </c>
      <c r="GK5">
        <v>51749</v>
      </c>
      <c r="GL5">
        <v>49049</v>
      </c>
      <c r="GM5">
        <v>50047</v>
      </c>
      <c r="GN5">
        <v>51397</v>
      </c>
      <c r="GO5">
        <v>52428</v>
      </c>
      <c r="GP5">
        <v>53107</v>
      </c>
      <c r="GQ5">
        <v>53128</v>
      </c>
      <c r="GR5">
        <v>54783</v>
      </c>
      <c r="GS5">
        <v>54783</v>
      </c>
      <c r="GT5">
        <v>54783</v>
      </c>
      <c r="GU5">
        <v>54471</v>
      </c>
      <c r="GV5">
        <v>52649</v>
      </c>
      <c r="GW5">
        <v>47023</v>
      </c>
      <c r="GX5">
        <v>46887</v>
      </c>
      <c r="GY5">
        <v>46887</v>
      </c>
      <c r="GZ5">
        <v>46848</v>
      </c>
      <c r="HA5">
        <v>46637</v>
      </c>
      <c r="HB5">
        <v>46907</v>
      </c>
      <c r="HC5">
        <v>47065</v>
      </c>
      <c r="HD5">
        <v>60423</v>
      </c>
      <c r="HE5">
        <v>53187</v>
      </c>
      <c r="HF5">
        <v>52973</v>
      </c>
      <c r="HG5">
        <v>52601</v>
      </c>
      <c r="HH5">
        <v>49549</v>
      </c>
      <c r="HI5">
        <v>47575</v>
      </c>
      <c r="HJ5">
        <v>45354</v>
      </c>
      <c r="HK5">
        <v>43124</v>
      </c>
      <c r="HL5">
        <v>43072</v>
      </c>
      <c r="HM5">
        <v>43072</v>
      </c>
      <c r="HN5">
        <v>47948</v>
      </c>
      <c r="HO5">
        <v>47897</v>
      </c>
      <c r="HP5">
        <v>47322</v>
      </c>
      <c r="HQ5">
        <v>46687</v>
      </c>
      <c r="HR5">
        <v>46642</v>
      </c>
      <c r="HS5">
        <v>46642</v>
      </c>
      <c r="HT5">
        <v>47365</v>
      </c>
      <c r="HU5">
        <v>46544</v>
      </c>
      <c r="HV5">
        <v>46244</v>
      </c>
      <c r="HW5">
        <v>48211</v>
      </c>
      <c r="HX5">
        <v>69732</v>
      </c>
      <c r="HY5">
        <v>65089</v>
      </c>
      <c r="HZ5">
        <v>61751</v>
      </c>
      <c r="IA5">
        <v>59965</v>
      </c>
      <c r="IB5">
        <v>58269</v>
      </c>
      <c r="IC5">
        <v>56368</v>
      </c>
      <c r="ID5">
        <v>54361</v>
      </c>
      <c r="IE5">
        <v>53004</v>
      </c>
      <c r="IF5">
        <v>51133</v>
      </c>
      <c r="IG5">
        <v>52228</v>
      </c>
      <c r="IH5">
        <v>51357</v>
      </c>
      <c r="II5">
        <v>50983</v>
      </c>
      <c r="IJ5">
        <v>49346</v>
      </c>
      <c r="IK5">
        <v>47640</v>
      </c>
      <c r="IL5">
        <v>47640</v>
      </c>
      <c r="IM5">
        <v>47729</v>
      </c>
      <c r="IN5">
        <v>47059</v>
      </c>
      <c r="IO5">
        <v>46664</v>
      </c>
      <c r="IP5">
        <v>47596</v>
      </c>
      <c r="IQ5">
        <v>47916</v>
      </c>
      <c r="IR5">
        <v>85277</v>
      </c>
      <c r="IS5">
        <v>82218</v>
      </c>
      <c r="IT5">
        <v>79552</v>
      </c>
      <c r="IU5">
        <v>80595</v>
      </c>
      <c r="IV5">
        <v>80131</v>
      </c>
      <c r="IW5">
        <v>76262</v>
      </c>
      <c r="IX5">
        <v>71824</v>
      </c>
      <c r="IY5">
        <v>68079</v>
      </c>
      <c r="IZ5">
        <v>68260</v>
      </c>
      <c r="JA5">
        <v>65935</v>
      </c>
      <c r="JB5">
        <v>67104</v>
      </c>
      <c r="JC5">
        <v>65293</v>
      </c>
      <c r="JD5">
        <v>64230</v>
      </c>
      <c r="JE5">
        <v>64686</v>
      </c>
      <c r="JF5">
        <v>64065</v>
      </c>
      <c r="JG5">
        <v>63245</v>
      </c>
      <c r="JH5">
        <v>62385</v>
      </c>
      <c r="JI5">
        <v>61678</v>
      </c>
      <c r="JJ5">
        <v>60900</v>
      </c>
      <c r="JK5">
        <v>60559</v>
      </c>
      <c r="JL5">
        <v>61369</v>
      </c>
      <c r="JM5">
        <v>61346</v>
      </c>
      <c r="JN5">
        <v>61646</v>
      </c>
      <c r="JO5">
        <v>62782</v>
      </c>
      <c r="JP5">
        <v>62504</v>
      </c>
      <c r="JQ5">
        <v>82035</v>
      </c>
      <c r="JR5">
        <v>78814</v>
      </c>
      <c r="JS5">
        <v>76115</v>
      </c>
      <c r="JT5">
        <v>72366</v>
      </c>
      <c r="JU5">
        <v>68705</v>
      </c>
      <c r="JV5">
        <v>66296</v>
      </c>
      <c r="JW5">
        <v>65432</v>
      </c>
      <c r="JX5">
        <v>64136</v>
      </c>
      <c r="JY5">
        <v>60234</v>
      </c>
      <c r="JZ5">
        <v>60151</v>
      </c>
      <c r="KA5">
        <v>59005</v>
      </c>
      <c r="KB5">
        <v>59637</v>
      </c>
      <c r="KC5">
        <v>57531</v>
      </c>
      <c r="KD5">
        <v>57531</v>
      </c>
      <c r="KE5">
        <v>56251</v>
      </c>
      <c r="KF5">
        <v>56388</v>
      </c>
      <c r="KG5">
        <v>54651</v>
      </c>
      <c r="KH5">
        <v>54885</v>
      </c>
      <c r="KI5">
        <v>53792</v>
      </c>
      <c r="KJ5">
        <v>53766</v>
      </c>
      <c r="KK5">
        <v>68656</v>
      </c>
      <c r="KL5">
        <v>63395</v>
      </c>
      <c r="KM5">
        <v>60344</v>
      </c>
      <c r="KN5">
        <v>60877</v>
      </c>
      <c r="KO5">
        <v>59448</v>
      </c>
      <c r="KP5">
        <v>55992</v>
      </c>
      <c r="KQ5">
        <v>54404</v>
      </c>
      <c r="KR5">
        <v>53171</v>
      </c>
      <c r="KS5">
        <v>52403</v>
      </c>
      <c r="KT5">
        <v>50707</v>
      </c>
      <c r="KU5">
        <v>51903</v>
      </c>
      <c r="KV5">
        <v>53007</v>
      </c>
      <c r="KW5">
        <v>50652</v>
      </c>
      <c r="KX5">
        <v>48566</v>
      </c>
      <c r="KY5">
        <v>45085</v>
      </c>
      <c r="KZ5">
        <v>44313</v>
      </c>
      <c r="LA5">
        <v>43929</v>
      </c>
      <c r="LB5">
        <v>40231</v>
      </c>
      <c r="LC5">
        <v>39911</v>
      </c>
      <c r="LD5">
        <v>38676</v>
      </c>
      <c r="LE5">
        <v>37989</v>
      </c>
      <c r="LF5">
        <v>37599</v>
      </c>
      <c r="LG5">
        <v>36410</v>
      </c>
      <c r="LH5">
        <v>36268</v>
      </c>
      <c r="LI5">
        <v>34887</v>
      </c>
      <c r="LJ5">
        <v>65831</v>
      </c>
      <c r="LK5">
        <v>63119</v>
      </c>
      <c r="LL5">
        <v>62459</v>
      </c>
      <c r="LM5">
        <v>59111</v>
      </c>
      <c r="LN5">
        <v>58931</v>
      </c>
      <c r="LO5">
        <v>54118</v>
      </c>
      <c r="LP5">
        <v>48771</v>
      </c>
      <c r="LQ5">
        <v>45982</v>
      </c>
      <c r="LR5">
        <v>43788</v>
      </c>
      <c r="LS5">
        <v>43788</v>
      </c>
      <c r="LT5">
        <v>42500</v>
      </c>
      <c r="LU5">
        <v>41496</v>
      </c>
      <c r="LV5">
        <v>39195</v>
      </c>
      <c r="LW5">
        <v>37255</v>
      </c>
      <c r="LX5">
        <v>36221</v>
      </c>
      <c r="LY5">
        <v>34594</v>
      </c>
      <c r="LZ5">
        <v>34784</v>
      </c>
      <c r="MA5">
        <v>32213</v>
      </c>
      <c r="MB5">
        <v>31856</v>
      </c>
      <c r="MC5">
        <v>55948</v>
      </c>
      <c r="MD5">
        <v>55948</v>
      </c>
      <c r="ME5">
        <v>49072</v>
      </c>
      <c r="MF5">
        <v>45731</v>
      </c>
      <c r="MG5">
        <v>46218</v>
      </c>
      <c r="MH5">
        <v>46085</v>
      </c>
      <c r="MI5">
        <v>40985</v>
      </c>
      <c r="MJ5">
        <v>37990</v>
      </c>
      <c r="MK5">
        <v>36504</v>
      </c>
      <c r="ML5">
        <v>34269</v>
      </c>
      <c r="MM5">
        <v>34269</v>
      </c>
      <c r="MN5">
        <v>34359</v>
      </c>
      <c r="MO5">
        <v>33845</v>
      </c>
      <c r="MP5">
        <v>33951</v>
      </c>
      <c r="MQ5">
        <v>31072</v>
      </c>
      <c r="MR5">
        <v>31072</v>
      </c>
      <c r="MS5">
        <v>29942</v>
      </c>
      <c r="MT5">
        <v>29443</v>
      </c>
      <c r="MU5">
        <v>30675</v>
      </c>
      <c r="MV5">
        <v>30675</v>
      </c>
      <c r="MW5">
        <v>29994</v>
      </c>
      <c r="MX5">
        <v>52620</v>
      </c>
      <c r="MY5">
        <v>46991</v>
      </c>
      <c r="MZ5">
        <v>45626</v>
      </c>
      <c r="NA5">
        <v>45638</v>
      </c>
      <c r="NB5">
        <v>47710</v>
      </c>
      <c r="NC5">
        <v>45214</v>
      </c>
      <c r="ND5">
        <v>44324</v>
      </c>
      <c r="NE5">
        <v>40424</v>
      </c>
      <c r="NF5">
        <v>42189</v>
      </c>
      <c r="NG5">
        <v>40395</v>
      </c>
      <c r="NH5">
        <v>40851</v>
      </c>
      <c r="NI5">
        <v>41190</v>
      </c>
      <c r="NJ5">
        <v>40549</v>
      </c>
      <c r="NK5">
        <v>40430</v>
      </c>
      <c r="NL5">
        <v>40430</v>
      </c>
      <c r="NM5">
        <v>39314</v>
      </c>
      <c r="NN5">
        <v>37392</v>
      </c>
      <c r="NO5">
        <v>34370</v>
      </c>
      <c r="NP5">
        <v>32606</v>
      </c>
      <c r="NQ5">
        <v>31371</v>
      </c>
      <c r="NR5">
        <v>31065</v>
      </c>
      <c r="NS5">
        <v>30463</v>
      </c>
      <c r="NT5">
        <v>30709</v>
      </c>
      <c r="NU5">
        <v>30796</v>
      </c>
      <c r="NV5">
        <v>30796</v>
      </c>
      <c r="NW5">
        <v>55997</v>
      </c>
      <c r="NX5">
        <v>53300</v>
      </c>
      <c r="NY5">
        <v>53837</v>
      </c>
      <c r="NZ5">
        <v>54337</v>
      </c>
      <c r="OA5">
        <v>54619</v>
      </c>
      <c r="OB5">
        <v>52423</v>
      </c>
      <c r="OC5">
        <v>56539</v>
      </c>
      <c r="OD5">
        <v>55070</v>
      </c>
      <c r="OE5">
        <v>54407</v>
      </c>
      <c r="OF5">
        <v>50952</v>
      </c>
      <c r="OG5">
        <v>46852</v>
      </c>
      <c r="OH5">
        <v>46355</v>
      </c>
      <c r="OI5">
        <v>46383</v>
      </c>
      <c r="OJ5">
        <v>45274</v>
      </c>
      <c r="OK5">
        <v>43080</v>
      </c>
      <c r="OL5">
        <v>43659</v>
      </c>
      <c r="OM5">
        <v>43253</v>
      </c>
      <c r="ON5">
        <v>41740</v>
      </c>
      <c r="OO5">
        <v>41494</v>
      </c>
      <c r="OP5">
        <v>42647</v>
      </c>
      <c r="OQ5">
        <v>43294</v>
      </c>
      <c r="OR5">
        <v>58530</v>
      </c>
      <c r="OS5">
        <v>55171</v>
      </c>
      <c r="OT5">
        <v>51811</v>
      </c>
      <c r="OU5">
        <v>52539</v>
      </c>
      <c r="OV5">
        <v>52020</v>
      </c>
      <c r="OW5">
        <v>52531</v>
      </c>
      <c r="OX5">
        <v>48064</v>
      </c>
      <c r="OY5">
        <v>47103</v>
      </c>
      <c r="OZ5">
        <v>45447</v>
      </c>
      <c r="PA5">
        <v>44048</v>
      </c>
      <c r="PB5">
        <v>44292</v>
      </c>
      <c r="PC5">
        <v>44047</v>
      </c>
      <c r="PD5">
        <v>39511</v>
      </c>
      <c r="PE5">
        <v>40950</v>
      </c>
      <c r="PF5">
        <v>39630</v>
      </c>
      <c r="PG5">
        <v>39020</v>
      </c>
      <c r="PH5">
        <v>38655</v>
      </c>
      <c r="PI5">
        <v>39525</v>
      </c>
      <c r="PJ5">
        <v>37554</v>
      </c>
      <c r="PK5">
        <v>66004</v>
      </c>
      <c r="PL5">
        <v>53551</v>
      </c>
      <c r="PM5">
        <v>50057</v>
      </c>
      <c r="PN5">
        <v>50057</v>
      </c>
      <c r="PO5">
        <v>47208</v>
      </c>
      <c r="PP5">
        <v>45462</v>
      </c>
      <c r="PQ5">
        <v>43799</v>
      </c>
      <c r="PR5">
        <v>43696</v>
      </c>
      <c r="PS5">
        <v>41736</v>
      </c>
      <c r="PT5">
        <v>40938</v>
      </c>
      <c r="PU5">
        <v>40483</v>
      </c>
      <c r="PV5">
        <v>40234</v>
      </c>
      <c r="PW5">
        <v>41169</v>
      </c>
      <c r="PX5">
        <v>39963</v>
      </c>
      <c r="PY5">
        <v>39963</v>
      </c>
      <c r="PZ5">
        <v>39355</v>
      </c>
      <c r="QA5">
        <v>39745</v>
      </c>
      <c r="QB5">
        <v>40581</v>
      </c>
      <c r="QC5">
        <v>38410</v>
      </c>
      <c r="QD5">
        <v>38410</v>
      </c>
      <c r="QE5">
        <v>53406</v>
      </c>
      <c r="QF5">
        <v>50000</v>
      </c>
      <c r="QG5">
        <v>48180</v>
      </c>
      <c r="QH5">
        <v>48180</v>
      </c>
      <c r="QI5">
        <v>47008</v>
      </c>
      <c r="QJ5">
        <v>48740</v>
      </c>
      <c r="QK5">
        <v>46014</v>
      </c>
      <c r="QL5">
        <v>44270</v>
      </c>
      <c r="QM5">
        <v>43235</v>
      </c>
      <c r="QN5">
        <v>39946</v>
      </c>
      <c r="QO5">
        <v>39882</v>
      </c>
      <c r="QP5">
        <v>39567</v>
      </c>
      <c r="QQ5">
        <v>37860</v>
      </c>
      <c r="QR5">
        <v>38344</v>
      </c>
      <c r="QS5">
        <v>38344</v>
      </c>
      <c r="QT5">
        <v>37461</v>
      </c>
      <c r="QU5">
        <v>37461</v>
      </c>
      <c r="QV5">
        <v>36532</v>
      </c>
      <c r="QW5">
        <v>36950</v>
      </c>
      <c r="QX5">
        <v>36605</v>
      </c>
      <c r="QY5">
        <v>35666</v>
      </c>
      <c r="QZ5">
        <v>35666</v>
      </c>
      <c r="RA5">
        <v>37191</v>
      </c>
      <c r="RB5">
        <v>35990</v>
      </c>
      <c r="RC5">
        <v>35516</v>
      </c>
      <c r="RD5">
        <v>59064</v>
      </c>
      <c r="RE5">
        <v>53089</v>
      </c>
      <c r="RF5">
        <v>51950</v>
      </c>
      <c r="RG5">
        <v>50653</v>
      </c>
      <c r="RH5">
        <v>50653</v>
      </c>
      <c r="RI5">
        <v>48227</v>
      </c>
      <c r="RJ5">
        <v>48491</v>
      </c>
      <c r="RK5">
        <v>47078</v>
      </c>
      <c r="RL5">
        <v>45494</v>
      </c>
      <c r="RM5">
        <v>47704</v>
      </c>
      <c r="RN5">
        <v>49421</v>
      </c>
      <c r="RO5">
        <v>50430</v>
      </c>
      <c r="RP5">
        <v>50150</v>
      </c>
      <c r="RQ5">
        <v>43283</v>
      </c>
      <c r="RR5">
        <v>48538</v>
      </c>
      <c r="RS5">
        <v>48538</v>
      </c>
      <c r="RT5">
        <v>48056</v>
      </c>
      <c r="RU5">
        <v>47903</v>
      </c>
      <c r="RV5">
        <v>46221</v>
      </c>
      <c r="RW5">
        <v>46221</v>
      </c>
      <c r="RX5">
        <v>51131</v>
      </c>
      <c r="RY5">
        <v>50410</v>
      </c>
      <c r="RZ5">
        <v>49412</v>
      </c>
      <c r="SA5">
        <v>50393</v>
      </c>
      <c r="SB5">
        <v>50393</v>
      </c>
      <c r="SC5">
        <v>52144</v>
      </c>
      <c r="SD5">
        <v>50538</v>
      </c>
      <c r="SE5">
        <v>49149</v>
      </c>
      <c r="SF5">
        <v>45679</v>
      </c>
      <c r="SG5">
        <v>45679</v>
      </c>
      <c r="SH5">
        <v>41665</v>
      </c>
      <c r="SI5">
        <v>39595</v>
      </c>
      <c r="SJ5">
        <v>38868</v>
      </c>
      <c r="SK5">
        <v>37852</v>
      </c>
      <c r="SL5">
        <v>36960</v>
      </c>
      <c r="SM5">
        <v>38066</v>
      </c>
      <c r="SN5">
        <v>37462</v>
      </c>
      <c r="SO5">
        <v>38999</v>
      </c>
      <c r="SP5">
        <v>38902</v>
      </c>
      <c r="SQ5">
        <v>38322</v>
      </c>
      <c r="SR5">
        <v>37829</v>
      </c>
      <c r="SS5">
        <v>37098</v>
      </c>
      <c r="ST5">
        <v>35332</v>
      </c>
      <c r="SU5">
        <v>32926</v>
      </c>
      <c r="SV5">
        <v>32926</v>
      </c>
      <c r="SW5">
        <v>65405</v>
      </c>
      <c r="SX5">
        <v>60160</v>
      </c>
      <c r="SY5">
        <v>57904</v>
      </c>
      <c r="SZ5">
        <v>61073</v>
      </c>
      <c r="TA5">
        <v>59952</v>
      </c>
      <c r="TB5">
        <v>60513</v>
      </c>
      <c r="TC5">
        <v>60831</v>
      </c>
      <c r="TD5">
        <v>58769</v>
      </c>
      <c r="TE5">
        <v>58395</v>
      </c>
      <c r="TF5">
        <v>58336</v>
      </c>
      <c r="TG5">
        <v>57058</v>
      </c>
      <c r="TH5">
        <v>55124</v>
      </c>
      <c r="TI5">
        <v>53254</v>
      </c>
      <c r="TJ5">
        <v>52174</v>
      </c>
      <c r="TK5">
        <v>52102</v>
      </c>
      <c r="TL5">
        <v>51393</v>
      </c>
      <c r="TM5">
        <v>50672</v>
      </c>
      <c r="TN5">
        <v>49844</v>
      </c>
      <c r="TO5">
        <v>49024</v>
      </c>
      <c r="TP5">
        <v>49024</v>
      </c>
      <c r="TQ5">
        <v>68647</v>
      </c>
      <c r="TR5">
        <v>68964</v>
      </c>
      <c r="TS5">
        <v>67520</v>
      </c>
      <c r="TT5">
        <v>66871</v>
      </c>
      <c r="TU5">
        <v>66820</v>
      </c>
      <c r="TV5">
        <v>64250</v>
      </c>
      <c r="TW5">
        <v>60664</v>
      </c>
      <c r="TX5">
        <v>57950</v>
      </c>
      <c r="TY5">
        <v>56801</v>
      </c>
      <c r="TZ5">
        <v>56238</v>
      </c>
      <c r="UA5">
        <v>53909</v>
      </c>
      <c r="UB5">
        <v>53561</v>
      </c>
      <c r="UC5">
        <v>55016</v>
      </c>
      <c r="UD5">
        <v>55016</v>
      </c>
      <c r="UE5">
        <v>53548</v>
      </c>
      <c r="UF5">
        <v>53057</v>
      </c>
      <c r="UG5">
        <v>52596</v>
      </c>
      <c r="UH5">
        <v>51978</v>
      </c>
      <c r="UI5">
        <v>51801</v>
      </c>
      <c r="UJ5">
        <v>51217</v>
      </c>
      <c r="UK5">
        <v>85802</v>
      </c>
      <c r="UL5">
        <v>81754</v>
      </c>
      <c r="UM5">
        <v>71473</v>
      </c>
      <c r="UN5">
        <v>68731</v>
      </c>
      <c r="UO5">
        <v>67195</v>
      </c>
      <c r="UP5">
        <v>63979</v>
      </c>
      <c r="UQ5">
        <v>60010</v>
      </c>
      <c r="UR5">
        <v>58878</v>
      </c>
      <c r="US5">
        <v>57627</v>
      </c>
      <c r="UT5">
        <v>57258</v>
      </c>
      <c r="UU5">
        <v>57174</v>
      </c>
      <c r="UV5">
        <v>60490</v>
      </c>
      <c r="UW5">
        <v>57732</v>
      </c>
      <c r="UX5">
        <v>59360</v>
      </c>
      <c r="UY5">
        <v>60195</v>
      </c>
      <c r="UZ5">
        <v>59236</v>
      </c>
      <c r="VA5">
        <v>57074</v>
      </c>
      <c r="VB5">
        <v>58579</v>
      </c>
      <c r="VC5">
        <v>58394</v>
      </c>
      <c r="VD5">
        <v>56769</v>
      </c>
      <c r="VE5">
        <v>58302</v>
      </c>
      <c r="VF5">
        <v>60889</v>
      </c>
      <c r="VG5">
        <v>58782</v>
      </c>
      <c r="VH5">
        <v>56956</v>
      </c>
      <c r="VI5">
        <v>55828</v>
      </c>
      <c r="VJ5">
        <v>99747</v>
      </c>
      <c r="VK5">
        <v>99592</v>
      </c>
      <c r="VL5">
        <v>97498</v>
      </c>
      <c r="VM5">
        <v>96559</v>
      </c>
      <c r="VN5">
        <v>91817</v>
      </c>
      <c r="VO5">
        <v>87896</v>
      </c>
      <c r="VP5">
        <v>82743</v>
      </c>
      <c r="VQ5">
        <v>78226</v>
      </c>
      <c r="VR5">
        <v>75483</v>
      </c>
      <c r="VS5">
        <v>72556</v>
      </c>
      <c r="VT5">
        <v>72556</v>
      </c>
      <c r="VU5">
        <v>71206</v>
      </c>
      <c r="VV5">
        <v>68436</v>
      </c>
      <c r="VW5">
        <v>65674</v>
      </c>
      <c r="VX5">
        <v>64397</v>
      </c>
      <c r="VY5">
        <v>62648</v>
      </c>
      <c r="VZ5">
        <v>61475</v>
      </c>
      <c r="WA5">
        <v>61334</v>
      </c>
      <c r="WB5">
        <v>60277</v>
      </c>
      <c r="WC5">
        <v>58085</v>
      </c>
      <c r="WD5">
        <v>73712</v>
      </c>
      <c r="WE5">
        <v>73712</v>
      </c>
      <c r="WF5">
        <v>67128</v>
      </c>
      <c r="WG5">
        <v>67067</v>
      </c>
      <c r="WH5">
        <v>68679</v>
      </c>
      <c r="WI5">
        <v>60024</v>
      </c>
      <c r="WJ5">
        <v>57373</v>
      </c>
      <c r="WK5">
        <v>55138</v>
      </c>
      <c r="WL5">
        <v>53901</v>
      </c>
      <c r="WM5">
        <v>50894</v>
      </c>
      <c r="WN5">
        <v>51636</v>
      </c>
      <c r="WO5">
        <v>50765</v>
      </c>
      <c r="WP5">
        <v>50478</v>
      </c>
      <c r="WQ5">
        <v>47958</v>
      </c>
      <c r="WR5">
        <v>46775</v>
      </c>
      <c r="WS5">
        <v>46411</v>
      </c>
      <c r="WT5">
        <v>46337</v>
      </c>
      <c r="WU5">
        <v>45385</v>
      </c>
      <c r="WV5">
        <v>45385</v>
      </c>
      <c r="WW5">
        <v>46118</v>
      </c>
      <c r="WX5">
        <v>88571</v>
      </c>
      <c r="WY5">
        <v>94079</v>
      </c>
      <c r="WZ5">
        <v>79712</v>
      </c>
      <c r="XA5">
        <v>78597</v>
      </c>
      <c r="XB5">
        <v>72412</v>
      </c>
      <c r="XC5">
        <v>66503</v>
      </c>
      <c r="XD5">
        <v>63806</v>
      </c>
      <c r="XE5">
        <v>61081</v>
      </c>
      <c r="XF5">
        <v>58649</v>
      </c>
      <c r="XG5">
        <v>56521</v>
      </c>
      <c r="XH5">
        <v>55658</v>
      </c>
      <c r="XI5">
        <v>52989</v>
      </c>
      <c r="XJ5">
        <v>51935</v>
      </c>
      <c r="XK5">
        <v>51909</v>
      </c>
      <c r="XL5">
        <v>47563</v>
      </c>
      <c r="XM5">
        <v>46660</v>
      </c>
      <c r="XN5">
        <v>44189</v>
      </c>
      <c r="XO5">
        <v>44062</v>
      </c>
      <c r="XP5">
        <v>44871</v>
      </c>
      <c r="XQ5">
        <v>41958</v>
      </c>
      <c r="XR5">
        <v>41580</v>
      </c>
      <c r="XS5">
        <v>41989</v>
      </c>
      <c r="XT5">
        <v>40576</v>
      </c>
      <c r="XU5">
        <v>38536</v>
      </c>
      <c r="XV5">
        <v>38561</v>
      </c>
      <c r="XW5">
        <v>68381</v>
      </c>
      <c r="XX5">
        <v>64251</v>
      </c>
      <c r="XY5">
        <v>63494</v>
      </c>
      <c r="XZ5">
        <v>60823</v>
      </c>
      <c r="YA5">
        <v>57027</v>
      </c>
      <c r="YB5">
        <v>56425</v>
      </c>
      <c r="YC5">
        <v>55224</v>
      </c>
      <c r="YD5">
        <v>54894</v>
      </c>
      <c r="YE5">
        <v>51776</v>
      </c>
      <c r="YF5">
        <v>51133</v>
      </c>
      <c r="YG5">
        <v>49052</v>
      </c>
      <c r="YH5">
        <v>49518</v>
      </c>
      <c r="YI5">
        <v>49632</v>
      </c>
      <c r="YJ5">
        <v>48578</v>
      </c>
      <c r="YK5">
        <v>48578</v>
      </c>
      <c r="YL5">
        <v>47538</v>
      </c>
      <c r="YM5">
        <v>46114</v>
      </c>
      <c r="YN5">
        <v>44555</v>
      </c>
      <c r="YO5">
        <v>43756</v>
      </c>
      <c r="YP5">
        <v>41553</v>
      </c>
      <c r="YQ5">
        <v>70282</v>
      </c>
      <c r="YR5">
        <v>69417</v>
      </c>
      <c r="YS5">
        <v>67178</v>
      </c>
      <c r="YT5">
        <v>63270</v>
      </c>
      <c r="YU5">
        <v>61956</v>
      </c>
      <c r="YV5">
        <v>59597</v>
      </c>
      <c r="YW5">
        <v>57392</v>
      </c>
      <c r="YX5">
        <v>55821</v>
      </c>
      <c r="YY5">
        <v>53770</v>
      </c>
      <c r="YZ5">
        <v>50516</v>
      </c>
      <c r="ZA5">
        <v>50540</v>
      </c>
      <c r="ZB5">
        <v>49954</v>
      </c>
      <c r="ZC5">
        <v>48571</v>
      </c>
      <c r="ZD5">
        <v>48384</v>
      </c>
      <c r="ZE5">
        <v>47388</v>
      </c>
      <c r="ZF5">
        <v>46027</v>
      </c>
      <c r="ZG5">
        <v>45517</v>
      </c>
      <c r="ZH5">
        <v>44745</v>
      </c>
      <c r="ZI5">
        <v>44508</v>
      </c>
      <c r="ZJ5">
        <v>42539</v>
      </c>
      <c r="ZK5">
        <v>39179</v>
      </c>
      <c r="ZL5">
        <v>38437</v>
      </c>
      <c r="ZM5">
        <v>37661</v>
      </c>
      <c r="ZN5">
        <v>37661</v>
      </c>
      <c r="ZO5">
        <v>36869</v>
      </c>
      <c r="ZP5">
        <v>66151</v>
      </c>
      <c r="ZQ5">
        <v>63611</v>
      </c>
      <c r="ZR5">
        <v>62167</v>
      </c>
      <c r="ZS5">
        <v>59927</v>
      </c>
      <c r="ZT5">
        <v>60406</v>
      </c>
      <c r="ZU5">
        <v>55779</v>
      </c>
      <c r="ZV5">
        <v>53658</v>
      </c>
      <c r="ZW5">
        <v>51363</v>
      </c>
      <c r="ZX5">
        <v>47378</v>
      </c>
      <c r="ZY5">
        <v>46769</v>
      </c>
      <c r="ZZ5">
        <v>44877</v>
      </c>
      <c r="AAA5">
        <v>44338</v>
      </c>
      <c r="AAB5">
        <v>42352</v>
      </c>
      <c r="AAC5">
        <v>41246</v>
      </c>
      <c r="AAD5">
        <v>40114</v>
      </c>
      <c r="AAE5">
        <v>40037</v>
      </c>
      <c r="AAF5">
        <v>40169</v>
      </c>
      <c r="AAG5">
        <v>39975</v>
      </c>
      <c r="AAH5">
        <v>37565</v>
      </c>
      <c r="AAI5">
        <v>37375</v>
      </c>
      <c r="AAJ5">
        <v>68776</v>
      </c>
      <c r="AAK5">
        <v>59421</v>
      </c>
      <c r="AAL5">
        <v>57545</v>
      </c>
      <c r="AAM5">
        <v>57545</v>
      </c>
      <c r="AAN5">
        <v>57271</v>
      </c>
      <c r="AAO5">
        <v>48871</v>
      </c>
      <c r="AAP5">
        <v>43394</v>
      </c>
      <c r="AAQ5">
        <v>41094</v>
      </c>
      <c r="AAR5">
        <v>38247</v>
      </c>
      <c r="AAS5">
        <v>38034</v>
      </c>
      <c r="AAT5">
        <v>37139</v>
      </c>
      <c r="AAU5">
        <v>37316</v>
      </c>
      <c r="AAV5">
        <v>35587</v>
      </c>
      <c r="AAW5">
        <v>35587</v>
      </c>
      <c r="AAX5">
        <v>36092</v>
      </c>
      <c r="AAY5">
        <v>37060</v>
      </c>
      <c r="AAZ5">
        <v>38144</v>
      </c>
      <c r="ABA5">
        <v>37653</v>
      </c>
      <c r="ABB5">
        <v>37653</v>
      </c>
      <c r="ABC5">
        <v>38812</v>
      </c>
      <c r="ABD5">
        <v>73710</v>
      </c>
      <c r="ABE5">
        <v>69196</v>
      </c>
      <c r="ABF5">
        <v>61577</v>
      </c>
      <c r="ABG5">
        <v>61287</v>
      </c>
      <c r="ABH5">
        <v>62328</v>
      </c>
      <c r="ABI5">
        <v>57933</v>
      </c>
      <c r="ABJ5">
        <v>54256</v>
      </c>
      <c r="ABK5">
        <v>54230</v>
      </c>
      <c r="ABL5">
        <v>53241</v>
      </c>
      <c r="ABM5">
        <v>51473</v>
      </c>
      <c r="ABN5">
        <v>49859</v>
      </c>
      <c r="ABO5">
        <v>48176</v>
      </c>
      <c r="ABP5">
        <v>47460</v>
      </c>
      <c r="ABQ5">
        <v>43817</v>
      </c>
      <c r="ABR5">
        <v>42201</v>
      </c>
      <c r="ABS5">
        <v>40976</v>
      </c>
      <c r="ABT5">
        <v>39883</v>
      </c>
      <c r="ABU5">
        <v>40017</v>
      </c>
      <c r="ABV5">
        <v>39387</v>
      </c>
      <c r="ABW5">
        <v>39785</v>
      </c>
      <c r="ABX5">
        <v>39785</v>
      </c>
      <c r="ABY5">
        <v>37573</v>
      </c>
      <c r="ABZ5">
        <v>39185</v>
      </c>
      <c r="ACA5">
        <v>39412</v>
      </c>
      <c r="ACB5">
        <v>38073</v>
      </c>
      <c r="ACC5">
        <v>79034</v>
      </c>
      <c r="ACD5">
        <v>76981</v>
      </c>
      <c r="ACE5">
        <v>71684</v>
      </c>
      <c r="ACF5">
        <v>66525</v>
      </c>
      <c r="ACG5">
        <v>62750</v>
      </c>
      <c r="ACH5">
        <v>57182</v>
      </c>
      <c r="ACI5">
        <v>53619</v>
      </c>
      <c r="ACJ5">
        <v>52529</v>
      </c>
      <c r="ACK5">
        <v>48481</v>
      </c>
      <c r="ACL5">
        <v>49014</v>
      </c>
      <c r="ACM5">
        <v>46211</v>
      </c>
      <c r="ACN5">
        <v>47289</v>
      </c>
      <c r="ACO5">
        <v>47777</v>
      </c>
      <c r="ACP5">
        <v>47187</v>
      </c>
      <c r="ACQ5">
        <v>45749</v>
      </c>
      <c r="ACR5">
        <v>45698</v>
      </c>
      <c r="ACS5">
        <v>45210</v>
      </c>
      <c r="ACT5">
        <v>47947</v>
      </c>
      <c r="ACU5">
        <v>47400</v>
      </c>
      <c r="ACV5">
        <v>47268</v>
      </c>
      <c r="ACW5">
        <v>85798</v>
      </c>
      <c r="ACX5">
        <v>81213</v>
      </c>
      <c r="ACY5">
        <v>78138</v>
      </c>
      <c r="ACZ5">
        <v>78416</v>
      </c>
      <c r="ADA5">
        <v>75214</v>
      </c>
      <c r="ADB5">
        <v>71622</v>
      </c>
      <c r="ADC5">
        <v>70362</v>
      </c>
      <c r="ADD5">
        <v>71463</v>
      </c>
      <c r="ADE5">
        <v>70938</v>
      </c>
      <c r="ADF5">
        <v>70157</v>
      </c>
      <c r="ADG5">
        <v>69505</v>
      </c>
      <c r="ADH5">
        <v>68420</v>
      </c>
      <c r="ADI5">
        <v>64013</v>
      </c>
      <c r="ADJ5">
        <v>64203</v>
      </c>
      <c r="ADK5">
        <v>60545</v>
      </c>
      <c r="ADL5">
        <v>60289</v>
      </c>
      <c r="ADM5">
        <v>59662</v>
      </c>
      <c r="ADN5">
        <v>57141</v>
      </c>
      <c r="ADO5">
        <v>56092</v>
      </c>
      <c r="ADP5">
        <v>56424</v>
      </c>
      <c r="ADQ5">
        <v>69910</v>
      </c>
      <c r="ADR5">
        <v>65490</v>
      </c>
      <c r="ADS5">
        <v>63242</v>
      </c>
      <c r="ADT5">
        <v>61166</v>
      </c>
      <c r="ADU5">
        <v>53691</v>
      </c>
      <c r="ADV5">
        <v>47268</v>
      </c>
      <c r="ADW5">
        <v>45005</v>
      </c>
      <c r="ADX5">
        <v>42831</v>
      </c>
      <c r="ADY5">
        <v>40244</v>
      </c>
      <c r="ADZ5">
        <v>39551</v>
      </c>
      <c r="AEA5">
        <v>39406</v>
      </c>
      <c r="AEB5">
        <v>38161</v>
      </c>
      <c r="AEC5">
        <v>39373</v>
      </c>
      <c r="AED5">
        <v>39373</v>
      </c>
      <c r="AEE5">
        <v>39275</v>
      </c>
      <c r="AEF5">
        <v>38940</v>
      </c>
      <c r="AEG5">
        <v>37529</v>
      </c>
      <c r="AEH5">
        <v>36843</v>
      </c>
      <c r="AEI5">
        <v>35852</v>
      </c>
      <c r="AEJ5">
        <v>34811</v>
      </c>
      <c r="AEK5">
        <v>34072</v>
      </c>
      <c r="AEL5">
        <v>33791</v>
      </c>
      <c r="AEM5">
        <v>33942</v>
      </c>
      <c r="AEN5">
        <v>34584</v>
      </c>
      <c r="AEO5">
        <v>34121</v>
      </c>
      <c r="AEP5">
        <v>63501</v>
      </c>
      <c r="AEQ5">
        <v>61641</v>
      </c>
      <c r="AER5">
        <v>57013</v>
      </c>
      <c r="AES5">
        <v>53389</v>
      </c>
      <c r="AET5">
        <v>53176</v>
      </c>
      <c r="AEU5">
        <v>48124</v>
      </c>
      <c r="AEV5">
        <v>47745</v>
      </c>
      <c r="AEW5">
        <v>43864</v>
      </c>
      <c r="AEX5">
        <v>42596</v>
      </c>
      <c r="AEY5">
        <v>41421</v>
      </c>
      <c r="AEZ5">
        <v>41699</v>
      </c>
      <c r="AFA5">
        <v>40864</v>
      </c>
      <c r="AFB5">
        <v>40618</v>
      </c>
      <c r="AFC5">
        <v>39771</v>
      </c>
      <c r="AFD5">
        <v>39658</v>
      </c>
      <c r="AFE5">
        <v>40208</v>
      </c>
      <c r="AFF5">
        <v>40565</v>
      </c>
      <c r="AFG5">
        <v>40730</v>
      </c>
      <c r="AFH5">
        <v>39141</v>
      </c>
      <c r="AFI5">
        <v>38382</v>
      </c>
      <c r="AFJ5">
        <v>84657</v>
      </c>
      <c r="AFK5">
        <v>78660</v>
      </c>
      <c r="AFL5">
        <v>76006</v>
      </c>
      <c r="AFM5">
        <v>71358</v>
      </c>
      <c r="AFN5">
        <v>68171</v>
      </c>
      <c r="AFO5">
        <v>60824</v>
      </c>
      <c r="AFP5">
        <v>58579</v>
      </c>
      <c r="AFQ5">
        <v>54336</v>
      </c>
      <c r="AFR5">
        <v>50414</v>
      </c>
      <c r="AFS5">
        <v>47949</v>
      </c>
      <c r="AFT5">
        <v>48518</v>
      </c>
      <c r="AFU5">
        <v>46672</v>
      </c>
      <c r="AFV5">
        <v>46672</v>
      </c>
      <c r="AFW5">
        <v>46615</v>
      </c>
      <c r="AFX5">
        <v>46640</v>
      </c>
      <c r="AFY5">
        <v>48126</v>
      </c>
      <c r="AFZ5">
        <v>47808</v>
      </c>
      <c r="AGA5">
        <v>47322</v>
      </c>
      <c r="AGB5">
        <v>44594</v>
      </c>
      <c r="AGC5">
        <v>44482</v>
      </c>
      <c r="AGD5">
        <v>74363</v>
      </c>
      <c r="AGE5">
        <v>71549</v>
      </c>
      <c r="AGF5">
        <v>69369</v>
      </c>
      <c r="AGG5">
        <v>69369</v>
      </c>
      <c r="AGH5">
        <v>63393</v>
      </c>
      <c r="AGI5">
        <v>60920</v>
      </c>
      <c r="AGJ5">
        <v>59435</v>
      </c>
      <c r="AGK5">
        <v>56043</v>
      </c>
      <c r="AGL5">
        <v>53270</v>
      </c>
      <c r="AGM5">
        <v>53265</v>
      </c>
      <c r="AGN5">
        <v>51794</v>
      </c>
      <c r="AGO5">
        <v>49483</v>
      </c>
      <c r="AGP5">
        <v>46552</v>
      </c>
      <c r="AGQ5">
        <v>44127</v>
      </c>
      <c r="AGR5">
        <v>41433</v>
      </c>
      <c r="AGS5">
        <v>42268</v>
      </c>
      <c r="AGT5">
        <v>41845</v>
      </c>
      <c r="AGU5">
        <v>41228</v>
      </c>
      <c r="AGV5">
        <v>41228</v>
      </c>
      <c r="AGW5">
        <v>40950</v>
      </c>
      <c r="AGX5">
        <v>41258</v>
      </c>
      <c r="AGY5">
        <v>41100</v>
      </c>
      <c r="AGZ5">
        <v>41325</v>
      </c>
      <c r="AHA5">
        <v>40735</v>
      </c>
      <c r="AHB5">
        <v>39041</v>
      </c>
      <c r="AHC5">
        <v>62162</v>
      </c>
      <c r="AHD5">
        <v>57188</v>
      </c>
      <c r="AHE5">
        <v>54116</v>
      </c>
      <c r="AHF5">
        <v>48454</v>
      </c>
      <c r="AHG5">
        <v>47043</v>
      </c>
      <c r="AHH5">
        <v>46546</v>
      </c>
      <c r="AHI5">
        <v>44768</v>
      </c>
      <c r="AHJ5">
        <v>44294</v>
      </c>
      <c r="AHK5">
        <v>43872</v>
      </c>
      <c r="AHL5">
        <v>44653</v>
      </c>
      <c r="AHM5">
        <v>44619</v>
      </c>
      <c r="AHN5">
        <v>42678</v>
      </c>
      <c r="AHO5">
        <v>40864</v>
      </c>
      <c r="AHP5">
        <v>41949</v>
      </c>
      <c r="AHQ5">
        <v>39988</v>
      </c>
      <c r="AHR5">
        <v>37757</v>
      </c>
      <c r="AHS5">
        <v>38473</v>
      </c>
      <c r="AHT5">
        <v>38149</v>
      </c>
      <c r="AHU5">
        <v>36992</v>
      </c>
      <c r="AHV5">
        <v>36494</v>
      </c>
      <c r="AHW5">
        <v>78481</v>
      </c>
      <c r="AHX5">
        <v>69518</v>
      </c>
      <c r="AHY5">
        <v>63268</v>
      </c>
      <c r="AHZ5">
        <v>61951</v>
      </c>
      <c r="AIA5">
        <v>57653</v>
      </c>
      <c r="AIB5">
        <v>57213</v>
      </c>
      <c r="AIC5">
        <v>56905</v>
      </c>
      <c r="AID5">
        <v>54837</v>
      </c>
      <c r="AIE5">
        <v>54240</v>
      </c>
      <c r="AIF5">
        <v>54240</v>
      </c>
      <c r="AIG5">
        <v>54872</v>
      </c>
      <c r="AIH5">
        <v>54074</v>
      </c>
      <c r="AII5">
        <v>47969</v>
      </c>
      <c r="AIJ5">
        <v>47683</v>
      </c>
      <c r="AIK5">
        <v>46465</v>
      </c>
      <c r="AIL5">
        <v>46802</v>
      </c>
      <c r="AIM5">
        <v>46004</v>
      </c>
      <c r="AIN5">
        <v>45056</v>
      </c>
      <c r="AIO5">
        <v>43697</v>
      </c>
      <c r="AIP5">
        <v>43234</v>
      </c>
      <c r="AIQ5">
        <v>60316</v>
      </c>
      <c r="AIR5">
        <v>55416</v>
      </c>
      <c r="AIS5">
        <v>53741</v>
      </c>
      <c r="AIT5">
        <v>49080</v>
      </c>
      <c r="AIU5">
        <v>48944</v>
      </c>
      <c r="AIV5">
        <v>47667</v>
      </c>
      <c r="AIW5">
        <v>42029</v>
      </c>
      <c r="AIX5">
        <v>41527</v>
      </c>
      <c r="AIY5">
        <v>44011</v>
      </c>
      <c r="AIZ5">
        <v>44872</v>
      </c>
      <c r="AJA5">
        <v>42465</v>
      </c>
      <c r="AJB5">
        <v>42738</v>
      </c>
      <c r="AJC5">
        <v>41460</v>
      </c>
      <c r="AJD5">
        <v>41155</v>
      </c>
      <c r="AJE5">
        <v>39509</v>
      </c>
      <c r="AJF5">
        <v>38584</v>
      </c>
      <c r="AJG5">
        <v>37282</v>
      </c>
      <c r="AJH5">
        <v>36064</v>
      </c>
      <c r="AJI5">
        <v>37058</v>
      </c>
      <c r="AJJ5">
        <v>35046</v>
      </c>
      <c r="AJK5">
        <v>34414</v>
      </c>
      <c r="AJL5">
        <v>34661</v>
      </c>
      <c r="AJM5">
        <v>33812</v>
      </c>
      <c r="AJN5">
        <v>33812</v>
      </c>
      <c r="AJO5">
        <v>33628</v>
      </c>
      <c r="AJP5">
        <v>63097</v>
      </c>
      <c r="AJQ5">
        <v>59857</v>
      </c>
      <c r="AJR5">
        <v>58450</v>
      </c>
      <c r="AJS5">
        <v>53178</v>
      </c>
      <c r="AJT5">
        <v>50470</v>
      </c>
      <c r="AJU5">
        <v>45232</v>
      </c>
      <c r="AJV5">
        <v>43554</v>
      </c>
      <c r="AJW5">
        <v>40090</v>
      </c>
      <c r="AJX5">
        <v>39142</v>
      </c>
      <c r="AJY5">
        <v>38298</v>
      </c>
      <c r="AJZ5">
        <v>35606</v>
      </c>
      <c r="AKA5">
        <v>34256</v>
      </c>
      <c r="AKB5">
        <v>34705</v>
      </c>
      <c r="AKC5">
        <v>32772</v>
      </c>
      <c r="AKD5">
        <v>32918</v>
      </c>
      <c r="AKE5">
        <v>32701</v>
      </c>
      <c r="AKF5">
        <v>33126</v>
      </c>
      <c r="AKG5">
        <v>33258</v>
      </c>
      <c r="AKH5">
        <v>32975</v>
      </c>
      <c r="AKI5">
        <v>32818</v>
      </c>
      <c r="AKJ5">
        <v>63155</v>
      </c>
      <c r="AKK5">
        <v>59077</v>
      </c>
      <c r="AKL5">
        <v>52486</v>
      </c>
      <c r="AKM5">
        <v>52486</v>
      </c>
      <c r="AKN5">
        <v>49159</v>
      </c>
      <c r="AKO5">
        <v>46256</v>
      </c>
      <c r="AKP5">
        <v>42108</v>
      </c>
      <c r="AKQ5">
        <v>38634</v>
      </c>
      <c r="AKR5">
        <v>38033</v>
      </c>
      <c r="AKS5">
        <v>38772</v>
      </c>
      <c r="AKT5">
        <v>38250</v>
      </c>
      <c r="AKU5">
        <v>37784</v>
      </c>
      <c r="AKV5">
        <v>36384</v>
      </c>
      <c r="AKW5">
        <v>36384</v>
      </c>
      <c r="AKX5">
        <v>33526</v>
      </c>
      <c r="AKY5">
        <v>32877</v>
      </c>
      <c r="AKZ5">
        <v>32565</v>
      </c>
      <c r="ALA5">
        <v>31675</v>
      </c>
      <c r="ALB5">
        <v>31675</v>
      </c>
      <c r="ALC5">
        <v>31256</v>
      </c>
      <c r="ALD5">
        <v>60728</v>
      </c>
      <c r="ALE5">
        <v>59152</v>
      </c>
      <c r="ALF5">
        <v>57311</v>
      </c>
      <c r="ALG5">
        <v>54341</v>
      </c>
      <c r="ALH5">
        <v>51894</v>
      </c>
      <c r="ALI5">
        <v>52281</v>
      </c>
      <c r="ALJ5">
        <v>46395</v>
      </c>
      <c r="ALK5">
        <v>42670</v>
      </c>
      <c r="ALL5">
        <v>41085</v>
      </c>
      <c r="ALM5">
        <v>40264</v>
      </c>
      <c r="ALN5">
        <v>39492</v>
      </c>
      <c r="ALO5">
        <v>38529</v>
      </c>
      <c r="ALP5">
        <v>39769</v>
      </c>
      <c r="ALQ5">
        <v>38641</v>
      </c>
      <c r="ALR5">
        <v>37654</v>
      </c>
      <c r="ALS5">
        <v>36284</v>
      </c>
      <c r="ALT5">
        <v>34655</v>
      </c>
      <c r="ALU5">
        <v>34174</v>
      </c>
      <c r="ALV5">
        <v>33070</v>
      </c>
      <c r="ALW5">
        <v>32859</v>
      </c>
      <c r="ALX5">
        <v>32859</v>
      </c>
      <c r="ALY5">
        <v>32680</v>
      </c>
      <c r="ALZ5">
        <v>32991</v>
      </c>
      <c r="AMA5">
        <v>35099</v>
      </c>
      <c r="AMB5">
        <v>35114</v>
      </c>
      <c r="AMC5">
        <v>69012</v>
      </c>
      <c r="AMD5">
        <v>64735</v>
      </c>
      <c r="AME5">
        <v>62459</v>
      </c>
      <c r="AMF5">
        <v>56426</v>
      </c>
      <c r="AMG5">
        <v>56167</v>
      </c>
      <c r="AMH5">
        <v>54968</v>
      </c>
      <c r="AMI5">
        <v>53397</v>
      </c>
      <c r="AMJ5">
        <v>50535</v>
      </c>
      <c r="AMK5">
        <v>47735</v>
      </c>
      <c r="AML5">
        <v>48368</v>
      </c>
      <c r="AMM5">
        <v>47776</v>
      </c>
      <c r="AMN5">
        <v>46298</v>
      </c>
      <c r="AMO5">
        <v>43877</v>
      </c>
      <c r="AMP5">
        <v>44293</v>
      </c>
      <c r="AMQ5">
        <v>43766</v>
      </c>
      <c r="AMR5">
        <v>44380</v>
      </c>
      <c r="AMS5">
        <v>48188</v>
      </c>
      <c r="AMT5">
        <v>48784</v>
      </c>
      <c r="AMU5">
        <v>48013</v>
      </c>
      <c r="AMV5">
        <v>47256</v>
      </c>
      <c r="AMW5">
        <v>81639</v>
      </c>
      <c r="AMX5">
        <v>77639</v>
      </c>
      <c r="AMY5">
        <v>76999</v>
      </c>
      <c r="AMZ5">
        <v>76867</v>
      </c>
      <c r="ANA5">
        <v>73417</v>
      </c>
      <c r="ANB5">
        <v>71397</v>
      </c>
      <c r="ANC5">
        <v>67962</v>
      </c>
      <c r="AND5">
        <v>67665</v>
      </c>
      <c r="ANE5">
        <v>66294</v>
      </c>
      <c r="ANF5">
        <v>65878</v>
      </c>
      <c r="ANG5">
        <v>63311</v>
      </c>
      <c r="ANH5">
        <v>61352</v>
      </c>
      <c r="ANI5">
        <v>60667</v>
      </c>
      <c r="ANJ5">
        <v>59495</v>
      </c>
      <c r="ANK5">
        <v>57223</v>
      </c>
      <c r="ANL5">
        <v>55372</v>
      </c>
      <c r="ANM5">
        <v>56571</v>
      </c>
      <c r="ANN5">
        <v>56655</v>
      </c>
      <c r="ANO5">
        <v>56895</v>
      </c>
      <c r="ANP5">
        <v>56662</v>
      </c>
      <c r="ANQ5">
        <v>54820</v>
      </c>
      <c r="ANR5">
        <v>46106</v>
      </c>
      <c r="ANS5">
        <v>43859</v>
      </c>
      <c r="ANT5">
        <v>39872</v>
      </c>
      <c r="ANU5">
        <v>38832</v>
      </c>
      <c r="ANV5">
        <v>37167</v>
      </c>
      <c r="ANW5">
        <v>35789</v>
      </c>
      <c r="ANX5">
        <v>35773</v>
      </c>
      <c r="ANY5">
        <v>34318</v>
      </c>
      <c r="ANZ5">
        <v>34368</v>
      </c>
      <c r="AOA5">
        <v>34698</v>
      </c>
      <c r="AOB5">
        <v>35146</v>
      </c>
      <c r="AOC5">
        <v>35089</v>
      </c>
      <c r="AOD5">
        <v>35089</v>
      </c>
      <c r="AOE5">
        <v>34967</v>
      </c>
      <c r="AOF5">
        <v>35004</v>
      </c>
      <c r="AOG5">
        <v>35327</v>
      </c>
      <c r="AOH5">
        <v>35394</v>
      </c>
      <c r="AOI5">
        <v>35997</v>
      </c>
      <c r="AOJ5">
        <v>34670</v>
      </c>
      <c r="AOK5">
        <v>33889</v>
      </c>
      <c r="AOL5">
        <v>33408</v>
      </c>
      <c r="AOM5">
        <v>33007</v>
      </c>
      <c r="AON5">
        <v>32228</v>
      </c>
      <c r="AOO5">
        <v>31647</v>
      </c>
      <c r="AOP5">
        <v>49737</v>
      </c>
      <c r="AOQ5">
        <v>47571</v>
      </c>
      <c r="AOR5">
        <v>42796</v>
      </c>
      <c r="AOS5">
        <v>40539</v>
      </c>
      <c r="AOT5">
        <v>38482</v>
      </c>
      <c r="AOU5">
        <v>33897</v>
      </c>
      <c r="AOV5">
        <v>30985</v>
      </c>
      <c r="AOW5">
        <v>30653</v>
      </c>
      <c r="AOX5">
        <v>30696</v>
      </c>
      <c r="AOY5">
        <v>29394</v>
      </c>
      <c r="AOZ5">
        <v>29282</v>
      </c>
      <c r="APA5">
        <v>28728</v>
      </c>
      <c r="APB5">
        <v>29318</v>
      </c>
      <c r="APC5">
        <v>28553</v>
      </c>
      <c r="APD5">
        <v>27014</v>
      </c>
      <c r="APE5">
        <v>26513</v>
      </c>
      <c r="APF5">
        <v>26650</v>
      </c>
      <c r="APG5">
        <v>26052</v>
      </c>
      <c r="APH5">
        <v>26870</v>
      </c>
      <c r="API5">
        <v>27210</v>
      </c>
      <c r="APJ5">
        <v>49602</v>
      </c>
      <c r="APK5">
        <v>46223</v>
      </c>
      <c r="APL5">
        <v>48035</v>
      </c>
      <c r="APM5">
        <v>43760</v>
      </c>
      <c r="APN5">
        <v>41893</v>
      </c>
      <c r="APO5">
        <v>38304</v>
      </c>
      <c r="APP5">
        <v>35675</v>
      </c>
      <c r="APQ5">
        <v>35814</v>
      </c>
      <c r="APR5">
        <v>35062</v>
      </c>
      <c r="APS5">
        <v>34597</v>
      </c>
      <c r="APT5">
        <v>33639</v>
      </c>
      <c r="APU5">
        <v>32610</v>
      </c>
      <c r="APV5">
        <v>30492</v>
      </c>
      <c r="APW5">
        <v>30492</v>
      </c>
      <c r="APX5">
        <v>30220</v>
      </c>
      <c r="APY5">
        <v>29375</v>
      </c>
      <c r="APZ5">
        <v>28772</v>
      </c>
      <c r="AQA5">
        <v>28387</v>
      </c>
      <c r="AQB5">
        <v>27622</v>
      </c>
      <c r="AQC5">
        <v>27991</v>
      </c>
      <c r="AQD5">
        <v>28270</v>
      </c>
      <c r="AQE5">
        <v>28692</v>
      </c>
      <c r="AQF5">
        <v>27488</v>
      </c>
      <c r="AQG5">
        <v>27488</v>
      </c>
      <c r="AQH5">
        <v>28112</v>
      </c>
      <c r="AQI5">
        <v>49478</v>
      </c>
      <c r="AQJ5">
        <v>49496</v>
      </c>
      <c r="AQK5">
        <v>51477</v>
      </c>
      <c r="AQL5">
        <v>48982</v>
      </c>
      <c r="AQM5">
        <v>47037</v>
      </c>
      <c r="AQN5">
        <v>45243</v>
      </c>
      <c r="AQO5">
        <v>44894</v>
      </c>
      <c r="AQP5">
        <v>44693</v>
      </c>
      <c r="AQQ5">
        <v>44391</v>
      </c>
      <c r="AQR5">
        <v>44471</v>
      </c>
      <c r="AQS5">
        <v>46814</v>
      </c>
      <c r="AQT5">
        <v>46156</v>
      </c>
      <c r="AQU5">
        <v>46485</v>
      </c>
      <c r="AQV5">
        <v>46485</v>
      </c>
      <c r="AQW5">
        <v>45918</v>
      </c>
      <c r="AQX5">
        <v>45205</v>
      </c>
      <c r="AQY5">
        <v>47516</v>
      </c>
      <c r="AQZ5">
        <v>48178</v>
      </c>
      <c r="ARA5">
        <v>47831</v>
      </c>
      <c r="ARB5">
        <v>48301</v>
      </c>
      <c r="ARC5">
        <v>61309</v>
      </c>
      <c r="ARD5">
        <v>60817</v>
      </c>
      <c r="ARE5">
        <v>56379</v>
      </c>
      <c r="ARF5">
        <v>55868</v>
      </c>
      <c r="ARG5">
        <v>55796</v>
      </c>
      <c r="ARH5">
        <v>52062</v>
      </c>
      <c r="ARI5">
        <v>50885</v>
      </c>
      <c r="ARJ5">
        <v>52069</v>
      </c>
      <c r="ARK5">
        <v>50855</v>
      </c>
      <c r="ARL5">
        <v>48258</v>
      </c>
      <c r="ARM5">
        <v>46617</v>
      </c>
      <c r="ARN5">
        <v>48795</v>
      </c>
      <c r="ARO5">
        <v>48841</v>
      </c>
      <c r="ARP5">
        <v>48322</v>
      </c>
      <c r="ARQ5">
        <v>46275</v>
      </c>
      <c r="ARR5">
        <v>44063</v>
      </c>
      <c r="ARS5">
        <v>42017</v>
      </c>
      <c r="ART5">
        <v>39790</v>
      </c>
      <c r="ARU5">
        <v>37193</v>
      </c>
      <c r="ARV5">
        <v>37067</v>
      </c>
      <c r="ARW5">
        <v>57415</v>
      </c>
      <c r="ARX5">
        <v>54365</v>
      </c>
      <c r="ARY5">
        <v>54249</v>
      </c>
      <c r="ARZ5">
        <v>53517</v>
      </c>
      <c r="ASA5">
        <v>53517</v>
      </c>
      <c r="ASB5">
        <v>52999</v>
      </c>
      <c r="ASC5">
        <v>47021</v>
      </c>
      <c r="ASD5">
        <v>46698</v>
      </c>
      <c r="ASE5">
        <v>43469</v>
      </c>
      <c r="ASF5">
        <v>43295</v>
      </c>
      <c r="ASG5">
        <v>41635</v>
      </c>
      <c r="ASH5">
        <v>39991</v>
      </c>
      <c r="ASI5">
        <v>39734</v>
      </c>
      <c r="ASJ5">
        <v>38086</v>
      </c>
      <c r="ASK5">
        <v>36754</v>
      </c>
      <c r="ASL5">
        <v>36694</v>
      </c>
      <c r="ASM5">
        <v>36299</v>
      </c>
      <c r="ASN5">
        <v>35282</v>
      </c>
      <c r="ASO5">
        <v>35593</v>
      </c>
      <c r="ASP5">
        <v>35281</v>
      </c>
      <c r="ASQ5">
        <v>32953</v>
      </c>
      <c r="ASR5">
        <v>33611</v>
      </c>
      <c r="ASS5">
        <v>32037</v>
      </c>
      <c r="AST5">
        <v>31866</v>
      </c>
      <c r="ASU5">
        <v>31279</v>
      </c>
      <c r="ASV5">
        <v>31029</v>
      </c>
      <c r="ASW5">
        <v>42562</v>
      </c>
      <c r="ASX5">
        <v>39262</v>
      </c>
      <c r="ASY5">
        <v>37477</v>
      </c>
      <c r="ASZ5">
        <v>34128</v>
      </c>
      <c r="ATA5">
        <v>33711</v>
      </c>
      <c r="ATB5">
        <v>33117</v>
      </c>
      <c r="ATC5">
        <v>32494</v>
      </c>
      <c r="ATD5">
        <v>32094</v>
      </c>
      <c r="ATE5">
        <v>31891</v>
      </c>
      <c r="ATF5">
        <v>30406</v>
      </c>
      <c r="ATG5">
        <v>29787</v>
      </c>
      <c r="ATH5">
        <v>29136</v>
      </c>
      <c r="ATI5">
        <v>26146</v>
      </c>
      <c r="ATJ5">
        <v>25910</v>
      </c>
      <c r="ATK5">
        <v>25876</v>
      </c>
      <c r="ATL5">
        <v>26619</v>
      </c>
      <c r="ATM5">
        <v>26792</v>
      </c>
      <c r="ATN5">
        <v>26792</v>
      </c>
      <c r="ATO5">
        <v>26106</v>
      </c>
      <c r="ATP5">
        <v>49163</v>
      </c>
      <c r="ATQ5">
        <v>44819</v>
      </c>
      <c r="ATR5">
        <v>42418</v>
      </c>
      <c r="ATS5">
        <v>41332</v>
      </c>
      <c r="ATT5">
        <v>43194</v>
      </c>
      <c r="ATU5">
        <v>43544</v>
      </c>
      <c r="ATV5">
        <v>42853</v>
      </c>
      <c r="ATW5">
        <v>41180</v>
      </c>
      <c r="ATX5">
        <v>41643</v>
      </c>
      <c r="ATY5">
        <v>40419</v>
      </c>
      <c r="ATZ5">
        <v>40366</v>
      </c>
      <c r="AUA5">
        <v>37995</v>
      </c>
      <c r="AUB5">
        <v>40152</v>
      </c>
      <c r="AUC5">
        <v>40370</v>
      </c>
      <c r="AUD5">
        <v>39841</v>
      </c>
      <c r="AUE5">
        <v>38186</v>
      </c>
      <c r="AUF5">
        <v>36539</v>
      </c>
      <c r="AUG5">
        <v>36730</v>
      </c>
      <c r="AUH5">
        <v>34542</v>
      </c>
      <c r="AUI5">
        <v>32540</v>
      </c>
      <c r="AUJ5">
        <v>55562</v>
      </c>
      <c r="AUK5">
        <v>52546</v>
      </c>
      <c r="AUL5">
        <v>47718</v>
      </c>
      <c r="AUM5">
        <v>47718</v>
      </c>
      <c r="AUN5">
        <v>45283</v>
      </c>
      <c r="AUO5">
        <v>44736</v>
      </c>
      <c r="AUP5">
        <v>44939</v>
      </c>
      <c r="AUQ5">
        <v>43974</v>
      </c>
      <c r="AUR5">
        <v>42986</v>
      </c>
      <c r="AUS5">
        <v>43107</v>
      </c>
      <c r="AUT5">
        <v>41200</v>
      </c>
      <c r="AUU5">
        <v>40374</v>
      </c>
      <c r="AUV5">
        <v>39025</v>
      </c>
      <c r="AUW5">
        <v>37890</v>
      </c>
      <c r="AUX5">
        <v>38143</v>
      </c>
      <c r="AUY5">
        <v>38086</v>
      </c>
      <c r="AUZ5">
        <v>38801</v>
      </c>
      <c r="AVA5">
        <v>41784</v>
      </c>
      <c r="AVB5">
        <v>42488</v>
      </c>
      <c r="AVC5">
        <v>42488</v>
      </c>
      <c r="AVD5">
        <v>53687</v>
      </c>
      <c r="AVE5">
        <v>51888</v>
      </c>
      <c r="AVF5">
        <v>51568</v>
      </c>
      <c r="AVG5">
        <v>52429</v>
      </c>
      <c r="AVH5">
        <v>50598</v>
      </c>
      <c r="AVI5">
        <v>50647</v>
      </c>
      <c r="AVJ5">
        <v>48093</v>
      </c>
      <c r="AVK5">
        <v>47730</v>
      </c>
      <c r="AVL5">
        <v>46309</v>
      </c>
      <c r="AVM5">
        <v>47751</v>
      </c>
      <c r="AVN5">
        <v>48472</v>
      </c>
      <c r="AVO5">
        <v>44877</v>
      </c>
      <c r="AVP5">
        <v>44217</v>
      </c>
      <c r="AVQ5">
        <v>43709</v>
      </c>
      <c r="AVR5">
        <v>41470</v>
      </c>
      <c r="AVS5">
        <v>41126</v>
      </c>
      <c r="AVT5">
        <v>40195</v>
      </c>
      <c r="AVU5">
        <v>36745</v>
      </c>
      <c r="AVV5">
        <v>36509</v>
      </c>
      <c r="AVW5">
        <v>33425</v>
      </c>
      <c r="AVX5">
        <v>33425</v>
      </c>
      <c r="AVY5">
        <v>32666</v>
      </c>
      <c r="AVZ5">
        <v>32317</v>
      </c>
      <c r="AWA5">
        <v>31327</v>
      </c>
      <c r="AWB5">
        <v>33724</v>
      </c>
      <c r="AWC5">
        <v>56543</v>
      </c>
      <c r="AWD5">
        <v>54323</v>
      </c>
      <c r="AWE5">
        <v>50686</v>
      </c>
      <c r="AWF5">
        <v>49490</v>
      </c>
      <c r="AWG5">
        <v>47666</v>
      </c>
      <c r="AWH5">
        <v>47341</v>
      </c>
      <c r="AWI5">
        <v>44747</v>
      </c>
      <c r="AWJ5">
        <v>43017</v>
      </c>
      <c r="AWK5">
        <v>42198</v>
      </c>
      <c r="AWL5">
        <v>41793</v>
      </c>
      <c r="AWM5">
        <v>41345</v>
      </c>
      <c r="AWN5">
        <v>39231</v>
      </c>
      <c r="AWO5">
        <v>38397</v>
      </c>
      <c r="AWP5">
        <v>37874</v>
      </c>
      <c r="AWQ5">
        <v>36502</v>
      </c>
      <c r="AWR5">
        <v>35935</v>
      </c>
      <c r="AWS5">
        <v>36537</v>
      </c>
      <c r="AWT5">
        <v>35163</v>
      </c>
      <c r="AWU5">
        <v>35591</v>
      </c>
      <c r="AWV5">
        <v>34550</v>
      </c>
      <c r="AWW5">
        <v>57458</v>
      </c>
      <c r="AWX5">
        <v>52032</v>
      </c>
      <c r="AWY5">
        <v>53105</v>
      </c>
      <c r="AWZ5">
        <v>49657</v>
      </c>
      <c r="AXA5">
        <v>50363</v>
      </c>
      <c r="AXB5">
        <v>47550</v>
      </c>
      <c r="AXC5">
        <v>47994</v>
      </c>
      <c r="AXD5">
        <v>47551</v>
      </c>
      <c r="AXE5">
        <v>48026</v>
      </c>
      <c r="AXF5">
        <v>47291</v>
      </c>
      <c r="AXG5">
        <v>47040</v>
      </c>
      <c r="AXH5">
        <v>45345</v>
      </c>
      <c r="AXI5">
        <v>44796</v>
      </c>
      <c r="AXJ5">
        <v>44347</v>
      </c>
      <c r="AXK5">
        <v>44715</v>
      </c>
      <c r="AXL5">
        <v>43465</v>
      </c>
      <c r="AXM5">
        <v>40650</v>
      </c>
      <c r="AXN5">
        <v>40317</v>
      </c>
      <c r="AXO5">
        <v>40878</v>
      </c>
      <c r="AXP5">
        <v>42433</v>
      </c>
      <c r="AXQ5">
        <v>43366</v>
      </c>
      <c r="AXR5">
        <v>42251</v>
      </c>
      <c r="AXS5">
        <v>39864</v>
      </c>
      <c r="AXT5">
        <v>39324</v>
      </c>
      <c r="AXU5">
        <v>38702</v>
      </c>
      <c r="AXV5">
        <v>51906</v>
      </c>
      <c r="AXW5">
        <v>49627</v>
      </c>
      <c r="AXX5">
        <v>46681</v>
      </c>
      <c r="AXY5">
        <v>45397</v>
      </c>
      <c r="AXZ5">
        <v>44964</v>
      </c>
      <c r="AYA5">
        <v>43565</v>
      </c>
      <c r="AYB5">
        <v>41468</v>
      </c>
      <c r="AYC5">
        <v>39633</v>
      </c>
      <c r="AYD5">
        <v>39633</v>
      </c>
      <c r="AYE5">
        <v>38567</v>
      </c>
      <c r="AYF5">
        <v>37630</v>
      </c>
      <c r="AYG5">
        <v>36926</v>
      </c>
      <c r="AYH5">
        <v>36873</v>
      </c>
      <c r="AYI5">
        <v>35780</v>
      </c>
      <c r="AYJ5">
        <v>36750</v>
      </c>
      <c r="AYK5">
        <v>36502</v>
      </c>
      <c r="AYL5">
        <v>35697</v>
      </c>
      <c r="AYM5">
        <v>34213</v>
      </c>
      <c r="AYN5">
        <v>33452</v>
      </c>
      <c r="AYO5">
        <v>32795</v>
      </c>
      <c r="AYP5">
        <v>45421</v>
      </c>
      <c r="AYQ5">
        <v>42880</v>
      </c>
      <c r="AYR5">
        <v>41693</v>
      </c>
      <c r="AYS5">
        <v>40548</v>
      </c>
      <c r="AYT5">
        <v>40612</v>
      </c>
      <c r="AYU5">
        <v>39467</v>
      </c>
      <c r="AYV5">
        <v>39939</v>
      </c>
      <c r="AYW5">
        <v>39780</v>
      </c>
      <c r="AYX5">
        <v>39335</v>
      </c>
      <c r="AYY5">
        <v>38702</v>
      </c>
      <c r="AYZ5">
        <v>39561</v>
      </c>
      <c r="AZA5">
        <v>38306</v>
      </c>
      <c r="AZB5">
        <v>38188</v>
      </c>
      <c r="AZC5">
        <v>37603</v>
      </c>
      <c r="AZD5">
        <v>37778</v>
      </c>
      <c r="AZE5">
        <v>37585</v>
      </c>
      <c r="AZF5">
        <v>35800</v>
      </c>
      <c r="AZG5">
        <v>35245</v>
      </c>
      <c r="AZH5">
        <v>35225</v>
      </c>
      <c r="AZI5">
        <v>34124</v>
      </c>
      <c r="AZJ5">
        <v>48272</v>
      </c>
      <c r="AZK5">
        <v>45070</v>
      </c>
      <c r="AZL5">
        <v>44140</v>
      </c>
      <c r="AZM5">
        <v>42448</v>
      </c>
      <c r="AZN5">
        <v>40654</v>
      </c>
      <c r="AZO5">
        <v>36144</v>
      </c>
      <c r="AZP5">
        <v>35532</v>
      </c>
      <c r="AZQ5">
        <v>34870</v>
      </c>
      <c r="AZR5">
        <v>35168</v>
      </c>
      <c r="AZS5">
        <v>35170</v>
      </c>
      <c r="AZT5">
        <v>34758</v>
      </c>
      <c r="AZU5">
        <v>33157</v>
      </c>
      <c r="AZV5">
        <v>32408</v>
      </c>
      <c r="AZW5">
        <v>32408</v>
      </c>
      <c r="AZX5">
        <v>31757</v>
      </c>
      <c r="AZY5">
        <v>31969</v>
      </c>
      <c r="AZZ5">
        <v>32149</v>
      </c>
      <c r="BAA5">
        <v>31972</v>
      </c>
      <c r="BAB5">
        <v>31760</v>
      </c>
      <c r="BAC5">
        <v>32426</v>
      </c>
      <c r="BAD5">
        <v>31518</v>
      </c>
      <c r="BAE5">
        <v>29066</v>
      </c>
      <c r="BAF5">
        <v>31684</v>
      </c>
      <c r="BAG5">
        <v>28389</v>
      </c>
      <c r="BAH5">
        <v>27867</v>
      </c>
      <c r="BAI5">
        <v>61593</v>
      </c>
      <c r="BAJ5">
        <v>60742</v>
      </c>
      <c r="BAK5">
        <v>57566</v>
      </c>
      <c r="BAL5">
        <v>53731</v>
      </c>
      <c r="BAM5">
        <v>52988</v>
      </c>
      <c r="BAN5">
        <v>49550</v>
      </c>
      <c r="BAO5">
        <v>47098</v>
      </c>
      <c r="BAP5">
        <v>45739</v>
      </c>
      <c r="BAQ5">
        <v>43790</v>
      </c>
      <c r="BAR5">
        <v>43661</v>
      </c>
      <c r="BAS5">
        <v>43326</v>
      </c>
      <c r="BAT5">
        <v>41927</v>
      </c>
      <c r="BAU5">
        <v>41892</v>
      </c>
      <c r="BAV5">
        <v>41892</v>
      </c>
      <c r="BAW5">
        <v>42753</v>
      </c>
      <c r="BAX5">
        <v>42285</v>
      </c>
      <c r="BAY5">
        <v>41866</v>
      </c>
      <c r="BAZ5">
        <v>40883</v>
      </c>
      <c r="BBA5">
        <v>39580</v>
      </c>
      <c r="BBB5">
        <v>39575</v>
      </c>
      <c r="BBC5">
        <v>65498</v>
      </c>
      <c r="BBD5">
        <v>62576</v>
      </c>
      <c r="BBE5">
        <v>59732</v>
      </c>
      <c r="BBF5">
        <v>64606</v>
      </c>
      <c r="BBG5">
        <v>64057</v>
      </c>
      <c r="BBH5">
        <v>58362</v>
      </c>
      <c r="BBI5">
        <v>55596</v>
      </c>
      <c r="BBJ5">
        <v>53556</v>
      </c>
      <c r="BBK5">
        <v>53798</v>
      </c>
      <c r="BBL5">
        <v>51094</v>
      </c>
      <c r="BBM5">
        <v>49046</v>
      </c>
      <c r="BBN5">
        <v>46576</v>
      </c>
      <c r="BBO5">
        <v>45825</v>
      </c>
      <c r="BBP5">
        <v>46245</v>
      </c>
      <c r="BBQ5">
        <v>45666</v>
      </c>
      <c r="BBR5">
        <v>45376</v>
      </c>
      <c r="BBS5">
        <v>44497</v>
      </c>
      <c r="BBT5">
        <v>43887</v>
      </c>
      <c r="BBU5">
        <v>43518</v>
      </c>
      <c r="BBV5">
        <v>42578</v>
      </c>
      <c r="BBW5">
        <v>55980</v>
      </c>
      <c r="BBX5">
        <v>53325</v>
      </c>
      <c r="BBY5">
        <v>52963</v>
      </c>
      <c r="BBZ5">
        <v>49875</v>
      </c>
      <c r="BCA5">
        <v>48435</v>
      </c>
      <c r="BCB5">
        <v>45517</v>
      </c>
      <c r="BCC5">
        <v>43620</v>
      </c>
      <c r="BCD5">
        <v>42100</v>
      </c>
      <c r="BCE5">
        <v>40882</v>
      </c>
      <c r="BCF5">
        <v>39918</v>
      </c>
      <c r="BCG5">
        <v>38717</v>
      </c>
      <c r="BCH5">
        <v>38102</v>
      </c>
      <c r="BCI5">
        <v>36651</v>
      </c>
      <c r="BCJ5">
        <v>33981</v>
      </c>
      <c r="BCK5">
        <v>33981</v>
      </c>
      <c r="BCL5">
        <v>33804</v>
      </c>
      <c r="BCM5">
        <v>31662</v>
      </c>
      <c r="BCN5">
        <v>31929</v>
      </c>
      <c r="BCO5">
        <v>29921</v>
      </c>
      <c r="BCP5">
        <v>29669</v>
      </c>
      <c r="BCQ5">
        <v>31424</v>
      </c>
      <c r="BCR5">
        <v>30102</v>
      </c>
      <c r="BCS5">
        <v>29997</v>
      </c>
      <c r="BCT5">
        <v>31266</v>
      </c>
      <c r="BCU5">
        <v>31803</v>
      </c>
      <c r="BCV5">
        <v>63579</v>
      </c>
      <c r="BCW5">
        <v>62680</v>
      </c>
      <c r="BCX5">
        <v>60729</v>
      </c>
      <c r="BCY5">
        <v>58502</v>
      </c>
      <c r="BCZ5">
        <v>57126</v>
      </c>
      <c r="BDA5">
        <v>53227</v>
      </c>
      <c r="BDB5">
        <v>52205</v>
      </c>
      <c r="BDC5">
        <v>49530</v>
      </c>
      <c r="BDD5">
        <v>46872</v>
      </c>
      <c r="BDE5">
        <v>46094</v>
      </c>
      <c r="BDF5">
        <v>45779</v>
      </c>
      <c r="BDG5">
        <v>42965</v>
      </c>
      <c r="BDH5">
        <v>38811</v>
      </c>
      <c r="BDI5">
        <v>36640</v>
      </c>
      <c r="BDJ5">
        <v>35122</v>
      </c>
      <c r="BDK5">
        <v>33120</v>
      </c>
      <c r="BDL5">
        <v>33425</v>
      </c>
      <c r="BDM5">
        <v>32033</v>
      </c>
      <c r="BDN5">
        <v>29947</v>
      </c>
      <c r="BDO5">
        <v>29464</v>
      </c>
      <c r="BDP5">
        <v>56540</v>
      </c>
      <c r="BDQ5">
        <v>53754</v>
      </c>
      <c r="BDR5">
        <v>49186</v>
      </c>
      <c r="BDS5">
        <v>49186</v>
      </c>
      <c r="BDT5">
        <v>46292</v>
      </c>
      <c r="BDU5">
        <v>44736</v>
      </c>
      <c r="BDV5">
        <v>42488</v>
      </c>
      <c r="BDW5">
        <v>40676</v>
      </c>
      <c r="BDX5">
        <v>37508</v>
      </c>
      <c r="BDY5">
        <v>37270</v>
      </c>
      <c r="BDZ5">
        <v>35561</v>
      </c>
      <c r="BEA5">
        <v>34369</v>
      </c>
      <c r="BEB5">
        <v>34050</v>
      </c>
      <c r="BEC5">
        <v>33466</v>
      </c>
      <c r="BED5">
        <v>32491</v>
      </c>
      <c r="BEE5">
        <v>29586</v>
      </c>
      <c r="BEF5">
        <v>29411</v>
      </c>
      <c r="BEG5">
        <v>28028</v>
      </c>
      <c r="BEH5">
        <v>27731</v>
      </c>
      <c r="BEI5">
        <v>24384</v>
      </c>
      <c r="BEJ5">
        <v>58901</v>
      </c>
      <c r="BEK5">
        <v>57350</v>
      </c>
      <c r="BEL5">
        <v>53052</v>
      </c>
      <c r="BEM5">
        <v>53052</v>
      </c>
      <c r="BEN5">
        <v>49181</v>
      </c>
      <c r="BEO5">
        <v>46736</v>
      </c>
      <c r="BEP5">
        <v>45187</v>
      </c>
      <c r="BEQ5">
        <v>41497</v>
      </c>
      <c r="BER5">
        <v>37647</v>
      </c>
      <c r="BES5">
        <v>35287</v>
      </c>
      <c r="BET5">
        <v>31815</v>
      </c>
      <c r="BEU5">
        <v>30399</v>
      </c>
      <c r="BEV5">
        <v>28367</v>
      </c>
      <c r="BEW5">
        <v>26182</v>
      </c>
      <c r="BEX5">
        <v>26182</v>
      </c>
      <c r="BEY5">
        <v>26182</v>
      </c>
      <c r="BEZ5">
        <v>24806</v>
      </c>
      <c r="BFA5">
        <v>24480</v>
      </c>
      <c r="BFB5">
        <v>23309</v>
      </c>
      <c r="BFC5">
        <v>23309</v>
      </c>
      <c r="BFD5">
        <v>23309</v>
      </c>
      <c r="BFE5">
        <v>22766</v>
      </c>
      <c r="BFF5">
        <v>21609</v>
      </c>
      <c r="BFG5">
        <v>21132</v>
      </c>
      <c r="BFH5">
        <v>20129</v>
      </c>
      <c r="BFI5">
        <v>46408</v>
      </c>
      <c r="BFJ5">
        <v>43127</v>
      </c>
      <c r="BFK5">
        <v>41474</v>
      </c>
      <c r="BFL5">
        <v>38436</v>
      </c>
      <c r="BFM5">
        <v>36265</v>
      </c>
      <c r="BFN5">
        <v>33793</v>
      </c>
      <c r="BFO5">
        <v>31766</v>
      </c>
      <c r="BFP5">
        <v>30725</v>
      </c>
      <c r="BFQ5">
        <v>29177</v>
      </c>
      <c r="BFR5">
        <v>27567</v>
      </c>
      <c r="BFS5">
        <v>23379</v>
      </c>
      <c r="BFT5">
        <v>20613</v>
      </c>
      <c r="BFU5">
        <v>19467</v>
      </c>
      <c r="BFV5">
        <v>19117</v>
      </c>
      <c r="BFW5">
        <v>18735</v>
      </c>
      <c r="BFX5">
        <v>18735</v>
      </c>
      <c r="BFY5">
        <v>19484</v>
      </c>
      <c r="BFZ5">
        <v>19179</v>
      </c>
      <c r="BGA5">
        <v>20056</v>
      </c>
      <c r="BGB5">
        <v>19229</v>
      </c>
      <c r="BGC5">
        <v>44202</v>
      </c>
      <c r="BGD5">
        <v>41338</v>
      </c>
      <c r="BGE5">
        <v>39542</v>
      </c>
      <c r="BGF5">
        <v>37802</v>
      </c>
      <c r="BGG5">
        <v>35596</v>
      </c>
      <c r="BGH5">
        <v>33239</v>
      </c>
      <c r="BGI5">
        <v>32030</v>
      </c>
      <c r="BGJ5">
        <v>26056</v>
      </c>
      <c r="BGK5">
        <v>25150</v>
      </c>
      <c r="BGL5">
        <v>25588</v>
      </c>
      <c r="BGM5">
        <v>25426</v>
      </c>
      <c r="BGN5">
        <v>24160</v>
      </c>
      <c r="BGO5">
        <v>23313</v>
      </c>
      <c r="BGP5">
        <v>23160</v>
      </c>
      <c r="BGQ5">
        <v>23012</v>
      </c>
      <c r="BGR5">
        <v>21529</v>
      </c>
      <c r="BGS5">
        <v>21196</v>
      </c>
      <c r="BGT5">
        <v>21767</v>
      </c>
      <c r="BGU5">
        <v>21483</v>
      </c>
      <c r="BGV5">
        <v>21138</v>
      </c>
      <c r="BGW5">
        <v>40734</v>
      </c>
      <c r="BGX5">
        <v>39122</v>
      </c>
      <c r="BGY5">
        <v>38312</v>
      </c>
      <c r="BGZ5">
        <v>37335</v>
      </c>
      <c r="BHA5">
        <v>35576</v>
      </c>
      <c r="BHB5">
        <v>35042</v>
      </c>
      <c r="BHC5">
        <v>34973</v>
      </c>
      <c r="BHD5">
        <v>34306</v>
      </c>
      <c r="BHE5">
        <v>33826</v>
      </c>
      <c r="BHF5">
        <v>33767</v>
      </c>
      <c r="BHG5">
        <v>33111</v>
      </c>
      <c r="BHH5">
        <v>32312</v>
      </c>
      <c r="BHI5">
        <v>31954</v>
      </c>
      <c r="BHJ5">
        <v>31382</v>
      </c>
      <c r="BHK5">
        <v>31036</v>
      </c>
      <c r="BHL5">
        <v>29812</v>
      </c>
      <c r="BHM5">
        <v>29421</v>
      </c>
      <c r="BHN5">
        <v>28692</v>
      </c>
      <c r="BHO5">
        <v>28071</v>
      </c>
      <c r="BHP5">
        <v>28632</v>
      </c>
      <c r="BHQ5">
        <v>27674</v>
      </c>
      <c r="BHR5">
        <v>27127</v>
      </c>
      <c r="BHS5">
        <v>27464</v>
      </c>
      <c r="BHT5">
        <v>26696</v>
      </c>
      <c r="BHU5">
        <v>26832</v>
      </c>
      <c r="BHV5">
        <v>36955</v>
      </c>
      <c r="BHW5">
        <v>33312</v>
      </c>
      <c r="BHX5">
        <v>33088</v>
      </c>
      <c r="BHY5">
        <v>31791</v>
      </c>
      <c r="BHZ5">
        <v>31104</v>
      </c>
      <c r="BIA5">
        <v>29204</v>
      </c>
      <c r="BIB5">
        <v>29617</v>
      </c>
      <c r="BIC5">
        <v>28653</v>
      </c>
      <c r="BID5">
        <v>28653</v>
      </c>
      <c r="BIE5">
        <v>28861</v>
      </c>
      <c r="BIF5">
        <v>28507</v>
      </c>
      <c r="BIG5">
        <v>29154</v>
      </c>
      <c r="BIH5">
        <v>29019</v>
      </c>
      <c r="BII5">
        <v>29237</v>
      </c>
      <c r="BIJ5">
        <v>29159</v>
      </c>
      <c r="BIK5">
        <v>28343</v>
      </c>
      <c r="BIL5">
        <v>28649</v>
      </c>
      <c r="BIM5">
        <v>28803</v>
      </c>
      <c r="BIN5">
        <v>29307</v>
      </c>
      <c r="BIO5">
        <v>29572</v>
      </c>
      <c r="BIP5">
        <v>49410</v>
      </c>
      <c r="BIQ5">
        <v>42295</v>
      </c>
      <c r="BIR5">
        <v>39911</v>
      </c>
      <c r="BIS5">
        <v>37767</v>
      </c>
      <c r="BIT5">
        <v>36554</v>
      </c>
      <c r="BIU5">
        <v>35763</v>
      </c>
      <c r="BIV5">
        <v>36556</v>
      </c>
      <c r="BIW5">
        <v>35231</v>
      </c>
      <c r="BIX5">
        <v>32972</v>
      </c>
      <c r="BIY5">
        <v>31657</v>
      </c>
      <c r="BIZ5">
        <v>31217</v>
      </c>
      <c r="BJA5">
        <v>30489</v>
      </c>
      <c r="BJB5">
        <v>29540</v>
      </c>
      <c r="BJC5">
        <v>29124</v>
      </c>
      <c r="BJD5">
        <v>28027</v>
      </c>
      <c r="BJE5">
        <v>27710</v>
      </c>
      <c r="BJF5">
        <v>27504</v>
      </c>
      <c r="BJG5">
        <v>27141</v>
      </c>
      <c r="BJH5">
        <v>26754</v>
      </c>
      <c r="BJI5">
        <v>26691</v>
      </c>
      <c r="BJJ5">
        <v>30623</v>
      </c>
      <c r="BJK5">
        <v>28205</v>
      </c>
      <c r="BJL5">
        <v>29234</v>
      </c>
      <c r="BJM5">
        <v>28030</v>
      </c>
      <c r="BJN5">
        <v>27156</v>
      </c>
      <c r="BJO5">
        <v>26886</v>
      </c>
      <c r="BJP5">
        <v>27287</v>
      </c>
      <c r="BJQ5">
        <v>26283</v>
      </c>
      <c r="BJR5">
        <v>26342</v>
      </c>
      <c r="BJS5">
        <v>26686</v>
      </c>
      <c r="BJT5">
        <v>26106</v>
      </c>
      <c r="BJU5">
        <v>25455</v>
      </c>
      <c r="BJV5">
        <v>25354</v>
      </c>
      <c r="BJW5">
        <v>25134</v>
      </c>
      <c r="BJX5">
        <v>25134</v>
      </c>
      <c r="BJY5">
        <v>22772</v>
      </c>
      <c r="BJZ5">
        <v>21682</v>
      </c>
      <c r="BKA5">
        <v>21324</v>
      </c>
      <c r="BKB5">
        <v>21086</v>
      </c>
      <c r="BKC5">
        <v>21051</v>
      </c>
      <c r="BKD5">
        <v>21190</v>
      </c>
      <c r="BKE5">
        <v>21092</v>
      </c>
      <c r="BKF5">
        <v>21020</v>
      </c>
      <c r="BKG5">
        <v>20652</v>
      </c>
      <c r="BKH5">
        <v>20540</v>
      </c>
      <c r="BKI5">
        <v>28608</v>
      </c>
      <c r="BKJ5">
        <v>26157</v>
      </c>
      <c r="BKK5">
        <v>26526</v>
      </c>
      <c r="BKL5">
        <v>25606</v>
      </c>
      <c r="BKM5">
        <v>24403</v>
      </c>
      <c r="BKN5">
        <v>23869</v>
      </c>
      <c r="BKO5">
        <v>23203</v>
      </c>
      <c r="BKP5">
        <v>22837</v>
      </c>
      <c r="BKQ5">
        <v>20623</v>
      </c>
      <c r="BKR5">
        <v>19663</v>
      </c>
      <c r="BKS5">
        <v>17971</v>
      </c>
      <c r="BKT5">
        <v>17083</v>
      </c>
      <c r="BKU5">
        <v>17042</v>
      </c>
      <c r="BKV5">
        <v>16633</v>
      </c>
      <c r="BKW5">
        <v>16708</v>
      </c>
      <c r="BKX5">
        <v>16559</v>
      </c>
      <c r="BKY5">
        <v>16450</v>
      </c>
      <c r="BKZ5">
        <v>16279</v>
      </c>
      <c r="BLA5">
        <v>16279</v>
      </c>
      <c r="BLB5">
        <v>16088</v>
      </c>
      <c r="BLC5">
        <v>35444</v>
      </c>
      <c r="BLD5">
        <v>34706</v>
      </c>
      <c r="BLE5">
        <v>34345</v>
      </c>
      <c r="BLF5">
        <v>34062</v>
      </c>
      <c r="BLG5">
        <v>33926</v>
      </c>
      <c r="BLH5">
        <v>32404</v>
      </c>
      <c r="BLI5">
        <v>33553</v>
      </c>
      <c r="BLJ5">
        <v>32649</v>
      </c>
      <c r="BLK5">
        <v>32681</v>
      </c>
      <c r="BLL5">
        <v>32755</v>
      </c>
      <c r="BLM5">
        <v>31801</v>
      </c>
      <c r="BLN5">
        <v>31625</v>
      </c>
      <c r="BLO5">
        <v>31654</v>
      </c>
      <c r="BLP5">
        <v>28791</v>
      </c>
      <c r="BLQ5">
        <v>27044</v>
      </c>
      <c r="BLR5">
        <v>26352</v>
      </c>
      <c r="BLS5">
        <v>25959</v>
      </c>
      <c r="BLT5">
        <v>25886</v>
      </c>
      <c r="BLU5">
        <v>26877</v>
      </c>
      <c r="BLV5">
        <v>26691</v>
      </c>
      <c r="BLW5">
        <v>27790</v>
      </c>
      <c r="BLX5">
        <v>27372</v>
      </c>
      <c r="BLY5">
        <v>28658</v>
      </c>
      <c r="BLZ5">
        <v>26045</v>
      </c>
      <c r="BMA5">
        <v>26496</v>
      </c>
      <c r="BMB5">
        <v>26725</v>
      </c>
      <c r="BMC5">
        <v>27170</v>
      </c>
      <c r="BMD5">
        <v>27067</v>
      </c>
      <c r="BME5">
        <v>27559</v>
      </c>
      <c r="BMF5">
        <v>27559</v>
      </c>
      <c r="BMG5">
        <v>27559</v>
      </c>
      <c r="BMH5">
        <v>26303</v>
      </c>
      <c r="BMI5">
        <v>25765</v>
      </c>
      <c r="BMJ5">
        <v>27339</v>
      </c>
      <c r="BMK5">
        <v>28291</v>
      </c>
      <c r="BML5">
        <v>28491</v>
      </c>
      <c r="BMM5">
        <v>27659</v>
      </c>
      <c r="BMN5">
        <v>27617</v>
      </c>
      <c r="BMO5">
        <v>27360</v>
      </c>
      <c r="BMP5">
        <v>27955</v>
      </c>
      <c r="BMQ5">
        <v>33846</v>
      </c>
      <c r="BMR5">
        <v>29151</v>
      </c>
      <c r="BMS5">
        <v>30823</v>
      </c>
      <c r="BMT5">
        <v>29865</v>
      </c>
      <c r="BMU5">
        <v>29008</v>
      </c>
      <c r="BMV5">
        <v>48259</v>
      </c>
      <c r="BMW5">
        <v>45662</v>
      </c>
      <c r="BMX5">
        <v>46832</v>
      </c>
      <c r="BMY5">
        <v>48663</v>
      </c>
      <c r="BMZ5">
        <v>56118</v>
      </c>
      <c r="BNA5">
        <v>54694</v>
      </c>
      <c r="BNB5">
        <v>52497</v>
      </c>
      <c r="BNC5">
        <v>55815</v>
      </c>
      <c r="BND5">
        <v>52704</v>
      </c>
      <c r="BNE5">
        <v>50576</v>
      </c>
      <c r="BNF5">
        <v>49756</v>
      </c>
      <c r="BNG5">
        <v>46619</v>
      </c>
      <c r="BNH5">
        <v>47615</v>
      </c>
      <c r="BNI5">
        <v>48755</v>
      </c>
      <c r="BNJ5">
        <v>36954</v>
      </c>
      <c r="BNK5">
        <v>38177</v>
      </c>
      <c r="BNL5">
        <v>37034</v>
      </c>
      <c r="BNM5">
        <v>35202</v>
      </c>
      <c r="BNN5">
        <v>34396</v>
      </c>
      <c r="BNO5">
        <v>35847</v>
      </c>
      <c r="BNP5">
        <v>63149</v>
      </c>
      <c r="BNQ5">
        <v>61268</v>
      </c>
      <c r="BNR5">
        <v>57698</v>
      </c>
      <c r="BNS5">
        <v>57698</v>
      </c>
      <c r="BNT5">
        <v>57988</v>
      </c>
      <c r="BNU5">
        <v>59161</v>
      </c>
      <c r="BNV5">
        <v>58772</v>
      </c>
      <c r="BNW5">
        <v>56984</v>
      </c>
      <c r="BNX5">
        <v>55064</v>
      </c>
      <c r="BNY5">
        <v>53349</v>
      </c>
      <c r="BNZ5">
        <v>53931</v>
      </c>
      <c r="BOA5">
        <v>53607</v>
      </c>
      <c r="BOB5">
        <v>53361</v>
      </c>
      <c r="BOC5">
        <v>49401</v>
      </c>
      <c r="BOD5">
        <v>47262</v>
      </c>
      <c r="BOE5">
        <v>45186</v>
      </c>
      <c r="BOF5">
        <v>43480</v>
      </c>
      <c r="BOG5">
        <v>40690</v>
      </c>
      <c r="BOH5">
        <v>40557</v>
      </c>
      <c r="BOI5">
        <v>38650</v>
      </c>
      <c r="BOJ5">
        <v>75029</v>
      </c>
      <c r="BOK5">
        <v>69755</v>
      </c>
      <c r="BOL5">
        <v>64586</v>
      </c>
      <c r="BOM5">
        <v>64586</v>
      </c>
      <c r="BON5">
        <v>61971</v>
      </c>
      <c r="BOO5">
        <v>57499</v>
      </c>
      <c r="BOP5">
        <v>58591</v>
      </c>
      <c r="BOQ5">
        <v>54792</v>
      </c>
      <c r="BOR5">
        <v>52957</v>
      </c>
      <c r="BOS5">
        <v>53752</v>
      </c>
      <c r="BOT5">
        <v>53318</v>
      </c>
      <c r="BOU5">
        <v>53321</v>
      </c>
      <c r="BOV5">
        <v>54147</v>
      </c>
      <c r="BOW5">
        <v>50689</v>
      </c>
      <c r="BOX5">
        <v>47402</v>
      </c>
      <c r="BOY5">
        <v>46500</v>
      </c>
      <c r="BOZ5">
        <v>46500</v>
      </c>
      <c r="BPA5">
        <v>46500</v>
      </c>
      <c r="BPB5">
        <v>44888</v>
      </c>
      <c r="BPC5">
        <v>43821</v>
      </c>
      <c r="BPD5">
        <v>44079</v>
      </c>
      <c r="BPE5">
        <v>44079</v>
      </c>
      <c r="BPF5">
        <v>44079</v>
      </c>
      <c r="BPG5">
        <v>44518</v>
      </c>
      <c r="BPH5">
        <v>42784</v>
      </c>
      <c r="BPI5">
        <v>74420</v>
      </c>
      <c r="BPJ5">
        <v>69225</v>
      </c>
      <c r="BPK5">
        <v>66024</v>
      </c>
      <c r="BPL5">
        <v>64526</v>
      </c>
      <c r="BPM5">
        <v>63375</v>
      </c>
      <c r="BPN5">
        <v>59419</v>
      </c>
      <c r="BPO5">
        <v>58267</v>
      </c>
      <c r="BPP5">
        <v>55231</v>
      </c>
      <c r="BPQ5">
        <v>55038</v>
      </c>
      <c r="BPR5">
        <v>55213</v>
      </c>
      <c r="BPS5">
        <v>55442</v>
      </c>
      <c r="BPT5">
        <v>56584</v>
      </c>
      <c r="BPU5">
        <v>56791</v>
      </c>
      <c r="BPV5">
        <v>56774</v>
      </c>
      <c r="BPW5">
        <v>55725</v>
      </c>
      <c r="BPX5">
        <v>55725</v>
      </c>
      <c r="BPY5">
        <v>55244</v>
      </c>
      <c r="BPZ5">
        <v>55004</v>
      </c>
      <c r="BQA5">
        <v>56335</v>
      </c>
      <c r="BQB5">
        <v>56444</v>
      </c>
      <c r="BQC5">
        <v>75734</v>
      </c>
      <c r="BQD5">
        <v>68426</v>
      </c>
      <c r="BQE5">
        <v>63629</v>
      </c>
      <c r="BQF5">
        <v>59812</v>
      </c>
      <c r="BQG5">
        <v>57313</v>
      </c>
      <c r="BQH5">
        <v>52108</v>
      </c>
      <c r="BQI5">
        <v>50599</v>
      </c>
      <c r="BQJ5">
        <v>49316</v>
      </c>
      <c r="BQK5">
        <v>47822</v>
      </c>
      <c r="BQL5">
        <v>47822</v>
      </c>
      <c r="BQM5">
        <v>47620</v>
      </c>
      <c r="BQN5">
        <v>46339</v>
      </c>
      <c r="BQO5">
        <v>47168</v>
      </c>
      <c r="BQP5">
        <v>45243</v>
      </c>
      <c r="BQQ5">
        <v>45243</v>
      </c>
      <c r="BQR5">
        <v>44909</v>
      </c>
      <c r="BQS5">
        <v>44872</v>
      </c>
      <c r="BQT5">
        <v>44388</v>
      </c>
      <c r="BQU5">
        <v>44630</v>
      </c>
      <c r="BQV5">
        <v>44630</v>
      </c>
      <c r="BQW5">
        <v>42983</v>
      </c>
      <c r="BQX5">
        <v>39600</v>
      </c>
      <c r="BQY5">
        <v>39700</v>
      </c>
      <c r="BQZ5">
        <v>37437</v>
      </c>
      <c r="BRA5">
        <v>37437</v>
      </c>
      <c r="BRB5">
        <v>72997</v>
      </c>
      <c r="BRC5">
        <v>68917</v>
      </c>
      <c r="BRD5">
        <v>62034</v>
      </c>
      <c r="BRE5">
        <v>56113</v>
      </c>
      <c r="BRF5">
        <v>56113</v>
      </c>
      <c r="BRG5">
        <v>53729</v>
      </c>
      <c r="BRH5">
        <v>52789</v>
      </c>
      <c r="BRI5">
        <v>53927</v>
      </c>
      <c r="BRJ5">
        <v>52152</v>
      </c>
      <c r="BRK5">
        <v>52152</v>
      </c>
      <c r="BRL5">
        <v>51094</v>
      </c>
      <c r="BRM5">
        <v>51963</v>
      </c>
      <c r="BRN5">
        <v>51383</v>
      </c>
      <c r="BRO5">
        <v>54532</v>
      </c>
      <c r="BRP5">
        <v>54532</v>
      </c>
      <c r="BRQ5">
        <v>51409</v>
      </c>
      <c r="BRR5">
        <v>52664</v>
      </c>
      <c r="BRS5">
        <v>54049</v>
      </c>
      <c r="BRT5">
        <v>53209</v>
      </c>
      <c r="BRU5">
        <v>53209</v>
      </c>
      <c r="BRV5">
        <v>58064</v>
      </c>
      <c r="BRW5">
        <v>52409</v>
      </c>
      <c r="BRX5">
        <v>47748</v>
      </c>
      <c r="BRY5">
        <v>42696</v>
      </c>
      <c r="BRZ5">
        <v>42696</v>
      </c>
      <c r="BSA5">
        <v>42525</v>
      </c>
      <c r="BSB5">
        <v>40909</v>
      </c>
      <c r="BSC5">
        <v>40943</v>
      </c>
      <c r="BSD5">
        <v>40479</v>
      </c>
      <c r="BSE5">
        <v>40479</v>
      </c>
      <c r="BSF5">
        <v>38549</v>
      </c>
      <c r="BSG5">
        <v>38790</v>
      </c>
      <c r="BSH5">
        <v>39878</v>
      </c>
      <c r="BSI5">
        <v>37908</v>
      </c>
      <c r="BSJ5">
        <v>37908</v>
      </c>
      <c r="BSK5">
        <v>37641</v>
      </c>
      <c r="BSL5">
        <v>38611</v>
      </c>
      <c r="BSM5">
        <v>37406</v>
      </c>
      <c r="BSN5">
        <v>36328</v>
      </c>
      <c r="BSO5">
        <v>36328</v>
      </c>
      <c r="BSP5">
        <v>47526</v>
      </c>
      <c r="BSQ5">
        <v>49282</v>
      </c>
      <c r="BSR5">
        <v>48432</v>
      </c>
      <c r="BSS5">
        <v>48166</v>
      </c>
      <c r="BST5">
        <v>48166</v>
      </c>
      <c r="BSU5">
        <v>44749</v>
      </c>
      <c r="BSV5">
        <v>42514</v>
      </c>
      <c r="BSW5">
        <v>39146</v>
      </c>
      <c r="BSX5">
        <v>38107</v>
      </c>
      <c r="BSY5">
        <v>38107</v>
      </c>
      <c r="BSZ5">
        <v>36309</v>
      </c>
      <c r="BTA5">
        <v>36974</v>
      </c>
      <c r="BTB5">
        <v>39609</v>
      </c>
      <c r="BTC5">
        <v>40720</v>
      </c>
      <c r="BTD5">
        <v>40720</v>
      </c>
      <c r="BTE5">
        <v>35702</v>
      </c>
      <c r="BTF5">
        <v>34658</v>
      </c>
      <c r="BTG5">
        <v>35127</v>
      </c>
      <c r="BTH5">
        <v>36035</v>
      </c>
      <c r="BTI5">
        <v>36035</v>
      </c>
      <c r="BTJ5">
        <v>36039</v>
      </c>
      <c r="BTK5">
        <v>34184</v>
      </c>
      <c r="BTL5">
        <v>34564</v>
      </c>
      <c r="BTM5">
        <v>35908</v>
      </c>
      <c r="BTN5">
        <v>35908</v>
      </c>
      <c r="BTO5">
        <v>60691</v>
      </c>
      <c r="BTP5">
        <v>52670</v>
      </c>
      <c r="BTQ5">
        <v>48966</v>
      </c>
      <c r="BTR5">
        <v>42687</v>
      </c>
      <c r="BTS5">
        <v>42687</v>
      </c>
      <c r="BTT5">
        <v>40964</v>
      </c>
      <c r="BTU5">
        <v>41041</v>
      </c>
      <c r="BTV5">
        <v>38648</v>
      </c>
      <c r="BTW5">
        <v>36772</v>
      </c>
      <c r="BTX5">
        <v>34955</v>
      </c>
      <c r="BTY5">
        <v>35223</v>
      </c>
      <c r="BTZ5">
        <v>35223</v>
      </c>
      <c r="BUA5">
        <v>34155</v>
      </c>
      <c r="BUB5">
        <v>36529</v>
      </c>
      <c r="BUC5">
        <v>34434</v>
      </c>
      <c r="BUD5">
        <v>34343</v>
      </c>
      <c r="BUE5">
        <v>34926</v>
      </c>
      <c r="BUF5">
        <v>33785</v>
      </c>
      <c r="BUG5">
        <v>33446</v>
      </c>
      <c r="BUH5">
        <v>32161</v>
      </c>
      <c r="BUI5">
        <v>48036</v>
      </c>
      <c r="BUJ5">
        <v>44148</v>
      </c>
      <c r="BUK5">
        <v>40024</v>
      </c>
      <c r="BUL5">
        <v>37835</v>
      </c>
      <c r="BUM5">
        <v>37298</v>
      </c>
      <c r="BUN5">
        <v>36237</v>
      </c>
      <c r="BUO5">
        <v>34351</v>
      </c>
      <c r="BUP5">
        <v>32201</v>
      </c>
      <c r="BUQ5">
        <v>31605</v>
      </c>
      <c r="BUR5">
        <v>31143</v>
      </c>
      <c r="BUS5">
        <v>30752</v>
      </c>
      <c r="BUT5">
        <v>31471</v>
      </c>
      <c r="BUU5">
        <v>29673</v>
      </c>
      <c r="BUV5">
        <v>28628</v>
      </c>
      <c r="BUW5">
        <v>26493</v>
      </c>
      <c r="BUX5">
        <v>25399</v>
      </c>
      <c r="BUY5">
        <v>24711</v>
      </c>
      <c r="BUZ5">
        <v>24780</v>
      </c>
      <c r="BVA5">
        <v>24748</v>
      </c>
      <c r="BVB5">
        <v>24748</v>
      </c>
      <c r="BVC5">
        <v>47067</v>
      </c>
      <c r="BVD5">
        <v>40167</v>
      </c>
      <c r="BVE5">
        <v>40361</v>
      </c>
      <c r="BVF5">
        <v>40043</v>
      </c>
      <c r="BVG5">
        <v>39477</v>
      </c>
      <c r="BVH5">
        <v>38778</v>
      </c>
      <c r="BVI5">
        <v>37371</v>
      </c>
      <c r="BVJ5">
        <v>38291</v>
      </c>
      <c r="BVK5">
        <v>40164</v>
      </c>
      <c r="BVL5">
        <v>36748</v>
      </c>
      <c r="BVM5">
        <v>37279</v>
      </c>
      <c r="BVN5">
        <v>38636</v>
      </c>
      <c r="BVO5">
        <v>41884</v>
      </c>
      <c r="BVP5">
        <v>42729</v>
      </c>
      <c r="BVQ5">
        <v>42547</v>
      </c>
      <c r="BVR5">
        <v>42522</v>
      </c>
      <c r="BVS5">
        <v>42390</v>
      </c>
      <c r="BVT5">
        <v>42103</v>
      </c>
      <c r="BVU5">
        <v>43149</v>
      </c>
      <c r="BVV5">
        <v>42299</v>
      </c>
      <c r="BVW5">
        <v>42645</v>
      </c>
      <c r="BVX5">
        <v>39779</v>
      </c>
      <c r="BVY5">
        <v>41183</v>
      </c>
      <c r="BVZ5">
        <v>40143</v>
      </c>
      <c r="BWA5">
        <v>55034</v>
      </c>
      <c r="BWB5">
        <v>55034</v>
      </c>
      <c r="BWC5">
        <v>55034</v>
      </c>
      <c r="BWD5">
        <v>46140</v>
      </c>
      <c r="BWE5">
        <v>44045</v>
      </c>
      <c r="BWF5">
        <v>39618</v>
      </c>
      <c r="BWG5">
        <v>38608</v>
      </c>
      <c r="BWH5">
        <v>35993</v>
      </c>
      <c r="BWI5">
        <v>35122</v>
      </c>
      <c r="BWJ5">
        <v>33144</v>
      </c>
      <c r="BWK5">
        <v>32590</v>
      </c>
      <c r="BWL5">
        <v>32114</v>
      </c>
      <c r="BWM5">
        <v>31529</v>
      </c>
      <c r="BWN5">
        <v>30871</v>
      </c>
      <c r="BWO5">
        <v>29753</v>
      </c>
      <c r="BWP5">
        <v>32775</v>
      </c>
      <c r="BWQ5">
        <v>30976</v>
      </c>
      <c r="BWR5">
        <v>30416</v>
      </c>
      <c r="BWS5">
        <v>30814</v>
      </c>
      <c r="BWT5">
        <v>30602</v>
      </c>
      <c r="BWU5">
        <v>28873</v>
      </c>
      <c r="BWV5">
        <v>28525</v>
      </c>
      <c r="BWW5">
        <v>50203</v>
      </c>
      <c r="BWX5">
        <v>45636</v>
      </c>
      <c r="BWY5">
        <v>41962</v>
      </c>
      <c r="BWZ5">
        <v>40067</v>
      </c>
      <c r="BXA5">
        <v>42128</v>
      </c>
      <c r="BXB5">
        <v>40582</v>
      </c>
      <c r="BXC5">
        <v>38699</v>
      </c>
      <c r="BXD5">
        <v>35110</v>
      </c>
      <c r="BXE5">
        <v>34048</v>
      </c>
      <c r="BXF5">
        <v>33304</v>
      </c>
      <c r="BXG5">
        <v>31427</v>
      </c>
      <c r="BXH5">
        <v>31014</v>
      </c>
      <c r="BXI5">
        <v>32188</v>
      </c>
      <c r="BXJ5">
        <v>32537</v>
      </c>
      <c r="BXK5">
        <v>32155</v>
      </c>
      <c r="BXL5">
        <v>36408</v>
      </c>
      <c r="BXM5">
        <v>39394</v>
      </c>
      <c r="BXN5">
        <v>38715</v>
      </c>
      <c r="BXO5">
        <v>38258</v>
      </c>
      <c r="BXP5">
        <v>37922</v>
      </c>
      <c r="BXQ5">
        <v>38515</v>
      </c>
      <c r="BXR5">
        <v>38722</v>
      </c>
      <c r="BXS5">
        <v>38722</v>
      </c>
      <c r="BXT5">
        <v>37353</v>
      </c>
      <c r="BXU5">
        <v>46750</v>
      </c>
      <c r="BXV5">
        <v>42506</v>
      </c>
      <c r="BXW5">
        <v>42359</v>
      </c>
      <c r="BXX5">
        <v>40422</v>
      </c>
      <c r="BXY5">
        <v>39188</v>
      </c>
      <c r="BXZ5">
        <v>40443</v>
      </c>
      <c r="BYA5">
        <v>38790</v>
      </c>
      <c r="BYB5">
        <v>38027</v>
      </c>
      <c r="BYC5">
        <v>37508</v>
      </c>
      <c r="BYD5">
        <v>35780</v>
      </c>
      <c r="BYE5">
        <v>33276</v>
      </c>
      <c r="BYF5">
        <v>29924</v>
      </c>
      <c r="BYG5">
        <v>30418</v>
      </c>
      <c r="BYH5">
        <v>30326</v>
      </c>
      <c r="BYI5">
        <v>30964</v>
      </c>
      <c r="BYJ5">
        <v>31731</v>
      </c>
      <c r="BYK5">
        <v>33349</v>
      </c>
      <c r="BYL5">
        <v>40923</v>
      </c>
      <c r="BYM5">
        <v>41437</v>
      </c>
      <c r="BYN5">
        <v>41437</v>
      </c>
      <c r="BYO5">
        <v>58198</v>
      </c>
      <c r="BYP5">
        <v>51825</v>
      </c>
      <c r="BYQ5">
        <v>48347</v>
      </c>
      <c r="BYR5">
        <v>47303</v>
      </c>
      <c r="BYS5">
        <v>45062</v>
      </c>
      <c r="BYT5">
        <v>42094</v>
      </c>
      <c r="BYU5">
        <v>41898</v>
      </c>
      <c r="BYV5">
        <v>40552</v>
      </c>
      <c r="BYW5">
        <v>39654</v>
      </c>
      <c r="BYX5">
        <v>38799</v>
      </c>
      <c r="BYY5">
        <v>38257</v>
      </c>
      <c r="BYZ5">
        <v>38006</v>
      </c>
      <c r="BZA5">
        <v>36861</v>
      </c>
      <c r="BZB5">
        <v>36861</v>
      </c>
      <c r="BZC5">
        <v>37406</v>
      </c>
      <c r="BZD5">
        <v>37471</v>
      </c>
      <c r="BZE5">
        <v>36852</v>
      </c>
      <c r="BZF5">
        <v>34258</v>
      </c>
      <c r="BZG5">
        <v>34258</v>
      </c>
      <c r="BZH5">
        <v>37251</v>
      </c>
      <c r="BZI5">
        <v>63001</v>
      </c>
      <c r="BZJ5">
        <v>56825</v>
      </c>
      <c r="BZK5">
        <v>49459</v>
      </c>
      <c r="BZL5">
        <v>45215</v>
      </c>
      <c r="BZM5">
        <v>45466</v>
      </c>
      <c r="BZN5">
        <v>45377</v>
      </c>
      <c r="BZO5">
        <v>47606</v>
      </c>
      <c r="BZP5">
        <v>43663</v>
      </c>
      <c r="BZQ5">
        <v>44924</v>
      </c>
      <c r="BZR5">
        <v>42632</v>
      </c>
      <c r="BZS5">
        <v>39205</v>
      </c>
      <c r="BZT5">
        <v>39832</v>
      </c>
      <c r="BZU5">
        <v>40207</v>
      </c>
      <c r="BZV5">
        <v>40023</v>
      </c>
      <c r="BZW5">
        <v>41236</v>
      </c>
      <c r="BZX5">
        <v>42707</v>
      </c>
      <c r="BZY5">
        <v>46212</v>
      </c>
      <c r="BZZ5">
        <v>47451</v>
      </c>
      <c r="CAA5">
        <v>47341</v>
      </c>
      <c r="CAB5">
        <v>70984</v>
      </c>
      <c r="CAC5">
        <v>70984</v>
      </c>
      <c r="CAD5">
        <v>70984</v>
      </c>
      <c r="CAE5">
        <v>64597</v>
      </c>
      <c r="CAF5">
        <v>64403</v>
      </c>
      <c r="CAG5">
        <v>62575</v>
      </c>
      <c r="CAH5">
        <v>60764</v>
      </c>
      <c r="CAI5">
        <v>59936</v>
      </c>
      <c r="CAJ5">
        <v>60053</v>
      </c>
      <c r="CAK5">
        <v>60321</v>
      </c>
      <c r="CAL5">
        <v>60680</v>
      </c>
      <c r="CAM5">
        <v>60842</v>
      </c>
      <c r="CAN5">
        <v>60542</v>
      </c>
      <c r="CAO5">
        <v>59392</v>
      </c>
      <c r="CAP5">
        <v>59646</v>
      </c>
      <c r="CAQ5">
        <v>57865</v>
      </c>
      <c r="CAR5">
        <v>59583</v>
      </c>
      <c r="CAS5">
        <v>62032</v>
      </c>
      <c r="CAT5">
        <v>64140</v>
      </c>
      <c r="CAU5">
        <v>62234</v>
      </c>
      <c r="CAV5">
        <v>61007</v>
      </c>
      <c r="CAW5">
        <v>60631</v>
      </c>
      <c r="CAX5">
        <v>59351</v>
      </c>
      <c r="CAY5">
        <v>57388</v>
      </c>
      <c r="CAZ5">
        <v>58242</v>
      </c>
      <c r="CBA5">
        <v>56735</v>
      </c>
      <c r="CBB5">
        <v>96100</v>
      </c>
      <c r="CBC5">
        <v>94704</v>
      </c>
      <c r="CBD5">
        <v>94599</v>
      </c>
      <c r="CBE5">
        <v>93260</v>
      </c>
      <c r="CBF5">
        <v>91431</v>
      </c>
      <c r="CBG5">
        <v>87461</v>
      </c>
      <c r="CBH5">
        <v>77659</v>
      </c>
      <c r="CBI5">
        <v>76487</v>
      </c>
      <c r="CBJ5">
        <v>71174</v>
      </c>
      <c r="CBK5">
        <v>69915</v>
      </c>
      <c r="CBL5">
        <v>71254</v>
      </c>
      <c r="CBM5">
        <v>71791</v>
      </c>
      <c r="CBN5">
        <v>71868</v>
      </c>
      <c r="CBO5">
        <v>73484</v>
      </c>
      <c r="CBP5">
        <v>73495</v>
      </c>
      <c r="CBQ5">
        <v>74000</v>
      </c>
      <c r="CBR5">
        <v>73989</v>
      </c>
      <c r="CBS5">
        <v>73527</v>
      </c>
      <c r="CBT5">
        <v>73090</v>
      </c>
      <c r="CBU5">
        <v>70154</v>
      </c>
      <c r="CBV5">
        <v>93453</v>
      </c>
      <c r="CBW5">
        <v>88123</v>
      </c>
      <c r="CBX5">
        <v>83611</v>
      </c>
      <c r="CBY5">
        <v>82619</v>
      </c>
      <c r="CBZ5">
        <v>77523</v>
      </c>
      <c r="CCA5">
        <v>72193</v>
      </c>
      <c r="CCB5">
        <v>70643</v>
      </c>
      <c r="CCC5">
        <v>66814</v>
      </c>
      <c r="CCD5">
        <v>65053</v>
      </c>
      <c r="CCE5">
        <v>60795</v>
      </c>
      <c r="CCF5">
        <v>60161</v>
      </c>
      <c r="CCG5">
        <v>59706</v>
      </c>
      <c r="CCH5">
        <v>60739</v>
      </c>
      <c r="CCI5">
        <v>61373</v>
      </c>
      <c r="CCJ5">
        <v>61373</v>
      </c>
      <c r="CCK5">
        <v>60719</v>
      </c>
      <c r="CCL5">
        <v>60174</v>
      </c>
      <c r="CCM5">
        <v>57741</v>
      </c>
      <c r="CCN5">
        <v>55755</v>
      </c>
      <c r="CCO5">
        <v>55756</v>
      </c>
      <c r="CCP5">
        <v>92203</v>
      </c>
      <c r="CCQ5">
        <v>83598</v>
      </c>
      <c r="CCR5">
        <v>81002</v>
      </c>
      <c r="CCS5">
        <v>78494</v>
      </c>
      <c r="CCT5">
        <v>74929</v>
      </c>
      <c r="CCU5">
        <v>72948</v>
      </c>
      <c r="CCV5">
        <v>63188</v>
      </c>
      <c r="CCW5">
        <v>59998</v>
      </c>
      <c r="CCX5">
        <v>57207</v>
      </c>
      <c r="CCY5">
        <v>58356</v>
      </c>
      <c r="CCZ5">
        <v>57641</v>
      </c>
      <c r="CDA5">
        <v>56460</v>
      </c>
      <c r="CDB5">
        <v>54650</v>
      </c>
      <c r="CDC5">
        <v>52061</v>
      </c>
      <c r="CDD5">
        <v>51066</v>
      </c>
      <c r="CDE5">
        <v>56088</v>
      </c>
      <c r="CDF5">
        <v>51585</v>
      </c>
      <c r="CDG5">
        <v>51919</v>
      </c>
      <c r="CDH5">
        <v>50981</v>
      </c>
      <c r="CDI5">
        <v>51936</v>
      </c>
      <c r="CDJ5">
        <v>51414</v>
      </c>
      <c r="CDK5">
        <v>51890</v>
      </c>
      <c r="CDL5">
        <v>51616</v>
      </c>
      <c r="CDM5">
        <v>51441</v>
      </c>
      <c r="CDN5">
        <v>51069</v>
      </c>
      <c r="CDO5">
        <v>77266</v>
      </c>
      <c r="CDP5">
        <v>70726</v>
      </c>
      <c r="CDQ5">
        <v>66031</v>
      </c>
      <c r="CDR5">
        <v>57133</v>
      </c>
      <c r="CDS5">
        <v>53956</v>
      </c>
      <c r="CDT5">
        <v>50758</v>
      </c>
      <c r="CDU5">
        <v>48785</v>
      </c>
      <c r="CDV5">
        <v>45998</v>
      </c>
      <c r="CDW5">
        <v>42547</v>
      </c>
      <c r="CDX5">
        <v>42577</v>
      </c>
      <c r="CDY5">
        <v>41954</v>
      </c>
      <c r="CDZ5">
        <v>43067</v>
      </c>
      <c r="CEA5">
        <v>43067</v>
      </c>
      <c r="CEB5">
        <v>43025</v>
      </c>
      <c r="CEC5">
        <v>41905</v>
      </c>
      <c r="CED5">
        <v>40989</v>
      </c>
      <c r="CEE5">
        <v>41660</v>
      </c>
      <c r="CEF5">
        <v>41929</v>
      </c>
      <c r="CEG5">
        <v>43101</v>
      </c>
      <c r="CEH5">
        <v>44261</v>
      </c>
      <c r="CEI5">
        <v>66820</v>
      </c>
      <c r="CEJ5">
        <v>62450</v>
      </c>
      <c r="CEK5">
        <v>59214</v>
      </c>
      <c r="CEL5">
        <v>52248</v>
      </c>
      <c r="CEM5">
        <v>48673</v>
      </c>
      <c r="CEN5">
        <v>46646</v>
      </c>
      <c r="CEO5">
        <v>45220</v>
      </c>
      <c r="CEP5">
        <v>44862</v>
      </c>
      <c r="CEQ5">
        <v>43940</v>
      </c>
      <c r="CER5">
        <v>43421</v>
      </c>
      <c r="CES5">
        <v>41429</v>
      </c>
      <c r="CET5">
        <v>40056</v>
      </c>
      <c r="CEU5">
        <v>39268</v>
      </c>
      <c r="CEV5">
        <v>37188</v>
      </c>
      <c r="CEW5">
        <v>38941</v>
      </c>
      <c r="CEX5">
        <v>37423</v>
      </c>
      <c r="CEY5">
        <v>35063</v>
      </c>
      <c r="CEZ5">
        <v>35388</v>
      </c>
      <c r="CFA5">
        <v>34933</v>
      </c>
      <c r="CFB5">
        <v>34933</v>
      </c>
      <c r="CFC5">
        <v>34905</v>
      </c>
      <c r="CFD5">
        <v>34206</v>
      </c>
      <c r="CFE5">
        <v>34133</v>
      </c>
      <c r="CFF5">
        <v>33626</v>
      </c>
      <c r="CFG5">
        <v>34346</v>
      </c>
      <c r="CFH5">
        <v>68952</v>
      </c>
      <c r="CFI5">
        <v>62846</v>
      </c>
      <c r="CFJ5">
        <v>58777</v>
      </c>
      <c r="CFK5">
        <v>58379</v>
      </c>
      <c r="CFL5">
        <v>53021</v>
      </c>
      <c r="CFM5">
        <v>49823</v>
      </c>
      <c r="CFN5">
        <v>45896</v>
      </c>
      <c r="CFO5">
        <v>41317</v>
      </c>
      <c r="CFP5">
        <v>40929</v>
      </c>
      <c r="CFQ5">
        <v>41306</v>
      </c>
      <c r="CFR5">
        <v>40069</v>
      </c>
      <c r="CFS5">
        <v>40231</v>
      </c>
      <c r="CFT5">
        <v>38301</v>
      </c>
      <c r="CFU5">
        <v>39000</v>
      </c>
      <c r="CFV5">
        <v>39855</v>
      </c>
      <c r="CFW5">
        <v>40676</v>
      </c>
      <c r="CFX5">
        <v>38742</v>
      </c>
      <c r="CFY5">
        <v>39618</v>
      </c>
      <c r="CFZ5">
        <v>39183</v>
      </c>
      <c r="CGA5">
        <v>38308</v>
      </c>
      <c r="CGB5">
        <v>53796</v>
      </c>
      <c r="CGC5">
        <v>53637</v>
      </c>
      <c r="CGD5">
        <v>52712</v>
      </c>
      <c r="CGE5">
        <v>53263</v>
      </c>
      <c r="CGF5">
        <v>49342</v>
      </c>
      <c r="CGG5">
        <v>46039</v>
      </c>
      <c r="CGH5">
        <v>45136</v>
      </c>
      <c r="CGI5">
        <v>44571</v>
      </c>
      <c r="CGJ5">
        <v>44109</v>
      </c>
      <c r="CGK5">
        <v>43753</v>
      </c>
      <c r="CGL5">
        <v>43792</v>
      </c>
      <c r="CGM5">
        <v>43012</v>
      </c>
      <c r="CGN5">
        <v>42857</v>
      </c>
      <c r="CGO5">
        <v>41305</v>
      </c>
      <c r="CGP5">
        <v>41305</v>
      </c>
      <c r="CGQ5">
        <v>44531</v>
      </c>
      <c r="CGR5">
        <v>44988</v>
      </c>
      <c r="CGS5">
        <v>44614</v>
      </c>
      <c r="CGT5">
        <v>46735</v>
      </c>
      <c r="CGU5">
        <v>45263</v>
      </c>
      <c r="CGV5">
        <v>61131</v>
      </c>
      <c r="CGW5">
        <v>53588</v>
      </c>
      <c r="CGX5">
        <v>49280</v>
      </c>
      <c r="CGY5">
        <v>46153</v>
      </c>
      <c r="CGZ5">
        <v>43356</v>
      </c>
      <c r="CHA5">
        <v>42215</v>
      </c>
      <c r="CHB5">
        <v>41044</v>
      </c>
      <c r="CHC5">
        <v>38077</v>
      </c>
      <c r="CHD5">
        <v>37661</v>
      </c>
      <c r="CHE5">
        <v>36664</v>
      </c>
      <c r="CHF5">
        <v>36603</v>
      </c>
      <c r="CHG5">
        <v>36046</v>
      </c>
      <c r="CHH5">
        <v>34865</v>
      </c>
      <c r="CHI5">
        <v>34715</v>
      </c>
      <c r="CHJ5">
        <v>36851</v>
      </c>
      <c r="CHK5">
        <v>35958</v>
      </c>
      <c r="CHL5">
        <v>36162</v>
      </c>
      <c r="CHM5">
        <v>37274</v>
      </c>
      <c r="CHN5">
        <v>37936</v>
      </c>
      <c r="CHO5">
        <v>38009</v>
      </c>
      <c r="CHP5">
        <v>37708</v>
      </c>
      <c r="CHQ5">
        <v>37315</v>
      </c>
      <c r="CHR5">
        <v>36472</v>
      </c>
      <c r="CHS5">
        <v>37925</v>
      </c>
      <c r="CHT5">
        <v>37925</v>
      </c>
      <c r="CHU5">
        <v>59970</v>
      </c>
      <c r="CHV5">
        <v>60862</v>
      </c>
      <c r="CHW5">
        <v>58723</v>
      </c>
      <c r="CHX5">
        <v>61612</v>
      </c>
      <c r="CHY5">
        <v>59811</v>
      </c>
      <c r="CHZ5">
        <v>58493</v>
      </c>
      <c r="CIA5">
        <v>62187</v>
      </c>
      <c r="CIB5">
        <v>60094</v>
      </c>
      <c r="CIC5">
        <v>59475</v>
      </c>
      <c r="CID5">
        <v>58979</v>
      </c>
      <c r="CIE5">
        <v>59242</v>
      </c>
      <c r="CIF5">
        <v>57662</v>
      </c>
      <c r="CIG5">
        <v>56449</v>
      </c>
      <c r="CIH5">
        <v>55695</v>
      </c>
      <c r="CII5">
        <v>55907</v>
      </c>
      <c r="CIJ5">
        <v>52508</v>
      </c>
      <c r="CIK5">
        <v>52924</v>
      </c>
      <c r="CIL5">
        <v>53344</v>
      </c>
      <c r="CIM5">
        <v>52962</v>
      </c>
      <c r="CIN5">
        <v>52166</v>
      </c>
      <c r="CIO5">
        <v>96875</v>
      </c>
      <c r="CIP5">
        <v>90382</v>
      </c>
      <c r="CIQ5">
        <v>83945</v>
      </c>
      <c r="CIR5">
        <v>77731</v>
      </c>
      <c r="CIS5">
        <v>77731</v>
      </c>
      <c r="CIT5">
        <v>75063</v>
      </c>
      <c r="CIU5">
        <v>72753</v>
      </c>
      <c r="CIV5">
        <v>81697</v>
      </c>
      <c r="CIW5">
        <v>79887</v>
      </c>
      <c r="CIX5">
        <v>69970</v>
      </c>
      <c r="CIY5">
        <v>63053</v>
      </c>
      <c r="CIZ5">
        <v>59061</v>
      </c>
      <c r="CJA5">
        <v>56479</v>
      </c>
      <c r="CJB5">
        <v>56411</v>
      </c>
      <c r="CJC5">
        <v>56411</v>
      </c>
      <c r="CJD5">
        <v>55246</v>
      </c>
      <c r="CJE5">
        <v>52356</v>
      </c>
      <c r="CJF5">
        <v>51240</v>
      </c>
      <c r="CJG5">
        <v>49678</v>
      </c>
      <c r="CJH5">
        <v>49678</v>
      </c>
      <c r="CJI5">
        <v>96219</v>
      </c>
      <c r="CJJ5">
        <v>98844</v>
      </c>
      <c r="CJK5">
        <v>88552</v>
      </c>
      <c r="CJL5">
        <v>86884</v>
      </c>
      <c r="CJM5">
        <v>81710</v>
      </c>
      <c r="CJN5">
        <v>67512</v>
      </c>
      <c r="CJO5">
        <v>65202</v>
      </c>
      <c r="CJP5">
        <v>66163</v>
      </c>
      <c r="CJQ5">
        <v>63628</v>
      </c>
      <c r="CJR5">
        <v>60699</v>
      </c>
      <c r="CJS5">
        <v>59168</v>
      </c>
      <c r="CJT5">
        <v>57631</v>
      </c>
      <c r="CJU5">
        <v>54303</v>
      </c>
      <c r="CJV5">
        <v>58634</v>
      </c>
      <c r="CJW5">
        <v>59047</v>
      </c>
      <c r="CJX5">
        <v>59480</v>
      </c>
      <c r="CJY5">
        <v>58037</v>
      </c>
      <c r="CJZ5">
        <v>54934</v>
      </c>
      <c r="CKA5">
        <v>53195</v>
      </c>
      <c r="CKB5">
        <v>53920</v>
      </c>
      <c r="CKC5">
        <v>53966</v>
      </c>
      <c r="CKD5">
        <v>53966</v>
      </c>
      <c r="CKE5">
        <v>52446</v>
      </c>
      <c r="CKF5">
        <v>52368</v>
      </c>
      <c r="CKG5">
        <v>50951</v>
      </c>
      <c r="CKH5">
        <v>111035</v>
      </c>
      <c r="CKI5">
        <v>111504</v>
      </c>
      <c r="CKJ5">
        <v>110932</v>
      </c>
      <c r="CKK5">
        <v>113978</v>
      </c>
      <c r="CKL5">
        <v>100993</v>
      </c>
      <c r="CKM5">
        <v>94655</v>
      </c>
      <c r="CKN5">
        <v>90271</v>
      </c>
      <c r="CKO5">
        <v>85516</v>
      </c>
      <c r="CKP5">
        <v>86753</v>
      </c>
      <c r="CKQ5">
        <v>86366</v>
      </c>
      <c r="CKR5">
        <v>82355</v>
      </c>
      <c r="CKS5">
        <v>81089</v>
      </c>
      <c r="CKT5">
        <v>76504</v>
      </c>
      <c r="CKU5">
        <v>71859</v>
      </c>
      <c r="CKV5">
        <v>71859</v>
      </c>
      <c r="CKW5">
        <v>67655</v>
      </c>
      <c r="CKX5">
        <v>65557</v>
      </c>
      <c r="CKY5">
        <v>64921</v>
      </c>
      <c r="CKZ5">
        <v>62953</v>
      </c>
      <c r="CLA5">
        <v>63515</v>
      </c>
      <c r="CLB5">
        <v>124962</v>
      </c>
      <c r="CLC5">
        <v>117107</v>
      </c>
      <c r="CLD5">
        <v>107801</v>
      </c>
      <c r="CLE5">
        <v>103089</v>
      </c>
      <c r="CLF5">
        <v>95403</v>
      </c>
      <c r="CLG5">
        <v>89340</v>
      </c>
      <c r="CLH5">
        <v>84689</v>
      </c>
      <c r="CLI5">
        <v>83966</v>
      </c>
      <c r="CLJ5">
        <v>82185</v>
      </c>
      <c r="CLK5">
        <v>78685</v>
      </c>
      <c r="CLL5">
        <v>77844</v>
      </c>
      <c r="CLM5">
        <v>72929</v>
      </c>
      <c r="CLN5">
        <v>71782</v>
      </c>
      <c r="CLO5">
        <v>70186</v>
      </c>
      <c r="CLP5">
        <v>69985</v>
      </c>
      <c r="CLQ5">
        <v>68296</v>
      </c>
      <c r="CLR5">
        <v>67549</v>
      </c>
      <c r="CLS5">
        <v>68674</v>
      </c>
      <c r="CLT5">
        <v>66678</v>
      </c>
      <c r="CLU5">
        <v>68234</v>
      </c>
      <c r="CLV5">
        <v>94372</v>
      </c>
      <c r="CLW5">
        <v>80314</v>
      </c>
      <c r="CLX5">
        <v>73571</v>
      </c>
      <c r="CLY5">
        <v>71328</v>
      </c>
      <c r="CLZ5">
        <v>65222</v>
      </c>
      <c r="CMA5">
        <v>60242</v>
      </c>
      <c r="CMB5">
        <v>57151</v>
      </c>
      <c r="CMC5">
        <v>56042</v>
      </c>
      <c r="CMD5">
        <v>54960</v>
      </c>
      <c r="CME5">
        <v>54304</v>
      </c>
      <c r="CMF5">
        <v>53470</v>
      </c>
      <c r="CMG5">
        <v>54850</v>
      </c>
      <c r="CMH5">
        <v>54773</v>
      </c>
      <c r="CMI5">
        <v>53345</v>
      </c>
      <c r="CMJ5">
        <v>53345</v>
      </c>
      <c r="CMK5">
        <v>54113</v>
      </c>
      <c r="CML5">
        <v>53929</v>
      </c>
      <c r="CMM5">
        <v>53980</v>
      </c>
      <c r="CMN5">
        <v>50803</v>
      </c>
      <c r="CMO5">
        <v>49303</v>
      </c>
      <c r="CMP5">
        <v>47796</v>
      </c>
      <c r="CMQ5">
        <v>49315</v>
      </c>
      <c r="CMR5">
        <v>48908</v>
      </c>
      <c r="CMS5">
        <v>47694</v>
      </c>
      <c r="CMT5">
        <v>47281</v>
      </c>
      <c r="CMU5">
        <v>74307</v>
      </c>
      <c r="CMV5">
        <v>67461</v>
      </c>
      <c r="CMW5">
        <v>70795</v>
      </c>
      <c r="CMX5">
        <v>73285</v>
      </c>
      <c r="CMY5">
        <v>71836</v>
      </c>
      <c r="CMZ5">
        <v>67507</v>
      </c>
      <c r="CNA5">
        <v>64101</v>
      </c>
      <c r="CNB5">
        <v>64254</v>
      </c>
      <c r="CNC5">
        <v>64818</v>
      </c>
      <c r="CND5">
        <v>61266</v>
      </c>
      <c r="CNE5">
        <v>61235</v>
      </c>
      <c r="CNF5">
        <v>59506</v>
      </c>
      <c r="CNG5">
        <v>57914</v>
      </c>
      <c r="CNH5">
        <v>58458</v>
      </c>
      <c r="CNI5">
        <v>53765</v>
      </c>
      <c r="CNJ5">
        <v>53425</v>
      </c>
      <c r="CNK5">
        <v>51122</v>
      </c>
      <c r="CNL5">
        <v>50059</v>
      </c>
      <c r="CNM5">
        <v>48041</v>
      </c>
      <c r="CNN5">
        <v>48302</v>
      </c>
      <c r="CNO5">
        <v>96373</v>
      </c>
      <c r="CNP5">
        <v>94246</v>
      </c>
      <c r="CNQ5">
        <v>91203</v>
      </c>
      <c r="CNR5">
        <v>89548</v>
      </c>
      <c r="CNS5">
        <v>82190</v>
      </c>
      <c r="CNT5">
        <v>81153</v>
      </c>
      <c r="CNU5">
        <v>75391</v>
      </c>
      <c r="CNV5">
        <v>72305</v>
      </c>
      <c r="CNW5">
        <v>70375</v>
      </c>
      <c r="CNX5">
        <v>68727</v>
      </c>
      <c r="CNY5">
        <v>66416</v>
      </c>
      <c r="CNZ5">
        <v>67304</v>
      </c>
      <c r="COA5">
        <v>67537</v>
      </c>
      <c r="COB5">
        <v>67537</v>
      </c>
      <c r="COC5">
        <v>64404</v>
      </c>
      <c r="COD5">
        <v>64955</v>
      </c>
      <c r="COE5">
        <v>64650</v>
      </c>
      <c r="COF5">
        <v>62246</v>
      </c>
      <c r="COG5">
        <v>60357</v>
      </c>
      <c r="COH5">
        <v>62574</v>
      </c>
      <c r="COI5">
        <v>80872</v>
      </c>
      <c r="COJ5">
        <v>78674</v>
      </c>
      <c r="COK5">
        <v>73036</v>
      </c>
      <c r="COL5">
        <v>68885</v>
      </c>
      <c r="COM5">
        <v>67209</v>
      </c>
      <c r="CON5">
        <v>66274</v>
      </c>
      <c r="COO5">
        <v>61910</v>
      </c>
      <c r="COP5">
        <v>61097</v>
      </c>
      <c r="COQ5">
        <v>61950</v>
      </c>
      <c r="COR5">
        <v>59971</v>
      </c>
      <c r="COS5">
        <v>59283</v>
      </c>
      <c r="COT5">
        <v>58356</v>
      </c>
      <c r="COU5">
        <v>54734</v>
      </c>
      <c r="COV5">
        <v>56189</v>
      </c>
      <c r="COW5">
        <v>55188</v>
      </c>
      <c r="COX5">
        <v>52941</v>
      </c>
      <c r="COY5">
        <v>50119</v>
      </c>
      <c r="COZ5">
        <v>50078</v>
      </c>
      <c r="CPA5">
        <v>50386</v>
      </c>
      <c r="CPB5">
        <v>50386</v>
      </c>
      <c r="CPC5">
        <v>49265</v>
      </c>
      <c r="CPD5">
        <v>49612</v>
      </c>
      <c r="CPE5">
        <v>47588</v>
      </c>
      <c r="CPF5">
        <v>46407</v>
      </c>
      <c r="CPG5">
        <v>47653</v>
      </c>
      <c r="CPH5">
        <v>86201</v>
      </c>
      <c r="CPI5">
        <v>80108</v>
      </c>
      <c r="CPJ5">
        <v>74488</v>
      </c>
      <c r="CPK5">
        <v>71782</v>
      </c>
      <c r="CPL5">
        <v>71955</v>
      </c>
      <c r="CPM5">
        <v>70709</v>
      </c>
      <c r="CPN5">
        <v>67356</v>
      </c>
      <c r="CPO5">
        <v>66950</v>
      </c>
      <c r="CPP5">
        <v>66496</v>
      </c>
      <c r="CPQ5">
        <v>65956</v>
      </c>
      <c r="CPR5">
        <v>63573</v>
      </c>
      <c r="CPS5">
        <v>61294</v>
      </c>
      <c r="CPT5">
        <v>55660</v>
      </c>
      <c r="CPU5">
        <v>54926</v>
      </c>
      <c r="CPV5">
        <v>53221</v>
      </c>
      <c r="CPW5">
        <v>52670</v>
      </c>
      <c r="CPX5">
        <v>50149</v>
      </c>
      <c r="CPY5">
        <v>51114</v>
      </c>
      <c r="CPZ5">
        <v>49234</v>
      </c>
      <c r="CQA5">
        <v>47572</v>
      </c>
      <c r="CQB5">
        <v>64073</v>
      </c>
      <c r="CQC5">
        <v>66354</v>
      </c>
      <c r="CQD5">
        <v>65502</v>
      </c>
      <c r="CQE5">
        <v>63414</v>
      </c>
      <c r="CQF5">
        <v>61160</v>
      </c>
      <c r="CQG5">
        <v>61160</v>
      </c>
      <c r="CQH5">
        <v>57451</v>
      </c>
      <c r="CQI5">
        <v>55140</v>
      </c>
      <c r="CQJ5">
        <v>53503</v>
      </c>
      <c r="CQK5">
        <v>51029</v>
      </c>
      <c r="CQL5">
        <v>49140</v>
      </c>
      <c r="CQM5">
        <v>47690</v>
      </c>
      <c r="CQN5">
        <v>47687</v>
      </c>
      <c r="CQO5">
        <v>47152</v>
      </c>
      <c r="CQP5">
        <v>44976</v>
      </c>
      <c r="CQQ5">
        <v>42341</v>
      </c>
      <c r="CQR5">
        <v>42162</v>
      </c>
      <c r="CQS5">
        <v>38657</v>
      </c>
      <c r="CQT5">
        <v>36659</v>
      </c>
      <c r="CQU5">
        <v>35627</v>
      </c>
      <c r="CQV5">
        <v>88079</v>
      </c>
      <c r="CQW5">
        <v>81267</v>
      </c>
      <c r="CQX5">
        <v>75614</v>
      </c>
      <c r="CQY5">
        <v>68747</v>
      </c>
      <c r="CQZ5">
        <v>66170</v>
      </c>
      <c r="CRA5">
        <v>62231</v>
      </c>
      <c r="CRB5">
        <v>60473</v>
      </c>
      <c r="CRC5">
        <v>62687</v>
      </c>
      <c r="CRD5">
        <v>63425</v>
      </c>
      <c r="CRE5">
        <v>62174</v>
      </c>
      <c r="CRF5">
        <v>61579</v>
      </c>
      <c r="CRG5">
        <v>61549</v>
      </c>
      <c r="CRH5">
        <v>60598</v>
      </c>
      <c r="CRI5">
        <v>59300</v>
      </c>
      <c r="CRJ5">
        <v>59816</v>
      </c>
      <c r="CRK5">
        <v>59102</v>
      </c>
      <c r="CRL5">
        <v>57519</v>
      </c>
      <c r="CRM5">
        <v>56711</v>
      </c>
      <c r="CRN5">
        <v>54326</v>
      </c>
      <c r="CRO5">
        <v>53901</v>
      </c>
      <c r="CRP5">
        <v>51899</v>
      </c>
      <c r="CRQ5">
        <v>48888</v>
      </c>
      <c r="CRR5">
        <v>48540</v>
      </c>
      <c r="CRS5">
        <v>49749</v>
      </c>
      <c r="CRT5">
        <v>49749</v>
      </c>
      <c r="CRU5">
        <v>120385</v>
      </c>
      <c r="CRV5">
        <v>105316</v>
      </c>
      <c r="CRW5">
        <v>97675</v>
      </c>
      <c r="CRX5">
        <v>88978</v>
      </c>
      <c r="CRY5">
        <v>78335</v>
      </c>
      <c r="CRZ5">
        <v>70889</v>
      </c>
      <c r="CSA5">
        <v>69498</v>
      </c>
      <c r="CSB5">
        <v>66659</v>
      </c>
      <c r="CSC5">
        <v>65388</v>
      </c>
      <c r="CSD5">
        <v>63691</v>
      </c>
      <c r="CSE5">
        <v>56484</v>
      </c>
      <c r="CSF5">
        <v>54960</v>
      </c>
      <c r="CSG5">
        <v>54698</v>
      </c>
      <c r="CSH5">
        <v>51134</v>
      </c>
      <c r="CSI5">
        <v>47729</v>
      </c>
      <c r="CSJ5">
        <v>46028</v>
      </c>
      <c r="CSK5">
        <v>41203</v>
      </c>
      <c r="CSL5">
        <v>38492</v>
      </c>
      <c r="CSM5">
        <v>35539</v>
      </c>
      <c r="CSN5">
        <v>33301</v>
      </c>
      <c r="CSO5">
        <v>74025</v>
      </c>
      <c r="CSP5">
        <v>66388</v>
      </c>
      <c r="CSQ5">
        <v>60922</v>
      </c>
      <c r="CSR5">
        <v>57053</v>
      </c>
      <c r="CSS5">
        <v>57053</v>
      </c>
      <c r="CST5">
        <v>55476</v>
      </c>
      <c r="CSU5">
        <v>51702</v>
      </c>
      <c r="CSV5">
        <v>47095</v>
      </c>
      <c r="CSW5">
        <v>44272</v>
      </c>
      <c r="CSX5">
        <v>42551</v>
      </c>
      <c r="CSY5">
        <v>38415</v>
      </c>
      <c r="CSZ5">
        <v>35643</v>
      </c>
      <c r="CTA5">
        <v>34097</v>
      </c>
      <c r="CTB5">
        <v>33618</v>
      </c>
      <c r="CTC5">
        <v>33618</v>
      </c>
      <c r="CTD5">
        <v>34279</v>
      </c>
      <c r="CTE5">
        <v>33514</v>
      </c>
      <c r="CTF5">
        <v>32789</v>
      </c>
      <c r="CTG5">
        <v>31662</v>
      </c>
      <c r="CTH5">
        <v>31662</v>
      </c>
      <c r="CTI5">
        <v>74039</v>
      </c>
      <c r="CTJ5">
        <v>69111</v>
      </c>
      <c r="CTK5">
        <v>62212</v>
      </c>
      <c r="CTL5">
        <v>54379</v>
      </c>
      <c r="CTM5">
        <v>47176</v>
      </c>
      <c r="CTN5">
        <v>44293</v>
      </c>
      <c r="CTO5">
        <v>43416</v>
      </c>
      <c r="CTP5">
        <v>43396</v>
      </c>
      <c r="CTQ5">
        <v>41927</v>
      </c>
      <c r="CTR5">
        <v>40901</v>
      </c>
      <c r="CTS5">
        <v>39324</v>
      </c>
      <c r="CTT5">
        <v>36481</v>
      </c>
      <c r="CTU5">
        <v>34141</v>
      </c>
      <c r="CTV5">
        <v>33763</v>
      </c>
      <c r="CTW5">
        <v>33712</v>
      </c>
      <c r="CTX5">
        <v>33710</v>
      </c>
      <c r="CTY5">
        <v>33688</v>
      </c>
      <c r="CTZ5">
        <v>32710</v>
      </c>
      <c r="CUA5">
        <v>31715</v>
      </c>
      <c r="CUB5">
        <v>30439</v>
      </c>
      <c r="CUC5">
        <v>30171</v>
      </c>
      <c r="CUD5">
        <v>30171</v>
      </c>
      <c r="CUE5">
        <v>29582</v>
      </c>
      <c r="CUF5">
        <v>30642</v>
      </c>
      <c r="CUG5">
        <v>33025</v>
      </c>
      <c r="CUH5">
        <v>68879</v>
      </c>
      <c r="CUI5">
        <v>64871</v>
      </c>
      <c r="CUJ5">
        <v>62003</v>
      </c>
      <c r="CUK5">
        <v>62584</v>
      </c>
      <c r="CUL5">
        <v>56386</v>
      </c>
      <c r="CUM5">
        <v>56894</v>
      </c>
      <c r="CUN5">
        <v>57313</v>
      </c>
      <c r="CUO5">
        <v>56081</v>
      </c>
      <c r="CUP5">
        <v>55199</v>
      </c>
      <c r="CUQ5">
        <v>52652</v>
      </c>
      <c r="CUR5">
        <v>51147</v>
      </c>
      <c r="CUS5">
        <v>48167</v>
      </c>
      <c r="CUT5">
        <v>47316</v>
      </c>
      <c r="CUU5">
        <v>46890</v>
      </c>
      <c r="CUV5">
        <v>46125</v>
      </c>
      <c r="CUW5">
        <v>44483</v>
      </c>
      <c r="CUX5">
        <v>42364</v>
      </c>
      <c r="CUY5">
        <v>40876</v>
      </c>
      <c r="CUZ5">
        <v>37890</v>
      </c>
      <c r="CVA5">
        <v>36400</v>
      </c>
      <c r="CVB5">
        <v>95476</v>
      </c>
      <c r="CVC5">
        <v>93592</v>
      </c>
      <c r="CVD5">
        <v>87803</v>
      </c>
      <c r="CVE5">
        <v>81359</v>
      </c>
      <c r="CVF5">
        <v>84499</v>
      </c>
      <c r="CVG5">
        <v>77724</v>
      </c>
      <c r="CVH5">
        <v>74757</v>
      </c>
      <c r="CVI5">
        <v>73022</v>
      </c>
      <c r="CVJ5">
        <v>71381</v>
      </c>
      <c r="CVK5">
        <v>68604</v>
      </c>
      <c r="CVL5">
        <v>65731</v>
      </c>
      <c r="CVM5">
        <v>62936</v>
      </c>
      <c r="CVN5">
        <v>62643</v>
      </c>
      <c r="CVO5">
        <v>62167</v>
      </c>
      <c r="CVP5">
        <v>60535</v>
      </c>
      <c r="CVQ5">
        <v>62296</v>
      </c>
      <c r="CVR5">
        <v>59619</v>
      </c>
      <c r="CVS5">
        <v>58757</v>
      </c>
      <c r="CVT5">
        <v>57960</v>
      </c>
      <c r="CVU5">
        <v>57234</v>
      </c>
      <c r="CVV5">
        <v>70307</v>
      </c>
      <c r="CVW5">
        <v>67497</v>
      </c>
      <c r="CVX5">
        <v>62547</v>
      </c>
      <c r="CVY5">
        <v>60201</v>
      </c>
      <c r="CVZ5">
        <v>59490</v>
      </c>
      <c r="CWA5">
        <v>60392</v>
      </c>
      <c r="CWB5">
        <v>59039</v>
      </c>
      <c r="CWC5">
        <v>65190</v>
      </c>
      <c r="CWD5">
        <v>60574</v>
      </c>
      <c r="CWE5">
        <v>59219</v>
      </c>
      <c r="CWF5">
        <v>56301</v>
      </c>
      <c r="CWG5">
        <v>53164</v>
      </c>
      <c r="CWH5">
        <v>51414</v>
      </c>
      <c r="CWI5">
        <v>50280</v>
      </c>
      <c r="CWJ5">
        <v>50280</v>
      </c>
      <c r="CWK5">
        <v>51109</v>
      </c>
      <c r="CWL5">
        <v>51486</v>
      </c>
      <c r="CWM5">
        <v>50272</v>
      </c>
      <c r="CWN5">
        <v>49602</v>
      </c>
      <c r="CWO5">
        <v>48255</v>
      </c>
      <c r="CWP5">
        <v>47390</v>
      </c>
      <c r="CWQ5">
        <v>48976</v>
      </c>
      <c r="CWR5">
        <v>45523</v>
      </c>
      <c r="CWS5">
        <v>44719</v>
      </c>
      <c r="CWT5">
        <v>43372</v>
      </c>
      <c r="CWU5">
        <v>84774</v>
      </c>
      <c r="CWV5">
        <v>80632</v>
      </c>
      <c r="CWW5">
        <v>75011</v>
      </c>
      <c r="CWX5">
        <v>68379</v>
      </c>
      <c r="CWY5">
        <v>64358</v>
      </c>
      <c r="CWZ5">
        <v>62605</v>
      </c>
      <c r="CXA5">
        <v>59496</v>
      </c>
      <c r="CXB5">
        <v>60349</v>
      </c>
      <c r="CXC5">
        <v>55962</v>
      </c>
      <c r="CXD5">
        <v>54491</v>
      </c>
      <c r="CXE5">
        <v>53725</v>
      </c>
      <c r="CXF5">
        <v>53301</v>
      </c>
      <c r="CXG5">
        <v>50965</v>
      </c>
      <c r="CXH5">
        <v>48416</v>
      </c>
      <c r="CXI5">
        <v>45624</v>
      </c>
      <c r="CXJ5">
        <v>43980</v>
      </c>
      <c r="CXK5">
        <v>42242</v>
      </c>
      <c r="CXL5">
        <v>40955</v>
      </c>
      <c r="CXM5">
        <v>39146</v>
      </c>
      <c r="CXN5">
        <v>36965</v>
      </c>
      <c r="CXO5">
        <v>63707</v>
      </c>
      <c r="CXP5">
        <v>59416</v>
      </c>
      <c r="CXQ5">
        <v>53448</v>
      </c>
      <c r="CXR5">
        <v>48747</v>
      </c>
      <c r="CXS5">
        <v>45091</v>
      </c>
      <c r="CXT5">
        <v>43629</v>
      </c>
      <c r="CXU5">
        <v>42953</v>
      </c>
      <c r="CXV5">
        <v>40536</v>
      </c>
      <c r="CXW5">
        <v>38122</v>
      </c>
      <c r="CXX5">
        <v>37452</v>
      </c>
      <c r="CXY5">
        <v>36112</v>
      </c>
      <c r="CXZ5">
        <v>35187</v>
      </c>
      <c r="CYA5">
        <v>32577</v>
      </c>
      <c r="CYB5">
        <v>30092</v>
      </c>
      <c r="CYC5">
        <v>30092</v>
      </c>
      <c r="CYD5">
        <v>28015</v>
      </c>
      <c r="CYE5">
        <v>27016</v>
      </c>
      <c r="CYF5">
        <v>29183</v>
      </c>
      <c r="CYG5">
        <v>29894</v>
      </c>
      <c r="CYH5">
        <v>29820</v>
      </c>
      <c r="CYI5">
        <v>28530</v>
      </c>
      <c r="CYJ5">
        <v>29381</v>
      </c>
      <c r="CYK5">
        <v>28237</v>
      </c>
      <c r="CYL5">
        <v>28473</v>
      </c>
      <c r="CYM5">
        <v>27589</v>
      </c>
      <c r="CYN5">
        <v>65931</v>
      </c>
      <c r="CYO5">
        <v>67505</v>
      </c>
      <c r="CYP5">
        <v>65422</v>
      </c>
      <c r="CYQ5">
        <v>61722</v>
      </c>
      <c r="CYR5">
        <v>59359</v>
      </c>
      <c r="CYS5">
        <v>55575</v>
      </c>
      <c r="CYT5">
        <v>52756</v>
      </c>
      <c r="CYU5">
        <v>50228</v>
      </c>
      <c r="CYV5">
        <v>47783</v>
      </c>
      <c r="CYW5">
        <v>46113</v>
      </c>
      <c r="CYX5">
        <v>44521</v>
      </c>
      <c r="CYY5">
        <v>42031</v>
      </c>
      <c r="CYZ5">
        <v>39696</v>
      </c>
      <c r="CZA5">
        <v>38550</v>
      </c>
      <c r="CZB5">
        <v>38550</v>
      </c>
      <c r="CZC5">
        <v>38116</v>
      </c>
      <c r="CZD5">
        <v>38644</v>
      </c>
      <c r="CZE5">
        <v>37968</v>
      </c>
      <c r="CZF5">
        <v>35643</v>
      </c>
      <c r="CZG5">
        <v>35570</v>
      </c>
      <c r="CZH5">
        <v>56849</v>
      </c>
      <c r="CZI5">
        <v>50553</v>
      </c>
      <c r="CZJ5">
        <v>45182</v>
      </c>
      <c r="CZK5">
        <v>42633</v>
      </c>
      <c r="CZL5">
        <v>41425</v>
      </c>
      <c r="CZM5">
        <v>38851</v>
      </c>
      <c r="CZN5">
        <v>39421</v>
      </c>
      <c r="CZO5">
        <v>40708</v>
      </c>
      <c r="CZP5">
        <v>38275</v>
      </c>
      <c r="CZQ5">
        <v>37657</v>
      </c>
      <c r="CZR5">
        <v>36991</v>
      </c>
      <c r="CZS5">
        <v>37555</v>
      </c>
      <c r="CZT5">
        <v>36228</v>
      </c>
      <c r="CZU5">
        <v>36317</v>
      </c>
      <c r="CZV5">
        <v>35782</v>
      </c>
      <c r="CZW5">
        <v>35619</v>
      </c>
      <c r="CZX5">
        <v>34597</v>
      </c>
      <c r="CZY5">
        <v>34754</v>
      </c>
      <c r="CZZ5">
        <v>35576</v>
      </c>
      <c r="DAA5">
        <v>33943</v>
      </c>
      <c r="DAB5">
        <v>63338</v>
      </c>
      <c r="DAC5">
        <v>59224</v>
      </c>
      <c r="DAD5">
        <v>51183</v>
      </c>
      <c r="DAE5">
        <v>44755</v>
      </c>
      <c r="DAF5">
        <v>41087</v>
      </c>
      <c r="DAG5">
        <v>40957</v>
      </c>
      <c r="DAH5">
        <v>37179</v>
      </c>
      <c r="DAI5">
        <v>36499</v>
      </c>
      <c r="DAJ5">
        <v>34839</v>
      </c>
      <c r="DAK5">
        <v>35162</v>
      </c>
      <c r="DAL5">
        <v>33583</v>
      </c>
      <c r="DAM5">
        <v>31179</v>
      </c>
      <c r="DAN5">
        <v>29113</v>
      </c>
      <c r="DAO5">
        <v>27791</v>
      </c>
      <c r="DAP5">
        <v>27739</v>
      </c>
      <c r="DAQ5">
        <v>25666</v>
      </c>
      <c r="DAR5">
        <v>23198</v>
      </c>
      <c r="DAS5">
        <v>23749</v>
      </c>
      <c r="DAT5">
        <v>23584</v>
      </c>
      <c r="DAU5">
        <v>23174</v>
      </c>
      <c r="DAV5">
        <v>23174</v>
      </c>
      <c r="DAW5">
        <v>21752</v>
      </c>
      <c r="DAX5">
        <v>22651</v>
      </c>
      <c r="DAY5">
        <v>23132</v>
      </c>
      <c r="DAZ5">
        <v>21923</v>
      </c>
      <c r="DBA5">
        <v>29275</v>
      </c>
      <c r="DBB5">
        <v>26820</v>
      </c>
      <c r="DBC5">
        <v>25321</v>
      </c>
      <c r="DBD5">
        <v>22777</v>
      </c>
      <c r="DBE5">
        <v>22902</v>
      </c>
      <c r="DBF5">
        <v>22512</v>
      </c>
      <c r="DBG5">
        <v>21813</v>
      </c>
      <c r="DBH5">
        <v>20450</v>
      </c>
      <c r="DBI5">
        <v>19680</v>
      </c>
      <c r="DBJ5">
        <v>18347</v>
      </c>
      <c r="DBK5">
        <v>18659</v>
      </c>
      <c r="DBL5">
        <v>18671</v>
      </c>
      <c r="DBM5">
        <v>18899</v>
      </c>
      <c r="DBN5">
        <v>19062</v>
      </c>
      <c r="DBO5">
        <v>20307</v>
      </c>
      <c r="DBP5">
        <v>21959</v>
      </c>
      <c r="DBQ5">
        <v>22511</v>
      </c>
      <c r="DBR5">
        <v>21931</v>
      </c>
      <c r="DBS5">
        <v>22763</v>
      </c>
      <c r="DBT5">
        <v>22105</v>
      </c>
      <c r="DBU5">
        <v>32042</v>
      </c>
      <c r="DBV5">
        <v>31827</v>
      </c>
      <c r="DBW5">
        <v>29829</v>
      </c>
      <c r="DBX5">
        <v>27094</v>
      </c>
      <c r="DBY5">
        <v>27094</v>
      </c>
      <c r="DBZ5">
        <v>26759</v>
      </c>
      <c r="DCA5">
        <v>25707</v>
      </c>
      <c r="DCB5">
        <v>24886</v>
      </c>
      <c r="DCC5">
        <v>25461</v>
      </c>
      <c r="DCD5">
        <v>21461</v>
      </c>
      <c r="DCE5">
        <v>21398</v>
      </c>
      <c r="DCF5">
        <v>21025</v>
      </c>
      <c r="DCG5">
        <v>20309</v>
      </c>
      <c r="DCH5">
        <v>19741</v>
      </c>
      <c r="DCI5">
        <v>19860</v>
      </c>
      <c r="DCJ5">
        <v>20021</v>
      </c>
      <c r="DCK5">
        <v>19511</v>
      </c>
      <c r="DCL5">
        <v>19889</v>
      </c>
    </row>
    <row r="6" spans="1:2794" x14ac:dyDescent="0.25">
      <c r="A6" s="25" t="s">
        <v>3323</v>
      </c>
      <c r="B6">
        <v>29860</v>
      </c>
      <c r="C6">
        <v>29860</v>
      </c>
      <c r="D6">
        <v>29468</v>
      </c>
      <c r="E6">
        <v>29050</v>
      </c>
      <c r="F6">
        <v>28861</v>
      </c>
      <c r="G6">
        <v>28100</v>
      </c>
      <c r="H6">
        <v>27701</v>
      </c>
      <c r="I6">
        <v>27732</v>
      </c>
      <c r="J6">
        <v>27923</v>
      </c>
      <c r="K6">
        <v>27613</v>
      </c>
      <c r="L6">
        <v>27256</v>
      </c>
      <c r="M6">
        <v>27108</v>
      </c>
      <c r="N6">
        <v>24735</v>
      </c>
      <c r="O6">
        <v>25138</v>
      </c>
      <c r="P6">
        <v>24951</v>
      </c>
      <c r="Q6">
        <v>55223</v>
      </c>
      <c r="R6">
        <v>52411</v>
      </c>
      <c r="S6">
        <v>49473</v>
      </c>
      <c r="T6">
        <v>46292</v>
      </c>
      <c r="U6">
        <v>45905</v>
      </c>
      <c r="V6">
        <v>45245</v>
      </c>
      <c r="W6">
        <v>44177</v>
      </c>
      <c r="X6">
        <v>41291</v>
      </c>
      <c r="Y6">
        <v>41291</v>
      </c>
      <c r="Z6">
        <v>39863</v>
      </c>
      <c r="AA6">
        <v>37927</v>
      </c>
      <c r="AB6">
        <v>37018</v>
      </c>
      <c r="AC6">
        <v>35004</v>
      </c>
      <c r="AD6">
        <v>34254</v>
      </c>
      <c r="AE6">
        <v>33702</v>
      </c>
      <c r="AF6">
        <v>33392</v>
      </c>
      <c r="AG6">
        <v>32937</v>
      </c>
      <c r="AH6">
        <v>32704</v>
      </c>
      <c r="AI6">
        <v>32579</v>
      </c>
      <c r="AJ6">
        <v>31733</v>
      </c>
      <c r="AK6">
        <v>30849</v>
      </c>
      <c r="AL6">
        <v>30414</v>
      </c>
      <c r="AM6">
        <v>30724</v>
      </c>
      <c r="AN6">
        <v>31108</v>
      </c>
      <c r="AO6">
        <v>30649</v>
      </c>
      <c r="AP6">
        <v>30406</v>
      </c>
      <c r="AQ6">
        <v>29515</v>
      </c>
      <c r="AR6">
        <v>29077</v>
      </c>
      <c r="AS6">
        <v>28629</v>
      </c>
      <c r="AT6">
        <v>28363</v>
      </c>
      <c r="AU6">
        <v>28109</v>
      </c>
      <c r="AV6">
        <v>29053</v>
      </c>
      <c r="AW6">
        <v>27296</v>
      </c>
      <c r="AX6">
        <v>27181</v>
      </c>
      <c r="AY6">
        <v>26734</v>
      </c>
      <c r="AZ6">
        <v>26770</v>
      </c>
      <c r="BA6">
        <v>25526</v>
      </c>
      <c r="BB6">
        <v>26028</v>
      </c>
      <c r="BC6">
        <v>25956</v>
      </c>
      <c r="BD6">
        <v>25799</v>
      </c>
      <c r="BE6">
        <v>33072</v>
      </c>
      <c r="BF6">
        <v>32330</v>
      </c>
      <c r="BG6">
        <v>31927</v>
      </c>
      <c r="BH6">
        <v>31149</v>
      </c>
      <c r="BI6">
        <v>30118</v>
      </c>
      <c r="BJ6">
        <v>28811</v>
      </c>
      <c r="BK6">
        <v>28683</v>
      </c>
      <c r="BL6">
        <v>28141</v>
      </c>
      <c r="BM6">
        <v>27835</v>
      </c>
      <c r="BN6">
        <v>27636</v>
      </c>
      <c r="BO6">
        <v>26983</v>
      </c>
      <c r="BP6">
        <v>25810</v>
      </c>
      <c r="BQ6">
        <v>26134</v>
      </c>
      <c r="BR6">
        <v>25218</v>
      </c>
      <c r="BS6">
        <v>25218</v>
      </c>
      <c r="BT6">
        <v>24910</v>
      </c>
      <c r="BU6">
        <v>24085</v>
      </c>
      <c r="BV6">
        <v>23202</v>
      </c>
      <c r="BW6">
        <v>24990</v>
      </c>
      <c r="BX6">
        <v>22970</v>
      </c>
      <c r="BY6">
        <v>20384</v>
      </c>
      <c r="BZ6">
        <v>20920</v>
      </c>
      <c r="CA6">
        <v>21038</v>
      </c>
      <c r="CB6">
        <v>21073</v>
      </c>
      <c r="CC6">
        <v>21073</v>
      </c>
      <c r="CD6">
        <v>35828</v>
      </c>
      <c r="CE6">
        <v>32915</v>
      </c>
      <c r="CF6">
        <v>32552</v>
      </c>
      <c r="CG6">
        <v>33056</v>
      </c>
      <c r="CH6">
        <v>32691</v>
      </c>
      <c r="CI6">
        <v>31156</v>
      </c>
      <c r="CJ6">
        <v>30907</v>
      </c>
      <c r="CK6">
        <v>31463</v>
      </c>
      <c r="CL6">
        <v>32470</v>
      </c>
      <c r="CM6">
        <v>32083</v>
      </c>
      <c r="CN6">
        <v>31763</v>
      </c>
      <c r="CO6">
        <v>29887</v>
      </c>
      <c r="CP6">
        <v>28221</v>
      </c>
      <c r="CQ6">
        <v>26786</v>
      </c>
      <c r="CR6">
        <v>26296</v>
      </c>
      <c r="CS6">
        <v>25710</v>
      </c>
      <c r="CT6">
        <v>25592</v>
      </c>
      <c r="CU6">
        <v>25446</v>
      </c>
      <c r="CV6">
        <v>25446</v>
      </c>
      <c r="CW6">
        <v>25385</v>
      </c>
      <c r="CX6">
        <v>26134</v>
      </c>
      <c r="CY6">
        <v>35223</v>
      </c>
      <c r="CZ6">
        <v>34595</v>
      </c>
      <c r="DA6">
        <v>33260</v>
      </c>
      <c r="DB6">
        <v>32512</v>
      </c>
      <c r="DC6">
        <v>31581</v>
      </c>
      <c r="DD6">
        <v>31455</v>
      </c>
      <c r="DE6">
        <v>29741</v>
      </c>
      <c r="DF6">
        <v>28378</v>
      </c>
      <c r="DG6">
        <v>26941</v>
      </c>
      <c r="DH6">
        <v>25796</v>
      </c>
      <c r="DI6">
        <v>25434</v>
      </c>
      <c r="DJ6">
        <v>25145</v>
      </c>
      <c r="DK6">
        <v>24094</v>
      </c>
      <c r="DL6">
        <v>23659</v>
      </c>
      <c r="DM6">
        <v>23507</v>
      </c>
      <c r="DN6">
        <v>23279</v>
      </c>
      <c r="DO6">
        <v>23578</v>
      </c>
      <c r="DP6">
        <v>23183</v>
      </c>
      <c r="DQ6">
        <v>23031</v>
      </c>
      <c r="DR6">
        <v>21534</v>
      </c>
      <c r="DS6">
        <v>21071</v>
      </c>
      <c r="DT6">
        <v>21229</v>
      </c>
      <c r="DU6">
        <v>21571</v>
      </c>
      <c r="DV6">
        <v>21399</v>
      </c>
      <c r="DW6">
        <v>29980</v>
      </c>
      <c r="DX6">
        <v>28978</v>
      </c>
      <c r="DY6">
        <v>28033</v>
      </c>
      <c r="DZ6">
        <v>27510</v>
      </c>
      <c r="EA6">
        <v>27690</v>
      </c>
      <c r="EB6">
        <v>28797</v>
      </c>
      <c r="EC6">
        <v>28618</v>
      </c>
      <c r="ED6">
        <v>27903</v>
      </c>
      <c r="EE6">
        <v>27200</v>
      </c>
      <c r="EF6">
        <v>27200</v>
      </c>
      <c r="EG6">
        <v>26385</v>
      </c>
      <c r="EH6">
        <v>26461</v>
      </c>
      <c r="EI6">
        <v>27138</v>
      </c>
      <c r="EJ6">
        <v>26395</v>
      </c>
      <c r="EK6">
        <v>25221</v>
      </c>
      <c r="EL6">
        <v>24365</v>
      </c>
      <c r="EM6">
        <v>24129</v>
      </c>
      <c r="EN6">
        <v>23786</v>
      </c>
      <c r="EO6">
        <v>23863</v>
      </c>
      <c r="EP6">
        <v>23551</v>
      </c>
      <c r="EQ6">
        <v>50453</v>
      </c>
      <c r="ER6">
        <v>45638</v>
      </c>
      <c r="ES6">
        <v>43399</v>
      </c>
      <c r="ET6">
        <v>41737</v>
      </c>
      <c r="EU6">
        <v>38752</v>
      </c>
      <c r="EV6">
        <v>37994</v>
      </c>
      <c r="EW6">
        <v>37882</v>
      </c>
      <c r="EX6">
        <v>38243</v>
      </c>
      <c r="EY6">
        <v>38978</v>
      </c>
      <c r="EZ6">
        <v>37872</v>
      </c>
      <c r="FA6">
        <v>37879</v>
      </c>
      <c r="FB6">
        <v>37463</v>
      </c>
      <c r="FC6">
        <v>36392</v>
      </c>
      <c r="FD6">
        <v>35341</v>
      </c>
      <c r="FE6">
        <v>34664</v>
      </c>
      <c r="FF6">
        <v>34394</v>
      </c>
      <c r="FG6">
        <v>29667</v>
      </c>
      <c r="FH6">
        <v>29483</v>
      </c>
      <c r="FI6">
        <v>27752</v>
      </c>
      <c r="FJ6">
        <v>27574</v>
      </c>
      <c r="FK6">
        <v>33955</v>
      </c>
      <c r="FL6">
        <v>32735</v>
      </c>
      <c r="FM6">
        <v>32332</v>
      </c>
      <c r="FN6">
        <v>32332</v>
      </c>
      <c r="FO6">
        <v>30519</v>
      </c>
      <c r="FP6">
        <v>29973</v>
      </c>
      <c r="FQ6">
        <v>29868</v>
      </c>
      <c r="FR6">
        <v>29365</v>
      </c>
      <c r="FS6">
        <v>29265</v>
      </c>
      <c r="FT6">
        <v>29564</v>
      </c>
      <c r="FU6">
        <v>27581</v>
      </c>
      <c r="FV6">
        <v>27289</v>
      </c>
      <c r="FW6">
        <v>27023</v>
      </c>
      <c r="FX6">
        <v>26756</v>
      </c>
      <c r="FY6">
        <v>25770</v>
      </c>
      <c r="FZ6">
        <v>23869</v>
      </c>
      <c r="GA6">
        <v>23239</v>
      </c>
      <c r="GB6">
        <v>20622</v>
      </c>
      <c r="GC6">
        <v>20395</v>
      </c>
      <c r="GD6">
        <v>20206</v>
      </c>
      <c r="GE6">
        <v>34678</v>
      </c>
      <c r="GF6">
        <v>35138</v>
      </c>
      <c r="GG6">
        <v>36687</v>
      </c>
      <c r="GH6">
        <v>36687</v>
      </c>
      <c r="GI6">
        <v>34097</v>
      </c>
      <c r="GJ6">
        <v>31580</v>
      </c>
      <c r="GK6">
        <v>31305</v>
      </c>
      <c r="GL6">
        <v>29854</v>
      </c>
      <c r="GM6">
        <v>26424</v>
      </c>
      <c r="GN6">
        <v>26424</v>
      </c>
      <c r="GO6">
        <v>24988</v>
      </c>
      <c r="GP6">
        <v>25282</v>
      </c>
      <c r="GQ6">
        <v>24770</v>
      </c>
      <c r="GR6">
        <v>24535</v>
      </c>
      <c r="GS6">
        <v>24535</v>
      </c>
      <c r="GT6">
        <v>24535</v>
      </c>
      <c r="GU6">
        <v>24019</v>
      </c>
      <c r="GV6">
        <v>24325</v>
      </c>
      <c r="GW6">
        <v>22352</v>
      </c>
      <c r="GX6">
        <v>22352</v>
      </c>
      <c r="GY6">
        <v>22352</v>
      </c>
      <c r="GZ6">
        <v>21904</v>
      </c>
      <c r="HA6">
        <v>21561</v>
      </c>
      <c r="HB6">
        <v>21046</v>
      </c>
      <c r="HC6">
        <v>21046</v>
      </c>
      <c r="HD6">
        <v>47027</v>
      </c>
      <c r="HE6">
        <v>45050</v>
      </c>
      <c r="HF6">
        <v>43610</v>
      </c>
      <c r="HG6">
        <v>42108</v>
      </c>
      <c r="HH6">
        <v>42108</v>
      </c>
      <c r="HI6">
        <v>41272</v>
      </c>
      <c r="HJ6">
        <v>40891</v>
      </c>
      <c r="HK6">
        <v>40295</v>
      </c>
      <c r="HL6">
        <v>40475</v>
      </c>
      <c r="HM6">
        <v>40763</v>
      </c>
      <c r="HN6">
        <v>41107</v>
      </c>
      <c r="HO6">
        <v>40144</v>
      </c>
      <c r="HP6">
        <v>39733</v>
      </c>
      <c r="HQ6">
        <v>40490</v>
      </c>
      <c r="HR6">
        <v>40490</v>
      </c>
      <c r="HS6">
        <v>40490</v>
      </c>
      <c r="HT6">
        <v>41288</v>
      </c>
      <c r="HU6">
        <v>41320</v>
      </c>
      <c r="HV6">
        <v>41473</v>
      </c>
      <c r="HW6">
        <v>41501</v>
      </c>
      <c r="HX6">
        <v>45604</v>
      </c>
      <c r="HY6">
        <v>44340</v>
      </c>
      <c r="HZ6">
        <v>40077</v>
      </c>
      <c r="IA6">
        <v>39088</v>
      </c>
      <c r="IB6">
        <v>35797</v>
      </c>
      <c r="IC6">
        <v>35797</v>
      </c>
      <c r="ID6">
        <v>35731</v>
      </c>
      <c r="IE6">
        <v>35255</v>
      </c>
      <c r="IF6">
        <v>34716</v>
      </c>
      <c r="IG6">
        <v>34903</v>
      </c>
      <c r="IH6">
        <v>32861</v>
      </c>
      <c r="II6">
        <v>33656</v>
      </c>
      <c r="IJ6">
        <v>32106</v>
      </c>
      <c r="IK6">
        <v>31404</v>
      </c>
      <c r="IL6">
        <v>30579</v>
      </c>
      <c r="IM6">
        <v>30774</v>
      </c>
      <c r="IN6">
        <v>30284</v>
      </c>
      <c r="IO6">
        <v>29812</v>
      </c>
      <c r="IP6">
        <v>30058</v>
      </c>
      <c r="IQ6">
        <v>29834</v>
      </c>
      <c r="IR6">
        <v>47417</v>
      </c>
      <c r="IS6">
        <v>45608</v>
      </c>
      <c r="IT6">
        <v>44438</v>
      </c>
      <c r="IU6">
        <v>46531</v>
      </c>
      <c r="IV6">
        <v>45663</v>
      </c>
      <c r="IW6">
        <v>44871</v>
      </c>
      <c r="IX6">
        <v>44123</v>
      </c>
      <c r="IY6">
        <v>43792</v>
      </c>
      <c r="IZ6">
        <v>45508</v>
      </c>
      <c r="JA6">
        <v>42023</v>
      </c>
      <c r="JB6">
        <v>41781</v>
      </c>
      <c r="JC6">
        <v>41156</v>
      </c>
      <c r="JD6">
        <v>39593</v>
      </c>
      <c r="JE6">
        <v>38085</v>
      </c>
      <c r="JF6">
        <v>37860</v>
      </c>
      <c r="JG6">
        <v>37153</v>
      </c>
      <c r="JH6">
        <v>36032</v>
      </c>
      <c r="JI6">
        <v>35524</v>
      </c>
      <c r="JJ6">
        <v>34129</v>
      </c>
      <c r="JK6">
        <v>34129</v>
      </c>
      <c r="JL6">
        <v>33502</v>
      </c>
      <c r="JM6">
        <v>32316</v>
      </c>
      <c r="JN6">
        <v>29930</v>
      </c>
      <c r="JO6">
        <v>28579</v>
      </c>
      <c r="JP6">
        <v>28579</v>
      </c>
      <c r="JQ6">
        <v>61062</v>
      </c>
      <c r="JR6">
        <v>57589</v>
      </c>
      <c r="JS6">
        <v>55435</v>
      </c>
      <c r="JT6">
        <v>51062</v>
      </c>
      <c r="JU6">
        <v>51062</v>
      </c>
      <c r="JV6">
        <v>50945</v>
      </c>
      <c r="JW6">
        <v>49274</v>
      </c>
      <c r="JX6">
        <v>48137</v>
      </c>
      <c r="JY6">
        <v>47112</v>
      </c>
      <c r="JZ6">
        <v>46552</v>
      </c>
      <c r="KA6">
        <v>44960</v>
      </c>
      <c r="KB6">
        <v>45193</v>
      </c>
      <c r="KC6">
        <v>44930</v>
      </c>
      <c r="KD6">
        <v>44930</v>
      </c>
      <c r="KE6">
        <v>44884</v>
      </c>
      <c r="KF6">
        <v>45137</v>
      </c>
      <c r="KG6">
        <v>44970</v>
      </c>
      <c r="KH6">
        <v>44745</v>
      </c>
      <c r="KI6">
        <v>43758</v>
      </c>
      <c r="KJ6">
        <v>43574</v>
      </c>
      <c r="KK6">
        <v>52923</v>
      </c>
      <c r="KL6">
        <v>49193</v>
      </c>
      <c r="KM6">
        <v>48476</v>
      </c>
      <c r="KN6">
        <v>43612</v>
      </c>
      <c r="KO6">
        <v>43612</v>
      </c>
      <c r="KP6">
        <v>41797</v>
      </c>
      <c r="KQ6">
        <v>39849</v>
      </c>
      <c r="KR6">
        <v>38322</v>
      </c>
      <c r="KS6">
        <v>36395</v>
      </c>
      <c r="KT6">
        <v>36395</v>
      </c>
      <c r="KU6">
        <v>35257</v>
      </c>
      <c r="KV6">
        <v>34531</v>
      </c>
      <c r="KW6">
        <v>33874</v>
      </c>
      <c r="KX6">
        <v>33468</v>
      </c>
      <c r="KY6">
        <v>31496</v>
      </c>
      <c r="KZ6">
        <v>30200</v>
      </c>
      <c r="LA6">
        <v>29726</v>
      </c>
      <c r="LB6">
        <v>29070</v>
      </c>
      <c r="LC6">
        <v>28525</v>
      </c>
      <c r="LD6">
        <v>28525</v>
      </c>
      <c r="LE6">
        <v>28747</v>
      </c>
      <c r="LF6">
        <v>28418</v>
      </c>
      <c r="LG6">
        <v>26592</v>
      </c>
      <c r="LH6">
        <v>26406</v>
      </c>
      <c r="LI6">
        <v>25758</v>
      </c>
      <c r="LJ6">
        <v>32727</v>
      </c>
      <c r="LK6">
        <v>28483</v>
      </c>
      <c r="LL6">
        <v>27144</v>
      </c>
      <c r="LM6">
        <v>25649</v>
      </c>
      <c r="LN6">
        <v>25649</v>
      </c>
      <c r="LO6">
        <v>25251</v>
      </c>
      <c r="LP6">
        <v>24381</v>
      </c>
      <c r="LQ6">
        <v>23611</v>
      </c>
      <c r="LR6">
        <v>23445</v>
      </c>
      <c r="LS6">
        <v>23445</v>
      </c>
      <c r="LT6">
        <v>23395</v>
      </c>
      <c r="LU6">
        <v>22404</v>
      </c>
      <c r="LV6">
        <v>21689</v>
      </c>
      <c r="LW6">
        <v>20012</v>
      </c>
      <c r="LX6">
        <v>20012</v>
      </c>
      <c r="LY6">
        <v>19743</v>
      </c>
      <c r="LZ6">
        <v>19205</v>
      </c>
      <c r="MA6">
        <v>19054</v>
      </c>
      <c r="MB6">
        <v>18355</v>
      </c>
      <c r="MC6">
        <v>30236</v>
      </c>
      <c r="MD6">
        <v>30236</v>
      </c>
      <c r="ME6">
        <v>28401</v>
      </c>
      <c r="MF6">
        <v>27161</v>
      </c>
      <c r="MG6">
        <v>25435</v>
      </c>
      <c r="MH6">
        <v>25435</v>
      </c>
      <c r="MI6">
        <v>24211</v>
      </c>
      <c r="MJ6">
        <v>22967</v>
      </c>
      <c r="MK6">
        <v>20991</v>
      </c>
      <c r="ML6">
        <v>19298</v>
      </c>
      <c r="MM6">
        <v>19298</v>
      </c>
      <c r="MN6">
        <v>17149</v>
      </c>
      <c r="MO6">
        <v>16389</v>
      </c>
      <c r="MP6">
        <v>15112</v>
      </c>
      <c r="MQ6">
        <v>14220</v>
      </c>
      <c r="MR6">
        <v>14220</v>
      </c>
      <c r="MS6">
        <v>14166</v>
      </c>
      <c r="MT6">
        <v>14008</v>
      </c>
      <c r="MU6">
        <v>13793</v>
      </c>
      <c r="MV6">
        <v>13793</v>
      </c>
      <c r="MW6">
        <v>13219</v>
      </c>
      <c r="MX6">
        <v>29633</v>
      </c>
      <c r="MY6">
        <v>27308</v>
      </c>
      <c r="MZ6">
        <v>25405</v>
      </c>
      <c r="NA6">
        <v>23791</v>
      </c>
      <c r="NB6">
        <v>23791</v>
      </c>
      <c r="NC6">
        <v>21348</v>
      </c>
      <c r="ND6">
        <v>20860</v>
      </c>
      <c r="NE6">
        <v>20025</v>
      </c>
      <c r="NF6">
        <v>19862</v>
      </c>
      <c r="NG6">
        <v>19862</v>
      </c>
      <c r="NH6">
        <v>19602</v>
      </c>
      <c r="NI6">
        <v>19932</v>
      </c>
      <c r="NJ6">
        <v>19113</v>
      </c>
      <c r="NK6">
        <v>19239</v>
      </c>
      <c r="NL6">
        <v>18916</v>
      </c>
      <c r="NM6">
        <v>18788</v>
      </c>
      <c r="NN6">
        <v>18819</v>
      </c>
      <c r="NO6">
        <v>18226</v>
      </c>
      <c r="NP6">
        <v>18722</v>
      </c>
      <c r="NQ6">
        <v>18722</v>
      </c>
      <c r="NR6">
        <v>18883</v>
      </c>
      <c r="NS6">
        <v>19773</v>
      </c>
      <c r="NT6">
        <v>20713</v>
      </c>
      <c r="NU6">
        <v>20003</v>
      </c>
      <c r="NV6">
        <v>20003</v>
      </c>
      <c r="NW6">
        <v>30796</v>
      </c>
      <c r="NX6">
        <v>29984</v>
      </c>
      <c r="NY6">
        <v>30540</v>
      </c>
      <c r="NZ6">
        <v>29049</v>
      </c>
      <c r="OA6">
        <v>28825</v>
      </c>
      <c r="OB6">
        <v>26976</v>
      </c>
      <c r="OC6">
        <v>29308</v>
      </c>
      <c r="OD6">
        <v>29194</v>
      </c>
      <c r="OE6">
        <v>30692</v>
      </c>
      <c r="OF6">
        <v>30975</v>
      </c>
      <c r="OG6">
        <v>28797</v>
      </c>
      <c r="OH6">
        <v>29528</v>
      </c>
      <c r="OI6">
        <v>29718</v>
      </c>
      <c r="OJ6">
        <v>29050</v>
      </c>
      <c r="OK6">
        <v>29050</v>
      </c>
      <c r="OL6">
        <v>29325</v>
      </c>
      <c r="OM6">
        <v>29333</v>
      </c>
      <c r="ON6">
        <v>27252</v>
      </c>
      <c r="OO6">
        <v>28500</v>
      </c>
      <c r="OP6">
        <v>28500</v>
      </c>
      <c r="OQ6">
        <v>28846</v>
      </c>
      <c r="OR6">
        <v>43130</v>
      </c>
      <c r="OS6">
        <v>42189</v>
      </c>
      <c r="OT6">
        <v>35529</v>
      </c>
      <c r="OU6">
        <v>35529</v>
      </c>
      <c r="OV6">
        <v>35736</v>
      </c>
      <c r="OW6">
        <v>37140</v>
      </c>
      <c r="OX6">
        <v>37386</v>
      </c>
      <c r="OY6">
        <v>36183</v>
      </c>
      <c r="OZ6">
        <v>36183</v>
      </c>
      <c r="PA6">
        <v>35684</v>
      </c>
      <c r="PB6">
        <v>35497</v>
      </c>
      <c r="PC6">
        <v>34650</v>
      </c>
      <c r="PD6">
        <v>32831</v>
      </c>
      <c r="PE6">
        <v>32831</v>
      </c>
      <c r="PF6">
        <v>32080</v>
      </c>
      <c r="PG6">
        <v>31334</v>
      </c>
      <c r="PH6">
        <v>30427</v>
      </c>
      <c r="PI6">
        <v>29184</v>
      </c>
      <c r="PJ6">
        <v>29184</v>
      </c>
      <c r="PK6">
        <v>36537</v>
      </c>
      <c r="PL6">
        <v>33503</v>
      </c>
      <c r="PM6">
        <v>31904</v>
      </c>
      <c r="PN6">
        <v>31904</v>
      </c>
      <c r="PO6">
        <v>30908</v>
      </c>
      <c r="PP6">
        <v>29419</v>
      </c>
      <c r="PQ6">
        <v>28607</v>
      </c>
      <c r="PR6">
        <v>28819</v>
      </c>
      <c r="PS6">
        <v>28324</v>
      </c>
      <c r="PT6">
        <v>28324</v>
      </c>
      <c r="PU6">
        <v>27322</v>
      </c>
      <c r="PV6">
        <v>26978</v>
      </c>
      <c r="PW6">
        <v>27224</v>
      </c>
      <c r="PX6">
        <v>26072</v>
      </c>
      <c r="PY6">
        <v>26072</v>
      </c>
      <c r="PZ6">
        <v>25797</v>
      </c>
      <c r="QA6">
        <v>24925</v>
      </c>
      <c r="QB6">
        <v>24815</v>
      </c>
      <c r="QC6">
        <v>24005</v>
      </c>
      <c r="QD6">
        <v>24005</v>
      </c>
      <c r="QE6">
        <v>36730</v>
      </c>
      <c r="QF6">
        <v>33634</v>
      </c>
      <c r="QG6">
        <v>30993</v>
      </c>
      <c r="QH6">
        <v>30993</v>
      </c>
      <c r="QI6">
        <v>29065</v>
      </c>
      <c r="QJ6">
        <v>28207</v>
      </c>
      <c r="QK6">
        <v>26975</v>
      </c>
      <c r="QL6">
        <v>26943</v>
      </c>
      <c r="QM6">
        <v>25161</v>
      </c>
      <c r="QN6">
        <v>22772</v>
      </c>
      <c r="QO6">
        <v>22735</v>
      </c>
      <c r="QP6">
        <v>22470</v>
      </c>
      <c r="QQ6">
        <v>22167</v>
      </c>
      <c r="QR6">
        <v>21657</v>
      </c>
      <c r="QS6">
        <v>21657</v>
      </c>
      <c r="QT6">
        <v>21096</v>
      </c>
      <c r="QU6">
        <v>21096</v>
      </c>
      <c r="QV6">
        <v>20271</v>
      </c>
      <c r="QW6">
        <v>20780</v>
      </c>
      <c r="QX6">
        <v>20780</v>
      </c>
      <c r="QY6">
        <v>20622</v>
      </c>
      <c r="QZ6">
        <v>20622</v>
      </c>
      <c r="RA6">
        <v>21294</v>
      </c>
      <c r="RB6">
        <v>21764</v>
      </c>
      <c r="RC6">
        <v>21764</v>
      </c>
      <c r="RD6">
        <v>37192</v>
      </c>
      <c r="RE6">
        <v>32478</v>
      </c>
      <c r="RF6">
        <v>30988</v>
      </c>
      <c r="RG6">
        <v>28656</v>
      </c>
      <c r="RH6">
        <v>28656</v>
      </c>
      <c r="RI6">
        <v>28080</v>
      </c>
      <c r="RJ6">
        <v>28268</v>
      </c>
      <c r="RK6">
        <v>27897</v>
      </c>
      <c r="RL6">
        <v>26240</v>
      </c>
      <c r="RM6">
        <v>26240</v>
      </c>
      <c r="RN6">
        <v>26222</v>
      </c>
      <c r="RO6">
        <v>25321</v>
      </c>
      <c r="RP6">
        <v>24103</v>
      </c>
      <c r="RQ6">
        <v>24017</v>
      </c>
      <c r="RR6">
        <v>24145</v>
      </c>
      <c r="RS6">
        <v>24145</v>
      </c>
      <c r="RT6">
        <v>23902</v>
      </c>
      <c r="RU6">
        <v>24110</v>
      </c>
      <c r="RV6">
        <v>23246</v>
      </c>
      <c r="RW6">
        <v>23246</v>
      </c>
      <c r="RX6">
        <v>45858</v>
      </c>
      <c r="RY6">
        <v>45075</v>
      </c>
      <c r="RZ6">
        <v>43669</v>
      </c>
      <c r="SA6">
        <v>41711</v>
      </c>
      <c r="SB6">
        <v>41711</v>
      </c>
      <c r="SC6">
        <v>39972</v>
      </c>
      <c r="SD6">
        <v>38823</v>
      </c>
      <c r="SE6">
        <v>37790</v>
      </c>
      <c r="SF6">
        <v>37026</v>
      </c>
      <c r="SG6">
        <v>34385</v>
      </c>
      <c r="SH6">
        <v>33342</v>
      </c>
      <c r="SI6">
        <v>33721</v>
      </c>
      <c r="SJ6">
        <v>33600</v>
      </c>
      <c r="SK6">
        <v>34565</v>
      </c>
      <c r="SL6">
        <v>34565</v>
      </c>
      <c r="SM6">
        <v>34259</v>
      </c>
      <c r="SN6">
        <v>33011</v>
      </c>
      <c r="SO6">
        <v>31000</v>
      </c>
      <c r="SP6">
        <v>28645</v>
      </c>
      <c r="SQ6">
        <v>28645</v>
      </c>
      <c r="SR6">
        <v>27601</v>
      </c>
      <c r="SS6">
        <v>25620</v>
      </c>
      <c r="ST6">
        <v>24182</v>
      </c>
      <c r="SU6">
        <v>23333</v>
      </c>
      <c r="SV6">
        <v>23333</v>
      </c>
      <c r="SW6">
        <v>32549</v>
      </c>
      <c r="SX6">
        <v>30000</v>
      </c>
      <c r="SY6">
        <v>27686</v>
      </c>
      <c r="SZ6">
        <v>26316</v>
      </c>
      <c r="TA6">
        <v>26316</v>
      </c>
      <c r="TB6">
        <v>24869</v>
      </c>
      <c r="TC6">
        <v>24755</v>
      </c>
      <c r="TD6">
        <v>24183</v>
      </c>
      <c r="TE6">
        <v>22146</v>
      </c>
      <c r="TF6">
        <v>22146</v>
      </c>
      <c r="TG6">
        <v>19974</v>
      </c>
      <c r="TH6">
        <v>19787</v>
      </c>
      <c r="TI6">
        <v>18344</v>
      </c>
      <c r="TJ6">
        <v>18287</v>
      </c>
      <c r="TK6">
        <v>18287</v>
      </c>
      <c r="TL6">
        <v>18564</v>
      </c>
      <c r="TM6">
        <v>17628</v>
      </c>
      <c r="TN6">
        <v>18652</v>
      </c>
      <c r="TO6">
        <v>20011</v>
      </c>
      <c r="TP6">
        <v>20011</v>
      </c>
      <c r="TQ6">
        <v>47615</v>
      </c>
      <c r="TR6">
        <v>44270</v>
      </c>
      <c r="TS6">
        <v>40526</v>
      </c>
      <c r="TT6">
        <v>38519</v>
      </c>
      <c r="TU6">
        <v>38519</v>
      </c>
      <c r="TV6">
        <v>37557</v>
      </c>
      <c r="TW6">
        <v>36944</v>
      </c>
      <c r="TX6">
        <v>36467</v>
      </c>
      <c r="TY6">
        <v>36084</v>
      </c>
      <c r="TZ6">
        <v>35734</v>
      </c>
      <c r="UA6">
        <v>36379</v>
      </c>
      <c r="UB6">
        <v>35208</v>
      </c>
      <c r="UC6">
        <v>36496</v>
      </c>
      <c r="UD6">
        <v>36496</v>
      </c>
      <c r="UE6">
        <v>36023</v>
      </c>
      <c r="UF6">
        <v>35238</v>
      </c>
      <c r="UG6">
        <v>35812</v>
      </c>
      <c r="UH6">
        <v>34687</v>
      </c>
      <c r="UI6">
        <v>34570</v>
      </c>
      <c r="UJ6">
        <v>34570</v>
      </c>
      <c r="UK6">
        <v>50431</v>
      </c>
      <c r="UL6">
        <v>49984</v>
      </c>
      <c r="UM6">
        <v>47455</v>
      </c>
      <c r="UN6">
        <v>45024</v>
      </c>
      <c r="UO6">
        <v>45024</v>
      </c>
      <c r="UP6">
        <v>43338</v>
      </c>
      <c r="UQ6">
        <v>42327</v>
      </c>
      <c r="UR6">
        <v>41632</v>
      </c>
      <c r="US6">
        <v>40828</v>
      </c>
      <c r="UT6">
        <v>41650</v>
      </c>
      <c r="UU6">
        <v>41565</v>
      </c>
      <c r="UV6">
        <v>42304</v>
      </c>
      <c r="UW6">
        <v>42921</v>
      </c>
      <c r="UX6">
        <v>48832</v>
      </c>
      <c r="UY6">
        <v>50391</v>
      </c>
      <c r="UZ6">
        <v>50188</v>
      </c>
      <c r="VA6">
        <v>50202</v>
      </c>
      <c r="VB6">
        <v>48847</v>
      </c>
      <c r="VC6">
        <v>48030</v>
      </c>
      <c r="VD6">
        <v>48634</v>
      </c>
      <c r="VE6">
        <v>48534</v>
      </c>
      <c r="VF6">
        <v>46874</v>
      </c>
      <c r="VG6">
        <v>46553</v>
      </c>
      <c r="VH6">
        <v>47162</v>
      </c>
      <c r="VI6">
        <v>47653</v>
      </c>
      <c r="VJ6">
        <v>57108</v>
      </c>
      <c r="VK6">
        <v>56416</v>
      </c>
      <c r="VL6">
        <v>53693</v>
      </c>
      <c r="VM6">
        <v>50417</v>
      </c>
      <c r="VN6">
        <v>49850</v>
      </c>
      <c r="VO6">
        <v>49334</v>
      </c>
      <c r="VP6">
        <v>48242</v>
      </c>
      <c r="VQ6">
        <v>46572</v>
      </c>
      <c r="VR6">
        <v>46311</v>
      </c>
      <c r="VS6">
        <v>43723</v>
      </c>
      <c r="VT6">
        <v>43723</v>
      </c>
      <c r="VU6">
        <v>43921</v>
      </c>
      <c r="VV6">
        <v>42647</v>
      </c>
      <c r="VW6">
        <v>43062</v>
      </c>
      <c r="VX6">
        <v>43921</v>
      </c>
      <c r="VY6">
        <v>42928</v>
      </c>
      <c r="VZ6">
        <v>42645</v>
      </c>
      <c r="WA6">
        <v>42168</v>
      </c>
      <c r="WB6">
        <v>41671</v>
      </c>
      <c r="WC6">
        <v>39697</v>
      </c>
      <c r="WD6">
        <v>56420</v>
      </c>
      <c r="WE6">
        <v>56420</v>
      </c>
      <c r="WF6">
        <v>51455</v>
      </c>
      <c r="WG6">
        <v>46597</v>
      </c>
      <c r="WH6">
        <v>44121</v>
      </c>
      <c r="WI6">
        <v>41023</v>
      </c>
      <c r="WJ6">
        <v>37704</v>
      </c>
      <c r="WK6">
        <v>36367</v>
      </c>
      <c r="WL6">
        <v>35232</v>
      </c>
      <c r="WM6">
        <v>35023</v>
      </c>
      <c r="WN6">
        <v>35944</v>
      </c>
      <c r="WO6">
        <v>36909</v>
      </c>
      <c r="WP6">
        <v>37363</v>
      </c>
      <c r="WQ6">
        <v>37511</v>
      </c>
      <c r="WR6">
        <v>36568</v>
      </c>
      <c r="WS6">
        <v>36830</v>
      </c>
      <c r="WT6">
        <v>35755</v>
      </c>
      <c r="WU6">
        <v>34956</v>
      </c>
      <c r="WV6">
        <v>34956</v>
      </c>
      <c r="WW6">
        <v>33995</v>
      </c>
      <c r="WX6">
        <v>46068</v>
      </c>
      <c r="WY6">
        <v>47281</v>
      </c>
      <c r="WZ6">
        <v>40567</v>
      </c>
      <c r="XA6">
        <v>36196</v>
      </c>
      <c r="XB6">
        <v>35239</v>
      </c>
      <c r="XC6">
        <v>33696</v>
      </c>
      <c r="XD6">
        <v>34461</v>
      </c>
      <c r="XE6">
        <v>33777</v>
      </c>
      <c r="XF6">
        <v>33736</v>
      </c>
      <c r="XG6">
        <v>33068</v>
      </c>
      <c r="XH6">
        <v>32204</v>
      </c>
      <c r="XI6">
        <v>31814</v>
      </c>
      <c r="XJ6">
        <v>31407</v>
      </c>
      <c r="XK6">
        <v>31660</v>
      </c>
      <c r="XL6">
        <v>28592</v>
      </c>
      <c r="XM6">
        <v>28773</v>
      </c>
      <c r="XN6">
        <v>28104</v>
      </c>
      <c r="XO6">
        <v>27364</v>
      </c>
      <c r="XP6">
        <v>27596</v>
      </c>
      <c r="XQ6">
        <v>27874</v>
      </c>
      <c r="XR6">
        <v>26312</v>
      </c>
      <c r="XS6">
        <v>25879</v>
      </c>
      <c r="XT6">
        <v>27521</v>
      </c>
      <c r="XU6">
        <v>26349</v>
      </c>
      <c r="XV6">
        <v>25568</v>
      </c>
      <c r="XW6">
        <v>38305</v>
      </c>
      <c r="XX6">
        <v>38051</v>
      </c>
      <c r="XY6">
        <v>37834</v>
      </c>
      <c r="XZ6">
        <v>34341</v>
      </c>
      <c r="YA6">
        <v>31287</v>
      </c>
      <c r="YB6">
        <v>30960</v>
      </c>
      <c r="YC6">
        <v>30306</v>
      </c>
      <c r="YD6">
        <v>29971</v>
      </c>
      <c r="YE6">
        <v>29918</v>
      </c>
      <c r="YF6">
        <v>29704</v>
      </c>
      <c r="YG6">
        <v>27887</v>
      </c>
      <c r="YH6">
        <v>28624</v>
      </c>
      <c r="YI6">
        <v>28162</v>
      </c>
      <c r="YJ6">
        <v>28055</v>
      </c>
      <c r="YK6">
        <v>28055</v>
      </c>
      <c r="YL6">
        <v>27629</v>
      </c>
      <c r="YM6">
        <v>26492</v>
      </c>
      <c r="YN6">
        <v>25717</v>
      </c>
      <c r="YO6">
        <v>24812</v>
      </c>
      <c r="YP6">
        <v>25250</v>
      </c>
      <c r="YQ6">
        <v>38902</v>
      </c>
      <c r="YR6">
        <v>35313</v>
      </c>
      <c r="YS6">
        <v>33920</v>
      </c>
      <c r="YT6">
        <v>31613</v>
      </c>
      <c r="YU6">
        <v>28632</v>
      </c>
      <c r="YV6">
        <v>27309</v>
      </c>
      <c r="YW6">
        <v>26842</v>
      </c>
      <c r="YX6">
        <v>25392</v>
      </c>
      <c r="YY6">
        <v>24314</v>
      </c>
      <c r="YZ6">
        <v>25444</v>
      </c>
      <c r="ZA6">
        <v>24670</v>
      </c>
      <c r="ZB6">
        <v>24390</v>
      </c>
      <c r="ZC6">
        <v>24228</v>
      </c>
      <c r="ZD6">
        <v>24035</v>
      </c>
      <c r="ZE6">
        <v>24084</v>
      </c>
      <c r="ZF6">
        <v>23661</v>
      </c>
      <c r="ZG6">
        <v>23159</v>
      </c>
      <c r="ZH6">
        <v>22671</v>
      </c>
      <c r="ZI6">
        <v>22396</v>
      </c>
      <c r="ZJ6">
        <v>21826</v>
      </c>
      <c r="ZK6">
        <v>21839</v>
      </c>
      <c r="ZL6">
        <v>20686</v>
      </c>
      <c r="ZM6">
        <v>20770</v>
      </c>
      <c r="ZN6">
        <v>20770</v>
      </c>
      <c r="ZO6">
        <v>20938</v>
      </c>
      <c r="ZP6">
        <v>36479</v>
      </c>
      <c r="ZQ6">
        <v>33889</v>
      </c>
      <c r="ZR6">
        <v>31834</v>
      </c>
      <c r="ZS6">
        <v>28255</v>
      </c>
      <c r="ZT6">
        <v>27850</v>
      </c>
      <c r="ZU6">
        <v>28220</v>
      </c>
      <c r="ZV6">
        <v>27670</v>
      </c>
      <c r="ZW6">
        <v>28095</v>
      </c>
      <c r="ZX6">
        <v>26629</v>
      </c>
      <c r="ZY6">
        <v>26265</v>
      </c>
      <c r="ZZ6">
        <v>25750</v>
      </c>
      <c r="AAA6">
        <v>25457</v>
      </c>
      <c r="AAB6">
        <v>25750</v>
      </c>
      <c r="AAC6">
        <v>25658</v>
      </c>
      <c r="AAD6">
        <v>25678</v>
      </c>
      <c r="AAE6">
        <v>25500</v>
      </c>
      <c r="AAF6">
        <v>24532</v>
      </c>
      <c r="AAG6">
        <v>24235</v>
      </c>
      <c r="AAH6">
        <v>24108</v>
      </c>
      <c r="AAI6">
        <v>23498</v>
      </c>
      <c r="AAJ6">
        <v>36784</v>
      </c>
      <c r="AAK6">
        <v>34139</v>
      </c>
      <c r="AAL6">
        <v>33129</v>
      </c>
      <c r="AAM6">
        <v>33129</v>
      </c>
      <c r="AAN6">
        <v>30621</v>
      </c>
      <c r="AAO6">
        <v>28028</v>
      </c>
      <c r="AAP6">
        <v>25926</v>
      </c>
      <c r="AAQ6">
        <v>25333</v>
      </c>
      <c r="AAR6">
        <v>25059</v>
      </c>
      <c r="AAS6">
        <v>23823</v>
      </c>
      <c r="AAT6">
        <v>23387</v>
      </c>
      <c r="AAU6">
        <v>23646</v>
      </c>
      <c r="AAV6">
        <v>22795</v>
      </c>
      <c r="AAW6">
        <v>22795</v>
      </c>
      <c r="AAX6">
        <v>22898</v>
      </c>
      <c r="AAY6">
        <v>22813</v>
      </c>
      <c r="AAZ6">
        <v>22445</v>
      </c>
      <c r="ABA6">
        <v>22166</v>
      </c>
      <c r="ABB6">
        <v>22166</v>
      </c>
      <c r="ABC6">
        <v>22760</v>
      </c>
      <c r="ABD6">
        <v>39776</v>
      </c>
      <c r="ABE6">
        <v>38544</v>
      </c>
      <c r="ABF6">
        <v>31615</v>
      </c>
      <c r="ABG6">
        <v>29892</v>
      </c>
      <c r="ABH6">
        <v>27090</v>
      </c>
      <c r="ABI6">
        <v>27810</v>
      </c>
      <c r="ABJ6">
        <v>26506</v>
      </c>
      <c r="ABK6">
        <v>24909</v>
      </c>
      <c r="ABL6">
        <v>24527</v>
      </c>
      <c r="ABM6">
        <v>24051</v>
      </c>
      <c r="ABN6">
        <v>23097</v>
      </c>
      <c r="ABO6">
        <v>23131</v>
      </c>
      <c r="ABP6">
        <v>22861</v>
      </c>
      <c r="ABQ6">
        <v>22358</v>
      </c>
      <c r="ABR6">
        <v>22274</v>
      </c>
      <c r="ABS6">
        <v>21189</v>
      </c>
      <c r="ABT6">
        <v>21081</v>
      </c>
      <c r="ABU6">
        <v>20774</v>
      </c>
      <c r="ABV6">
        <v>20234</v>
      </c>
      <c r="ABW6">
        <v>18620</v>
      </c>
      <c r="ABX6">
        <v>18620</v>
      </c>
      <c r="ABY6">
        <v>18727</v>
      </c>
      <c r="ABZ6">
        <v>17591</v>
      </c>
      <c r="ACA6">
        <v>17523</v>
      </c>
      <c r="ACB6">
        <v>16734</v>
      </c>
      <c r="ACC6">
        <v>37793</v>
      </c>
      <c r="ACD6">
        <v>35682</v>
      </c>
      <c r="ACE6">
        <v>31440</v>
      </c>
      <c r="ACF6">
        <v>28315</v>
      </c>
      <c r="ACG6">
        <v>27105</v>
      </c>
      <c r="ACH6">
        <v>26056</v>
      </c>
      <c r="ACI6">
        <v>25524</v>
      </c>
      <c r="ACJ6">
        <v>26078</v>
      </c>
      <c r="ACK6">
        <v>24892</v>
      </c>
      <c r="ACL6">
        <v>24764</v>
      </c>
      <c r="ACM6">
        <v>24604</v>
      </c>
      <c r="ACN6">
        <v>24850</v>
      </c>
      <c r="ACO6">
        <v>24301</v>
      </c>
      <c r="ACP6">
        <v>23983</v>
      </c>
      <c r="ACQ6">
        <v>23517</v>
      </c>
      <c r="ACR6">
        <v>23093</v>
      </c>
      <c r="ACS6">
        <v>22570</v>
      </c>
      <c r="ACT6">
        <v>23280</v>
      </c>
      <c r="ACU6">
        <v>23023</v>
      </c>
      <c r="ACV6">
        <v>23391</v>
      </c>
      <c r="ACW6">
        <v>45170</v>
      </c>
      <c r="ACX6">
        <v>43448</v>
      </c>
      <c r="ACY6">
        <v>42279</v>
      </c>
      <c r="ACZ6">
        <v>43071</v>
      </c>
      <c r="ADA6">
        <v>43273</v>
      </c>
      <c r="ADB6">
        <v>42660</v>
      </c>
      <c r="ADC6">
        <v>41569</v>
      </c>
      <c r="ADD6">
        <v>41432</v>
      </c>
      <c r="ADE6">
        <v>41444</v>
      </c>
      <c r="ADF6">
        <v>41202</v>
      </c>
      <c r="ADG6">
        <v>40855</v>
      </c>
      <c r="ADH6">
        <v>40845</v>
      </c>
      <c r="ADI6">
        <v>39358</v>
      </c>
      <c r="ADJ6">
        <v>38413</v>
      </c>
      <c r="ADK6">
        <v>38658</v>
      </c>
      <c r="ADL6">
        <v>37076</v>
      </c>
      <c r="ADM6">
        <v>36409</v>
      </c>
      <c r="ADN6">
        <v>34677</v>
      </c>
      <c r="ADO6">
        <v>33915</v>
      </c>
      <c r="ADP6">
        <v>33995</v>
      </c>
      <c r="ADQ6">
        <v>52875</v>
      </c>
      <c r="ADR6">
        <v>51172</v>
      </c>
      <c r="ADS6">
        <v>49298</v>
      </c>
      <c r="ADT6">
        <v>47833</v>
      </c>
      <c r="ADU6">
        <v>46587</v>
      </c>
      <c r="ADV6">
        <v>44753</v>
      </c>
      <c r="ADW6">
        <v>44530</v>
      </c>
      <c r="ADX6">
        <v>44223</v>
      </c>
      <c r="ADY6">
        <v>43648</v>
      </c>
      <c r="ADZ6">
        <v>42876</v>
      </c>
      <c r="AEA6">
        <v>42489</v>
      </c>
      <c r="AEB6">
        <v>41476</v>
      </c>
      <c r="AEC6">
        <v>39997</v>
      </c>
      <c r="AED6">
        <v>39997</v>
      </c>
      <c r="AEE6">
        <v>39494</v>
      </c>
      <c r="AEF6">
        <v>38482</v>
      </c>
      <c r="AEG6">
        <v>38212</v>
      </c>
      <c r="AEH6">
        <v>36295</v>
      </c>
      <c r="AEI6">
        <v>35334</v>
      </c>
      <c r="AEJ6">
        <v>35135</v>
      </c>
      <c r="AEK6">
        <v>34584</v>
      </c>
      <c r="AEL6">
        <v>34645</v>
      </c>
      <c r="AEM6">
        <v>35222</v>
      </c>
      <c r="AEN6">
        <v>34782</v>
      </c>
      <c r="AEO6">
        <v>34598</v>
      </c>
      <c r="AEP6">
        <v>32766</v>
      </c>
      <c r="AEQ6">
        <v>29602</v>
      </c>
      <c r="AER6">
        <v>28043</v>
      </c>
      <c r="AES6">
        <v>25735</v>
      </c>
      <c r="AET6">
        <v>25274</v>
      </c>
      <c r="AEU6">
        <v>25302</v>
      </c>
      <c r="AEV6">
        <v>25684</v>
      </c>
      <c r="AEW6">
        <v>25297</v>
      </c>
      <c r="AEX6">
        <v>24663</v>
      </c>
      <c r="AEY6">
        <v>25237</v>
      </c>
      <c r="AEZ6">
        <v>25921</v>
      </c>
      <c r="AFA6">
        <v>25210</v>
      </c>
      <c r="AFB6">
        <v>24988</v>
      </c>
      <c r="AFC6">
        <v>24584</v>
      </c>
      <c r="AFD6">
        <v>24586</v>
      </c>
      <c r="AFE6">
        <v>24825</v>
      </c>
      <c r="AFF6">
        <v>25229</v>
      </c>
      <c r="AFG6">
        <v>24631</v>
      </c>
      <c r="AFH6">
        <v>24496</v>
      </c>
      <c r="AFI6">
        <v>25002</v>
      </c>
      <c r="AFJ6">
        <v>38267</v>
      </c>
      <c r="AFK6">
        <v>33948</v>
      </c>
      <c r="AFL6">
        <v>31167</v>
      </c>
      <c r="AFM6">
        <v>29782</v>
      </c>
      <c r="AFN6">
        <v>29395</v>
      </c>
      <c r="AFO6">
        <v>28497</v>
      </c>
      <c r="AFP6">
        <v>27245</v>
      </c>
      <c r="AFQ6">
        <v>25931</v>
      </c>
      <c r="AFR6">
        <v>25222</v>
      </c>
      <c r="AFS6">
        <v>25257</v>
      </c>
      <c r="AFT6">
        <v>25865</v>
      </c>
      <c r="AFU6">
        <v>24535</v>
      </c>
      <c r="AFV6">
        <v>24535</v>
      </c>
      <c r="AFW6">
        <v>24528</v>
      </c>
      <c r="AFX6">
        <v>25034</v>
      </c>
      <c r="AFY6">
        <v>24778</v>
      </c>
      <c r="AFZ6">
        <v>24512</v>
      </c>
      <c r="AGA6">
        <v>23620</v>
      </c>
      <c r="AGB6">
        <v>22883</v>
      </c>
      <c r="AGC6">
        <v>22865</v>
      </c>
      <c r="AGD6">
        <v>43777</v>
      </c>
      <c r="AGE6">
        <v>41585</v>
      </c>
      <c r="AGF6">
        <v>39780</v>
      </c>
      <c r="AGG6">
        <v>39780</v>
      </c>
      <c r="AGH6">
        <v>38430</v>
      </c>
      <c r="AGI6">
        <v>38012</v>
      </c>
      <c r="AGJ6">
        <v>36290</v>
      </c>
      <c r="AGK6">
        <v>36145</v>
      </c>
      <c r="AGL6">
        <v>34809</v>
      </c>
      <c r="AGM6">
        <v>33919</v>
      </c>
      <c r="AGN6">
        <v>32453</v>
      </c>
      <c r="AGO6">
        <v>31483</v>
      </c>
      <c r="AGP6">
        <v>28526</v>
      </c>
      <c r="AGQ6">
        <v>27374</v>
      </c>
      <c r="AGR6">
        <v>27604</v>
      </c>
      <c r="AGS6">
        <v>27476</v>
      </c>
      <c r="AGT6">
        <v>27300</v>
      </c>
      <c r="AGU6">
        <v>26231</v>
      </c>
      <c r="AGV6">
        <v>26231</v>
      </c>
      <c r="AGW6">
        <v>26552</v>
      </c>
      <c r="AGX6">
        <v>26824</v>
      </c>
      <c r="AGY6">
        <v>26534</v>
      </c>
      <c r="AGZ6">
        <v>25661</v>
      </c>
      <c r="AHA6">
        <v>25557</v>
      </c>
      <c r="AHB6">
        <v>25112</v>
      </c>
      <c r="AHC6">
        <v>35884</v>
      </c>
      <c r="AHD6">
        <v>34044</v>
      </c>
      <c r="AHE6">
        <v>33157</v>
      </c>
      <c r="AHF6">
        <v>30312</v>
      </c>
      <c r="AHG6">
        <v>29972</v>
      </c>
      <c r="AHH6">
        <v>30004</v>
      </c>
      <c r="AHI6">
        <v>29079</v>
      </c>
      <c r="AHJ6">
        <v>28452</v>
      </c>
      <c r="AHK6">
        <v>27668</v>
      </c>
      <c r="AHL6">
        <v>27255</v>
      </c>
      <c r="AHM6">
        <v>26256</v>
      </c>
      <c r="AHN6">
        <v>25744</v>
      </c>
      <c r="AHO6">
        <v>26397</v>
      </c>
      <c r="AHP6">
        <v>25425</v>
      </c>
      <c r="AHQ6">
        <v>25605</v>
      </c>
      <c r="AHR6">
        <v>24362</v>
      </c>
      <c r="AHS6">
        <v>24773</v>
      </c>
      <c r="AHT6">
        <v>25254</v>
      </c>
      <c r="AHU6">
        <v>24764</v>
      </c>
      <c r="AHV6">
        <v>25033</v>
      </c>
      <c r="AHW6">
        <v>36243</v>
      </c>
      <c r="AHX6">
        <v>36621</v>
      </c>
      <c r="AHY6">
        <v>31617</v>
      </c>
      <c r="AHZ6">
        <v>32655</v>
      </c>
      <c r="AIA6">
        <v>31787</v>
      </c>
      <c r="AIB6">
        <v>31776</v>
      </c>
      <c r="AIC6">
        <v>31567</v>
      </c>
      <c r="AID6">
        <v>31723</v>
      </c>
      <c r="AIE6">
        <v>30425</v>
      </c>
      <c r="AIF6">
        <v>30425</v>
      </c>
      <c r="AIG6">
        <v>31248</v>
      </c>
      <c r="AIH6">
        <v>31620</v>
      </c>
      <c r="AII6">
        <v>30265</v>
      </c>
      <c r="AIJ6">
        <v>29805</v>
      </c>
      <c r="AIK6">
        <v>29896</v>
      </c>
      <c r="AIL6">
        <v>29537</v>
      </c>
      <c r="AIM6">
        <v>29901</v>
      </c>
      <c r="AIN6">
        <v>29028</v>
      </c>
      <c r="AIO6">
        <v>28922</v>
      </c>
      <c r="AIP6">
        <v>27584</v>
      </c>
      <c r="AIQ6">
        <v>43177</v>
      </c>
      <c r="AIR6">
        <v>42952</v>
      </c>
      <c r="AIS6">
        <v>40630</v>
      </c>
      <c r="AIT6">
        <v>40118</v>
      </c>
      <c r="AIU6">
        <v>39274</v>
      </c>
      <c r="AIV6">
        <v>38753</v>
      </c>
      <c r="AIW6">
        <v>34464</v>
      </c>
      <c r="AIX6">
        <v>32941</v>
      </c>
      <c r="AIY6">
        <v>33042</v>
      </c>
      <c r="AIZ6">
        <v>31644</v>
      </c>
      <c r="AJA6">
        <v>31405</v>
      </c>
      <c r="AJB6">
        <v>29983</v>
      </c>
      <c r="AJC6">
        <v>29856</v>
      </c>
      <c r="AJD6">
        <v>30201</v>
      </c>
      <c r="AJE6">
        <v>29438</v>
      </c>
      <c r="AJF6">
        <v>28570</v>
      </c>
      <c r="AJG6">
        <v>28437</v>
      </c>
      <c r="AJH6">
        <v>27359</v>
      </c>
      <c r="AJI6">
        <v>27285</v>
      </c>
      <c r="AJJ6">
        <v>26754</v>
      </c>
      <c r="AJK6">
        <v>26469</v>
      </c>
      <c r="AJL6">
        <v>26883</v>
      </c>
      <c r="AJM6">
        <v>27243</v>
      </c>
      <c r="AJN6">
        <v>27243</v>
      </c>
      <c r="AJO6">
        <v>26575</v>
      </c>
      <c r="AJP6">
        <v>30868</v>
      </c>
      <c r="AJQ6">
        <v>28080</v>
      </c>
      <c r="AJR6">
        <v>25449</v>
      </c>
      <c r="AJS6">
        <v>24046</v>
      </c>
      <c r="AJT6">
        <v>22395</v>
      </c>
      <c r="AJU6">
        <v>22286</v>
      </c>
      <c r="AJV6">
        <v>21502</v>
      </c>
      <c r="AJW6">
        <v>20999</v>
      </c>
      <c r="AJX6">
        <v>20815</v>
      </c>
      <c r="AJY6">
        <v>20901</v>
      </c>
      <c r="AJZ6">
        <v>21126</v>
      </c>
      <c r="AKA6">
        <v>19446</v>
      </c>
      <c r="AKB6">
        <v>19593</v>
      </c>
      <c r="AKC6">
        <v>19109</v>
      </c>
      <c r="AKD6">
        <v>18172</v>
      </c>
      <c r="AKE6">
        <v>17557</v>
      </c>
      <c r="AKF6">
        <v>17327</v>
      </c>
      <c r="AKG6">
        <v>17716</v>
      </c>
      <c r="AKH6">
        <v>17612</v>
      </c>
      <c r="AKI6">
        <v>17356</v>
      </c>
      <c r="AKJ6">
        <v>32350</v>
      </c>
      <c r="AKK6">
        <v>30910</v>
      </c>
      <c r="AKL6">
        <v>28411</v>
      </c>
      <c r="AKM6">
        <v>28411</v>
      </c>
      <c r="AKN6">
        <v>27101</v>
      </c>
      <c r="AKO6">
        <v>26256</v>
      </c>
      <c r="AKP6">
        <v>25662</v>
      </c>
      <c r="AKQ6">
        <v>25424</v>
      </c>
      <c r="AKR6">
        <v>24077</v>
      </c>
      <c r="AKS6">
        <v>24104</v>
      </c>
      <c r="AKT6">
        <v>23577</v>
      </c>
      <c r="AKU6">
        <v>23333</v>
      </c>
      <c r="AKV6">
        <v>22210</v>
      </c>
      <c r="AKW6">
        <v>22210</v>
      </c>
      <c r="AKX6">
        <v>21987</v>
      </c>
      <c r="AKY6">
        <v>21523</v>
      </c>
      <c r="AKZ6">
        <v>20858</v>
      </c>
      <c r="ALA6">
        <v>20771</v>
      </c>
      <c r="ALB6">
        <v>20771</v>
      </c>
      <c r="ALC6">
        <v>20538</v>
      </c>
      <c r="ALD6">
        <v>30757</v>
      </c>
      <c r="ALE6">
        <v>28601</v>
      </c>
      <c r="ALF6">
        <v>26900</v>
      </c>
      <c r="ALG6">
        <v>27071</v>
      </c>
      <c r="ALH6">
        <v>25124</v>
      </c>
      <c r="ALI6">
        <v>24552</v>
      </c>
      <c r="ALJ6">
        <v>22992</v>
      </c>
      <c r="ALK6">
        <v>23171</v>
      </c>
      <c r="ALL6">
        <v>22087</v>
      </c>
      <c r="ALM6">
        <v>21505</v>
      </c>
      <c r="ALN6">
        <v>21390</v>
      </c>
      <c r="ALO6">
        <v>21345</v>
      </c>
      <c r="ALP6">
        <v>20972</v>
      </c>
      <c r="ALQ6">
        <v>19267</v>
      </c>
      <c r="ALR6">
        <v>18422</v>
      </c>
      <c r="ALS6">
        <v>17374</v>
      </c>
      <c r="ALT6">
        <v>16932</v>
      </c>
      <c r="ALU6">
        <v>16678</v>
      </c>
      <c r="ALV6">
        <v>15898</v>
      </c>
      <c r="ALW6">
        <v>15593</v>
      </c>
      <c r="ALX6">
        <v>15593</v>
      </c>
      <c r="ALY6">
        <v>15770</v>
      </c>
      <c r="ALZ6">
        <v>14669</v>
      </c>
      <c r="AMA6">
        <v>14823</v>
      </c>
      <c r="AMB6">
        <v>14900</v>
      </c>
      <c r="AMC6">
        <v>34292</v>
      </c>
      <c r="AMD6">
        <v>31438</v>
      </c>
      <c r="AME6">
        <v>30935</v>
      </c>
      <c r="AMF6">
        <v>30611</v>
      </c>
      <c r="AMG6">
        <v>29495</v>
      </c>
      <c r="AMH6">
        <v>26622</v>
      </c>
      <c r="AMI6">
        <v>26341</v>
      </c>
      <c r="AMJ6">
        <v>25877</v>
      </c>
      <c r="AMK6">
        <v>25402</v>
      </c>
      <c r="AML6">
        <v>25530</v>
      </c>
      <c r="AMM6">
        <v>23154</v>
      </c>
      <c r="AMN6">
        <v>22409</v>
      </c>
      <c r="AMO6">
        <v>22324</v>
      </c>
      <c r="AMP6">
        <v>21830</v>
      </c>
      <c r="AMQ6">
        <v>19685</v>
      </c>
      <c r="AMR6">
        <v>19558</v>
      </c>
      <c r="AMS6">
        <v>19514</v>
      </c>
      <c r="AMT6">
        <v>19282</v>
      </c>
      <c r="AMU6">
        <v>19160</v>
      </c>
      <c r="AMV6">
        <v>19118</v>
      </c>
      <c r="AMW6">
        <v>48055</v>
      </c>
      <c r="AMX6">
        <v>46197</v>
      </c>
      <c r="AMY6">
        <v>45024</v>
      </c>
      <c r="AMZ6">
        <v>42606</v>
      </c>
      <c r="ANA6">
        <v>37773</v>
      </c>
      <c r="ANB6">
        <v>36916</v>
      </c>
      <c r="ANC6">
        <v>38152</v>
      </c>
      <c r="AND6">
        <v>38010</v>
      </c>
      <c r="ANE6">
        <v>37468</v>
      </c>
      <c r="ANF6">
        <v>36806</v>
      </c>
      <c r="ANG6">
        <v>36060</v>
      </c>
      <c r="ANH6">
        <v>34402</v>
      </c>
      <c r="ANI6">
        <v>34539</v>
      </c>
      <c r="ANJ6">
        <v>34449</v>
      </c>
      <c r="ANK6">
        <v>34650</v>
      </c>
      <c r="ANL6">
        <v>33850</v>
      </c>
      <c r="ANM6">
        <v>35137</v>
      </c>
      <c r="ANN6">
        <v>34783</v>
      </c>
      <c r="ANO6">
        <v>34966</v>
      </c>
      <c r="ANP6">
        <v>34094</v>
      </c>
      <c r="ANQ6">
        <v>57937</v>
      </c>
      <c r="ANR6">
        <v>54934</v>
      </c>
      <c r="ANS6">
        <v>52007</v>
      </c>
      <c r="ANT6">
        <v>51672</v>
      </c>
      <c r="ANU6">
        <v>50003</v>
      </c>
      <c r="ANV6">
        <v>48735</v>
      </c>
      <c r="ANW6">
        <v>48478</v>
      </c>
      <c r="ANX6">
        <v>45724</v>
      </c>
      <c r="ANY6">
        <v>46134</v>
      </c>
      <c r="ANZ6">
        <v>46068</v>
      </c>
      <c r="AOA6">
        <v>45018</v>
      </c>
      <c r="AOB6">
        <v>44155</v>
      </c>
      <c r="AOC6">
        <v>42216</v>
      </c>
      <c r="AOD6">
        <v>42216</v>
      </c>
      <c r="AOE6">
        <v>41768</v>
      </c>
      <c r="AOF6">
        <v>42085</v>
      </c>
      <c r="AOG6">
        <v>41259</v>
      </c>
      <c r="AOH6">
        <v>39670</v>
      </c>
      <c r="AOI6">
        <v>39256</v>
      </c>
      <c r="AOJ6">
        <v>38328</v>
      </c>
      <c r="AOK6">
        <v>37580</v>
      </c>
      <c r="AOL6">
        <v>37579</v>
      </c>
      <c r="AOM6">
        <v>37618</v>
      </c>
      <c r="AON6">
        <v>35198</v>
      </c>
      <c r="AOO6">
        <v>33070</v>
      </c>
      <c r="AOP6">
        <v>32346</v>
      </c>
      <c r="AOQ6">
        <v>30925</v>
      </c>
      <c r="AOR6">
        <v>30347</v>
      </c>
      <c r="AOS6">
        <v>28674</v>
      </c>
      <c r="AOT6">
        <v>27536</v>
      </c>
      <c r="AOU6">
        <v>26894</v>
      </c>
      <c r="AOV6">
        <v>25764</v>
      </c>
      <c r="AOW6">
        <v>25669</v>
      </c>
      <c r="AOX6">
        <v>25089</v>
      </c>
      <c r="AOY6">
        <v>23513</v>
      </c>
      <c r="AOZ6">
        <v>23471</v>
      </c>
      <c r="APA6">
        <v>23189</v>
      </c>
      <c r="APB6">
        <v>23581</v>
      </c>
      <c r="APC6">
        <v>22789</v>
      </c>
      <c r="APD6">
        <v>22600</v>
      </c>
      <c r="APE6">
        <v>21525</v>
      </c>
      <c r="APF6">
        <v>21515</v>
      </c>
      <c r="APG6">
        <v>21330</v>
      </c>
      <c r="APH6">
        <v>21021</v>
      </c>
      <c r="API6">
        <v>20274</v>
      </c>
      <c r="APJ6">
        <v>26273</v>
      </c>
      <c r="APK6">
        <v>26642</v>
      </c>
      <c r="APL6">
        <v>25919</v>
      </c>
      <c r="APM6">
        <v>25382</v>
      </c>
      <c r="APN6">
        <v>25096</v>
      </c>
      <c r="APO6">
        <v>24172</v>
      </c>
      <c r="APP6">
        <v>22491</v>
      </c>
      <c r="APQ6">
        <v>21891</v>
      </c>
      <c r="APR6">
        <v>21633</v>
      </c>
      <c r="APS6">
        <v>22127</v>
      </c>
      <c r="APT6">
        <v>21249</v>
      </c>
      <c r="APU6">
        <v>21141</v>
      </c>
      <c r="APV6">
        <v>21118</v>
      </c>
      <c r="APW6">
        <v>21118</v>
      </c>
      <c r="APX6">
        <v>20797</v>
      </c>
      <c r="APY6">
        <v>21239</v>
      </c>
      <c r="APZ6">
        <v>20129</v>
      </c>
      <c r="AQA6">
        <v>18896</v>
      </c>
      <c r="AQB6">
        <v>18134</v>
      </c>
      <c r="AQC6">
        <v>17937</v>
      </c>
      <c r="AQD6">
        <v>17812</v>
      </c>
      <c r="AQE6">
        <v>17665</v>
      </c>
      <c r="AQF6">
        <v>17755</v>
      </c>
      <c r="AQG6">
        <v>17755</v>
      </c>
      <c r="AQH6">
        <v>18369</v>
      </c>
      <c r="AQI6">
        <v>26785</v>
      </c>
      <c r="AQJ6">
        <v>27488</v>
      </c>
      <c r="AQK6">
        <v>28334</v>
      </c>
      <c r="AQL6">
        <v>26651</v>
      </c>
      <c r="AQM6">
        <v>24227</v>
      </c>
      <c r="AQN6">
        <v>23381</v>
      </c>
      <c r="AQO6">
        <v>23523</v>
      </c>
      <c r="AQP6">
        <v>22567</v>
      </c>
      <c r="AQQ6">
        <v>21970</v>
      </c>
      <c r="AQR6">
        <v>21753</v>
      </c>
      <c r="AQS6">
        <v>21360</v>
      </c>
      <c r="AQT6">
        <v>21825</v>
      </c>
      <c r="AQU6">
        <v>21048</v>
      </c>
      <c r="AQV6">
        <v>21048</v>
      </c>
      <c r="AQW6">
        <v>20475</v>
      </c>
      <c r="AQX6">
        <v>20477</v>
      </c>
      <c r="AQY6">
        <v>20894</v>
      </c>
      <c r="AQZ6">
        <v>21153</v>
      </c>
      <c r="ARA6">
        <v>20862</v>
      </c>
      <c r="ARB6">
        <v>20927</v>
      </c>
      <c r="ARC6">
        <v>47313</v>
      </c>
      <c r="ARD6">
        <v>47012</v>
      </c>
      <c r="ARE6">
        <v>40676</v>
      </c>
      <c r="ARF6">
        <v>40847</v>
      </c>
      <c r="ARG6">
        <v>39053</v>
      </c>
      <c r="ARH6">
        <v>37224</v>
      </c>
      <c r="ARI6">
        <v>36850</v>
      </c>
      <c r="ARJ6">
        <v>37782</v>
      </c>
      <c r="ARK6">
        <v>35973</v>
      </c>
      <c r="ARL6">
        <v>32511</v>
      </c>
      <c r="ARM6">
        <v>31929</v>
      </c>
      <c r="ARN6">
        <v>31140</v>
      </c>
      <c r="ARO6">
        <v>29665</v>
      </c>
      <c r="ARP6">
        <v>30840</v>
      </c>
      <c r="ARQ6">
        <v>29583</v>
      </c>
      <c r="ARR6">
        <v>27759</v>
      </c>
      <c r="ARS6">
        <v>26247</v>
      </c>
      <c r="ART6">
        <v>24216</v>
      </c>
      <c r="ARU6">
        <v>21678</v>
      </c>
      <c r="ARV6">
        <v>21077</v>
      </c>
      <c r="ARW6">
        <v>37195</v>
      </c>
      <c r="ARX6">
        <v>35562</v>
      </c>
      <c r="ARY6">
        <v>33488</v>
      </c>
      <c r="ARZ6">
        <v>32847</v>
      </c>
      <c r="ASA6">
        <v>32847</v>
      </c>
      <c r="ASB6">
        <v>32335</v>
      </c>
      <c r="ASC6">
        <v>30586</v>
      </c>
      <c r="ASD6">
        <v>30799</v>
      </c>
      <c r="ASE6">
        <v>30410</v>
      </c>
      <c r="ASF6">
        <v>29511</v>
      </c>
      <c r="ASG6">
        <v>29468</v>
      </c>
      <c r="ASH6">
        <v>28806</v>
      </c>
      <c r="ASI6">
        <v>28526</v>
      </c>
      <c r="ASJ6">
        <v>27970</v>
      </c>
      <c r="ASK6">
        <v>27942</v>
      </c>
      <c r="ASL6">
        <v>27514</v>
      </c>
      <c r="ASM6">
        <v>27289</v>
      </c>
      <c r="ASN6">
        <v>25815</v>
      </c>
      <c r="ASO6">
        <v>24930</v>
      </c>
      <c r="ASP6">
        <v>24410</v>
      </c>
      <c r="ASQ6">
        <v>23153</v>
      </c>
      <c r="ASR6">
        <v>22919</v>
      </c>
      <c r="ASS6">
        <v>22425</v>
      </c>
      <c r="AST6">
        <v>21995</v>
      </c>
      <c r="ASU6">
        <v>22127</v>
      </c>
      <c r="ASV6">
        <v>21658</v>
      </c>
      <c r="ASW6">
        <v>30181</v>
      </c>
      <c r="ASX6">
        <v>29745</v>
      </c>
      <c r="ASY6">
        <v>28543</v>
      </c>
      <c r="ASZ6">
        <v>28399</v>
      </c>
      <c r="ATA6">
        <v>25499</v>
      </c>
      <c r="ATB6">
        <v>28558</v>
      </c>
      <c r="ATC6">
        <v>28465</v>
      </c>
      <c r="ATD6">
        <v>28536</v>
      </c>
      <c r="ATE6">
        <v>28093</v>
      </c>
      <c r="ATF6">
        <v>28729</v>
      </c>
      <c r="ATG6">
        <v>28439</v>
      </c>
      <c r="ATH6">
        <v>24395</v>
      </c>
      <c r="ATI6">
        <v>22566</v>
      </c>
      <c r="ATJ6">
        <v>22667</v>
      </c>
      <c r="ATK6">
        <v>21993</v>
      </c>
      <c r="ATL6">
        <v>21108</v>
      </c>
      <c r="ATM6">
        <v>20973</v>
      </c>
      <c r="ATN6">
        <v>20973</v>
      </c>
      <c r="ATO6">
        <v>20496</v>
      </c>
      <c r="ATP6">
        <v>28256</v>
      </c>
      <c r="ATQ6">
        <v>27397</v>
      </c>
      <c r="ATR6">
        <v>26307</v>
      </c>
      <c r="ATS6">
        <v>24828</v>
      </c>
      <c r="ATT6">
        <v>25154</v>
      </c>
      <c r="ATU6">
        <v>24197</v>
      </c>
      <c r="ATV6">
        <v>23509</v>
      </c>
      <c r="ATW6">
        <v>22381</v>
      </c>
      <c r="ATX6">
        <v>21036</v>
      </c>
      <c r="ATY6">
        <v>20037</v>
      </c>
      <c r="ATZ6">
        <v>19805</v>
      </c>
      <c r="AUA6">
        <v>18685</v>
      </c>
      <c r="AUB6">
        <v>17948</v>
      </c>
      <c r="AUC6">
        <v>17921</v>
      </c>
      <c r="AUD6">
        <v>17099</v>
      </c>
      <c r="AUE6">
        <v>17416</v>
      </c>
      <c r="AUF6">
        <v>17019</v>
      </c>
      <c r="AUG6">
        <v>18479</v>
      </c>
      <c r="AUH6">
        <v>16262</v>
      </c>
      <c r="AUI6">
        <v>16224</v>
      </c>
      <c r="AUJ6">
        <v>31178</v>
      </c>
      <c r="AUK6">
        <v>30312</v>
      </c>
      <c r="AUL6">
        <v>28856</v>
      </c>
      <c r="AUM6">
        <v>28856</v>
      </c>
      <c r="AUN6">
        <v>27246</v>
      </c>
      <c r="AUO6">
        <v>26636</v>
      </c>
      <c r="AUP6">
        <v>25070</v>
      </c>
      <c r="AUQ6">
        <v>24547</v>
      </c>
      <c r="AUR6">
        <v>23498</v>
      </c>
      <c r="AUS6">
        <v>23246</v>
      </c>
      <c r="AUT6">
        <v>22978</v>
      </c>
      <c r="AUU6">
        <v>22746</v>
      </c>
      <c r="AUV6">
        <v>21637</v>
      </c>
      <c r="AUW6">
        <v>19807</v>
      </c>
      <c r="AUX6">
        <v>19453</v>
      </c>
      <c r="AUY6">
        <v>18741</v>
      </c>
      <c r="AUZ6">
        <v>18548</v>
      </c>
      <c r="AVA6">
        <v>17977</v>
      </c>
      <c r="AVB6">
        <v>17322</v>
      </c>
      <c r="AVC6">
        <v>17322</v>
      </c>
      <c r="AVD6">
        <v>42369</v>
      </c>
      <c r="AVE6">
        <v>38826</v>
      </c>
      <c r="AVF6">
        <v>36708</v>
      </c>
      <c r="AVG6">
        <v>37547</v>
      </c>
      <c r="AVH6">
        <v>36700</v>
      </c>
      <c r="AVI6">
        <v>35488</v>
      </c>
      <c r="AVJ6">
        <v>33450</v>
      </c>
      <c r="AVK6">
        <v>30926</v>
      </c>
      <c r="AVL6">
        <v>29960</v>
      </c>
      <c r="AVM6">
        <v>28524</v>
      </c>
      <c r="AVN6">
        <v>27632</v>
      </c>
      <c r="AVO6">
        <v>25704</v>
      </c>
      <c r="AVP6">
        <v>24483</v>
      </c>
      <c r="AVQ6">
        <v>24557</v>
      </c>
      <c r="AVR6">
        <v>26488</v>
      </c>
      <c r="AVS6">
        <v>26351</v>
      </c>
      <c r="AVT6">
        <v>26779</v>
      </c>
      <c r="AVU6">
        <v>25275</v>
      </c>
      <c r="AVV6">
        <v>25124</v>
      </c>
      <c r="AVW6">
        <v>24605</v>
      </c>
      <c r="AVX6">
        <v>24605</v>
      </c>
      <c r="AVY6">
        <v>23666</v>
      </c>
      <c r="AVZ6">
        <v>22826</v>
      </c>
      <c r="AWA6">
        <v>22250</v>
      </c>
      <c r="AWB6">
        <v>22130</v>
      </c>
      <c r="AWC6">
        <v>32236</v>
      </c>
      <c r="AWD6">
        <v>31142</v>
      </c>
      <c r="AWE6">
        <v>29836</v>
      </c>
      <c r="AWF6">
        <v>29632</v>
      </c>
      <c r="AWG6">
        <v>25975</v>
      </c>
      <c r="AWH6">
        <v>24910</v>
      </c>
      <c r="AWI6">
        <v>24945</v>
      </c>
      <c r="AWJ6">
        <v>25242</v>
      </c>
      <c r="AWK6">
        <v>24858</v>
      </c>
      <c r="AWL6">
        <v>24970</v>
      </c>
      <c r="AWM6">
        <v>24192</v>
      </c>
      <c r="AWN6">
        <v>23174</v>
      </c>
      <c r="AWO6">
        <v>22717</v>
      </c>
      <c r="AWP6">
        <v>22137</v>
      </c>
      <c r="AWQ6">
        <v>21774</v>
      </c>
      <c r="AWR6">
        <v>21605</v>
      </c>
      <c r="AWS6">
        <v>21207</v>
      </c>
      <c r="AWT6">
        <v>21612</v>
      </c>
      <c r="AWU6">
        <v>21901</v>
      </c>
      <c r="AWV6">
        <v>22311</v>
      </c>
      <c r="AWW6">
        <v>34352</v>
      </c>
      <c r="AWX6">
        <v>33808</v>
      </c>
      <c r="AWY6">
        <v>33775</v>
      </c>
      <c r="AWZ6">
        <v>31475</v>
      </c>
      <c r="AXA6">
        <v>30772</v>
      </c>
      <c r="AXB6">
        <v>30200</v>
      </c>
      <c r="AXC6">
        <v>29308</v>
      </c>
      <c r="AXD6">
        <v>28849</v>
      </c>
      <c r="AXE6">
        <v>28123</v>
      </c>
      <c r="AXF6">
        <v>26725</v>
      </c>
      <c r="AXG6">
        <v>26596</v>
      </c>
      <c r="AXH6">
        <v>25007</v>
      </c>
      <c r="AXI6">
        <v>24783</v>
      </c>
      <c r="AXJ6">
        <v>24809</v>
      </c>
      <c r="AXK6">
        <v>24102</v>
      </c>
      <c r="AXL6">
        <v>24396</v>
      </c>
      <c r="AXM6">
        <v>24369</v>
      </c>
      <c r="AXN6">
        <v>22536</v>
      </c>
      <c r="AXO6">
        <v>20870</v>
      </c>
      <c r="AXP6">
        <v>20912</v>
      </c>
      <c r="AXQ6">
        <v>21666</v>
      </c>
      <c r="AXR6">
        <v>21205</v>
      </c>
      <c r="AXS6">
        <v>21570</v>
      </c>
      <c r="AXT6">
        <v>21363</v>
      </c>
      <c r="AXU6">
        <v>21295</v>
      </c>
      <c r="AXV6">
        <v>35035</v>
      </c>
      <c r="AXW6">
        <v>32148</v>
      </c>
      <c r="AXX6">
        <v>29715</v>
      </c>
      <c r="AXY6">
        <v>27745</v>
      </c>
      <c r="AXZ6">
        <v>26808</v>
      </c>
      <c r="AYA6">
        <v>26084</v>
      </c>
      <c r="AYB6">
        <v>25452</v>
      </c>
      <c r="AYC6">
        <v>25375</v>
      </c>
      <c r="AYD6">
        <v>25375</v>
      </c>
      <c r="AYE6">
        <v>25104</v>
      </c>
      <c r="AYF6">
        <v>24912</v>
      </c>
      <c r="AYG6">
        <v>24811</v>
      </c>
      <c r="AYH6">
        <v>24887</v>
      </c>
      <c r="AYI6">
        <v>24856</v>
      </c>
      <c r="AYJ6">
        <v>24563</v>
      </c>
      <c r="AYK6">
        <v>24393</v>
      </c>
      <c r="AYL6">
        <v>23845</v>
      </c>
      <c r="AYM6">
        <v>23127</v>
      </c>
      <c r="AYN6">
        <v>23133</v>
      </c>
      <c r="AYO6">
        <v>23045</v>
      </c>
      <c r="AYP6">
        <v>31769</v>
      </c>
      <c r="AYQ6">
        <v>29095</v>
      </c>
      <c r="AYR6">
        <v>29254</v>
      </c>
      <c r="AYS6">
        <v>27581</v>
      </c>
      <c r="AYT6">
        <v>24765</v>
      </c>
      <c r="AYU6">
        <v>22644</v>
      </c>
      <c r="AYV6">
        <v>21887</v>
      </c>
      <c r="AYW6">
        <v>21796</v>
      </c>
      <c r="AYX6">
        <v>22220</v>
      </c>
      <c r="AYY6">
        <v>21835</v>
      </c>
      <c r="AYZ6">
        <v>21897</v>
      </c>
      <c r="AZA6">
        <v>21502</v>
      </c>
      <c r="AZB6">
        <v>21238</v>
      </c>
      <c r="AZC6">
        <v>21600</v>
      </c>
      <c r="AZD6">
        <v>21517</v>
      </c>
      <c r="AZE6">
        <v>21657</v>
      </c>
      <c r="AZF6">
        <v>21819</v>
      </c>
      <c r="AZG6">
        <v>22292</v>
      </c>
      <c r="AZH6">
        <v>22248</v>
      </c>
      <c r="AZI6">
        <v>22528</v>
      </c>
      <c r="AZJ6">
        <v>33208</v>
      </c>
      <c r="AZK6">
        <v>32553</v>
      </c>
      <c r="AZL6">
        <v>30746</v>
      </c>
      <c r="AZM6">
        <v>31293</v>
      </c>
      <c r="AZN6">
        <v>31254</v>
      </c>
      <c r="AZO6">
        <v>31577</v>
      </c>
      <c r="AZP6">
        <v>31500</v>
      </c>
      <c r="AZQ6">
        <v>30127</v>
      </c>
      <c r="AZR6">
        <v>30017</v>
      </c>
      <c r="AZS6">
        <v>29153</v>
      </c>
      <c r="AZT6">
        <v>28402</v>
      </c>
      <c r="AZU6">
        <v>27975</v>
      </c>
      <c r="AZV6">
        <v>26666</v>
      </c>
      <c r="AZW6">
        <v>26666</v>
      </c>
      <c r="AZX6">
        <v>24768</v>
      </c>
      <c r="AZY6">
        <v>23303</v>
      </c>
      <c r="AZZ6">
        <v>23126</v>
      </c>
      <c r="BAA6">
        <v>22975</v>
      </c>
      <c r="BAB6">
        <v>21822</v>
      </c>
      <c r="BAC6">
        <v>21286</v>
      </c>
      <c r="BAD6">
        <v>21006</v>
      </c>
      <c r="BAE6">
        <v>20647</v>
      </c>
      <c r="BAF6">
        <v>21641</v>
      </c>
      <c r="BAG6">
        <v>19378</v>
      </c>
      <c r="BAH6">
        <v>19333</v>
      </c>
      <c r="BAI6">
        <v>27689</v>
      </c>
      <c r="BAJ6">
        <v>27515</v>
      </c>
      <c r="BAK6">
        <v>26317</v>
      </c>
      <c r="BAL6">
        <v>25363</v>
      </c>
      <c r="BAM6">
        <v>26043</v>
      </c>
      <c r="BAN6">
        <v>25441</v>
      </c>
      <c r="BAO6">
        <v>25521</v>
      </c>
      <c r="BAP6">
        <v>25863</v>
      </c>
      <c r="BAQ6">
        <v>25458</v>
      </c>
      <c r="BAR6">
        <v>24329</v>
      </c>
      <c r="BAS6">
        <v>24366</v>
      </c>
      <c r="BAT6">
        <v>21787</v>
      </c>
      <c r="BAU6">
        <v>21946</v>
      </c>
      <c r="BAV6">
        <v>21946</v>
      </c>
      <c r="BAW6">
        <v>21159</v>
      </c>
      <c r="BAX6">
        <v>21198</v>
      </c>
      <c r="BAY6">
        <v>20887</v>
      </c>
      <c r="BAZ6">
        <v>21395</v>
      </c>
      <c r="BBA6">
        <v>21003</v>
      </c>
      <c r="BBB6">
        <v>20784</v>
      </c>
      <c r="BBC6">
        <v>36431</v>
      </c>
      <c r="BBD6">
        <v>34045</v>
      </c>
      <c r="BBE6">
        <v>33594</v>
      </c>
      <c r="BBF6">
        <v>30303</v>
      </c>
      <c r="BBG6">
        <v>29038</v>
      </c>
      <c r="BBH6">
        <v>25471</v>
      </c>
      <c r="BBI6">
        <v>26177</v>
      </c>
      <c r="BBJ6">
        <v>26727</v>
      </c>
      <c r="BBK6">
        <v>26471</v>
      </c>
      <c r="BBL6">
        <v>25760</v>
      </c>
      <c r="BBM6">
        <v>26102</v>
      </c>
      <c r="BBN6">
        <v>26283</v>
      </c>
      <c r="BBO6">
        <v>25595</v>
      </c>
      <c r="BBP6">
        <v>25819</v>
      </c>
      <c r="BBQ6">
        <v>25670</v>
      </c>
      <c r="BBR6">
        <v>25719</v>
      </c>
      <c r="BBS6">
        <v>27510</v>
      </c>
      <c r="BBT6">
        <v>27952</v>
      </c>
      <c r="BBU6">
        <v>24565</v>
      </c>
      <c r="BBV6">
        <v>23603</v>
      </c>
      <c r="BBW6">
        <v>41099</v>
      </c>
      <c r="BBX6">
        <v>40393</v>
      </c>
      <c r="BBY6">
        <v>39127</v>
      </c>
      <c r="BBZ6">
        <v>38390</v>
      </c>
      <c r="BCA6">
        <v>37150</v>
      </c>
      <c r="BCB6">
        <v>36617</v>
      </c>
      <c r="BCC6">
        <v>35906</v>
      </c>
      <c r="BCD6">
        <v>35525</v>
      </c>
      <c r="BCE6">
        <v>35039</v>
      </c>
      <c r="BCF6">
        <v>33595</v>
      </c>
      <c r="BCG6">
        <v>32733</v>
      </c>
      <c r="BCH6">
        <v>32202</v>
      </c>
      <c r="BCI6">
        <v>30995</v>
      </c>
      <c r="BCJ6">
        <v>29753</v>
      </c>
      <c r="BCK6">
        <v>29753</v>
      </c>
      <c r="BCL6">
        <v>29868</v>
      </c>
      <c r="BCM6">
        <v>29261</v>
      </c>
      <c r="BCN6">
        <v>27671</v>
      </c>
      <c r="BCO6">
        <v>26695</v>
      </c>
      <c r="BCP6">
        <v>26223</v>
      </c>
      <c r="BCQ6">
        <v>26122</v>
      </c>
      <c r="BCR6">
        <v>25361</v>
      </c>
      <c r="BCS6">
        <v>26168</v>
      </c>
      <c r="BCT6">
        <v>25367</v>
      </c>
      <c r="BCU6">
        <v>24762</v>
      </c>
      <c r="BCV6">
        <v>31884</v>
      </c>
      <c r="BCW6">
        <v>28451</v>
      </c>
      <c r="BCX6">
        <v>27222</v>
      </c>
      <c r="BCY6">
        <v>25092</v>
      </c>
      <c r="BCZ6">
        <v>24575</v>
      </c>
      <c r="BDA6">
        <v>23400</v>
      </c>
      <c r="BDB6">
        <v>22216</v>
      </c>
      <c r="BDC6">
        <v>21964</v>
      </c>
      <c r="BDD6">
        <v>22615</v>
      </c>
      <c r="BDE6">
        <v>22552</v>
      </c>
      <c r="BDF6">
        <v>23199</v>
      </c>
      <c r="BDG6">
        <v>22731</v>
      </c>
      <c r="BDH6">
        <v>23639</v>
      </c>
      <c r="BDI6">
        <v>22625</v>
      </c>
      <c r="BDJ6">
        <v>24417</v>
      </c>
      <c r="BDK6">
        <v>23574</v>
      </c>
      <c r="BDL6">
        <v>22531</v>
      </c>
      <c r="BDM6">
        <v>23143</v>
      </c>
      <c r="BDN6">
        <v>22081</v>
      </c>
      <c r="BDO6">
        <v>22266</v>
      </c>
      <c r="BDP6">
        <v>27224</v>
      </c>
      <c r="BDQ6">
        <v>22865</v>
      </c>
      <c r="BDR6">
        <v>19974</v>
      </c>
      <c r="BDS6">
        <v>19974</v>
      </c>
      <c r="BDT6">
        <v>18916</v>
      </c>
      <c r="BDU6">
        <v>16638</v>
      </c>
      <c r="BDV6">
        <v>15935</v>
      </c>
      <c r="BDW6">
        <v>15521</v>
      </c>
      <c r="BDX6">
        <v>15726</v>
      </c>
      <c r="BDY6">
        <v>13308</v>
      </c>
      <c r="BDZ6">
        <v>13922</v>
      </c>
      <c r="BEA6">
        <v>14274</v>
      </c>
      <c r="BEB6">
        <v>13624</v>
      </c>
      <c r="BEC6">
        <v>14172</v>
      </c>
      <c r="BED6">
        <v>14868</v>
      </c>
      <c r="BEE6">
        <v>13820</v>
      </c>
      <c r="BEF6">
        <v>13515</v>
      </c>
      <c r="BEG6">
        <v>13882</v>
      </c>
      <c r="BEH6">
        <v>13474</v>
      </c>
      <c r="BEI6">
        <v>13312</v>
      </c>
      <c r="BEJ6">
        <v>21639</v>
      </c>
      <c r="BEK6">
        <v>17344</v>
      </c>
      <c r="BEL6">
        <v>16488</v>
      </c>
      <c r="BEM6">
        <v>16488</v>
      </c>
      <c r="BEN6">
        <v>14518</v>
      </c>
      <c r="BEO6">
        <v>14288</v>
      </c>
      <c r="BEP6">
        <v>13664</v>
      </c>
      <c r="BEQ6">
        <v>13762</v>
      </c>
      <c r="BER6">
        <v>13876</v>
      </c>
      <c r="BES6">
        <v>13144</v>
      </c>
      <c r="BET6">
        <v>12885</v>
      </c>
      <c r="BEU6">
        <v>12688</v>
      </c>
      <c r="BEV6">
        <v>11997</v>
      </c>
      <c r="BEW6">
        <v>11866</v>
      </c>
      <c r="BEX6">
        <v>11866</v>
      </c>
      <c r="BEY6">
        <v>11866</v>
      </c>
      <c r="BEZ6">
        <v>12065</v>
      </c>
      <c r="BFA6">
        <v>11903</v>
      </c>
      <c r="BFB6">
        <v>11997</v>
      </c>
      <c r="BFC6">
        <v>11997</v>
      </c>
      <c r="BFD6">
        <v>11997</v>
      </c>
      <c r="BFE6">
        <v>11999</v>
      </c>
      <c r="BFF6">
        <v>11881</v>
      </c>
      <c r="BFG6">
        <v>11630</v>
      </c>
      <c r="BFH6">
        <v>11874</v>
      </c>
      <c r="BFI6">
        <v>18439</v>
      </c>
      <c r="BFJ6">
        <v>16091</v>
      </c>
      <c r="BFK6">
        <v>14988</v>
      </c>
      <c r="BFL6">
        <v>14768</v>
      </c>
      <c r="BFM6">
        <v>14726</v>
      </c>
      <c r="BFN6">
        <v>14786</v>
      </c>
      <c r="BFO6">
        <v>15315</v>
      </c>
      <c r="BFP6">
        <v>14974</v>
      </c>
      <c r="BFQ6">
        <v>14983</v>
      </c>
      <c r="BFR6">
        <v>15261</v>
      </c>
      <c r="BFS6">
        <v>15166</v>
      </c>
      <c r="BFT6">
        <v>14644</v>
      </c>
      <c r="BFU6">
        <v>14713</v>
      </c>
      <c r="BFV6">
        <v>15012</v>
      </c>
      <c r="BFW6">
        <v>14515</v>
      </c>
      <c r="BFX6">
        <v>14515</v>
      </c>
      <c r="BFY6">
        <v>14126</v>
      </c>
      <c r="BFZ6">
        <v>14182</v>
      </c>
      <c r="BGA6">
        <v>14015</v>
      </c>
      <c r="BGB6">
        <v>13457</v>
      </c>
      <c r="BGC6">
        <v>18292</v>
      </c>
      <c r="BGD6">
        <v>17805</v>
      </c>
      <c r="BGE6">
        <v>17768</v>
      </c>
      <c r="BGF6">
        <v>17240</v>
      </c>
      <c r="BGG6">
        <v>17034</v>
      </c>
      <c r="BGH6">
        <v>16429</v>
      </c>
      <c r="BGI6">
        <v>16853</v>
      </c>
      <c r="BGJ6">
        <v>17100</v>
      </c>
      <c r="BGK6">
        <v>15955</v>
      </c>
      <c r="BGL6">
        <v>15750</v>
      </c>
      <c r="BGM6">
        <v>16223</v>
      </c>
      <c r="BGN6">
        <v>15669</v>
      </c>
      <c r="BGO6">
        <v>15920</v>
      </c>
      <c r="BGP6">
        <v>15201</v>
      </c>
      <c r="BGQ6">
        <v>15757</v>
      </c>
      <c r="BGR6">
        <v>15177</v>
      </c>
      <c r="BGS6">
        <v>15083</v>
      </c>
      <c r="BGT6">
        <v>14328</v>
      </c>
      <c r="BGU6">
        <v>14248</v>
      </c>
      <c r="BGV6">
        <v>14480</v>
      </c>
      <c r="BGW6">
        <v>20288</v>
      </c>
      <c r="BGX6">
        <v>19430</v>
      </c>
      <c r="BGY6">
        <v>18787</v>
      </c>
      <c r="BGZ6">
        <v>17668</v>
      </c>
      <c r="BHA6">
        <v>17772</v>
      </c>
      <c r="BHB6">
        <v>18238</v>
      </c>
      <c r="BHC6">
        <v>18878</v>
      </c>
      <c r="BHD6">
        <v>19140</v>
      </c>
      <c r="BHE6">
        <v>18011</v>
      </c>
      <c r="BHF6">
        <v>17914</v>
      </c>
      <c r="BHG6">
        <v>17790</v>
      </c>
      <c r="BHH6">
        <v>18079</v>
      </c>
      <c r="BHI6">
        <v>18107</v>
      </c>
      <c r="BHJ6">
        <v>18122</v>
      </c>
      <c r="BHK6">
        <v>17883</v>
      </c>
      <c r="BHL6">
        <v>17825</v>
      </c>
      <c r="BHM6">
        <v>17922</v>
      </c>
      <c r="BHN6">
        <v>17702</v>
      </c>
      <c r="BHO6">
        <v>17037</v>
      </c>
      <c r="BHP6">
        <v>17163</v>
      </c>
      <c r="BHQ6">
        <v>17258</v>
      </c>
      <c r="BHR6">
        <v>16775</v>
      </c>
      <c r="BHS6">
        <v>17098</v>
      </c>
      <c r="BHT6">
        <v>16542</v>
      </c>
      <c r="BHU6">
        <v>14890</v>
      </c>
      <c r="BHV6">
        <v>25572</v>
      </c>
      <c r="BHW6">
        <v>24377</v>
      </c>
      <c r="BHX6">
        <v>24756</v>
      </c>
      <c r="BHY6">
        <v>22234</v>
      </c>
      <c r="BHZ6">
        <v>21027</v>
      </c>
      <c r="BIA6">
        <v>20653</v>
      </c>
      <c r="BIB6">
        <v>20936</v>
      </c>
      <c r="BIC6">
        <v>21235</v>
      </c>
      <c r="BID6">
        <v>21235</v>
      </c>
      <c r="BIE6">
        <v>22234</v>
      </c>
      <c r="BIF6">
        <v>22418</v>
      </c>
      <c r="BIG6">
        <v>22465</v>
      </c>
      <c r="BIH6">
        <v>21469</v>
      </c>
      <c r="BII6">
        <v>21586</v>
      </c>
      <c r="BIJ6">
        <v>20910</v>
      </c>
      <c r="BIK6">
        <v>20497</v>
      </c>
      <c r="BIL6">
        <v>20853</v>
      </c>
      <c r="BIM6">
        <v>20592</v>
      </c>
      <c r="BIN6">
        <v>20760</v>
      </c>
      <c r="BIO6">
        <v>20106</v>
      </c>
      <c r="BIP6">
        <v>29487</v>
      </c>
      <c r="BIQ6">
        <v>29125</v>
      </c>
      <c r="BIR6">
        <v>26620</v>
      </c>
      <c r="BIS6">
        <v>26926</v>
      </c>
      <c r="BIT6">
        <v>26573</v>
      </c>
      <c r="BIU6">
        <v>26163</v>
      </c>
      <c r="BIV6">
        <v>26287</v>
      </c>
      <c r="BIW6">
        <v>26047</v>
      </c>
      <c r="BIX6">
        <v>25972</v>
      </c>
      <c r="BIY6">
        <v>25864</v>
      </c>
      <c r="BIZ6">
        <v>25432</v>
      </c>
      <c r="BJA6">
        <v>24740</v>
      </c>
      <c r="BJB6">
        <v>23873</v>
      </c>
      <c r="BJC6">
        <v>24096</v>
      </c>
      <c r="BJD6">
        <v>24334</v>
      </c>
      <c r="BJE6">
        <v>24004</v>
      </c>
      <c r="BJF6">
        <v>23382</v>
      </c>
      <c r="BJG6">
        <v>23466</v>
      </c>
      <c r="BJH6">
        <v>23454</v>
      </c>
      <c r="BJI6">
        <v>23344</v>
      </c>
      <c r="BJJ6">
        <v>26398</v>
      </c>
      <c r="BJK6">
        <v>26700</v>
      </c>
      <c r="BJL6">
        <v>25434</v>
      </c>
      <c r="BJM6">
        <v>24846</v>
      </c>
      <c r="BJN6">
        <v>24440</v>
      </c>
      <c r="BJO6">
        <v>24577</v>
      </c>
      <c r="BJP6">
        <v>24389</v>
      </c>
      <c r="BJQ6">
        <v>24209</v>
      </c>
      <c r="BJR6">
        <v>24868</v>
      </c>
      <c r="BJS6">
        <v>25034</v>
      </c>
      <c r="BJT6">
        <v>24918</v>
      </c>
      <c r="BJU6">
        <v>25120</v>
      </c>
      <c r="BJV6">
        <v>25109</v>
      </c>
      <c r="BJW6">
        <v>26450</v>
      </c>
      <c r="BJX6">
        <v>26450</v>
      </c>
      <c r="BJY6">
        <v>26653</v>
      </c>
      <c r="BJZ6">
        <v>26264</v>
      </c>
      <c r="BKA6">
        <v>26115</v>
      </c>
      <c r="BKB6">
        <v>26375</v>
      </c>
      <c r="BKC6">
        <v>26317</v>
      </c>
      <c r="BKD6">
        <v>26573</v>
      </c>
      <c r="BKE6">
        <v>26600</v>
      </c>
      <c r="BKF6">
        <v>25568</v>
      </c>
      <c r="BKG6">
        <v>25243</v>
      </c>
      <c r="BKH6">
        <v>24369</v>
      </c>
      <c r="BKI6">
        <v>19814</v>
      </c>
      <c r="BKJ6">
        <v>18421</v>
      </c>
      <c r="BKK6">
        <v>17839</v>
      </c>
      <c r="BKL6">
        <v>18362</v>
      </c>
      <c r="BKM6">
        <v>17538</v>
      </c>
      <c r="BKN6">
        <v>17020</v>
      </c>
      <c r="BKO6">
        <v>17151</v>
      </c>
      <c r="BKP6">
        <v>16770</v>
      </c>
      <c r="BKQ6">
        <v>17463</v>
      </c>
      <c r="BKR6">
        <v>17483</v>
      </c>
      <c r="BKS6">
        <v>17282</v>
      </c>
      <c r="BKT6">
        <v>17042</v>
      </c>
      <c r="BKU6">
        <v>16931</v>
      </c>
      <c r="BKV6">
        <v>17051</v>
      </c>
      <c r="BKW6">
        <v>17309</v>
      </c>
      <c r="BKX6">
        <v>17536</v>
      </c>
      <c r="BKY6">
        <v>17173</v>
      </c>
      <c r="BKZ6">
        <v>17146</v>
      </c>
      <c r="BLA6">
        <v>17146</v>
      </c>
      <c r="BLB6">
        <v>17287</v>
      </c>
      <c r="BLC6">
        <v>16264</v>
      </c>
      <c r="BLD6">
        <v>15881</v>
      </c>
      <c r="BLE6">
        <v>15892</v>
      </c>
      <c r="BLF6">
        <v>16027</v>
      </c>
      <c r="BLG6">
        <v>15375</v>
      </c>
      <c r="BLH6">
        <v>14487</v>
      </c>
      <c r="BLI6">
        <v>14299</v>
      </c>
      <c r="BLJ6">
        <v>14753</v>
      </c>
      <c r="BLK6">
        <v>14498</v>
      </c>
      <c r="BLL6">
        <v>14690</v>
      </c>
      <c r="BLM6">
        <v>14527</v>
      </c>
      <c r="BLN6">
        <v>14030</v>
      </c>
      <c r="BLO6">
        <v>14126</v>
      </c>
      <c r="BLP6">
        <v>14289</v>
      </c>
      <c r="BLQ6">
        <v>14729</v>
      </c>
      <c r="BLR6">
        <v>13782</v>
      </c>
      <c r="BLS6">
        <v>13491</v>
      </c>
      <c r="BLT6">
        <v>13863</v>
      </c>
      <c r="BLU6">
        <v>14513</v>
      </c>
      <c r="BLV6">
        <v>14459</v>
      </c>
      <c r="BLW6">
        <v>15253</v>
      </c>
      <c r="BLX6">
        <v>15029</v>
      </c>
      <c r="BLY6">
        <v>14529</v>
      </c>
      <c r="BLZ6">
        <v>14246</v>
      </c>
      <c r="BMA6">
        <v>14539</v>
      </c>
      <c r="BMB6">
        <v>25669</v>
      </c>
      <c r="BMC6">
        <v>24544</v>
      </c>
      <c r="BMD6">
        <v>24161</v>
      </c>
      <c r="BME6">
        <v>24262</v>
      </c>
      <c r="BMF6">
        <v>24262</v>
      </c>
      <c r="BMG6">
        <v>24262</v>
      </c>
      <c r="BMH6">
        <v>25157</v>
      </c>
      <c r="BMI6">
        <v>24747</v>
      </c>
      <c r="BMJ6">
        <v>24507</v>
      </c>
      <c r="BMK6">
        <v>24023</v>
      </c>
      <c r="BML6">
        <v>23298</v>
      </c>
      <c r="BMM6">
        <v>22301</v>
      </c>
      <c r="BMN6">
        <v>22054</v>
      </c>
      <c r="BMO6">
        <v>21682</v>
      </c>
      <c r="BMP6">
        <v>20605</v>
      </c>
      <c r="BMQ6">
        <v>27198</v>
      </c>
      <c r="BMR6">
        <v>22928</v>
      </c>
      <c r="BMS6">
        <v>22372</v>
      </c>
      <c r="BMT6">
        <v>21873</v>
      </c>
      <c r="BMU6">
        <v>22032</v>
      </c>
      <c r="BMV6">
        <v>26925</v>
      </c>
      <c r="BMW6">
        <v>27865</v>
      </c>
      <c r="BMX6">
        <v>29866</v>
      </c>
      <c r="BMY6">
        <v>30878</v>
      </c>
      <c r="BMZ6">
        <v>28647</v>
      </c>
      <c r="BNA6">
        <v>28539</v>
      </c>
      <c r="BNB6">
        <v>28336</v>
      </c>
      <c r="BNC6">
        <v>28669</v>
      </c>
      <c r="BND6">
        <v>28530</v>
      </c>
      <c r="BNE6">
        <v>27447</v>
      </c>
      <c r="BNF6">
        <v>28038</v>
      </c>
      <c r="BNG6">
        <v>26556</v>
      </c>
      <c r="BNH6">
        <v>28076</v>
      </c>
      <c r="BNI6">
        <v>26233</v>
      </c>
      <c r="BNJ6">
        <v>24479</v>
      </c>
      <c r="BNK6">
        <v>26414</v>
      </c>
      <c r="BNL6">
        <v>24562</v>
      </c>
      <c r="BNM6">
        <v>23731</v>
      </c>
      <c r="BNN6">
        <v>24225</v>
      </c>
      <c r="BNO6">
        <v>24212</v>
      </c>
      <c r="BNP6">
        <v>31876</v>
      </c>
      <c r="BNQ6">
        <v>28962</v>
      </c>
      <c r="BNR6">
        <v>29269</v>
      </c>
      <c r="BNS6">
        <v>29269</v>
      </c>
      <c r="BNT6">
        <v>28669</v>
      </c>
      <c r="BNU6">
        <v>27662</v>
      </c>
      <c r="BNV6">
        <v>27445</v>
      </c>
      <c r="BNW6">
        <v>26843</v>
      </c>
      <c r="BNX6">
        <v>27035</v>
      </c>
      <c r="BNY6">
        <v>25763</v>
      </c>
      <c r="BNZ6">
        <v>26154</v>
      </c>
      <c r="BOA6">
        <v>25925</v>
      </c>
      <c r="BOB6">
        <v>26068</v>
      </c>
      <c r="BOC6">
        <v>26140</v>
      </c>
      <c r="BOD6">
        <v>25946</v>
      </c>
      <c r="BOE6">
        <v>25629</v>
      </c>
      <c r="BOF6">
        <v>26466</v>
      </c>
      <c r="BOG6">
        <v>28895</v>
      </c>
      <c r="BOH6">
        <v>31208</v>
      </c>
      <c r="BOI6">
        <v>30565</v>
      </c>
      <c r="BOJ6">
        <v>38910</v>
      </c>
      <c r="BOK6">
        <v>37393</v>
      </c>
      <c r="BOL6">
        <v>37135</v>
      </c>
      <c r="BOM6">
        <v>37135</v>
      </c>
      <c r="BON6">
        <v>37377</v>
      </c>
      <c r="BOO6">
        <v>36717</v>
      </c>
      <c r="BOP6">
        <v>37428</v>
      </c>
      <c r="BOQ6">
        <v>34915</v>
      </c>
      <c r="BOR6">
        <v>33887</v>
      </c>
      <c r="BOS6">
        <v>33702</v>
      </c>
      <c r="BOT6">
        <v>32144</v>
      </c>
      <c r="BOU6">
        <v>32043</v>
      </c>
      <c r="BOV6">
        <v>31124</v>
      </c>
      <c r="BOW6">
        <v>30907</v>
      </c>
      <c r="BOX6">
        <v>28088</v>
      </c>
      <c r="BOY6">
        <v>28982</v>
      </c>
      <c r="BOZ6">
        <v>28982</v>
      </c>
      <c r="BPA6">
        <v>28982</v>
      </c>
      <c r="BPB6">
        <v>29113</v>
      </c>
      <c r="BPC6">
        <v>29048</v>
      </c>
      <c r="BPD6">
        <v>28691</v>
      </c>
      <c r="BPE6">
        <v>28691</v>
      </c>
      <c r="BPF6">
        <v>28691</v>
      </c>
      <c r="BPG6">
        <v>29230</v>
      </c>
      <c r="BPH6">
        <v>28661</v>
      </c>
      <c r="BPI6">
        <v>43314</v>
      </c>
      <c r="BPJ6">
        <v>40596</v>
      </c>
      <c r="BPK6">
        <v>38499</v>
      </c>
      <c r="BPL6">
        <v>34985</v>
      </c>
      <c r="BPM6">
        <v>32743</v>
      </c>
      <c r="BPN6">
        <v>32106</v>
      </c>
      <c r="BPO6">
        <v>33629</v>
      </c>
      <c r="BPP6">
        <v>33787</v>
      </c>
      <c r="BPQ6">
        <v>32956</v>
      </c>
      <c r="BPR6">
        <v>31594</v>
      </c>
      <c r="BPS6">
        <v>30872</v>
      </c>
      <c r="BPT6">
        <v>33015</v>
      </c>
      <c r="BPU6">
        <v>34261</v>
      </c>
      <c r="BPV6">
        <v>34616</v>
      </c>
      <c r="BPW6">
        <v>34755</v>
      </c>
      <c r="BPX6">
        <v>34755</v>
      </c>
      <c r="BPY6">
        <v>34110</v>
      </c>
      <c r="BPZ6">
        <v>32559</v>
      </c>
      <c r="BQA6">
        <v>29237</v>
      </c>
      <c r="BQB6">
        <v>28320</v>
      </c>
      <c r="BQC6">
        <v>55440</v>
      </c>
      <c r="BQD6">
        <v>51782</v>
      </c>
      <c r="BQE6">
        <v>51350</v>
      </c>
      <c r="BQF6">
        <v>48726</v>
      </c>
      <c r="BQG6">
        <v>47688</v>
      </c>
      <c r="BQH6">
        <v>46086</v>
      </c>
      <c r="BQI6">
        <v>44298</v>
      </c>
      <c r="BQJ6">
        <v>44991</v>
      </c>
      <c r="BQK6">
        <v>43227</v>
      </c>
      <c r="BQL6">
        <v>43227</v>
      </c>
      <c r="BQM6">
        <v>39414</v>
      </c>
      <c r="BQN6">
        <v>35879</v>
      </c>
      <c r="BQO6">
        <v>34399</v>
      </c>
      <c r="BQP6">
        <v>29577</v>
      </c>
      <c r="BQQ6">
        <v>29577</v>
      </c>
      <c r="BQR6">
        <v>25833</v>
      </c>
      <c r="BQS6">
        <v>25213</v>
      </c>
      <c r="BQT6">
        <v>25639</v>
      </c>
      <c r="BQU6">
        <v>27236</v>
      </c>
      <c r="BQV6">
        <v>27236</v>
      </c>
      <c r="BQW6">
        <v>26555</v>
      </c>
      <c r="BQX6">
        <v>25832</v>
      </c>
      <c r="BQY6">
        <v>25523</v>
      </c>
      <c r="BQZ6">
        <v>24944</v>
      </c>
      <c r="BRA6">
        <v>24944</v>
      </c>
      <c r="BRB6">
        <v>37323</v>
      </c>
      <c r="BRC6">
        <v>36661</v>
      </c>
      <c r="BRD6">
        <v>35192</v>
      </c>
      <c r="BRE6">
        <v>30811</v>
      </c>
      <c r="BRF6">
        <v>30811</v>
      </c>
      <c r="BRG6">
        <v>28679</v>
      </c>
      <c r="BRH6">
        <v>28397</v>
      </c>
      <c r="BRI6">
        <v>30457</v>
      </c>
      <c r="BRJ6">
        <v>28552</v>
      </c>
      <c r="BRK6">
        <v>28552</v>
      </c>
      <c r="BRL6">
        <v>28626</v>
      </c>
      <c r="BRM6">
        <v>30113</v>
      </c>
      <c r="BRN6">
        <v>30113</v>
      </c>
      <c r="BRO6">
        <v>30236</v>
      </c>
      <c r="BRP6">
        <v>30236</v>
      </c>
      <c r="BRQ6">
        <v>28336</v>
      </c>
      <c r="BRR6">
        <v>28678</v>
      </c>
      <c r="BRS6">
        <v>28457</v>
      </c>
      <c r="BRT6">
        <v>27758</v>
      </c>
      <c r="BRU6">
        <v>27758</v>
      </c>
      <c r="BRV6">
        <v>53105</v>
      </c>
      <c r="BRW6">
        <v>48479</v>
      </c>
      <c r="BRX6">
        <v>43961</v>
      </c>
      <c r="BRY6">
        <v>40339</v>
      </c>
      <c r="BRZ6">
        <v>40339</v>
      </c>
      <c r="BSA6">
        <v>39072</v>
      </c>
      <c r="BSB6">
        <v>39005</v>
      </c>
      <c r="BSC6">
        <v>38865</v>
      </c>
      <c r="BSD6">
        <v>39678</v>
      </c>
      <c r="BSE6">
        <v>39678</v>
      </c>
      <c r="BSF6">
        <v>38091</v>
      </c>
      <c r="BSG6">
        <v>38166</v>
      </c>
      <c r="BSH6">
        <v>40568</v>
      </c>
      <c r="BSI6">
        <v>41044</v>
      </c>
      <c r="BSJ6">
        <v>41044</v>
      </c>
      <c r="BSK6">
        <v>40829</v>
      </c>
      <c r="BSL6">
        <v>40693</v>
      </c>
      <c r="BSM6">
        <v>41397</v>
      </c>
      <c r="BSN6">
        <v>44970</v>
      </c>
      <c r="BSO6">
        <v>44970</v>
      </c>
      <c r="BSP6">
        <v>37258</v>
      </c>
      <c r="BSQ6">
        <v>33105</v>
      </c>
      <c r="BSR6">
        <v>33719</v>
      </c>
      <c r="BSS6">
        <v>32779</v>
      </c>
      <c r="BST6">
        <v>32779</v>
      </c>
      <c r="BSU6">
        <v>31543</v>
      </c>
      <c r="BSV6">
        <v>34260</v>
      </c>
      <c r="BSW6">
        <v>34318</v>
      </c>
      <c r="BSX6">
        <v>34566</v>
      </c>
      <c r="BSY6">
        <v>34566</v>
      </c>
      <c r="BSZ6">
        <v>34924</v>
      </c>
      <c r="BTA6">
        <v>35043</v>
      </c>
      <c r="BTB6">
        <v>35574</v>
      </c>
      <c r="BTC6">
        <v>33445</v>
      </c>
      <c r="BTD6">
        <v>33445</v>
      </c>
      <c r="BTE6">
        <v>35598</v>
      </c>
      <c r="BTF6">
        <v>36950</v>
      </c>
      <c r="BTG6">
        <v>36099</v>
      </c>
      <c r="BTH6">
        <v>35798</v>
      </c>
      <c r="BTI6">
        <v>35798</v>
      </c>
      <c r="BTJ6">
        <v>35243</v>
      </c>
      <c r="BTK6">
        <v>34186</v>
      </c>
      <c r="BTL6">
        <v>33090</v>
      </c>
      <c r="BTM6">
        <v>33264</v>
      </c>
      <c r="BTN6">
        <v>33264</v>
      </c>
      <c r="BTO6">
        <v>34263</v>
      </c>
      <c r="BTP6">
        <v>32135</v>
      </c>
      <c r="BTQ6">
        <v>34328</v>
      </c>
      <c r="BTR6">
        <v>33747</v>
      </c>
      <c r="BTS6">
        <v>33747</v>
      </c>
      <c r="BTT6">
        <v>33050</v>
      </c>
      <c r="BTU6">
        <v>32650</v>
      </c>
      <c r="BTV6">
        <v>32713</v>
      </c>
      <c r="BTW6">
        <v>33069</v>
      </c>
      <c r="BTX6">
        <v>30973</v>
      </c>
      <c r="BTY6">
        <v>29446</v>
      </c>
      <c r="BTZ6">
        <v>29446</v>
      </c>
      <c r="BUA6">
        <v>27829</v>
      </c>
      <c r="BUB6">
        <v>25602</v>
      </c>
      <c r="BUC6">
        <v>25105</v>
      </c>
      <c r="BUD6">
        <v>24596</v>
      </c>
      <c r="BUE6">
        <v>24458</v>
      </c>
      <c r="BUF6">
        <v>24177</v>
      </c>
      <c r="BUG6">
        <v>23962</v>
      </c>
      <c r="BUH6">
        <v>24724</v>
      </c>
      <c r="BUI6">
        <v>29679</v>
      </c>
      <c r="BUJ6">
        <v>30111</v>
      </c>
      <c r="BUK6">
        <v>28341</v>
      </c>
      <c r="BUL6">
        <v>26654</v>
      </c>
      <c r="BUM6">
        <v>25724</v>
      </c>
      <c r="BUN6">
        <v>24872</v>
      </c>
      <c r="BUO6">
        <v>23559</v>
      </c>
      <c r="BUP6">
        <v>23028</v>
      </c>
      <c r="BUQ6">
        <v>23781</v>
      </c>
      <c r="BUR6">
        <v>24392</v>
      </c>
      <c r="BUS6">
        <v>24373</v>
      </c>
      <c r="BUT6">
        <v>24350</v>
      </c>
      <c r="BUU6">
        <v>25053</v>
      </c>
      <c r="BUV6">
        <v>24207</v>
      </c>
      <c r="BUW6">
        <v>23968</v>
      </c>
      <c r="BUX6">
        <v>23777</v>
      </c>
      <c r="BUY6">
        <v>25527</v>
      </c>
      <c r="BUZ6">
        <v>25554</v>
      </c>
      <c r="BVA6">
        <v>25551</v>
      </c>
      <c r="BVB6">
        <v>25551</v>
      </c>
      <c r="BVC6">
        <v>26366</v>
      </c>
      <c r="BVD6">
        <v>25670</v>
      </c>
      <c r="BVE6">
        <v>23811</v>
      </c>
      <c r="BVF6">
        <v>23323</v>
      </c>
      <c r="BVG6">
        <v>23001</v>
      </c>
      <c r="BVH6">
        <v>25199</v>
      </c>
      <c r="BVI6">
        <v>24597</v>
      </c>
      <c r="BVJ6">
        <v>26009</v>
      </c>
      <c r="BVK6">
        <v>25532</v>
      </c>
      <c r="BVL6">
        <v>25824</v>
      </c>
      <c r="BVM6">
        <v>25690</v>
      </c>
      <c r="BVN6">
        <v>26015</v>
      </c>
      <c r="BVO6">
        <v>27155</v>
      </c>
      <c r="BVP6">
        <v>26459</v>
      </c>
      <c r="BVQ6">
        <v>24847</v>
      </c>
      <c r="BVR6">
        <v>26013</v>
      </c>
      <c r="BVS6">
        <v>24921</v>
      </c>
      <c r="BVT6">
        <v>24709</v>
      </c>
      <c r="BVU6">
        <v>24639</v>
      </c>
      <c r="BVV6">
        <v>23778</v>
      </c>
      <c r="BVW6">
        <v>25597</v>
      </c>
      <c r="BVX6">
        <v>26700</v>
      </c>
      <c r="BVY6">
        <v>26800</v>
      </c>
      <c r="BVZ6">
        <v>27114</v>
      </c>
      <c r="BWA6">
        <v>39649</v>
      </c>
      <c r="BWB6">
        <v>39649</v>
      </c>
      <c r="BWC6">
        <v>39649</v>
      </c>
      <c r="BWD6">
        <v>38072</v>
      </c>
      <c r="BWE6">
        <v>36088</v>
      </c>
      <c r="BWF6">
        <v>32571</v>
      </c>
      <c r="BWG6">
        <v>30543</v>
      </c>
      <c r="BWH6">
        <v>30374</v>
      </c>
      <c r="BWI6">
        <v>28713</v>
      </c>
      <c r="BWJ6">
        <v>27151</v>
      </c>
      <c r="BWK6">
        <v>28096</v>
      </c>
      <c r="BWL6">
        <v>28633</v>
      </c>
      <c r="BWM6">
        <v>26423</v>
      </c>
      <c r="BWN6">
        <v>26292</v>
      </c>
      <c r="BWO6">
        <v>25656</v>
      </c>
      <c r="BWP6">
        <v>25587</v>
      </c>
      <c r="BWQ6">
        <v>24519</v>
      </c>
      <c r="BWR6">
        <v>24493</v>
      </c>
      <c r="BWS6">
        <v>24469</v>
      </c>
      <c r="BWT6">
        <v>24324</v>
      </c>
      <c r="BWU6">
        <v>23342</v>
      </c>
      <c r="BWV6">
        <v>23022</v>
      </c>
      <c r="BWW6">
        <v>28691</v>
      </c>
      <c r="BWX6">
        <v>28541</v>
      </c>
      <c r="BWY6">
        <v>27909</v>
      </c>
      <c r="BWZ6">
        <v>26985</v>
      </c>
      <c r="BXA6">
        <v>26366</v>
      </c>
      <c r="BXB6">
        <v>26664</v>
      </c>
      <c r="BXC6">
        <v>25446</v>
      </c>
      <c r="BXD6">
        <v>24591</v>
      </c>
      <c r="BXE6">
        <v>23924</v>
      </c>
      <c r="BXF6">
        <v>23883</v>
      </c>
      <c r="BXG6">
        <v>23305</v>
      </c>
      <c r="BXH6">
        <v>23027</v>
      </c>
      <c r="BXI6">
        <v>23419</v>
      </c>
      <c r="BXJ6">
        <v>23268</v>
      </c>
      <c r="BXK6">
        <v>24333</v>
      </c>
      <c r="BXL6">
        <v>30467</v>
      </c>
      <c r="BXM6">
        <v>32075</v>
      </c>
      <c r="BXN6">
        <v>34053</v>
      </c>
      <c r="BXO6">
        <v>33658</v>
      </c>
      <c r="BXP6">
        <v>34739</v>
      </c>
      <c r="BXQ6">
        <v>32528</v>
      </c>
      <c r="BXR6">
        <v>30944</v>
      </c>
      <c r="BXS6">
        <v>30944</v>
      </c>
      <c r="BXT6">
        <v>31457</v>
      </c>
      <c r="BXU6">
        <v>36742</v>
      </c>
      <c r="BXV6">
        <v>36293</v>
      </c>
      <c r="BXW6">
        <v>34774</v>
      </c>
      <c r="BXX6">
        <v>32949</v>
      </c>
      <c r="BXY6">
        <v>31107</v>
      </c>
      <c r="BXZ6">
        <v>29846</v>
      </c>
      <c r="BYA6">
        <v>30382</v>
      </c>
      <c r="BYB6">
        <v>30051</v>
      </c>
      <c r="BYC6">
        <v>30167</v>
      </c>
      <c r="BYD6">
        <v>30713</v>
      </c>
      <c r="BYE6">
        <v>30549</v>
      </c>
      <c r="BYF6">
        <v>29898</v>
      </c>
      <c r="BYG6">
        <v>29830</v>
      </c>
      <c r="BYH6">
        <v>30086</v>
      </c>
      <c r="BYI6">
        <v>30322</v>
      </c>
      <c r="BYJ6">
        <v>30303</v>
      </c>
      <c r="BYK6">
        <v>29021</v>
      </c>
      <c r="BYL6">
        <v>30071</v>
      </c>
      <c r="BYM6">
        <v>29510</v>
      </c>
      <c r="BYN6">
        <v>29510</v>
      </c>
      <c r="BYO6">
        <v>40370</v>
      </c>
      <c r="BYP6">
        <v>40198</v>
      </c>
      <c r="BYQ6">
        <v>36429</v>
      </c>
      <c r="BYR6">
        <v>34046</v>
      </c>
      <c r="BYS6">
        <v>32260</v>
      </c>
      <c r="BYT6">
        <v>32234</v>
      </c>
      <c r="BYU6">
        <v>30766</v>
      </c>
      <c r="BYV6">
        <v>30484</v>
      </c>
      <c r="BYW6">
        <v>30383</v>
      </c>
      <c r="BYX6">
        <v>30079</v>
      </c>
      <c r="BYY6">
        <v>30201</v>
      </c>
      <c r="BYZ6">
        <v>30058</v>
      </c>
      <c r="BZA6">
        <v>30085</v>
      </c>
      <c r="BZB6">
        <v>30085</v>
      </c>
      <c r="BZC6">
        <v>31167</v>
      </c>
      <c r="BZD6">
        <v>31418</v>
      </c>
      <c r="BZE6">
        <v>32722</v>
      </c>
      <c r="BZF6">
        <v>32927</v>
      </c>
      <c r="BZG6">
        <v>32927</v>
      </c>
      <c r="BZH6">
        <v>34724</v>
      </c>
      <c r="BZI6">
        <v>37720</v>
      </c>
      <c r="BZJ6">
        <v>38107</v>
      </c>
      <c r="BZK6">
        <v>35903</v>
      </c>
      <c r="BZL6">
        <v>35104</v>
      </c>
      <c r="BZM6">
        <v>35894</v>
      </c>
      <c r="BZN6">
        <v>35694</v>
      </c>
      <c r="BZO6">
        <v>35830</v>
      </c>
      <c r="BZP6">
        <v>35524</v>
      </c>
      <c r="BZQ6">
        <v>36063</v>
      </c>
      <c r="BZR6">
        <v>34779</v>
      </c>
      <c r="BZS6">
        <v>34183</v>
      </c>
      <c r="BZT6">
        <v>34285</v>
      </c>
      <c r="BZU6">
        <v>35410</v>
      </c>
      <c r="BZV6">
        <v>35597</v>
      </c>
      <c r="BZW6">
        <v>35941</v>
      </c>
      <c r="BZX6">
        <v>35661</v>
      </c>
      <c r="BZY6">
        <v>36003</v>
      </c>
      <c r="BZZ6">
        <v>36687</v>
      </c>
      <c r="CAA6">
        <v>36209</v>
      </c>
      <c r="CAB6">
        <v>46175</v>
      </c>
      <c r="CAC6">
        <v>46175</v>
      </c>
      <c r="CAD6">
        <v>46175</v>
      </c>
      <c r="CAE6">
        <v>42837</v>
      </c>
      <c r="CAF6">
        <v>42488</v>
      </c>
      <c r="CAG6">
        <v>40502</v>
      </c>
      <c r="CAH6">
        <v>38759</v>
      </c>
      <c r="CAI6">
        <v>38818</v>
      </c>
      <c r="CAJ6">
        <v>38405</v>
      </c>
      <c r="CAK6">
        <v>38329</v>
      </c>
      <c r="CAL6">
        <v>39929</v>
      </c>
      <c r="CAM6">
        <v>40117</v>
      </c>
      <c r="CAN6">
        <v>39498</v>
      </c>
      <c r="CAO6">
        <v>39121</v>
      </c>
      <c r="CAP6">
        <v>38739</v>
      </c>
      <c r="CAQ6">
        <v>38165</v>
      </c>
      <c r="CAR6">
        <v>38309</v>
      </c>
      <c r="CAS6">
        <v>38346</v>
      </c>
      <c r="CAT6">
        <v>38649</v>
      </c>
      <c r="CAU6">
        <v>36230</v>
      </c>
      <c r="CAV6">
        <v>36476</v>
      </c>
      <c r="CAW6">
        <v>35349</v>
      </c>
      <c r="CAX6">
        <v>33917</v>
      </c>
      <c r="CAY6">
        <v>33343</v>
      </c>
      <c r="CAZ6">
        <v>33173</v>
      </c>
      <c r="CBA6">
        <v>31792</v>
      </c>
      <c r="CBB6">
        <v>63644</v>
      </c>
      <c r="CBC6">
        <v>65048</v>
      </c>
      <c r="CBD6">
        <v>64147</v>
      </c>
      <c r="CBE6">
        <v>64510</v>
      </c>
      <c r="CBF6">
        <v>65193</v>
      </c>
      <c r="CBG6">
        <v>64852</v>
      </c>
      <c r="CBH6">
        <v>49265</v>
      </c>
      <c r="CBI6">
        <v>47610</v>
      </c>
      <c r="CBJ6">
        <v>43570</v>
      </c>
      <c r="CBK6">
        <v>41540</v>
      </c>
      <c r="CBL6">
        <v>42757</v>
      </c>
      <c r="CBM6">
        <v>43049</v>
      </c>
      <c r="CBN6">
        <v>42691</v>
      </c>
      <c r="CBO6">
        <v>43258</v>
      </c>
      <c r="CBP6">
        <v>43373</v>
      </c>
      <c r="CBQ6">
        <v>43845</v>
      </c>
      <c r="CBR6">
        <v>43265</v>
      </c>
      <c r="CBS6">
        <v>41966</v>
      </c>
      <c r="CBT6">
        <v>42341</v>
      </c>
      <c r="CBU6">
        <v>42962</v>
      </c>
      <c r="CBV6">
        <v>68441</v>
      </c>
      <c r="CBW6">
        <v>69895</v>
      </c>
      <c r="CBX6">
        <v>62989</v>
      </c>
      <c r="CBY6">
        <v>62212</v>
      </c>
      <c r="CBZ6">
        <v>60799</v>
      </c>
      <c r="CCA6">
        <v>60110</v>
      </c>
      <c r="CCB6">
        <v>60678</v>
      </c>
      <c r="CCC6">
        <v>60190</v>
      </c>
      <c r="CCD6">
        <v>61676</v>
      </c>
      <c r="CCE6">
        <v>58969</v>
      </c>
      <c r="CCF6">
        <v>58724</v>
      </c>
      <c r="CCG6">
        <v>58986</v>
      </c>
      <c r="CCH6">
        <v>59222</v>
      </c>
      <c r="CCI6">
        <v>58605</v>
      </c>
      <c r="CCJ6">
        <v>58605</v>
      </c>
      <c r="CCK6">
        <v>57948</v>
      </c>
      <c r="CCL6">
        <v>57194</v>
      </c>
      <c r="CCM6">
        <v>57040</v>
      </c>
      <c r="CCN6">
        <v>56836</v>
      </c>
      <c r="CCO6">
        <v>57955</v>
      </c>
      <c r="CCP6">
        <v>55116</v>
      </c>
      <c r="CCQ6">
        <v>52104</v>
      </c>
      <c r="CCR6">
        <v>52112</v>
      </c>
      <c r="CCS6">
        <v>52692</v>
      </c>
      <c r="CCT6">
        <v>50972</v>
      </c>
      <c r="CCU6">
        <v>50099</v>
      </c>
      <c r="CCV6">
        <v>43092</v>
      </c>
      <c r="CCW6">
        <v>42042</v>
      </c>
      <c r="CCX6">
        <v>39397</v>
      </c>
      <c r="CCY6">
        <v>36830</v>
      </c>
      <c r="CCZ6">
        <v>37225</v>
      </c>
      <c r="CDA6">
        <v>36417</v>
      </c>
      <c r="CDB6">
        <v>35383</v>
      </c>
      <c r="CDC6">
        <v>34932</v>
      </c>
      <c r="CDD6">
        <v>32793</v>
      </c>
      <c r="CDE6">
        <v>36451</v>
      </c>
      <c r="CDF6">
        <v>33795</v>
      </c>
      <c r="CDG6">
        <v>33650</v>
      </c>
      <c r="CDH6">
        <v>33575</v>
      </c>
      <c r="CDI6">
        <v>33088</v>
      </c>
      <c r="CDJ6">
        <v>32552</v>
      </c>
      <c r="CDK6">
        <v>32331</v>
      </c>
      <c r="CDL6">
        <v>31974</v>
      </c>
      <c r="CDM6">
        <v>31582</v>
      </c>
      <c r="CDN6">
        <v>32692</v>
      </c>
      <c r="CDO6">
        <v>50062</v>
      </c>
      <c r="CDP6">
        <v>49843</v>
      </c>
      <c r="CDQ6">
        <v>48032</v>
      </c>
      <c r="CDR6">
        <v>46735</v>
      </c>
      <c r="CDS6">
        <v>46112</v>
      </c>
      <c r="CDT6">
        <v>46318</v>
      </c>
      <c r="CDU6">
        <v>44369</v>
      </c>
      <c r="CDV6">
        <v>44579</v>
      </c>
      <c r="CDW6">
        <v>45503</v>
      </c>
      <c r="CDX6">
        <v>45642</v>
      </c>
      <c r="CDY6">
        <v>45830</v>
      </c>
      <c r="CDZ6">
        <v>46063</v>
      </c>
      <c r="CEA6">
        <v>46063</v>
      </c>
      <c r="CEB6">
        <v>44836</v>
      </c>
      <c r="CEC6">
        <v>45627</v>
      </c>
      <c r="CED6">
        <v>45460</v>
      </c>
      <c r="CEE6">
        <v>43761</v>
      </c>
      <c r="CEF6">
        <v>43410</v>
      </c>
      <c r="CEG6">
        <v>42214</v>
      </c>
      <c r="CEH6">
        <v>42089</v>
      </c>
      <c r="CEI6">
        <v>45775</v>
      </c>
      <c r="CEJ6">
        <v>46140</v>
      </c>
      <c r="CEK6">
        <v>44518</v>
      </c>
      <c r="CEL6">
        <v>43597</v>
      </c>
      <c r="CEM6">
        <v>39946</v>
      </c>
      <c r="CEN6">
        <v>37885</v>
      </c>
      <c r="CEO6">
        <v>36802</v>
      </c>
      <c r="CEP6">
        <v>35125</v>
      </c>
      <c r="CEQ6">
        <v>33754</v>
      </c>
      <c r="CER6">
        <v>33398</v>
      </c>
      <c r="CES6">
        <v>33471</v>
      </c>
      <c r="CET6">
        <v>33886</v>
      </c>
      <c r="CEU6">
        <v>34466</v>
      </c>
      <c r="CEV6">
        <v>33684</v>
      </c>
      <c r="CEW6">
        <v>33006</v>
      </c>
      <c r="CEX6">
        <v>34359</v>
      </c>
      <c r="CEY6">
        <v>32891</v>
      </c>
      <c r="CEZ6">
        <v>31575</v>
      </c>
      <c r="CFA6">
        <v>31656</v>
      </c>
      <c r="CFB6">
        <v>31656</v>
      </c>
      <c r="CFC6">
        <v>31292</v>
      </c>
      <c r="CFD6">
        <v>30983</v>
      </c>
      <c r="CFE6">
        <v>30950</v>
      </c>
      <c r="CFF6">
        <v>31048</v>
      </c>
      <c r="CFG6">
        <v>30976</v>
      </c>
      <c r="CFH6">
        <v>34630</v>
      </c>
      <c r="CFI6">
        <v>37137</v>
      </c>
      <c r="CFJ6">
        <v>35699</v>
      </c>
      <c r="CFK6">
        <v>34317</v>
      </c>
      <c r="CFL6">
        <v>33119</v>
      </c>
      <c r="CFM6">
        <v>31962</v>
      </c>
      <c r="CFN6">
        <v>31125</v>
      </c>
      <c r="CFO6">
        <v>30019</v>
      </c>
      <c r="CFP6">
        <v>29887</v>
      </c>
      <c r="CFQ6">
        <v>30060</v>
      </c>
      <c r="CFR6">
        <v>28598</v>
      </c>
      <c r="CFS6">
        <v>27972</v>
      </c>
      <c r="CFT6">
        <v>27940</v>
      </c>
      <c r="CFU6">
        <v>27305</v>
      </c>
      <c r="CFV6">
        <v>27605</v>
      </c>
      <c r="CFW6">
        <v>27083</v>
      </c>
      <c r="CFX6">
        <v>26753</v>
      </c>
      <c r="CFY6">
        <v>27425</v>
      </c>
      <c r="CFZ6">
        <v>27205</v>
      </c>
      <c r="CGA6">
        <v>27599</v>
      </c>
      <c r="CGB6">
        <v>38614</v>
      </c>
      <c r="CGC6">
        <v>35634</v>
      </c>
      <c r="CGD6">
        <v>33091</v>
      </c>
      <c r="CGE6">
        <v>33134</v>
      </c>
      <c r="CGF6">
        <v>31072</v>
      </c>
      <c r="CGG6">
        <v>30860</v>
      </c>
      <c r="CGH6">
        <v>30630</v>
      </c>
      <c r="CGI6">
        <v>30865</v>
      </c>
      <c r="CGJ6">
        <v>30914</v>
      </c>
      <c r="CGK6">
        <v>30228</v>
      </c>
      <c r="CGL6">
        <v>30011</v>
      </c>
      <c r="CGM6">
        <v>30499</v>
      </c>
      <c r="CGN6">
        <v>29884</v>
      </c>
      <c r="CGO6">
        <v>29665</v>
      </c>
      <c r="CGP6">
        <v>29665</v>
      </c>
      <c r="CGQ6">
        <v>30282</v>
      </c>
      <c r="CGR6">
        <v>30964</v>
      </c>
      <c r="CGS6">
        <v>30769</v>
      </c>
      <c r="CGT6">
        <v>32477</v>
      </c>
      <c r="CGU6">
        <v>31337</v>
      </c>
      <c r="CGV6">
        <v>45131</v>
      </c>
      <c r="CGW6">
        <v>43852</v>
      </c>
      <c r="CGX6">
        <v>41595</v>
      </c>
      <c r="CGY6">
        <v>42290</v>
      </c>
      <c r="CGZ6">
        <v>41615</v>
      </c>
      <c r="CHA6">
        <v>40101</v>
      </c>
      <c r="CHB6">
        <v>40430</v>
      </c>
      <c r="CHC6">
        <v>40488</v>
      </c>
      <c r="CHD6">
        <v>40463</v>
      </c>
      <c r="CHE6">
        <v>41153</v>
      </c>
      <c r="CHF6">
        <v>40178</v>
      </c>
      <c r="CHG6">
        <v>39341</v>
      </c>
      <c r="CHH6">
        <v>39517</v>
      </c>
      <c r="CHI6">
        <v>40037</v>
      </c>
      <c r="CHJ6">
        <v>40843</v>
      </c>
      <c r="CHK6">
        <v>40821</v>
      </c>
      <c r="CHL6">
        <v>41312</v>
      </c>
      <c r="CHM6">
        <v>41753</v>
      </c>
      <c r="CHN6">
        <v>40449</v>
      </c>
      <c r="CHO6">
        <v>40364</v>
      </c>
      <c r="CHP6">
        <v>40084</v>
      </c>
      <c r="CHQ6">
        <v>39591</v>
      </c>
      <c r="CHR6">
        <v>38174</v>
      </c>
      <c r="CHS6">
        <v>39211</v>
      </c>
      <c r="CHT6">
        <v>39211</v>
      </c>
      <c r="CHU6">
        <v>36379</v>
      </c>
      <c r="CHV6">
        <v>37455</v>
      </c>
      <c r="CHW6">
        <v>38239</v>
      </c>
      <c r="CHX6">
        <v>37912</v>
      </c>
      <c r="CHY6">
        <v>36560</v>
      </c>
      <c r="CHZ6">
        <v>43906</v>
      </c>
      <c r="CIA6">
        <v>50664</v>
      </c>
      <c r="CIB6">
        <v>44091</v>
      </c>
      <c r="CIC6">
        <v>42022</v>
      </c>
      <c r="CID6">
        <v>43862</v>
      </c>
      <c r="CIE6">
        <v>45015</v>
      </c>
      <c r="CIF6">
        <v>44648</v>
      </c>
      <c r="CIG6">
        <v>43565</v>
      </c>
      <c r="CIH6">
        <v>42649</v>
      </c>
      <c r="CII6">
        <v>41569</v>
      </c>
      <c r="CIJ6">
        <v>41561</v>
      </c>
      <c r="CIK6">
        <v>41998</v>
      </c>
      <c r="CIL6">
        <v>41075</v>
      </c>
      <c r="CIM6">
        <v>41879</v>
      </c>
      <c r="CIN6">
        <v>40942</v>
      </c>
      <c r="CIO6">
        <v>49498</v>
      </c>
      <c r="CIP6">
        <v>45643</v>
      </c>
      <c r="CIQ6">
        <v>44388</v>
      </c>
      <c r="CIR6">
        <v>41482</v>
      </c>
      <c r="CIS6">
        <v>41482</v>
      </c>
      <c r="CIT6">
        <v>39903</v>
      </c>
      <c r="CIU6">
        <v>39261</v>
      </c>
      <c r="CIV6">
        <v>37788</v>
      </c>
      <c r="CIW6">
        <v>36583</v>
      </c>
      <c r="CIX6">
        <v>35470</v>
      </c>
      <c r="CIY6">
        <v>34626</v>
      </c>
      <c r="CIZ6">
        <v>33819</v>
      </c>
      <c r="CJA6">
        <v>33926</v>
      </c>
      <c r="CJB6">
        <v>34208</v>
      </c>
      <c r="CJC6">
        <v>34208</v>
      </c>
      <c r="CJD6">
        <v>33912</v>
      </c>
      <c r="CJE6">
        <v>33020</v>
      </c>
      <c r="CJF6">
        <v>32703</v>
      </c>
      <c r="CJG6">
        <v>30806</v>
      </c>
      <c r="CJH6">
        <v>30806</v>
      </c>
      <c r="CJI6">
        <v>50213</v>
      </c>
      <c r="CJJ6">
        <v>49293</v>
      </c>
      <c r="CJK6">
        <v>47199</v>
      </c>
      <c r="CJL6">
        <v>45426</v>
      </c>
      <c r="CJM6">
        <v>45234</v>
      </c>
      <c r="CJN6">
        <v>43952</v>
      </c>
      <c r="CJO6">
        <v>43754</v>
      </c>
      <c r="CJP6">
        <v>43445</v>
      </c>
      <c r="CJQ6">
        <v>34568</v>
      </c>
      <c r="CJR6">
        <v>33435</v>
      </c>
      <c r="CJS6">
        <v>33330</v>
      </c>
      <c r="CJT6">
        <v>33661</v>
      </c>
      <c r="CJU6">
        <v>34596</v>
      </c>
      <c r="CJV6">
        <v>34057</v>
      </c>
      <c r="CJW6">
        <v>33274</v>
      </c>
      <c r="CJX6">
        <v>33007</v>
      </c>
      <c r="CJY6">
        <v>32795</v>
      </c>
      <c r="CJZ6">
        <v>32770</v>
      </c>
      <c r="CKA6">
        <v>33119</v>
      </c>
      <c r="CKB6">
        <v>33235</v>
      </c>
      <c r="CKC6">
        <v>33582</v>
      </c>
      <c r="CKD6">
        <v>33582</v>
      </c>
      <c r="CKE6">
        <v>32021</v>
      </c>
      <c r="CKF6">
        <v>31942</v>
      </c>
      <c r="CKG6">
        <v>31921</v>
      </c>
      <c r="CKH6">
        <v>49773</v>
      </c>
      <c r="CKI6">
        <v>48672</v>
      </c>
      <c r="CKJ6">
        <v>48360</v>
      </c>
      <c r="CKK6">
        <v>49275</v>
      </c>
      <c r="CKL6">
        <v>38214</v>
      </c>
      <c r="CKM6">
        <v>37934</v>
      </c>
      <c r="CKN6">
        <v>37973</v>
      </c>
      <c r="CKO6">
        <v>37311</v>
      </c>
      <c r="CKP6">
        <v>38046</v>
      </c>
      <c r="CKQ6">
        <v>38764</v>
      </c>
      <c r="CKR6">
        <v>35713</v>
      </c>
      <c r="CKS6">
        <v>33060</v>
      </c>
      <c r="CKT6">
        <v>30681</v>
      </c>
      <c r="CKU6">
        <v>30441</v>
      </c>
      <c r="CKV6">
        <v>30441</v>
      </c>
      <c r="CKW6">
        <v>30013</v>
      </c>
      <c r="CKX6">
        <v>29579</v>
      </c>
      <c r="CKY6">
        <v>30129</v>
      </c>
      <c r="CKZ6">
        <v>31451</v>
      </c>
      <c r="CLA6">
        <v>32030</v>
      </c>
      <c r="CLB6">
        <v>63870</v>
      </c>
      <c r="CLC6">
        <v>58730</v>
      </c>
      <c r="CLD6">
        <v>55693</v>
      </c>
      <c r="CLE6">
        <v>52458</v>
      </c>
      <c r="CLF6">
        <v>53128</v>
      </c>
      <c r="CLG6">
        <v>53126</v>
      </c>
      <c r="CLH6">
        <v>53308</v>
      </c>
      <c r="CLI6">
        <v>52706</v>
      </c>
      <c r="CLJ6">
        <v>52316</v>
      </c>
      <c r="CLK6">
        <v>50796</v>
      </c>
      <c r="CLL6">
        <v>51066</v>
      </c>
      <c r="CLM6">
        <v>50314</v>
      </c>
      <c r="CLN6">
        <v>49873</v>
      </c>
      <c r="CLO6">
        <v>49654</v>
      </c>
      <c r="CLP6">
        <v>48536</v>
      </c>
      <c r="CLQ6">
        <v>47945</v>
      </c>
      <c r="CLR6">
        <v>48240</v>
      </c>
      <c r="CLS6">
        <v>48225</v>
      </c>
      <c r="CLT6">
        <v>47983</v>
      </c>
      <c r="CLU6">
        <v>47869</v>
      </c>
      <c r="CLV6">
        <v>66459</v>
      </c>
      <c r="CLW6">
        <v>62488</v>
      </c>
      <c r="CLX6">
        <v>60132</v>
      </c>
      <c r="CLY6">
        <v>58164</v>
      </c>
      <c r="CLZ6">
        <v>55366</v>
      </c>
      <c r="CMA6">
        <v>55976</v>
      </c>
      <c r="CMB6">
        <v>55256</v>
      </c>
      <c r="CMC6">
        <v>57375</v>
      </c>
      <c r="CMD6">
        <v>57573</v>
      </c>
      <c r="CME6">
        <v>58182</v>
      </c>
      <c r="CMF6">
        <v>58078</v>
      </c>
      <c r="CMG6">
        <v>57753</v>
      </c>
      <c r="CMH6">
        <v>56177</v>
      </c>
      <c r="CMI6">
        <v>56867</v>
      </c>
      <c r="CMJ6">
        <v>56867</v>
      </c>
      <c r="CMK6">
        <v>55622</v>
      </c>
      <c r="CML6">
        <v>55166</v>
      </c>
      <c r="CMM6">
        <v>55419</v>
      </c>
      <c r="CMN6">
        <v>53867</v>
      </c>
      <c r="CMO6">
        <v>52039</v>
      </c>
      <c r="CMP6">
        <v>50932</v>
      </c>
      <c r="CMQ6">
        <v>53238</v>
      </c>
      <c r="CMR6">
        <v>53877</v>
      </c>
      <c r="CMS6">
        <v>53894</v>
      </c>
      <c r="CMT6">
        <v>52764</v>
      </c>
      <c r="CMU6">
        <v>45502</v>
      </c>
      <c r="CMV6">
        <v>42799</v>
      </c>
      <c r="CMW6">
        <v>45947</v>
      </c>
      <c r="CMX6">
        <v>48832</v>
      </c>
      <c r="CMY6">
        <v>46165</v>
      </c>
      <c r="CMZ6">
        <v>42180</v>
      </c>
      <c r="CNA6">
        <v>41453</v>
      </c>
      <c r="CNB6">
        <v>41079</v>
      </c>
      <c r="CNC6">
        <v>40323</v>
      </c>
      <c r="CND6">
        <v>39815</v>
      </c>
      <c r="CNE6">
        <v>39440</v>
      </c>
      <c r="CNF6">
        <v>39811</v>
      </c>
      <c r="CNG6">
        <v>40071</v>
      </c>
      <c r="CNH6">
        <v>39730</v>
      </c>
      <c r="CNI6">
        <v>37168</v>
      </c>
      <c r="CNJ6">
        <v>36176</v>
      </c>
      <c r="CNK6">
        <v>35524</v>
      </c>
      <c r="CNL6">
        <v>35944</v>
      </c>
      <c r="CNM6">
        <v>36379</v>
      </c>
      <c r="CNN6">
        <v>36354</v>
      </c>
      <c r="CNO6">
        <v>45102</v>
      </c>
      <c r="CNP6">
        <v>43957</v>
      </c>
      <c r="CNQ6">
        <v>43086</v>
      </c>
      <c r="CNR6">
        <v>42591</v>
      </c>
      <c r="CNS6">
        <v>41350</v>
      </c>
      <c r="CNT6">
        <v>40946</v>
      </c>
      <c r="CNU6">
        <v>40149</v>
      </c>
      <c r="CNV6">
        <v>39239</v>
      </c>
      <c r="CNW6">
        <v>39046</v>
      </c>
      <c r="CNX6">
        <v>39214</v>
      </c>
      <c r="CNY6">
        <v>38267</v>
      </c>
      <c r="CNZ6">
        <v>39299</v>
      </c>
      <c r="COA6">
        <v>39402</v>
      </c>
      <c r="COB6">
        <v>39402</v>
      </c>
      <c r="COC6">
        <v>38765</v>
      </c>
      <c r="COD6">
        <v>39102</v>
      </c>
      <c r="COE6">
        <v>38238</v>
      </c>
      <c r="COF6">
        <v>35955</v>
      </c>
      <c r="COG6">
        <v>35985</v>
      </c>
      <c r="COH6">
        <v>36870</v>
      </c>
      <c r="COI6">
        <v>57091</v>
      </c>
      <c r="COJ6">
        <v>52970</v>
      </c>
      <c r="COK6">
        <v>47701</v>
      </c>
      <c r="COL6">
        <v>46904</v>
      </c>
      <c r="COM6">
        <v>46475</v>
      </c>
      <c r="CON6">
        <v>45017</v>
      </c>
      <c r="COO6">
        <v>46829</v>
      </c>
      <c r="COP6">
        <v>45025</v>
      </c>
      <c r="COQ6">
        <v>44451</v>
      </c>
      <c r="COR6">
        <v>44807</v>
      </c>
      <c r="COS6">
        <v>45171</v>
      </c>
      <c r="COT6">
        <v>45260</v>
      </c>
      <c r="COU6">
        <v>45231</v>
      </c>
      <c r="COV6">
        <v>44697</v>
      </c>
      <c r="COW6">
        <v>44057</v>
      </c>
      <c r="COX6">
        <v>40898</v>
      </c>
      <c r="COY6">
        <v>39426</v>
      </c>
      <c r="COZ6">
        <v>38629</v>
      </c>
      <c r="CPA6">
        <v>38973</v>
      </c>
      <c r="CPB6">
        <v>38973</v>
      </c>
      <c r="CPC6">
        <v>39078</v>
      </c>
      <c r="CPD6">
        <v>40079</v>
      </c>
      <c r="CPE6">
        <v>40094</v>
      </c>
      <c r="CPF6">
        <v>42500</v>
      </c>
      <c r="CPG6">
        <v>45680</v>
      </c>
      <c r="CPH6">
        <v>47917</v>
      </c>
      <c r="CPI6">
        <v>44521</v>
      </c>
      <c r="CPJ6">
        <v>43628</v>
      </c>
      <c r="CPK6">
        <v>43610</v>
      </c>
      <c r="CPL6">
        <v>40740</v>
      </c>
      <c r="CPM6">
        <v>41485</v>
      </c>
      <c r="CPN6">
        <v>40651</v>
      </c>
      <c r="CPO6">
        <v>41527</v>
      </c>
      <c r="CPP6">
        <v>41031</v>
      </c>
      <c r="CPQ6">
        <v>41398</v>
      </c>
      <c r="CPR6">
        <v>41136</v>
      </c>
      <c r="CPS6">
        <v>39748</v>
      </c>
      <c r="CPT6">
        <v>39173</v>
      </c>
      <c r="CPU6">
        <v>38903</v>
      </c>
      <c r="CPV6">
        <v>38492</v>
      </c>
      <c r="CPW6">
        <v>38391</v>
      </c>
      <c r="CPX6">
        <v>37502</v>
      </c>
      <c r="CPY6">
        <v>38088</v>
      </c>
      <c r="CPZ6">
        <v>35250</v>
      </c>
      <c r="CQA6">
        <v>34248</v>
      </c>
      <c r="CQB6">
        <v>46574</v>
      </c>
      <c r="CQC6">
        <v>45290</v>
      </c>
      <c r="CQD6">
        <v>44902</v>
      </c>
      <c r="CQE6">
        <v>44006</v>
      </c>
      <c r="CQF6">
        <v>42415</v>
      </c>
      <c r="CQG6">
        <v>42415</v>
      </c>
      <c r="CQH6">
        <v>39549</v>
      </c>
      <c r="CQI6">
        <v>36984</v>
      </c>
      <c r="CQJ6">
        <v>35999</v>
      </c>
      <c r="CQK6">
        <v>36361</v>
      </c>
      <c r="CQL6">
        <v>35217</v>
      </c>
      <c r="CQM6">
        <v>36798</v>
      </c>
      <c r="CQN6">
        <v>36589</v>
      </c>
      <c r="CQO6">
        <v>36406</v>
      </c>
      <c r="CQP6">
        <v>36623</v>
      </c>
      <c r="CQQ6">
        <v>36020</v>
      </c>
      <c r="CQR6">
        <v>36073</v>
      </c>
      <c r="CQS6">
        <v>36377</v>
      </c>
      <c r="CQT6">
        <v>36305</v>
      </c>
      <c r="CQU6">
        <v>37030</v>
      </c>
      <c r="CQV6">
        <v>34702</v>
      </c>
      <c r="CQW6">
        <v>34781</v>
      </c>
      <c r="CQX6">
        <v>33241</v>
      </c>
      <c r="CQY6">
        <v>33296</v>
      </c>
      <c r="CQZ6">
        <v>31794</v>
      </c>
      <c r="CRA6">
        <v>32649</v>
      </c>
      <c r="CRB6">
        <v>31948</v>
      </c>
      <c r="CRC6">
        <v>32749</v>
      </c>
      <c r="CRD6">
        <v>32956</v>
      </c>
      <c r="CRE6">
        <v>32880</v>
      </c>
      <c r="CRF6">
        <v>33130</v>
      </c>
      <c r="CRG6">
        <v>33712</v>
      </c>
      <c r="CRH6">
        <v>34016</v>
      </c>
      <c r="CRI6">
        <v>33592</v>
      </c>
      <c r="CRJ6">
        <v>33444</v>
      </c>
      <c r="CRK6">
        <v>33483</v>
      </c>
      <c r="CRL6">
        <v>33861</v>
      </c>
      <c r="CRM6">
        <v>33231</v>
      </c>
      <c r="CRN6">
        <v>32316</v>
      </c>
      <c r="CRO6">
        <v>30956</v>
      </c>
      <c r="CRP6">
        <v>30716</v>
      </c>
      <c r="CRQ6">
        <v>30821</v>
      </c>
      <c r="CRR6">
        <v>30588</v>
      </c>
      <c r="CRS6">
        <v>31054</v>
      </c>
      <c r="CRT6">
        <v>31054</v>
      </c>
      <c r="CRU6">
        <v>44747</v>
      </c>
      <c r="CRV6">
        <v>44541</v>
      </c>
      <c r="CRW6">
        <v>42061</v>
      </c>
      <c r="CRX6">
        <v>40429</v>
      </c>
      <c r="CRY6">
        <v>39709</v>
      </c>
      <c r="CRZ6">
        <v>41384</v>
      </c>
      <c r="CSA6">
        <v>42203</v>
      </c>
      <c r="CSB6">
        <v>40942</v>
      </c>
      <c r="CSC6">
        <v>41071</v>
      </c>
      <c r="CSD6">
        <v>40071</v>
      </c>
      <c r="CSE6">
        <v>38928</v>
      </c>
      <c r="CSF6">
        <v>38264</v>
      </c>
      <c r="CSG6">
        <v>36829</v>
      </c>
      <c r="CSH6">
        <v>35700</v>
      </c>
      <c r="CSI6">
        <v>34781</v>
      </c>
      <c r="CSJ6">
        <v>33758</v>
      </c>
      <c r="CSK6">
        <v>33520</v>
      </c>
      <c r="CSL6">
        <v>33288</v>
      </c>
      <c r="CSM6">
        <v>33023</v>
      </c>
      <c r="CSN6">
        <v>33320</v>
      </c>
      <c r="CSO6">
        <v>33857</v>
      </c>
      <c r="CSP6">
        <v>30798</v>
      </c>
      <c r="CSQ6">
        <v>29211</v>
      </c>
      <c r="CSR6">
        <v>27654</v>
      </c>
      <c r="CSS6">
        <v>27654</v>
      </c>
      <c r="CST6">
        <v>26605</v>
      </c>
      <c r="CSU6">
        <v>25705</v>
      </c>
      <c r="CSV6">
        <v>24618</v>
      </c>
      <c r="CSW6">
        <v>24611</v>
      </c>
      <c r="CSX6">
        <v>24348</v>
      </c>
      <c r="CSY6">
        <v>23864</v>
      </c>
      <c r="CSZ6">
        <v>23264</v>
      </c>
      <c r="CTA6">
        <v>23537</v>
      </c>
      <c r="CTB6">
        <v>23227</v>
      </c>
      <c r="CTC6">
        <v>23227</v>
      </c>
      <c r="CTD6">
        <v>23000</v>
      </c>
      <c r="CTE6">
        <v>22566</v>
      </c>
      <c r="CTF6">
        <v>22491</v>
      </c>
      <c r="CTG6">
        <v>23066</v>
      </c>
      <c r="CTH6">
        <v>23066</v>
      </c>
      <c r="CTI6">
        <v>32112</v>
      </c>
      <c r="CTJ6">
        <v>32812</v>
      </c>
      <c r="CTK6">
        <v>32239</v>
      </c>
      <c r="CTL6">
        <v>32335</v>
      </c>
      <c r="CTM6">
        <v>30856</v>
      </c>
      <c r="CTN6">
        <v>29544</v>
      </c>
      <c r="CTO6">
        <v>30513</v>
      </c>
      <c r="CTP6">
        <v>30002</v>
      </c>
      <c r="CTQ6">
        <v>29946</v>
      </c>
      <c r="CTR6">
        <v>29711</v>
      </c>
      <c r="CTS6">
        <v>30028</v>
      </c>
      <c r="CTT6">
        <v>29509</v>
      </c>
      <c r="CTU6">
        <v>28677</v>
      </c>
      <c r="CTV6">
        <v>28823</v>
      </c>
      <c r="CTW6">
        <v>28655</v>
      </c>
      <c r="CTX6">
        <v>28819</v>
      </c>
      <c r="CTY6">
        <v>28744</v>
      </c>
      <c r="CTZ6">
        <v>27473</v>
      </c>
      <c r="CUA6">
        <v>27358</v>
      </c>
      <c r="CUB6">
        <v>26992</v>
      </c>
      <c r="CUC6">
        <v>26608</v>
      </c>
      <c r="CUD6">
        <v>26608</v>
      </c>
      <c r="CUE6">
        <v>25843</v>
      </c>
      <c r="CUF6">
        <v>24686</v>
      </c>
      <c r="CUG6">
        <v>24039</v>
      </c>
      <c r="CUH6">
        <v>29974</v>
      </c>
      <c r="CUI6">
        <v>27313</v>
      </c>
      <c r="CUJ6">
        <v>26979</v>
      </c>
      <c r="CUK6">
        <v>25096</v>
      </c>
      <c r="CUL6">
        <v>26090</v>
      </c>
      <c r="CUM6">
        <v>26296</v>
      </c>
      <c r="CUN6">
        <v>28068</v>
      </c>
      <c r="CUO6">
        <v>28791</v>
      </c>
      <c r="CUP6">
        <v>28022</v>
      </c>
      <c r="CUQ6">
        <v>26643</v>
      </c>
      <c r="CUR6">
        <v>26611</v>
      </c>
      <c r="CUS6">
        <v>25630</v>
      </c>
      <c r="CUT6">
        <v>24824</v>
      </c>
      <c r="CUU6">
        <v>24095</v>
      </c>
      <c r="CUV6">
        <v>24078</v>
      </c>
      <c r="CUW6">
        <v>23450</v>
      </c>
      <c r="CUX6">
        <v>22533</v>
      </c>
      <c r="CUY6">
        <v>22287</v>
      </c>
      <c r="CUZ6">
        <v>21973</v>
      </c>
      <c r="CVA6">
        <v>21947</v>
      </c>
      <c r="CVB6">
        <v>36523</v>
      </c>
      <c r="CVC6">
        <v>35318</v>
      </c>
      <c r="CVD6">
        <v>34483</v>
      </c>
      <c r="CVE6">
        <v>34661</v>
      </c>
      <c r="CVF6">
        <v>37319</v>
      </c>
      <c r="CVG6">
        <v>35335</v>
      </c>
      <c r="CVH6">
        <v>34283</v>
      </c>
      <c r="CVI6">
        <v>33723</v>
      </c>
      <c r="CVJ6">
        <v>33557</v>
      </c>
      <c r="CVK6">
        <v>32826</v>
      </c>
      <c r="CVL6">
        <v>32914</v>
      </c>
      <c r="CVM6">
        <v>32628</v>
      </c>
      <c r="CVN6">
        <v>32875</v>
      </c>
      <c r="CVO6">
        <v>34524</v>
      </c>
      <c r="CVP6">
        <v>34172</v>
      </c>
      <c r="CVQ6">
        <v>34876</v>
      </c>
      <c r="CVR6">
        <v>34932</v>
      </c>
      <c r="CVS6">
        <v>33444</v>
      </c>
      <c r="CVT6">
        <v>32890</v>
      </c>
      <c r="CVU6">
        <v>31668</v>
      </c>
      <c r="CVV6">
        <v>56336</v>
      </c>
      <c r="CVW6">
        <v>54183</v>
      </c>
      <c r="CVX6">
        <v>50772</v>
      </c>
      <c r="CVY6">
        <v>50032</v>
      </c>
      <c r="CVZ6">
        <v>47589</v>
      </c>
      <c r="CWA6">
        <v>46568</v>
      </c>
      <c r="CWB6">
        <v>45835</v>
      </c>
      <c r="CWC6">
        <v>50000</v>
      </c>
      <c r="CWD6">
        <v>45105</v>
      </c>
      <c r="CWE6">
        <v>44638</v>
      </c>
      <c r="CWF6">
        <v>45063</v>
      </c>
      <c r="CWG6">
        <v>44624</v>
      </c>
      <c r="CWH6">
        <v>43644</v>
      </c>
      <c r="CWI6">
        <v>44186</v>
      </c>
      <c r="CWJ6">
        <v>44186</v>
      </c>
      <c r="CWK6">
        <v>44577</v>
      </c>
      <c r="CWL6">
        <v>44602</v>
      </c>
      <c r="CWM6">
        <v>43765</v>
      </c>
      <c r="CWN6">
        <v>43827</v>
      </c>
      <c r="CWO6">
        <v>44115</v>
      </c>
      <c r="CWP6">
        <v>41867</v>
      </c>
      <c r="CWQ6">
        <v>42197</v>
      </c>
      <c r="CWR6">
        <v>39986</v>
      </c>
      <c r="CWS6">
        <v>40423</v>
      </c>
      <c r="CWT6">
        <v>38998</v>
      </c>
      <c r="CWU6">
        <v>41293</v>
      </c>
      <c r="CWV6">
        <v>40644</v>
      </c>
      <c r="CWW6">
        <v>41243</v>
      </c>
      <c r="CWX6">
        <v>41487</v>
      </c>
      <c r="CWY6">
        <v>40349</v>
      </c>
      <c r="CWZ6">
        <v>39452</v>
      </c>
      <c r="CXA6">
        <v>39461</v>
      </c>
      <c r="CXB6">
        <v>37777</v>
      </c>
      <c r="CXC6">
        <v>36119</v>
      </c>
      <c r="CXD6">
        <v>34135</v>
      </c>
      <c r="CXE6">
        <v>33687</v>
      </c>
      <c r="CXF6">
        <v>34671</v>
      </c>
      <c r="CXG6">
        <v>32883</v>
      </c>
      <c r="CXH6">
        <v>31178</v>
      </c>
      <c r="CXI6">
        <v>29553</v>
      </c>
      <c r="CXJ6">
        <v>28890</v>
      </c>
      <c r="CXK6">
        <v>28481</v>
      </c>
      <c r="CXL6">
        <v>28120</v>
      </c>
      <c r="CXM6">
        <v>29177</v>
      </c>
      <c r="CXN6">
        <v>28387</v>
      </c>
      <c r="CXO6">
        <v>34203</v>
      </c>
      <c r="CXP6">
        <v>34056</v>
      </c>
      <c r="CXQ6">
        <v>31263</v>
      </c>
      <c r="CXR6">
        <v>30419</v>
      </c>
      <c r="CXS6">
        <v>29355</v>
      </c>
      <c r="CXT6">
        <v>28708</v>
      </c>
      <c r="CXU6">
        <v>28069</v>
      </c>
      <c r="CXV6">
        <v>27898</v>
      </c>
      <c r="CXW6">
        <v>27871</v>
      </c>
      <c r="CXX6">
        <v>27588</v>
      </c>
      <c r="CXY6">
        <v>26735</v>
      </c>
      <c r="CXZ6">
        <v>25554</v>
      </c>
      <c r="CYA6">
        <v>23972</v>
      </c>
      <c r="CYB6">
        <v>23653</v>
      </c>
      <c r="CYC6">
        <v>23653</v>
      </c>
      <c r="CYD6">
        <v>24822</v>
      </c>
      <c r="CYE6">
        <v>25671</v>
      </c>
      <c r="CYF6">
        <v>25324</v>
      </c>
      <c r="CYG6">
        <v>25067</v>
      </c>
      <c r="CYH6">
        <v>25152</v>
      </c>
      <c r="CYI6">
        <v>23722</v>
      </c>
      <c r="CYJ6">
        <v>24038</v>
      </c>
      <c r="CYK6">
        <v>24374</v>
      </c>
      <c r="CYL6">
        <v>24875</v>
      </c>
      <c r="CYM6">
        <v>25183</v>
      </c>
      <c r="CYN6">
        <v>29098</v>
      </c>
      <c r="CYO6">
        <v>29715</v>
      </c>
      <c r="CYP6">
        <v>30194</v>
      </c>
      <c r="CYQ6">
        <v>30248</v>
      </c>
      <c r="CYR6">
        <v>29555</v>
      </c>
      <c r="CYS6">
        <v>29425</v>
      </c>
      <c r="CYT6">
        <v>29835</v>
      </c>
      <c r="CYU6">
        <v>29941</v>
      </c>
      <c r="CYV6">
        <v>28994</v>
      </c>
      <c r="CYW6">
        <v>28720</v>
      </c>
      <c r="CYX6">
        <v>27230</v>
      </c>
      <c r="CYY6">
        <v>25982</v>
      </c>
      <c r="CYZ6">
        <v>25181</v>
      </c>
      <c r="CZA6">
        <v>24452</v>
      </c>
      <c r="CZB6">
        <v>24452</v>
      </c>
      <c r="CZC6">
        <v>24923</v>
      </c>
      <c r="CZD6">
        <v>25245</v>
      </c>
      <c r="CZE6">
        <v>24424</v>
      </c>
      <c r="CZF6">
        <v>23805</v>
      </c>
      <c r="CZG6">
        <v>23737</v>
      </c>
      <c r="CZH6">
        <v>34929</v>
      </c>
      <c r="CZI6">
        <v>33543</v>
      </c>
      <c r="CZJ6">
        <v>33747</v>
      </c>
      <c r="CZK6">
        <v>34030</v>
      </c>
      <c r="CZL6">
        <v>34575</v>
      </c>
      <c r="CZM6">
        <v>34412</v>
      </c>
      <c r="CZN6">
        <v>34108</v>
      </c>
      <c r="CZO6">
        <v>37674</v>
      </c>
      <c r="CZP6">
        <v>38143</v>
      </c>
      <c r="CZQ6">
        <v>35432</v>
      </c>
      <c r="CZR6">
        <v>34435</v>
      </c>
      <c r="CZS6">
        <v>35081</v>
      </c>
      <c r="CZT6">
        <v>34717</v>
      </c>
      <c r="CZU6">
        <v>32721</v>
      </c>
      <c r="CZV6">
        <v>32257</v>
      </c>
      <c r="CZW6">
        <v>32659</v>
      </c>
      <c r="CZX6">
        <v>32927</v>
      </c>
      <c r="CZY6">
        <v>31705</v>
      </c>
      <c r="CZZ6">
        <v>31256</v>
      </c>
      <c r="DAA6">
        <v>30833</v>
      </c>
      <c r="DAB6">
        <v>32034</v>
      </c>
      <c r="DAC6">
        <v>30610</v>
      </c>
      <c r="DAD6">
        <v>30074</v>
      </c>
      <c r="DAE6">
        <v>26169</v>
      </c>
      <c r="DAF6">
        <v>24582</v>
      </c>
      <c r="DAG6">
        <v>24807</v>
      </c>
      <c r="DAH6">
        <v>22560</v>
      </c>
      <c r="DAI6">
        <v>22391</v>
      </c>
      <c r="DAJ6">
        <v>22087</v>
      </c>
      <c r="DAK6">
        <v>22138</v>
      </c>
      <c r="DAL6">
        <v>22116</v>
      </c>
      <c r="DAM6">
        <v>20961</v>
      </c>
      <c r="DAN6">
        <v>20950</v>
      </c>
      <c r="DAO6">
        <v>21185</v>
      </c>
      <c r="DAP6">
        <v>20151</v>
      </c>
      <c r="DAQ6">
        <v>20067</v>
      </c>
      <c r="DAR6">
        <v>19128</v>
      </c>
      <c r="DAS6">
        <v>18935</v>
      </c>
      <c r="DAT6">
        <v>18495</v>
      </c>
      <c r="DAU6">
        <v>18789</v>
      </c>
      <c r="DAV6">
        <v>18789</v>
      </c>
      <c r="DAW6">
        <v>18556</v>
      </c>
      <c r="DAX6">
        <v>19023</v>
      </c>
      <c r="DAY6">
        <v>19606</v>
      </c>
      <c r="DAZ6">
        <v>19634</v>
      </c>
      <c r="DBA6">
        <v>21676</v>
      </c>
      <c r="DBB6">
        <v>20479</v>
      </c>
      <c r="DBC6">
        <v>20185</v>
      </c>
      <c r="DBD6">
        <v>19689</v>
      </c>
      <c r="DBE6">
        <v>19555</v>
      </c>
      <c r="DBF6">
        <v>19582</v>
      </c>
      <c r="DBG6">
        <v>19228</v>
      </c>
      <c r="DBH6">
        <v>18909</v>
      </c>
      <c r="DBI6">
        <v>18287</v>
      </c>
      <c r="DBJ6">
        <v>18068</v>
      </c>
      <c r="DBK6">
        <v>18006</v>
      </c>
      <c r="DBL6">
        <v>18286</v>
      </c>
      <c r="DBM6">
        <v>17972</v>
      </c>
      <c r="DBN6">
        <v>17857</v>
      </c>
      <c r="DBO6">
        <v>18126</v>
      </c>
      <c r="DBP6">
        <v>16645</v>
      </c>
      <c r="DBQ6">
        <v>16829</v>
      </c>
      <c r="DBR6">
        <v>16619</v>
      </c>
      <c r="DBS6">
        <v>16940</v>
      </c>
      <c r="DBT6">
        <v>16673</v>
      </c>
      <c r="DBU6">
        <v>19818</v>
      </c>
      <c r="DBV6">
        <v>20011</v>
      </c>
      <c r="DBW6">
        <v>19517</v>
      </c>
      <c r="DBX6">
        <v>18104</v>
      </c>
      <c r="DBY6">
        <v>18104</v>
      </c>
      <c r="DBZ6">
        <v>18220</v>
      </c>
      <c r="DCA6">
        <v>18068</v>
      </c>
      <c r="DCB6">
        <v>17609</v>
      </c>
      <c r="DCC6">
        <v>19123</v>
      </c>
      <c r="DCD6">
        <v>18053</v>
      </c>
      <c r="DCE6">
        <v>17245</v>
      </c>
      <c r="DCF6">
        <v>17087</v>
      </c>
      <c r="DCG6">
        <v>17314</v>
      </c>
      <c r="DCH6">
        <v>17593</v>
      </c>
      <c r="DCI6">
        <v>17399</v>
      </c>
      <c r="DCJ6">
        <v>17173</v>
      </c>
      <c r="DCK6">
        <v>17335</v>
      </c>
      <c r="DCL6">
        <v>17057</v>
      </c>
    </row>
    <row r="7" spans="1:2794" x14ac:dyDescent="0.25">
      <c r="A7" s="25" t="s">
        <v>3324</v>
      </c>
      <c r="B7">
        <v>16031</v>
      </c>
      <c r="C7">
        <v>16031</v>
      </c>
      <c r="D7">
        <v>15477</v>
      </c>
      <c r="E7">
        <v>15387</v>
      </c>
      <c r="F7">
        <v>15256</v>
      </c>
      <c r="G7">
        <v>15168</v>
      </c>
      <c r="H7">
        <v>14990</v>
      </c>
      <c r="I7">
        <v>14498</v>
      </c>
      <c r="J7">
        <v>14389</v>
      </c>
      <c r="K7">
        <v>14652</v>
      </c>
      <c r="L7">
        <v>14466</v>
      </c>
      <c r="M7">
        <v>14026</v>
      </c>
      <c r="N7">
        <v>13583</v>
      </c>
      <c r="O7">
        <v>13345</v>
      </c>
      <c r="P7">
        <v>12647</v>
      </c>
      <c r="Q7">
        <v>24813</v>
      </c>
      <c r="R7">
        <v>25075</v>
      </c>
      <c r="S7">
        <v>24441</v>
      </c>
      <c r="T7">
        <v>24289</v>
      </c>
      <c r="U7">
        <v>24676</v>
      </c>
      <c r="V7">
        <v>24537</v>
      </c>
      <c r="W7">
        <v>24376</v>
      </c>
      <c r="X7">
        <v>21758</v>
      </c>
      <c r="Y7">
        <v>21758</v>
      </c>
      <c r="Z7">
        <v>20448</v>
      </c>
      <c r="AA7">
        <v>19403</v>
      </c>
      <c r="AB7">
        <v>18827</v>
      </c>
      <c r="AC7">
        <v>18624</v>
      </c>
      <c r="AD7">
        <v>18691</v>
      </c>
      <c r="AE7">
        <v>18315</v>
      </c>
      <c r="AF7">
        <v>17901</v>
      </c>
      <c r="AG7">
        <v>16946</v>
      </c>
      <c r="AH7">
        <v>16208</v>
      </c>
      <c r="AI7">
        <v>15319</v>
      </c>
      <c r="AJ7">
        <v>15039</v>
      </c>
      <c r="AK7">
        <v>31344</v>
      </c>
      <c r="AL7">
        <v>29911</v>
      </c>
      <c r="AM7">
        <v>27992</v>
      </c>
      <c r="AN7">
        <v>27338</v>
      </c>
      <c r="AO7">
        <v>26974</v>
      </c>
      <c r="AP7">
        <v>28052</v>
      </c>
      <c r="AQ7">
        <v>27126</v>
      </c>
      <c r="AR7">
        <v>26278</v>
      </c>
      <c r="AS7">
        <v>25426</v>
      </c>
      <c r="AT7">
        <v>24417</v>
      </c>
      <c r="AU7">
        <v>24175</v>
      </c>
      <c r="AV7">
        <v>22941</v>
      </c>
      <c r="AW7">
        <v>22229</v>
      </c>
      <c r="AX7">
        <v>21994</v>
      </c>
      <c r="AY7">
        <v>21438</v>
      </c>
      <c r="AZ7">
        <v>21260</v>
      </c>
      <c r="BA7">
        <v>18728</v>
      </c>
      <c r="BB7">
        <v>18321</v>
      </c>
      <c r="BC7">
        <v>18460</v>
      </c>
      <c r="BD7">
        <v>17951</v>
      </c>
      <c r="BE7">
        <v>25858</v>
      </c>
      <c r="BF7">
        <v>26073</v>
      </c>
      <c r="BG7">
        <v>25906</v>
      </c>
      <c r="BH7">
        <v>25617</v>
      </c>
      <c r="BI7">
        <v>25371</v>
      </c>
      <c r="BJ7">
        <v>24920</v>
      </c>
      <c r="BK7">
        <v>24120</v>
      </c>
      <c r="BL7">
        <v>23526</v>
      </c>
      <c r="BM7">
        <v>22909</v>
      </c>
      <c r="BN7">
        <v>22418</v>
      </c>
      <c r="BO7">
        <v>21270</v>
      </c>
      <c r="BP7">
        <v>20585</v>
      </c>
      <c r="BQ7">
        <v>20912</v>
      </c>
      <c r="BR7">
        <v>19983</v>
      </c>
      <c r="BS7">
        <v>19983</v>
      </c>
      <c r="BT7">
        <v>19585</v>
      </c>
      <c r="BU7">
        <v>18905</v>
      </c>
      <c r="BV7">
        <v>17844</v>
      </c>
      <c r="BW7">
        <v>17427</v>
      </c>
      <c r="BX7">
        <v>17648</v>
      </c>
      <c r="BY7">
        <v>15768</v>
      </c>
      <c r="BZ7">
        <v>15589</v>
      </c>
      <c r="CA7">
        <v>15619</v>
      </c>
      <c r="CB7">
        <v>15153</v>
      </c>
      <c r="CC7">
        <v>15153</v>
      </c>
      <c r="CD7">
        <v>21777</v>
      </c>
      <c r="CE7">
        <v>21625</v>
      </c>
      <c r="CF7">
        <v>21403</v>
      </c>
      <c r="CG7">
        <v>21646</v>
      </c>
      <c r="CH7">
        <v>21865</v>
      </c>
      <c r="CI7">
        <v>20591</v>
      </c>
      <c r="CJ7">
        <v>19402</v>
      </c>
      <c r="CK7">
        <v>18546</v>
      </c>
      <c r="CL7">
        <v>19381</v>
      </c>
      <c r="CM7">
        <v>18758</v>
      </c>
      <c r="CN7">
        <v>18734</v>
      </c>
      <c r="CO7">
        <v>18702</v>
      </c>
      <c r="CP7">
        <v>18707</v>
      </c>
      <c r="CQ7">
        <v>17763</v>
      </c>
      <c r="CR7">
        <v>17983</v>
      </c>
      <c r="CS7">
        <v>17559</v>
      </c>
      <c r="CT7">
        <v>17395</v>
      </c>
      <c r="CU7">
        <v>17305</v>
      </c>
      <c r="CV7">
        <v>17305</v>
      </c>
      <c r="CW7">
        <v>16786</v>
      </c>
      <c r="CX7">
        <v>16912</v>
      </c>
      <c r="CY7">
        <v>26599</v>
      </c>
      <c r="CZ7">
        <v>26748</v>
      </c>
      <c r="DA7">
        <v>27939</v>
      </c>
      <c r="DB7">
        <v>26951</v>
      </c>
      <c r="DC7">
        <v>24129</v>
      </c>
      <c r="DD7">
        <v>22444</v>
      </c>
      <c r="DE7">
        <v>22898</v>
      </c>
      <c r="DF7">
        <v>21269</v>
      </c>
      <c r="DG7">
        <v>20350</v>
      </c>
      <c r="DH7">
        <v>20687</v>
      </c>
      <c r="DI7">
        <v>19300</v>
      </c>
      <c r="DJ7">
        <v>18341</v>
      </c>
      <c r="DK7">
        <v>17767</v>
      </c>
      <c r="DL7">
        <v>16985</v>
      </c>
      <c r="DM7">
        <v>16266</v>
      </c>
      <c r="DN7">
        <v>15867</v>
      </c>
      <c r="DO7">
        <v>15608</v>
      </c>
      <c r="DP7">
        <v>15122</v>
      </c>
      <c r="DQ7">
        <v>15235</v>
      </c>
      <c r="DR7">
        <v>14719</v>
      </c>
      <c r="DS7">
        <v>14189</v>
      </c>
      <c r="DT7">
        <v>14686</v>
      </c>
      <c r="DU7">
        <v>14494</v>
      </c>
      <c r="DV7">
        <v>14482</v>
      </c>
      <c r="DW7">
        <v>21291</v>
      </c>
      <c r="DX7">
        <v>21182</v>
      </c>
      <c r="DY7">
        <v>20675</v>
      </c>
      <c r="DZ7">
        <v>20951</v>
      </c>
      <c r="EA7">
        <v>21159</v>
      </c>
      <c r="EB7">
        <v>21408</v>
      </c>
      <c r="EC7">
        <v>20881</v>
      </c>
      <c r="ED7">
        <v>20367</v>
      </c>
      <c r="EE7">
        <v>19931</v>
      </c>
      <c r="EF7">
        <v>19931</v>
      </c>
      <c r="EG7">
        <v>19653</v>
      </c>
      <c r="EH7">
        <v>19419</v>
      </c>
      <c r="EI7">
        <v>18541</v>
      </c>
      <c r="EJ7">
        <v>18229</v>
      </c>
      <c r="EK7">
        <v>18143</v>
      </c>
      <c r="EL7">
        <v>17812</v>
      </c>
      <c r="EM7">
        <v>17971</v>
      </c>
      <c r="EN7">
        <v>17754</v>
      </c>
      <c r="EO7">
        <v>17683</v>
      </c>
      <c r="EP7">
        <v>17096</v>
      </c>
      <c r="EQ7">
        <v>23063</v>
      </c>
      <c r="ER7">
        <v>21454</v>
      </c>
      <c r="ES7">
        <v>21177</v>
      </c>
      <c r="ET7">
        <v>20958</v>
      </c>
      <c r="EU7">
        <v>20399</v>
      </c>
      <c r="EV7">
        <v>20923</v>
      </c>
      <c r="EW7">
        <v>20728</v>
      </c>
      <c r="EX7">
        <v>20893</v>
      </c>
      <c r="EY7">
        <v>21576</v>
      </c>
      <c r="EZ7">
        <v>20688</v>
      </c>
      <c r="FA7">
        <v>19687</v>
      </c>
      <c r="FB7">
        <v>18952</v>
      </c>
      <c r="FC7">
        <v>18775</v>
      </c>
      <c r="FD7">
        <v>18870</v>
      </c>
      <c r="FE7">
        <v>18580</v>
      </c>
      <c r="FF7">
        <v>16966</v>
      </c>
      <c r="FG7">
        <v>16692</v>
      </c>
      <c r="FH7">
        <v>16236</v>
      </c>
      <c r="FI7">
        <v>16199</v>
      </c>
      <c r="FJ7">
        <v>15614</v>
      </c>
      <c r="FK7">
        <v>26844</v>
      </c>
      <c r="FL7">
        <v>25919</v>
      </c>
      <c r="FM7">
        <v>27925</v>
      </c>
      <c r="FN7">
        <v>27925</v>
      </c>
      <c r="FO7">
        <v>27162</v>
      </c>
      <c r="FP7">
        <v>26422</v>
      </c>
      <c r="FQ7">
        <v>25641</v>
      </c>
      <c r="FR7">
        <v>25171</v>
      </c>
      <c r="FS7">
        <v>24347</v>
      </c>
      <c r="FT7">
        <v>23383</v>
      </c>
      <c r="FU7">
        <v>22475</v>
      </c>
      <c r="FV7">
        <v>22022</v>
      </c>
      <c r="FW7">
        <v>21457</v>
      </c>
      <c r="FX7">
        <v>20968</v>
      </c>
      <c r="FY7">
        <v>20485</v>
      </c>
      <c r="FZ7">
        <v>19230</v>
      </c>
      <c r="GA7">
        <v>20169</v>
      </c>
      <c r="GB7">
        <v>18267</v>
      </c>
      <c r="GC7">
        <v>18028</v>
      </c>
      <c r="GD7">
        <v>17220</v>
      </c>
      <c r="GE7">
        <v>19804</v>
      </c>
      <c r="GF7">
        <v>19272</v>
      </c>
      <c r="GG7">
        <v>17783</v>
      </c>
      <c r="GH7">
        <v>17783</v>
      </c>
      <c r="GI7">
        <v>17139</v>
      </c>
      <c r="GJ7">
        <v>16687</v>
      </c>
      <c r="GK7">
        <v>16956</v>
      </c>
      <c r="GL7">
        <v>17342</v>
      </c>
      <c r="GM7">
        <v>17483</v>
      </c>
      <c r="GN7">
        <v>17483</v>
      </c>
      <c r="GO7">
        <v>17644</v>
      </c>
      <c r="GP7">
        <v>16835</v>
      </c>
      <c r="GQ7">
        <v>16436</v>
      </c>
      <c r="GR7">
        <v>15682</v>
      </c>
      <c r="GS7">
        <v>15682</v>
      </c>
      <c r="GT7">
        <v>15682</v>
      </c>
      <c r="GU7">
        <v>15689</v>
      </c>
      <c r="GV7">
        <v>15948</v>
      </c>
      <c r="GW7">
        <v>14889</v>
      </c>
      <c r="GX7">
        <v>14889</v>
      </c>
      <c r="GY7">
        <v>14889</v>
      </c>
      <c r="GZ7">
        <v>14355</v>
      </c>
      <c r="HA7">
        <v>13989</v>
      </c>
      <c r="HB7">
        <v>13230</v>
      </c>
      <c r="HC7">
        <v>13230</v>
      </c>
      <c r="HD7">
        <v>20835</v>
      </c>
      <c r="HE7">
        <v>20193</v>
      </c>
      <c r="HF7">
        <v>19409</v>
      </c>
      <c r="HG7">
        <v>19216</v>
      </c>
      <c r="HH7">
        <v>19216</v>
      </c>
      <c r="HI7">
        <v>18514</v>
      </c>
      <c r="HJ7">
        <v>18035</v>
      </c>
      <c r="HK7">
        <v>18222</v>
      </c>
      <c r="HL7">
        <v>18557</v>
      </c>
      <c r="HM7">
        <v>18557</v>
      </c>
      <c r="HN7">
        <v>18167</v>
      </c>
      <c r="HO7">
        <v>18507</v>
      </c>
      <c r="HP7">
        <v>18423</v>
      </c>
      <c r="HQ7">
        <v>18317</v>
      </c>
      <c r="HR7">
        <v>18317</v>
      </c>
      <c r="HS7">
        <v>18317</v>
      </c>
      <c r="HT7">
        <v>17871</v>
      </c>
      <c r="HU7">
        <v>16599</v>
      </c>
      <c r="HV7">
        <v>16041</v>
      </c>
      <c r="HW7">
        <v>15529</v>
      </c>
      <c r="HX7">
        <v>40216</v>
      </c>
      <c r="HY7">
        <v>38997</v>
      </c>
      <c r="HZ7">
        <v>35053</v>
      </c>
      <c r="IA7">
        <v>34013</v>
      </c>
      <c r="IB7">
        <v>34013</v>
      </c>
      <c r="IC7">
        <v>32706</v>
      </c>
      <c r="ID7">
        <v>32124</v>
      </c>
      <c r="IE7">
        <v>31038</v>
      </c>
      <c r="IF7">
        <v>29520</v>
      </c>
      <c r="IG7">
        <v>28823</v>
      </c>
      <c r="IH7">
        <v>27311</v>
      </c>
      <c r="II7">
        <v>27039</v>
      </c>
      <c r="IJ7">
        <v>26002</v>
      </c>
      <c r="IK7">
        <v>24527</v>
      </c>
      <c r="IL7">
        <v>24527</v>
      </c>
      <c r="IM7">
        <v>24056</v>
      </c>
      <c r="IN7">
        <v>23682</v>
      </c>
      <c r="IO7">
        <v>23071</v>
      </c>
      <c r="IP7">
        <v>22402</v>
      </c>
      <c r="IQ7">
        <v>22402</v>
      </c>
      <c r="IR7">
        <v>29345</v>
      </c>
      <c r="IS7">
        <v>28559</v>
      </c>
      <c r="IT7">
        <v>28985</v>
      </c>
      <c r="IU7">
        <v>29658</v>
      </c>
      <c r="IV7">
        <v>29799</v>
      </c>
      <c r="IW7">
        <v>27856</v>
      </c>
      <c r="IX7">
        <v>26865</v>
      </c>
      <c r="IY7">
        <v>25991</v>
      </c>
      <c r="IZ7">
        <v>25996</v>
      </c>
      <c r="JA7">
        <v>25235</v>
      </c>
      <c r="JB7">
        <v>24741</v>
      </c>
      <c r="JC7">
        <v>24011</v>
      </c>
      <c r="JD7">
        <v>23790</v>
      </c>
      <c r="JE7">
        <v>23125</v>
      </c>
      <c r="JF7">
        <v>23125</v>
      </c>
      <c r="JG7">
        <v>22838</v>
      </c>
      <c r="JH7">
        <v>22369</v>
      </c>
      <c r="JI7">
        <v>22554</v>
      </c>
      <c r="JJ7">
        <v>21940</v>
      </c>
      <c r="JK7">
        <v>21940</v>
      </c>
      <c r="JL7">
        <v>20822</v>
      </c>
      <c r="JM7">
        <v>20679</v>
      </c>
      <c r="JN7">
        <v>19352</v>
      </c>
      <c r="JO7">
        <v>16346</v>
      </c>
      <c r="JP7">
        <v>16346</v>
      </c>
      <c r="JQ7">
        <v>27705</v>
      </c>
      <c r="JR7">
        <v>26576</v>
      </c>
      <c r="JS7">
        <v>26501</v>
      </c>
      <c r="JT7">
        <v>24979</v>
      </c>
      <c r="JU7">
        <v>24979</v>
      </c>
      <c r="JV7">
        <v>24722</v>
      </c>
      <c r="JW7">
        <v>24624</v>
      </c>
      <c r="JX7">
        <v>24337</v>
      </c>
      <c r="JY7">
        <v>22951</v>
      </c>
      <c r="JZ7">
        <v>22951</v>
      </c>
      <c r="KA7">
        <v>21928</v>
      </c>
      <c r="KB7">
        <v>21199</v>
      </c>
      <c r="KC7">
        <v>21329</v>
      </c>
      <c r="KD7">
        <v>21329</v>
      </c>
      <c r="KE7">
        <v>21132</v>
      </c>
      <c r="KF7">
        <v>20649</v>
      </c>
      <c r="KG7">
        <v>19878</v>
      </c>
      <c r="KH7">
        <v>19411</v>
      </c>
      <c r="KI7">
        <v>18887</v>
      </c>
      <c r="KJ7">
        <v>18308</v>
      </c>
      <c r="KK7">
        <v>42856</v>
      </c>
      <c r="KL7">
        <v>43117</v>
      </c>
      <c r="KM7">
        <v>43142</v>
      </c>
      <c r="KN7">
        <v>40940</v>
      </c>
      <c r="KO7">
        <v>40940</v>
      </c>
      <c r="KP7">
        <v>39669</v>
      </c>
      <c r="KQ7">
        <v>37787</v>
      </c>
      <c r="KR7">
        <v>36680</v>
      </c>
      <c r="KS7">
        <v>35817</v>
      </c>
      <c r="KT7">
        <v>34307</v>
      </c>
      <c r="KU7">
        <v>33785</v>
      </c>
      <c r="KV7">
        <v>32643</v>
      </c>
      <c r="KW7">
        <v>32405</v>
      </c>
      <c r="KX7">
        <v>31435</v>
      </c>
      <c r="KY7">
        <v>31481</v>
      </c>
      <c r="KZ7">
        <v>29669</v>
      </c>
      <c r="LA7">
        <v>28564</v>
      </c>
      <c r="LB7">
        <v>27129</v>
      </c>
      <c r="LC7">
        <v>26041</v>
      </c>
      <c r="LD7">
        <v>26041</v>
      </c>
      <c r="LE7">
        <v>24752</v>
      </c>
      <c r="LF7">
        <v>24535</v>
      </c>
      <c r="LG7">
        <v>23224</v>
      </c>
      <c r="LH7">
        <v>22663</v>
      </c>
      <c r="LI7">
        <v>21869</v>
      </c>
      <c r="LJ7">
        <v>25090</v>
      </c>
      <c r="LK7">
        <v>24260</v>
      </c>
      <c r="LL7">
        <v>23717</v>
      </c>
      <c r="LM7">
        <v>22853</v>
      </c>
      <c r="LN7">
        <v>22853</v>
      </c>
      <c r="LO7">
        <v>22188</v>
      </c>
      <c r="LP7">
        <v>21828</v>
      </c>
      <c r="LQ7">
        <v>21461</v>
      </c>
      <c r="LR7">
        <v>20841</v>
      </c>
      <c r="LS7">
        <v>20841</v>
      </c>
      <c r="LT7">
        <v>20682</v>
      </c>
      <c r="LU7">
        <v>20812</v>
      </c>
      <c r="LV7">
        <v>20401</v>
      </c>
      <c r="LW7">
        <v>19267</v>
      </c>
      <c r="LX7">
        <v>19267</v>
      </c>
      <c r="LY7">
        <v>18798</v>
      </c>
      <c r="LZ7">
        <v>18244</v>
      </c>
      <c r="MA7">
        <v>17731</v>
      </c>
      <c r="MB7">
        <v>16319</v>
      </c>
      <c r="MC7">
        <v>18355</v>
      </c>
      <c r="MD7">
        <v>18355</v>
      </c>
      <c r="ME7">
        <v>17755</v>
      </c>
      <c r="MF7">
        <v>16761</v>
      </c>
      <c r="MG7">
        <v>16641</v>
      </c>
      <c r="MH7">
        <v>16641</v>
      </c>
      <c r="MI7">
        <v>16647</v>
      </c>
      <c r="MJ7">
        <v>16003</v>
      </c>
      <c r="MK7">
        <v>15540</v>
      </c>
      <c r="ML7">
        <v>15525</v>
      </c>
      <c r="MM7">
        <v>15525</v>
      </c>
      <c r="MN7">
        <v>15062</v>
      </c>
      <c r="MO7">
        <v>15099</v>
      </c>
      <c r="MP7">
        <v>15216</v>
      </c>
      <c r="MQ7">
        <v>14890</v>
      </c>
      <c r="MR7">
        <v>14585</v>
      </c>
      <c r="MS7">
        <v>14495</v>
      </c>
      <c r="MT7">
        <v>14126</v>
      </c>
      <c r="MU7">
        <v>13638</v>
      </c>
      <c r="MV7">
        <v>13638</v>
      </c>
      <c r="MW7">
        <v>12964</v>
      </c>
      <c r="MX7">
        <v>13458</v>
      </c>
      <c r="MY7">
        <v>13609</v>
      </c>
      <c r="MZ7">
        <v>12660</v>
      </c>
      <c r="NA7">
        <v>12335</v>
      </c>
      <c r="NB7">
        <v>12335</v>
      </c>
      <c r="NC7">
        <v>11834</v>
      </c>
      <c r="ND7">
        <v>12051</v>
      </c>
      <c r="NE7">
        <v>11488</v>
      </c>
      <c r="NF7">
        <v>11508</v>
      </c>
      <c r="NG7">
        <v>11508</v>
      </c>
      <c r="NH7">
        <v>11328</v>
      </c>
      <c r="NI7">
        <v>11497</v>
      </c>
      <c r="NJ7">
        <v>11353</v>
      </c>
      <c r="NK7">
        <v>11649</v>
      </c>
      <c r="NL7">
        <v>11649</v>
      </c>
      <c r="NM7">
        <v>12101</v>
      </c>
      <c r="NN7">
        <v>12154</v>
      </c>
      <c r="NO7">
        <v>12189</v>
      </c>
      <c r="NP7">
        <v>12503</v>
      </c>
      <c r="NQ7">
        <v>12503</v>
      </c>
      <c r="NR7">
        <v>13534</v>
      </c>
      <c r="NS7">
        <v>13058</v>
      </c>
      <c r="NT7">
        <v>13243</v>
      </c>
      <c r="NU7">
        <v>12768</v>
      </c>
      <c r="NV7">
        <v>12768</v>
      </c>
      <c r="NW7">
        <v>20003</v>
      </c>
      <c r="NX7">
        <v>19559</v>
      </c>
      <c r="NY7">
        <v>19756</v>
      </c>
      <c r="NZ7">
        <v>19674</v>
      </c>
      <c r="OA7">
        <v>19574</v>
      </c>
      <c r="OB7">
        <v>18768</v>
      </c>
      <c r="OC7">
        <v>20427</v>
      </c>
      <c r="OD7">
        <v>19202</v>
      </c>
      <c r="OE7">
        <v>20819</v>
      </c>
      <c r="OF7">
        <v>20751</v>
      </c>
      <c r="OG7">
        <v>20111</v>
      </c>
      <c r="OH7">
        <v>20044</v>
      </c>
      <c r="OI7">
        <v>19902</v>
      </c>
      <c r="OJ7">
        <v>18159</v>
      </c>
      <c r="OK7">
        <v>18159</v>
      </c>
      <c r="OL7">
        <v>17967</v>
      </c>
      <c r="OM7">
        <v>17655</v>
      </c>
      <c r="ON7">
        <v>16938</v>
      </c>
      <c r="OO7">
        <v>16643</v>
      </c>
      <c r="OP7">
        <v>16643</v>
      </c>
      <c r="OQ7">
        <v>16640</v>
      </c>
      <c r="OR7">
        <v>28403</v>
      </c>
      <c r="OS7">
        <v>27428</v>
      </c>
      <c r="OT7">
        <v>27867</v>
      </c>
      <c r="OU7">
        <v>27867</v>
      </c>
      <c r="OV7">
        <v>27806</v>
      </c>
      <c r="OW7">
        <v>27730</v>
      </c>
      <c r="OX7">
        <v>26974</v>
      </c>
      <c r="OY7">
        <v>26667</v>
      </c>
      <c r="OZ7">
        <v>26667</v>
      </c>
      <c r="PA7">
        <v>26022</v>
      </c>
      <c r="PB7">
        <v>26827</v>
      </c>
      <c r="PC7">
        <v>25245</v>
      </c>
      <c r="PD7">
        <v>22163</v>
      </c>
      <c r="PE7">
        <v>22163</v>
      </c>
      <c r="PF7">
        <v>21369</v>
      </c>
      <c r="PG7">
        <v>20164</v>
      </c>
      <c r="PH7">
        <v>19871</v>
      </c>
      <c r="PI7">
        <v>17713</v>
      </c>
      <c r="PJ7">
        <v>17713</v>
      </c>
      <c r="PK7">
        <v>28314</v>
      </c>
      <c r="PL7">
        <v>27790</v>
      </c>
      <c r="PM7">
        <v>26907</v>
      </c>
      <c r="PN7">
        <v>26907</v>
      </c>
      <c r="PO7">
        <v>26868</v>
      </c>
      <c r="PP7">
        <v>26770</v>
      </c>
      <c r="PQ7">
        <v>26426</v>
      </c>
      <c r="PR7">
        <v>26010</v>
      </c>
      <c r="PS7">
        <v>25430</v>
      </c>
      <c r="PT7">
        <v>25430</v>
      </c>
      <c r="PU7">
        <v>24741</v>
      </c>
      <c r="PV7">
        <v>24160</v>
      </c>
      <c r="PW7">
        <v>23975</v>
      </c>
      <c r="PX7">
        <v>23396</v>
      </c>
      <c r="PY7">
        <v>23396</v>
      </c>
      <c r="PZ7">
        <v>22307</v>
      </c>
      <c r="QA7">
        <v>21651</v>
      </c>
      <c r="QB7">
        <v>20875</v>
      </c>
      <c r="QC7">
        <v>19074</v>
      </c>
      <c r="QD7">
        <v>19074</v>
      </c>
      <c r="QE7">
        <v>23730</v>
      </c>
      <c r="QF7">
        <v>23175</v>
      </c>
      <c r="QG7">
        <v>22445</v>
      </c>
      <c r="QH7">
        <v>22445</v>
      </c>
      <c r="QI7">
        <v>22580</v>
      </c>
      <c r="QJ7">
        <v>22155</v>
      </c>
      <c r="QK7">
        <v>21792</v>
      </c>
      <c r="QL7">
        <v>20725</v>
      </c>
      <c r="QM7">
        <v>20526</v>
      </c>
      <c r="QN7">
        <v>19285</v>
      </c>
      <c r="QO7">
        <v>19295</v>
      </c>
      <c r="QP7">
        <v>18552</v>
      </c>
      <c r="QQ7">
        <v>17943</v>
      </c>
      <c r="QR7">
        <v>17033</v>
      </c>
      <c r="QS7">
        <v>17033</v>
      </c>
      <c r="QT7">
        <v>16183</v>
      </c>
      <c r="QU7">
        <v>16183</v>
      </c>
      <c r="QV7">
        <v>16276</v>
      </c>
      <c r="QW7">
        <v>16139</v>
      </c>
      <c r="QX7">
        <v>16139</v>
      </c>
      <c r="QY7">
        <v>16620</v>
      </c>
      <c r="QZ7">
        <v>16620</v>
      </c>
      <c r="RA7">
        <v>16937</v>
      </c>
      <c r="RB7">
        <v>16440</v>
      </c>
      <c r="RC7">
        <v>16440</v>
      </c>
      <c r="RD7">
        <v>20629</v>
      </c>
      <c r="RE7">
        <v>19754</v>
      </c>
      <c r="RF7">
        <v>20135</v>
      </c>
      <c r="RG7">
        <v>19886</v>
      </c>
      <c r="RH7">
        <v>20067</v>
      </c>
      <c r="RI7">
        <v>19775</v>
      </c>
      <c r="RJ7">
        <v>20222</v>
      </c>
      <c r="RK7">
        <v>19747</v>
      </c>
      <c r="RL7">
        <v>19785</v>
      </c>
      <c r="RM7">
        <v>19785</v>
      </c>
      <c r="RN7">
        <v>20462</v>
      </c>
      <c r="RO7">
        <v>20569</v>
      </c>
      <c r="RP7">
        <v>20138</v>
      </c>
      <c r="RQ7">
        <v>19943</v>
      </c>
      <c r="RR7">
        <v>19943</v>
      </c>
      <c r="RS7">
        <v>19943</v>
      </c>
      <c r="RT7">
        <v>19074</v>
      </c>
      <c r="RU7">
        <v>18813</v>
      </c>
      <c r="RV7">
        <v>17916</v>
      </c>
      <c r="RW7">
        <v>17916</v>
      </c>
      <c r="RX7">
        <v>22508</v>
      </c>
      <c r="RY7">
        <v>21371</v>
      </c>
      <c r="RZ7">
        <v>20158</v>
      </c>
      <c r="SA7">
        <v>19488</v>
      </c>
      <c r="SB7">
        <v>19488</v>
      </c>
      <c r="SC7">
        <v>18660</v>
      </c>
      <c r="SD7">
        <v>18084</v>
      </c>
      <c r="SE7">
        <v>17385</v>
      </c>
      <c r="SF7">
        <v>16822</v>
      </c>
      <c r="SG7">
        <v>16822</v>
      </c>
      <c r="SH7">
        <v>16501</v>
      </c>
      <c r="SI7">
        <v>16921</v>
      </c>
      <c r="SJ7">
        <v>16357</v>
      </c>
      <c r="SK7">
        <v>16885</v>
      </c>
      <c r="SL7">
        <v>15571</v>
      </c>
      <c r="SM7">
        <v>15068</v>
      </c>
      <c r="SN7">
        <v>14482</v>
      </c>
      <c r="SO7">
        <v>14382</v>
      </c>
      <c r="SP7">
        <v>13794</v>
      </c>
      <c r="SQ7">
        <v>13794</v>
      </c>
      <c r="SR7">
        <v>13890</v>
      </c>
      <c r="SS7">
        <v>12776</v>
      </c>
      <c r="ST7">
        <v>12560</v>
      </c>
      <c r="SU7">
        <v>12425</v>
      </c>
      <c r="SV7">
        <v>12425</v>
      </c>
      <c r="SW7">
        <v>22725</v>
      </c>
      <c r="SX7">
        <v>22717</v>
      </c>
      <c r="SY7">
        <v>21430</v>
      </c>
      <c r="SZ7">
        <v>19514</v>
      </c>
      <c r="TA7">
        <v>19514</v>
      </c>
      <c r="TB7">
        <v>18743</v>
      </c>
      <c r="TC7">
        <v>18040</v>
      </c>
      <c r="TD7">
        <v>17745</v>
      </c>
      <c r="TE7">
        <v>16108</v>
      </c>
      <c r="TF7">
        <v>16108</v>
      </c>
      <c r="TG7">
        <v>15527</v>
      </c>
      <c r="TH7">
        <v>15228</v>
      </c>
      <c r="TI7">
        <v>13520</v>
      </c>
      <c r="TJ7">
        <v>12156</v>
      </c>
      <c r="TK7">
        <v>12156</v>
      </c>
      <c r="TL7">
        <v>12094</v>
      </c>
      <c r="TM7">
        <v>11574</v>
      </c>
      <c r="TN7">
        <v>11676</v>
      </c>
      <c r="TO7">
        <v>11016</v>
      </c>
      <c r="TP7">
        <v>11016</v>
      </c>
      <c r="TQ7">
        <v>19959</v>
      </c>
      <c r="TR7">
        <v>19730</v>
      </c>
      <c r="TS7">
        <v>18912</v>
      </c>
      <c r="TT7">
        <v>18017</v>
      </c>
      <c r="TU7">
        <v>18017</v>
      </c>
      <c r="TV7">
        <v>18106</v>
      </c>
      <c r="TW7">
        <v>18291</v>
      </c>
      <c r="TX7">
        <v>18649</v>
      </c>
      <c r="TY7">
        <v>18969</v>
      </c>
      <c r="TZ7">
        <v>18370</v>
      </c>
      <c r="UA7">
        <v>18670</v>
      </c>
      <c r="UB7">
        <v>18256</v>
      </c>
      <c r="UC7">
        <v>17850</v>
      </c>
      <c r="UD7">
        <v>17850</v>
      </c>
      <c r="UE7">
        <v>16913</v>
      </c>
      <c r="UF7">
        <v>16097</v>
      </c>
      <c r="UG7">
        <v>15963</v>
      </c>
      <c r="UH7">
        <v>15831</v>
      </c>
      <c r="UI7">
        <v>16008</v>
      </c>
      <c r="UJ7">
        <v>15416</v>
      </c>
      <c r="UK7">
        <v>35438</v>
      </c>
      <c r="UL7">
        <v>36968</v>
      </c>
      <c r="UM7">
        <v>35603</v>
      </c>
      <c r="UN7">
        <v>33407</v>
      </c>
      <c r="UO7">
        <v>33407</v>
      </c>
      <c r="UP7">
        <v>31043</v>
      </c>
      <c r="UQ7">
        <v>30423</v>
      </c>
      <c r="UR7">
        <v>30738</v>
      </c>
      <c r="US7">
        <v>30408</v>
      </c>
      <c r="UT7">
        <v>30408</v>
      </c>
      <c r="UU7">
        <v>31051</v>
      </c>
      <c r="UV7">
        <v>30557</v>
      </c>
      <c r="UW7">
        <v>32069</v>
      </c>
      <c r="UX7">
        <v>31940</v>
      </c>
      <c r="UY7">
        <v>27185</v>
      </c>
      <c r="UZ7">
        <v>25405</v>
      </c>
      <c r="VA7">
        <v>24825</v>
      </c>
      <c r="VB7">
        <v>24465</v>
      </c>
      <c r="VC7">
        <v>23698</v>
      </c>
      <c r="VD7">
        <v>23205</v>
      </c>
      <c r="VE7">
        <v>22660</v>
      </c>
      <c r="VF7">
        <v>22410</v>
      </c>
      <c r="VG7">
        <v>21823</v>
      </c>
      <c r="VH7">
        <v>21302</v>
      </c>
      <c r="VI7">
        <v>21663</v>
      </c>
      <c r="VJ7">
        <v>46007</v>
      </c>
      <c r="VK7">
        <v>47007</v>
      </c>
      <c r="VL7">
        <v>45992</v>
      </c>
      <c r="VM7">
        <v>45453</v>
      </c>
      <c r="VN7">
        <v>42925</v>
      </c>
      <c r="VO7">
        <v>41149</v>
      </c>
      <c r="VP7">
        <v>38838</v>
      </c>
      <c r="VQ7">
        <v>37106</v>
      </c>
      <c r="VR7">
        <v>35436</v>
      </c>
      <c r="VS7">
        <v>34320</v>
      </c>
      <c r="VT7">
        <v>34320</v>
      </c>
      <c r="VU7">
        <v>33095</v>
      </c>
      <c r="VV7">
        <v>30044</v>
      </c>
      <c r="VW7">
        <v>28488</v>
      </c>
      <c r="VX7">
        <v>29064</v>
      </c>
      <c r="VY7">
        <v>27941</v>
      </c>
      <c r="VZ7">
        <v>27549</v>
      </c>
      <c r="WA7">
        <v>27743</v>
      </c>
      <c r="WB7">
        <v>28298</v>
      </c>
      <c r="WC7">
        <v>28875</v>
      </c>
      <c r="WD7">
        <v>38190</v>
      </c>
      <c r="WE7">
        <v>38190</v>
      </c>
      <c r="WF7">
        <v>38142</v>
      </c>
      <c r="WG7">
        <v>37367</v>
      </c>
      <c r="WH7">
        <v>35815</v>
      </c>
      <c r="WI7">
        <v>35462</v>
      </c>
      <c r="WJ7">
        <v>35074</v>
      </c>
      <c r="WK7">
        <v>34394</v>
      </c>
      <c r="WL7">
        <v>34054</v>
      </c>
      <c r="WM7">
        <v>33290</v>
      </c>
      <c r="WN7">
        <v>32708</v>
      </c>
      <c r="WO7">
        <v>32107</v>
      </c>
      <c r="WP7">
        <v>31604</v>
      </c>
      <c r="WQ7">
        <v>30973</v>
      </c>
      <c r="WR7">
        <v>30263</v>
      </c>
      <c r="WS7">
        <v>29860</v>
      </c>
      <c r="WT7">
        <v>28654</v>
      </c>
      <c r="WU7">
        <v>27899</v>
      </c>
      <c r="WV7">
        <v>27899</v>
      </c>
      <c r="WW7">
        <v>26745</v>
      </c>
      <c r="WX7">
        <v>34981</v>
      </c>
      <c r="WY7">
        <v>35708</v>
      </c>
      <c r="WZ7">
        <v>33474</v>
      </c>
      <c r="XA7">
        <v>32397</v>
      </c>
      <c r="XB7">
        <v>32079</v>
      </c>
      <c r="XC7">
        <v>31311</v>
      </c>
      <c r="XD7">
        <v>30015</v>
      </c>
      <c r="XE7">
        <v>28893</v>
      </c>
      <c r="XF7">
        <v>28297</v>
      </c>
      <c r="XG7">
        <v>26998</v>
      </c>
      <c r="XH7">
        <v>25234</v>
      </c>
      <c r="XI7">
        <v>24743</v>
      </c>
      <c r="XJ7">
        <v>24218</v>
      </c>
      <c r="XK7">
        <v>23331</v>
      </c>
      <c r="XL7">
        <v>22765</v>
      </c>
      <c r="XM7">
        <v>21812</v>
      </c>
      <c r="XN7">
        <v>21752</v>
      </c>
      <c r="XO7">
        <v>21154</v>
      </c>
      <c r="XP7">
        <v>21813</v>
      </c>
      <c r="XQ7">
        <v>21170</v>
      </c>
      <c r="XR7">
        <v>19436</v>
      </c>
      <c r="XS7">
        <v>19312</v>
      </c>
      <c r="XT7">
        <v>18915</v>
      </c>
      <c r="XU7">
        <v>18646</v>
      </c>
      <c r="XV7">
        <v>17376</v>
      </c>
      <c r="XW7">
        <v>24810</v>
      </c>
      <c r="XX7">
        <v>23460</v>
      </c>
      <c r="XY7">
        <v>22162</v>
      </c>
      <c r="XZ7">
        <v>21027</v>
      </c>
      <c r="YA7">
        <v>21070</v>
      </c>
      <c r="YB7">
        <v>21218</v>
      </c>
      <c r="YC7">
        <v>20465</v>
      </c>
      <c r="YD7">
        <v>20072</v>
      </c>
      <c r="YE7">
        <v>18981</v>
      </c>
      <c r="YF7">
        <v>18458</v>
      </c>
      <c r="YG7">
        <v>17124</v>
      </c>
      <c r="YH7">
        <v>16508</v>
      </c>
      <c r="YI7">
        <v>15725</v>
      </c>
      <c r="YJ7">
        <v>16064</v>
      </c>
      <c r="YK7">
        <v>16064</v>
      </c>
      <c r="YL7">
        <v>15589</v>
      </c>
      <c r="YM7">
        <v>15068</v>
      </c>
      <c r="YN7">
        <v>15270</v>
      </c>
      <c r="YO7">
        <v>14470</v>
      </c>
      <c r="YP7">
        <v>14331</v>
      </c>
      <c r="YQ7">
        <v>24921</v>
      </c>
      <c r="YR7">
        <v>25585</v>
      </c>
      <c r="YS7">
        <v>25170</v>
      </c>
      <c r="YT7">
        <v>24234</v>
      </c>
      <c r="YU7">
        <v>23294</v>
      </c>
      <c r="YV7">
        <v>22329</v>
      </c>
      <c r="YW7">
        <v>21926</v>
      </c>
      <c r="YX7">
        <v>20935</v>
      </c>
      <c r="YY7">
        <v>20148</v>
      </c>
      <c r="YZ7">
        <v>19956</v>
      </c>
      <c r="ZA7">
        <v>19857</v>
      </c>
      <c r="ZB7">
        <v>19425</v>
      </c>
      <c r="ZC7">
        <v>18400</v>
      </c>
      <c r="ZD7">
        <v>17552</v>
      </c>
      <c r="ZE7">
        <v>17385</v>
      </c>
      <c r="ZF7">
        <v>16608</v>
      </c>
      <c r="ZG7">
        <v>16193</v>
      </c>
      <c r="ZH7">
        <v>15965</v>
      </c>
      <c r="ZI7">
        <v>15606</v>
      </c>
      <c r="ZJ7">
        <v>14965</v>
      </c>
      <c r="ZK7">
        <v>14264</v>
      </c>
      <c r="ZL7">
        <v>14376</v>
      </c>
      <c r="ZM7">
        <v>14638</v>
      </c>
      <c r="ZN7">
        <v>14638</v>
      </c>
      <c r="ZO7">
        <v>14115</v>
      </c>
      <c r="ZP7">
        <v>19554</v>
      </c>
      <c r="ZQ7">
        <v>19465</v>
      </c>
      <c r="ZR7">
        <v>18748</v>
      </c>
      <c r="ZS7">
        <v>17911</v>
      </c>
      <c r="ZT7">
        <v>17464</v>
      </c>
      <c r="ZU7">
        <v>16706</v>
      </c>
      <c r="ZV7">
        <v>16226</v>
      </c>
      <c r="ZW7">
        <v>15918</v>
      </c>
      <c r="ZX7">
        <v>15757</v>
      </c>
      <c r="ZY7">
        <v>15460</v>
      </c>
      <c r="ZZ7">
        <v>15619</v>
      </c>
      <c r="AAA7">
        <v>15294</v>
      </c>
      <c r="AAB7">
        <v>14733</v>
      </c>
      <c r="AAC7">
        <v>15106</v>
      </c>
      <c r="AAD7">
        <v>15218</v>
      </c>
      <c r="AAE7">
        <v>14869</v>
      </c>
      <c r="AAF7">
        <v>14535</v>
      </c>
      <c r="AAG7">
        <v>14638</v>
      </c>
      <c r="AAH7">
        <v>14280</v>
      </c>
      <c r="AAI7">
        <v>14170</v>
      </c>
      <c r="AAJ7">
        <v>23064</v>
      </c>
      <c r="AAK7">
        <v>22950</v>
      </c>
      <c r="AAL7">
        <v>22911</v>
      </c>
      <c r="AAM7">
        <v>22911</v>
      </c>
      <c r="AAN7">
        <v>22276</v>
      </c>
      <c r="AAO7">
        <v>22139</v>
      </c>
      <c r="AAP7">
        <v>22524</v>
      </c>
      <c r="AAQ7">
        <v>22061</v>
      </c>
      <c r="AAR7">
        <v>21546</v>
      </c>
      <c r="AAS7">
        <v>20933</v>
      </c>
      <c r="AAT7">
        <v>20122</v>
      </c>
      <c r="AAU7">
        <v>20182</v>
      </c>
      <c r="AAV7">
        <v>19652</v>
      </c>
      <c r="AAW7">
        <v>19652</v>
      </c>
      <c r="AAX7">
        <v>19524</v>
      </c>
      <c r="AAY7">
        <v>19664</v>
      </c>
      <c r="AAZ7">
        <v>19660</v>
      </c>
      <c r="ABA7">
        <v>19706</v>
      </c>
      <c r="ABB7">
        <v>19706</v>
      </c>
      <c r="ABC7">
        <v>19269</v>
      </c>
      <c r="ABD7">
        <v>22807</v>
      </c>
      <c r="ABE7">
        <v>21716</v>
      </c>
      <c r="ABF7">
        <v>21163</v>
      </c>
      <c r="ABG7">
        <v>20276</v>
      </c>
      <c r="ABH7">
        <v>19827</v>
      </c>
      <c r="ABI7">
        <v>19274</v>
      </c>
      <c r="ABJ7">
        <v>18819</v>
      </c>
      <c r="ABK7">
        <v>18287</v>
      </c>
      <c r="ABL7">
        <v>17939</v>
      </c>
      <c r="ABM7">
        <v>17193</v>
      </c>
      <c r="ABN7">
        <v>16743</v>
      </c>
      <c r="ABO7">
        <v>15815</v>
      </c>
      <c r="ABP7">
        <v>15428</v>
      </c>
      <c r="ABQ7">
        <v>15134</v>
      </c>
      <c r="ABR7">
        <v>14729</v>
      </c>
      <c r="ABS7">
        <v>14880</v>
      </c>
      <c r="ABT7">
        <v>14826</v>
      </c>
      <c r="ABU7">
        <v>14693</v>
      </c>
      <c r="ABV7">
        <v>14006</v>
      </c>
      <c r="ABW7">
        <v>13671</v>
      </c>
      <c r="ABX7">
        <v>13671</v>
      </c>
      <c r="ABY7">
        <v>13909</v>
      </c>
      <c r="ABZ7">
        <v>14001</v>
      </c>
      <c r="ACA7">
        <v>13919</v>
      </c>
      <c r="ACB7">
        <v>13577</v>
      </c>
      <c r="ACC7">
        <v>16593</v>
      </c>
      <c r="ACD7">
        <v>15900</v>
      </c>
      <c r="ACE7">
        <v>14686</v>
      </c>
      <c r="ACF7">
        <v>14184</v>
      </c>
      <c r="ACG7">
        <v>13201</v>
      </c>
      <c r="ACH7">
        <v>13424</v>
      </c>
      <c r="ACI7">
        <v>13270</v>
      </c>
      <c r="ACJ7">
        <v>12840</v>
      </c>
      <c r="ACK7">
        <v>12665</v>
      </c>
      <c r="ACL7">
        <v>12199</v>
      </c>
      <c r="ACM7">
        <v>11747</v>
      </c>
      <c r="ACN7">
        <v>11258</v>
      </c>
      <c r="ACO7">
        <v>10750</v>
      </c>
      <c r="ACP7">
        <v>11336</v>
      </c>
      <c r="ACQ7">
        <v>11217</v>
      </c>
      <c r="ACR7">
        <v>11344</v>
      </c>
      <c r="ACS7">
        <v>11103</v>
      </c>
      <c r="ACT7">
        <v>11197</v>
      </c>
      <c r="ACU7">
        <v>11160</v>
      </c>
      <c r="ACV7">
        <v>10917</v>
      </c>
      <c r="ACW7">
        <v>22438</v>
      </c>
      <c r="ACX7">
        <v>21767</v>
      </c>
      <c r="ACY7">
        <v>21003</v>
      </c>
      <c r="ACZ7">
        <v>21102</v>
      </c>
      <c r="ADA7">
        <v>19923</v>
      </c>
      <c r="ADB7">
        <v>20345</v>
      </c>
      <c r="ADC7">
        <v>20001</v>
      </c>
      <c r="ADD7">
        <v>19311</v>
      </c>
      <c r="ADE7">
        <v>19058</v>
      </c>
      <c r="ADF7">
        <v>18434</v>
      </c>
      <c r="ADG7">
        <v>18726</v>
      </c>
      <c r="ADH7">
        <v>19170</v>
      </c>
      <c r="ADI7">
        <v>18536</v>
      </c>
      <c r="ADJ7">
        <v>18783</v>
      </c>
      <c r="ADK7">
        <v>18092</v>
      </c>
      <c r="ADL7">
        <v>18179</v>
      </c>
      <c r="ADM7">
        <v>18039</v>
      </c>
      <c r="ADN7">
        <v>17558</v>
      </c>
      <c r="ADO7">
        <v>17302</v>
      </c>
      <c r="ADP7">
        <v>17247</v>
      </c>
      <c r="ADQ7">
        <v>33974</v>
      </c>
      <c r="ADR7">
        <v>33804</v>
      </c>
      <c r="ADS7">
        <v>32915</v>
      </c>
      <c r="ADT7">
        <v>32813</v>
      </c>
      <c r="ADU7">
        <v>32217</v>
      </c>
      <c r="ADV7">
        <v>31944</v>
      </c>
      <c r="ADW7">
        <v>30571</v>
      </c>
      <c r="ADX7">
        <v>29043</v>
      </c>
      <c r="ADY7">
        <v>28944</v>
      </c>
      <c r="ADZ7">
        <v>28363</v>
      </c>
      <c r="AEA7">
        <v>28057</v>
      </c>
      <c r="AEB7">
        <v>27356</v>
      </c>
      <c r="AEC7">
        <v>27260</v>
      </c>
      <c r="AED7">
        <v>27260</v>
      </c>
      <c r="AEE7">
        <v>26952</v>
      </c>
      <c r="AEF7">
        <v>26734</v>
      </c>
      <c r="AEG7">
        <v>26045</v>
      </c>
      <c r="AEH7">
        <v>25414</v>
      </c>
      <c r="AEI7">
        <v>24221</v>
      </c>
      <c r="AEJ7">
        <v>24327</v>
      </c>
      <c r="AEK7">
        <v>23945</v>
      </c>
      <c r="AEL7">
        <v>23914</v>
      </c>
      <c r="AEM7">
        <v>24212</v>
      </c>
      <c r="AEN7">
        <v>23583</v>
      </c>
      <c r="AEO7">
        <v>23311</v>
      </c>
      <c r="AEP7">
        <v>33576</v>
      </c>
      <c r="AEQ7">
        <v>33400</v>
      </c>
      <c r="AER7">
        <v>33564</v>
      </c>
      <c r="AES7">
        <v>32034</v>
      </c>
      <c r="AET7">
        <v>31503</v>
      </c>
      <c r="AEU7">
        <v>31364</v>
      </c>
      <c r="AEV7">
        <v>30948</v>
      </c>
      <c r="AEW7">
        <v>29168</v>
      </c>
      <c r="AEX7">
        <v>28839</v>
      </c>
      <c r="AEY7">
        <v>28704</v>
      </c>
      <c r="AEZ7">
        <v>28958</v>
      </c>
      <c r="AFA7">
        <v>28468</v>
      </c>
      <c r="AFB7">
        <v>27520</v>
      </c>
      <c r="AFC7">
        <v>26824</v>
      </c>
      <c r="AFD7">
        <v>26589</v>
      </c>
      <c r="AFE7">
        <v>25100</v>
      </c>
      <c r="AFF7">
        <v>24180</v>
      </c>
      <c r="AFG7">
        <v>23499</v>
      </c>
      <c r="AFH7">
        <v>22289</v>
      </c>
      <c r="AFI7">
        <v>22337</v>
      </c>
      <c r="AFJ7">
        <v>24865</v>
      </c>
      <c r="AFK7">
        <v>23906</v>
      </c>
      <c r="AFL7">
        <v>21854</v>
      </c>
      <c r="AFM7">
        <v>21371</v>
      </c>
      <c r="AFN7">
        <v>21060</v>
      </c>
      <c r="AFO7">
        <v>20183</v>
      </c>
      <c r="AFP7">
        <v>18833</v>
      </c>
      <c r="AFQ7">
        <v>18527</v>
      </c>
      <c r="AFR7">
        <v>17904</v>
      </c>
      <c r="AFS7">
        <v>18141</v>
      </c>
      <c r="AFT7">
        <v>18165</v>
      </c>
      <c r="AFU7">
        <v>17987</v>
      </c>
      <c r="AFV7">
        <v>17987</v>
      </c>
      <c r="AFW7">
        <v>17406</v>
      </c>
      <c r="AFX7">
        <v>17730</v>
      </c>
      <c r="AFY7">
        <v>17983</v>
      </c>
      <c r="AFZ7">
        <v>17554</v>
      </c>
      <c r="AGA7">
        <v>17636</v>
      </c>
      <c r="AGB7">
        <v>16662</v>
      </c>
      <c r="AGC7">
        <v>16446</v>
      </c>
      <c r="AGD7">
        <v>22617</v>
      </c>
      <c r="AGE7">
        <v>21856</v>
      </c>
      <c r="AGF7">
        <v>21714</v>
      </c>
      <c r="AGG7">
        <v>21714</v>
      </c>
      <c r="AGH7">
        <v>21009</v>
      </c>
      <c r="AGI7">
        <v>20611</v>
      </c>
      <c r="AGJ7">
        <v>19435</v>
      </c>
      <c r="AGK7">
        <v>19127</v>
      </c>
      <c r="AGL7">
        <v>19705</v>
      </c>
      <c r="AGM7">
        <v>19571</v>
      </c>
      <c r="AGN7">
        <v>18899</v>
      </c>
      <c r="AGO7">
        <v>18236</v>
      </c>
      <c r="AGP7">
        <v>17467</v>
      </c>
      <c r="AGQ7">
        <v>16731</v>
      </c>
      <c r="AGR7">
        <v>15861</v>
      </c>
      <c r="AGS7">
        <v>15961</v>
      </c>
      <c r="AGT7">
        <v>16084</v>
      </c>
      <c r="AGU7">
        <v>15861</v>
      </c>
      <c r="AGV7">
        <v>15861</v>
      </c>
      <c r="AGW7">
        <v>15879</v>
      </c>
      <c r="AGX7">
        <v>15592</v>
      </c>
      <c r="AGY7">
        <v>15549</v>
      </c>
      <c r="AGZ7">
        <v>15515</v>
      </c>
      <c r="AHA7">
        <v>15082</v>
      </c>
      <c r="AHB7">
        <v>14357</v>
      </c>
      <c r="AHC7">
        <v>24941</v>
      </c>
      <c r="AHD7">
        <v>24840</v>
      </c>
      <c r="AHE7">
        <v>24795</v>
      </c>
      <c r="AHF7">
        <v>24162</v>
      </c>
      <c r="AHG7">
        <v>23781</v>
      </c>
      <c r="AHH7">
        <v>23814</v>
      </c>
      <c r="AHI7">
        <v>22828</v>
      </c>
      <c r="AHJ7">
        <v>22510</v>
      </c>
      <c r="AHK7">
        <v>22242</v>
      </c>
      <c r="AHL7">
        <v>21935</v>
      </c>
      <c r="AHM7">
        <v>21379</v>
      </c>
      <c r="AHN7">
        <v>21115</v>
      </c>
      <c r="AHO7">
        <v>20885</v>
      </c>
      <c r="AHP7">
        <v>21045</v>
      </c>
      <c r="AHQ7">
        <v>20544</v>
      </c>
      <c r="AHR7">
        <v>20222</v>
      </c>
      <c r="AHS7">
        <v>20334</v>
      </c>
      <c r="AHT7">
        <v>19839</v>
      </c>
      <c r="AHU7">
        <v>19323</v>
      </c>
      <c r="AHV7">
        <v>19450</v>
      </c>
      <c r="AHW7">
        <v>25633</v>
      </c>
      <c r="AHX7">
        <v>24904</v>
      </c>
      <c r="AHY7">
        <v>23561</v>
      </c>
      <c r="AHZ7">
        <v>23307</v>
      </c>
      <c r="AIA7">
        <v>22540</v>
      </c>
      <c r="AIB7">
        <v>22440</v>
      </c>
      <c r="AIC7">
        <v>22334</v>
      </c>
      <c r="AID7">
        <v>21960</v>
      </c>
      <c r="AIE7">
        <v>22348</v>
      </c>
      <c r="AIF7">
        <v>22348</v>
      </c>
      <c r="AIG7">
        <v>22585</v>
      </c>
      <c r="AIH7">
        <v>22545</v>
      </c>
      <c r="AII7">
        <v>22571</v>
      </c>
      <c r="AIJ7">
        <v>22621</v>
      </c>
      <c r="AIK7">
        <v>21703</v>
      </c>
      <c r="AIL7">
        <v>20580</v>
      </c>
      <c r="AIM7">
        <v>20238</v>
      </c>
      <c r="AIN7">
        <v>19700</v>
      </c>
      <c r="AIO7">
        <v>19031</v>
      </c>
      <c r="AIP7">
        <v>18674</v>
      </c>
      <c r="AIQ7">
        <v>27249</v>
      </c>
      <c r="AIR7">
        <v>27053</v>
      </c>
      <c r="AIS7">
        <v>26584</v>
      </c>
      <c r="AIT7">
        <v>26381</v>
      </c>
      <c r="AIU7">
        <v>25274</v>
      </c>
      <c r="AIV7">
        <v>25877</v>
      </c>
      <c r="AIW7">
        <v>24255</v>
      </c>
      <c r="AIX7">
        <v>24124</v>
      </c>
      <c r="AIY7">
        <v>22612</v>
      </c>
      <c r="AIZ7">
        <v>23022</v>
      </c>
      <c r="AJA7">
        <v>22129</v>
      </c>
      <c r="AJB7">
        <v>22210</v>
      </c>
      <c r="AJC7">
        <v>22075</v>
      </c>
      <c r="AJD7">
        <v>22237</v>
      </c>
      <c r="AJE7">
        <v>22246</v>
      </c>
      <c r="AJF7">
        <v>23003</v>
      </c>
      <c r="AJG7">
        <v>22254</v>
      </c>
      <c r="AJH7">
        <v>22130</v>
      </c>
      <c r="AJI7">
        <v>21061</v>
      </c>
      <c r="AJJ7">
        <v>21051</v>
      </c>
      <c r="AJK7">
        <v>20541</v>
      </c>
      <c r="AJL7">
        <v>20804</v>
      </c>
      <c r="AJM7">
        <v>20205</v>
      </c>
      <c r="AJN7">
        <v>20205</v>
      </c>
      <c r="AJO7">
        <v>19969</v>
      </c>
      <c r="AJP7">
        <v>24501</v>
      </c>
      <c r="AJQ7">
        <v>23149</v>
      </c>
      <c r="AJR7">
        <v>21702</v>
      </c>
      <c r="AJS7">
        <v>19818</v>
      </c>
      <c r="AJT7">
        <v>18755</v>
      </c>
      <c r="AJU7">
        <v>18273</v>
      </c>
      <c r="AJV7">
        <v>16419</v>
      </c>
      <c r="AJW7">
        <v>16053</v>
      </c>
      <c r="AJX7">
        <v>16509</v>
      </c>
      <c r="AJY7">
        <v>16557</v>
      </c>
      <c r="AJZ7">
        <v>15499</v>
      </c>
      <c r="AKA7">
        <v>14980</v>
      </c>
      <c r="AKB7">
        <v>15180</v>
      </c>
      <c r="AKC7">
        <v>15608</v>
      </c>
      <c r="AKD7">
        <v>15477</v>
      </c>
      <c r="AKE7">
        <v>15389</v>
      </c>
      <c r="AKF7">
        <v>14867</v>
      </c>
      <c r="AKG7">
        <v>14996</v>
      </c>
      <c r="AKH7">
        <v>13408</v>
      </c>
      <c r="AKI7">
        <v>13059</v>
      </c>
      <c r="AKJ7">
        <v>17100</v>
      </c>
      <c r="AKK7">
        <v>16138</v>
      </c>
      <c r="AKL7">
        <v>16151</v>
      </c>
      <c r="AKM7">
        <v>16151</v>
      </c>
      <c r="AKN7">
        <v>15124</v>
      </c>
      <c r="AKO7">
        <v>14231</v>
      </c>
      <c r="AKP7">
        <v>14237</v>
      </c>
      <c r="AKQ7">
        <v>13942</v>
      </c>
      <c r="AKR7">
        <v>13670</v>
      </c>
      <c r="AKS7">
        <v>13309</v>
      </c>
      <c r="AKT7">
        <v>12900</v>
      </c>
      <c r="AKU7">
        <v>12887</v>
      </c>
      <c r="AKV7">
        <v>12667</v>
      </c>
      <c r="AKW7">
        <v>12667</v>
      </c>
      <c r="AKX7">
        <v>12798</v>
      </c>
      <c r="AKY7">
        <v>11957</v>
      </c>
      <c r="AKZ7">
        <v>11944</v>
      </c>
      <c r="ALA7">
        <v>11895</v>
      </c>
      <c r="ALB7">
        <v>11895</v>
      </c>
      <c r="ALC7">
        <v>11763</v>
      </c>
      <c r="ALD7">
        <v>20129</v>
      </c>
      <c r="ALE7">
        <v>20797</v>
      </c>
      <c r="ALF7">
        <v>20187</v>
      </c>
      <c r="ALG7">
        <v>19739</v>
      </c>
      <c r="ALH7">
        <v>18278</v>
      </c>
      <c r="ALI7">
        <v>17631</v>
      </c>
      <c r="ALJ7">
        <v>16303</v>
      </c>
      <c r="ALK7">
        <v>16072</v>
      </c>
      <c r="ALL7">
        <v>16168</v>
      </c>
      <c r="ALM7">
        <v>16250</v>
      </c>
      <c r="ALN7">
        <v>16552</v>
      </c>
      <c r="ALO7">
        <v>16643</v>
      </c>
      <c r="ALP7">
        <v>16838</v>
      </c>
      <c r="ALQ7">
        <v>16173</v>
      </c>
      <c r="ALR7">
        <v>16146</v>
      </c>
      <c r="ALS7">
        <v>15613</v>
      </c>
      <c r="ALT7">
        <v>15569</v>
      </c>
      <c r="ALU7">
        <v>15286</v>
      </c>
      <c r="ALV7">
        <v>15063</v>
      </c>
      <c r="ALW7">
        <v>15115</v>
      </c>
      <c r="ALX7">
        <v>15115</v>
      </c>
      <c r="ALY7">
        <v>15107</v>
      </c>
      <c r="ALZ7">
        <v>14859</v>
      </c>
      <c r="AMA7">
        <v>14405</v>
      </c>
      <c r="AMB7">
        <v>14254</v>
      </c>
      <c r="AMC7">
        <v>14879</v>
      </c>
      <c r="AMD7">
        <v>14921</v>
      </c>
      <c r="AME7">
        <v>15475</v>
      </c>
      <c r="AMF7">
        <v>15794</v>
      </c>
      <c r="AMG7">
        <v>14720</v>
      </c>
      <c r="AMH7">
        <v>13344</v>
      </c>
      <c r="AMI7">
        <v>12965</v>
      </c>
      <c r="AMJ7">
        <v>12471</v>
      </c>
      <c r="AMK7">
        <v>12393</v>
      </c>
      <c r="AML7">
        <v>12460</v>
      </c>
      <c r="AMM7">
        <v>12643</v>
      </c>
      <c r="AMN7">
        <v>11956</v>
      </c>
      <c r="AMO7">
        <v>11571</v>
      </c>
      <c r="AMP7">
        <v>10728</v>
      </c>
      <c r="AMQ7">
        <v>10302</v>
      </c>
      <c r="AMR7">
        <v>10150</v>
      </c>
      <c r="AMS7">
        <v>10500</v>
      </c>
      <c r="AMT7">
        <v>10656</v>
      </c>
      <c r="AMU7">
        <v>9584</v>
      </c>
      <c r="AMV7">
        <v>9024</v>
      </c>
      <c r="AMW7">
        <v>18986</v>
      </c>
      <c r="AMX7">
        <v>18793</v>
      </c>
      <c r="AMY7">
        <v>18051</v>
      </c>
      <c r="AMZ7">
        <v>19354</v>
      </c>
      <c r="ANA7">
        <v>20368</v>
      </c>
      <c r="ANB7">
        <v>21123</v>
      </c>
      <c r="ANC7">
        <v>20548</v>
      </c>
      <c r="AND7">
        <v>20839</v>
      </c>
      <c r="ANE7">
        <v>20921</v>
      </c>
      <c r="ANF7">
        <v>20442</v>
      </c>
      <c r="ANG7">
        <v>19752</v>
      </c>
      <c r="ANH7">
        <v>18398</v>
      </c>
      <c r="ANI7">
        <v>17577</v>
      </c>
      <c r="ANJ7">
        <v>17475</v>
      </c>
      <c r="ANK7">
        <v>17477</v>
      </c>
      <c r="ANL7">
        <v>16858</v>
      </c>
      <c r="ANM7">
        <v>16545</v>
      </c>
      <c r="ANN7">
        <v>16727</v>
      </c>
      <c r="ANO7">
        <v>16461</v>
      </c>
      <c r="ANP7">
        <v>16184</v>
      </c>
      <c r="ANQ7">
        <v>34391</v>
      </c>
      <c r="ANR7">
        <v>33150</v>
      </c>
      <c r="ANS7">
        <v>32136</v>
      </c>
      <c r="ANT7">
        <v>31452</v>
      </c>
      <c r="ANU7">
        <v>30436</v>
      </c>
      <c r="ANV7">
        <v>30365</v>
      </c>
      <c r="ANW7">
        <v>29834</v>
      </c>
      <c r="ANX7">
        <v>27695</v>
      </c>
      <c r="ANY7">
        <v>28157</v>
      </c>
      <c r="ANZ7">
        <v>28129</v>
      </c>
      <c r="AOA7">
        <v>26714</v>
      </c>
      <c r="AOB7">
        <v>25365</v>
      </c>
      <c r="AOC7">
        <v>23842</v>
      </c>
      <c r="AOD7">
        <v>23842</v>
      </c>
      <c r="AOE7">
        <v>24166</v>
      </c>
      <c r="AOF7">
        <v>23753</v>
      </c>
      <c r="AOG7">
        <v>23510</v>
      </c>
      <c r="AOH7">
        <v>22729</v>
      </c>
      <c r="AOI7">
        <v>22597</v>
      </c>
      <c r="AOJ7">
        <v>21777</v>
      </c>
      <c r="AOK7">
        <v>21662</v>
      </c>
      <c r="AOL7">
        <v>20588</v>
      </c>
      <c r="AOM7">
        <v>20329</v>
      </c>
      <c r="AON7">
        <v>17178</v>
      </c>
      <c r="AOO7">
        <v>15702</v>
      </c>
      <c r="AOP7">
        <v>32038</v>
      </c>
      <c r="AOQ7">
        <v>31047</v>
      </c>
      <c r="AOR7">
        <v>31417</v>
      </c>
      <c r="AOS7">
        <v>32475</v>
      </c>
      <c r="AOT7">
        <v>31414</v>
      </c>
      <c r="AOU7">
        <v>30858</v>
      </c>
      <c r="AOV7">
        <v>30390</v>
      </c>
      <c r="AOW7">
        <v>30345</v>
      </c>
      <c r="AOX7">
        <v>30585</v>
      </c>
      <c r="AOY7">
        <v>29990</v>
      </c>
      <c r="AOZ7">
        <v>28193</v>
      </c>
      <c r="APA7">
        <v>27970</v>
      </c>
      <c r="APB7">
        <v>26930</v>
      </c>
      <c r="APC7">
        <v>25596</v>
      </c>
      <c r="APD7">
        <v>25280</v>
      </c>
      <c r="APE7">
        <v>25152</v>
      </c>
      <c r="APF7">
        <v>24609</v>
      </c>
      <c r="APG7">
        <v>24613</v>
      </c>
      <c r="APH7">
        <v>22900</v>
      </c>
      <c r="API7">
        <v>22265</v>
      </c>
      <c r="APJ7">
        <v>20060</v>
      </c>
      <c r="APK7">
        <v>19982</v>
      </c>
      <c r="APL7">
        <v>19257</v>
      </c>
      <c r="APM7">
        <v>19376</v>
      </c>
      <c r="APN7">
        <v>18344</v>
      </c>
      <c r="APO7">
        <v>17895</v>
      </c>
      <c r="APP7">
        <v>16323</v>
      </c>
      <c r="APQ7">
        <v>16536</v>
      </c>
      <c r="APR7">
        <v>16157</v>
      </c>
      <c r="APS7">
        <v>16375</v>
      </c>
      <c r="APT7">
        <v>15832</v>
      </c>
      <c r="APU7">
        <v>15156</v>
      </c>
      <c r="APV7">
        <v>14892</v>
      </c>
      <c r="APW7">
        <v>14892</v>
      </c>
      <c r="APX7">
        <v>14406</v>
      </c>
      <c r="APY7">
        <v>13940</v>
      </c>
      <c r="APZ7">
        <v>13712</v>
      </c>
      <c r="AQA7">
        <v>13870</v>
      </c>
      <c r="AQB7">
        <v>14046</v>
      </c>
      <c r="AQC7">
        <v>13688</v>
      </c>
      <c r="AQD7">
        <v>13485</v>
      </c>
      <c r="AQE7">
        <v>13745</v>
      </c>
      <c r="AQF7">
        <v>13066</v>
      </c>
      <c r="AQG7">
        <v>13066</v>
      </c>
      <c r="AQH7">
        <v>12887</v>
      </c>
      <c r="AQI7">
        <v>16959</v>
      </c>
      <c r="AQJ7">
        <v>17635</v>
      </c>
      <c r="AQK7">
        <v>18000</v>
      </c>
      <c r="AQL7">
        <v>17316</v>
      </c>
      <c r="AQM7">
        <v>17009</v>
      </c>
      <c r="AQN7">
        <v>16711</v>
      </c>
      <c r="AQO7">
        <v>16125</v>
      </c>
      <c r="AQP7">
        <v>16035</v>
      </c>
      <c r="AQQ7">
        <v>16331</v>
      </c>
      <c r="AQR7">
        <v>15930</v>
      </c>
      <c r="AQS7">
        <v>15278</v>
      </c>
      <c r="AQT7">
        <v>14627</v>
      </c>
      <c r="AQU7">
        <v>14676</v>
      </c>
      <c r="AQV7">
        <v>14676</v>
      </c>
      <c r="AQW7">
        <v>14558</v>
      </c>
      <c r="AQX7">
        <v>14272</v>
      </c>
      <c r="AQY7">
        <v>14286</v>
      </c>
      <c r="AQZ7">
        <v>13706</v>
      </c>
      <c r="ARA7">
        <v>13417</v>
      </c>
      <c r="ARB7">
        <v>13340</v>
      </c>
      <c r="ARC7">
        <v>21307</v>
      </c>
      <c r="ARD7">
        <v>21566</v>
      </c>
      <c r="ARE7">
        <v>21252</v>
      </c>
      <c r="ARF7">
        <v>21179</v>
      </c>
      <c r="ARG7">
        <v>21358</v>
      </c>
      <c r="ARH7">
        <v>20204</v>
      </c>
      <c r="ARI7">
        <v>18309</v>
      </c>
      <c r="ARJ7">
        <v>18752</v>
      </c>
      <c r="ARK7">
        <v>17212</v>
      </c>
      <c r="ARL7">
        <v>16591</v>
      </c>
      <c r="ARM7">
        <v>14544</v>
      </c>
      <c r="ARN7">
        <v>14623</v>
      </c>
      <c r="ARO7">
        <v>14709</v>
      </c>
      <c r="ARP7">
        <v>14800</v>
      </c>
      <c r="ARQ7">
        <v>14667</v>
      </c>
      <c r="ARR7">
        <v>14225</v>
      </c>
      <c r="ARS7">
        <v>13014</v>
      </c>
      <c r="ART7">
        <v>11946</v>
      </c>
      <c r="ARU7">
        <v>12627</v>
      </c>
      <c r="ARV7">
        <v>12356</v>
      </c>
      <c r="ARW7">
        <v>21780</v>
      </c>
      <c r="ARX7">
        <v>21921</v>
      </c>
      <c r="ARY7">
        <v>21943</v>
      </c>
      <c r="ARZ7">
        <v>22287</v>
      </c>
      <c r="ASA7">
        <v>22287</v>
      </c>
      <c r="ASB7">
        <v>21279</v>
      </c>
      <c r="ASC7">
        <v>20914</v>
      </c>
      <c r="ASD7">
        <v>20818</v>
      </c>
      <c r="ASE7">
        <v>21035</v>
      </c>
      <c r="ASF7">
        <v>20736</v>
      </c>
      <c r="ASG7">
        <v>20420</v>
      </c>
      <c r="ASH7">
        <v>19838</v>
      </c>
      <c r="ASI7">
        <v>18972</v>
      </c>
      <c r="ASJ7">
        <v>18968</v>
      </c>
      <c r="ASK7">
        <v>18433</v>
      </c>
      <c r="ASL7">
        <v>18288</v>
      </c>
      <c r="ASM7">
        <v>18065</v>
      </c>
      <c r="ASN7">
        <v>17997</v>
      </c>
      <c r="ASO7">
        <v>17569</v>
      </c>
      <c r="ASP7">
        <v>16985</v>
      </c>
      <c r="ASQ7">
        <v>16856</v>
      </c>
      <c r="ASR7">
        <v>16671</v>
      </c>
      <c r="ASS7">
        <v>16336</v>
      </c>
      <c r="AST7">
        <v>14741</v>
      </c>
      <c r="ASU7">
        <v>14086</v>
      </c>
      <c r="ASV7">
        <v>13919</v>
      </c>
      <c r="ASW7">
        <v>21418</v>
      </c>
      <c r="ASX7">
        <v>21800</v>
      </c>
      <c r="ASY7">
        <v>21340</v>
      </c>
      <c r="ASZ7">
        <v>21108</v>
      </c>
      <c r="ATA7">
        <v>21581</v>
      </c>
      <c r="ATB7">
        <v>21353</v>
      </c>
      <c r="ATC7">
        <v>20952</v>
      </c>
      <c r="ATD7">
        <v>20107</v>
      </c>
      <c r="ATE7">
        <v>19953</v>
      </c>
      <c r="ATF7">
        <v>19952</v>
      </c>
      <c r="ATG7">
        <v>20088</v>
      </c>
      <c r="ATH7">
        <v>19680</v>
      </c>
      <c r="ATI7">
        <v>19565</v>
      </c>
      <c r="ATJ7">
        <v>19969</v>
      </c>
      <c r="ATK7">
        <v>19860</v>
      </c>
      <c r="ATL7">
        <v>19349</v>
      </c>
      <c r="ATM7">
        <v>17993</v>
      </c>
      <c r="ATN7">
        <v>17993</v>
      </c>
      <c r="ATO7">
        <v>17384</v>
      </c>
      <c r="ATP7">
        <v>20032</v>
      </c>
      <c r="ATQ7">
        <v>19814</v>
      </c>
      <c r="ATR7">
        <v>18609</v>
      </c>
      <c r="ATS7">
        <v>19779</v>
      </c>
      <c r="ATT7">
        <v>19637</v>
      </c>
      <c r="ATU7">
        <v>19877</v>
      </c>
      <c r="ATV7">
        <v>19671</v>
      </c>
      <c r="ATW7">
        <v>18981</v>
      </c>
      <c r="ATX7">
        <v>18274</v>
      </c>
      <c r="ATY7">
        <v>17887</v>
      </c>
      <c r="ATZ7">
        <v>17257</v>
      </c>
      <c r="AUA7">
        <v>17240</v>
      </c>
      <c r="AUB7">
        <v>17014</v>
      </c>
      <c r="AUC7">
        <v>16484</v>
      </c>
      <c r="AUD7">
        <v>16456</v>
      </c>
      <c r="AUE7">
        <v>17103</v>
      </c>
      <c r="AUF7">
        <v>16347</v>
      </c>
      <c r="AUG7">
        <v>15867</v>
      </c>
      <c r="AUH7">
        <v>18013</v>
      </c>
      <c r="AUI7">
        <v>18096</v>
      </c>
      <c r="AUJ7">
        <v>17212</v>
      </c>
      <c r="AUK7">
        <v>17994</v>
      </c>
      <c r="AUL7">
        <v>18658</v>
      </c>
      <c r="AUM7">
        <v>18658</v>
      </c>
      <c r="AUN7">
        <v>18314</v>
      </c>
      <c r="AUO7">
        <v>17673</v>
      </c>
      <c r="AUP7">
        <v>17466</v>
      </c>
      <c r="AUQ7">
        <v>16551</v>
      </c>
      <c r="AUR7">
        <v>16484</v>
      </c>
      <c r="AUS7">
        <v>15943</v>
      </c>
      <c r="AUT7">
        <v>15775</v>
      </c>
      <c r="AUU7">
        <v>14368</v>
      </c>
      <c r="AUV7">
        <v>13572</v>
      </c>
      <c r="AUW7">
        <v>13594</v>
      </c>
      <c r="AUX7">
        <v>13138</v>
      </c>
      <c r="AUY7">
        <v>12507</v>
      </c>
      <c r="AUZ7">
        <v>12391</v>
      </c>
      <c r="AVA7">
        <v>12623</v>
      </c>
      <c r="AVB7">
        <v>12575</v>
      </c>
      <c r="AVC7">
        <v>12575</v>
      </c>
      <c r="AVD7">
        <v>17631</v>
      </c>
      <c r="AVE7">
        <v>17640</v>
      </c>
      <c r="AVF7">
        <v>17463</v>
      </c>
      <c r="AVG7">
        <v>17536</v>
      </c>
      <c r="AVH7">
        <v>16781</v>
      </c>
      <c r="AVI7">
        <v>17112</v>
      </c>
      <c r="AVJ7">
        <v>16474</v>
      </c>
      <c r="AVK7">
        <v>16173</v>
      </c>
      <c r="AVL7">
        <v>15266</v>
      </c>
      <c r="AVM7">
        <v>13955</v>
      </c>
      <c r="AVN7">
        <v>14045</v>
      </c>
      <c r="AVO7">
        <v>13309</v>
      </c>
      <c r="AVP7">
        <v>14427</v>
      </c>
      <c r="AVQ7">
        <v>13895</v>
      </c>
      <c r="AVR7">
        <v>13133</v>
      </c>
      <c r="AVS7">
        <v>12684</v>
      </c>
      <c r="AVT7">
        <v>12161</v>
      </c>
      <c r="AVU7">
        <v>11503</v>
      </c>
      <c r="AVV7">
        <v>11816</v>
      </c>
      <c r="AVW7">
        <v>11492</v>
      </c>
      <c r="AVX7">
        <v>11492</v>
      </c>
      <c r="AVY7">
        <v>11396</v>
      </c>
      <c r="AVZ7">
        <v>10870</v>
      </c>
      <c r="AWA7">
        <v>10015</v>
      </c>
      <c r="AWB7">
        <v>9927</v>
      </c>
      <c r="AWC7">
        <v>22105</v>
      </c>
      <c r="AWD7">
        <v>22826</v>
      </c>
      <c r="AWE7">
        <v>21901</v>
      </c>
      <c r="AWF7">
        <v>21272</v>
      </c>
      <c r="AWG7">
        <v>19766</v>
      </c>
      <c r="AWH7">
        <v>18164</v>
      </c>
      <c r="AWI7">
        <v>17726</v>
      </c>
      <c r="AWJ7">
        <v>17569</v>
      </c>
      <c r="AWK7">
        <v>17791</v>
      </c>
      <c r="AWL7">
        <v>17310</v>
      </c>
      <c r="AWM7">
        <v>16844</v>
      </c>
      <c r="AWN7">
        <v>16847</v>
      </c>
      <c r="AWO7">
        <v>16445</v>
      </c>
      <c r="AWP7">
        <v>16193</v>
      </c>
      <c r="AWQ7">
        <v>16107</v>
      </c>
      <c r="AWR7">
        <v>15761</v>
      </c>
      <c r="AWS7">
        <v>15296</v>
      </c>
      <c r="AWT7">
        <v>15252</v>
      </c>
      <c r="AWU7">
        <v>14950</v>
      </c>
      <c r="AWV7">
        <v>14753</v>
      </c>
      <c r="AWW7">
        <v>23101</v>
      </c>
      <c r="AWX7">
        <v>20484</v>
      </c>
      <c r="AWY7">
        <v>18603</v>
      </c>
      <c r="AWZ7">
        <v>17984</v>
      </c>
      <c r="AXA7">
        <v>17780</v>
      </c>
      <c r="AXB7">
        <v>17176</v>
      </c>
      <c r="AXC7">
        <v>17245</v>
      </c>
      <c r="AXD7">
        <v>17209</v>
      </c>
      <c r="AXE7">
        <v>16525</v>
      </c>
      <c r="AXF7">
        <v>16198</v>
      </c>
      <c r="AXG7">
        <v>15645</v>
      </c>
      <c r="AXH7">
        <v>15522</v>
      </c>
      <c r="AXI7">
        <v>15560</v>
      </c>
      <c r="AXJ7">
        <v>15804</v>
      </c>
      <c r="AXK7">
        <v>15747</v>
      </c>
      <c r="AXL7">
        <v>16013</v>
      </c>
      <c r="AXM7">
        <v>16047</v>
      </c>
      <c r="AXN7">
        <v>15582</v>
      </c>
      <c r="AXO7">
        <v>15059</v>
      </c>
      <c r="AXP7">
        <v>15216</v>
      </c>
      <c r="AXQ7">
        <v>15594</v>
      </c>
      <c r="AXR7">
        <v>15699</v>
      </c>
      <c r="AXS7">
        <v>14130</v>
      </c>
      <c r="AXT7">
        <v>12949</v>
      </c>
      <c r="AXU7">
        <v>12826</v>
      </c>
      <c r="AXV7">
        <v>20828</v>
      </c>
      <c r="AXW7">
        <v>20568</v>
      </c>
      <c r="AXX7">
        <v>19896</v>
      </c>
      <c r="AXY7">
        <v>18869</v>
      </c>
      <c r="AXZ7">
        <v>18226</v>
      </c>
      <c r="AYA7">
        <v>16846</v>
      </c>
      <c r="AYB7">
        <v>16365</v>
      </c>
      <c r="AYC7">
        <v>15823</v>
      </c>
      <c r="AYD7">
        <v>15823</v>
      </c>
      <c r="AYE7">
        <v>15918</v>
      </c>
      <c r="AYF7">
        <v>15488</v>
      </c>
      <c r="AYG7">
        <v>15374</v>
      </c>
      <c r="AYH7">
        <v>15144</v>
      </c>
      <c r="AYI7">
        <v>14730</v>
      </c>
      <c r="AYJ7">
        <v>14511</v>
      </c>
      <c r="AYK7">
        <v>14192</v>
      </c>
      <c r="AYL7">
        <v>13476</v>
      </c>
      <c r="AYM7">
        <v>12488</v>
      </c>
      <c r="AYN7">
        <v>11779</v>
      </c>
      <c r="AYO7">
        <v>11827</v>
      </c>
      <c r="AYP7">
        <v>22678</v>
      </c>
      <c r="AYQ7">
        <v>22097</v>
      </c>
      <c r="AYR7">
        <v>21758</v>
      </c>
      <c r="AYS7">
        <v>21335</v>
      </c>
      <c r="AYT7">
        <v>20476</v>
      </c>
      <c r="AYU7">
        <v>20011</v>
      </c>
      <c r="AYV7">
        <v>19766</v>
      </c>
      <c r="AYW7">
        <v>19656</v>
      </c>
      <c r="AYX7">
        <v>18791</v>
      </c>
      <c r="AYY7">
        <v>18116</v>
      </c>
      <c r="AYZ7">
        <v>17832</v>
      </c>
      <c r="AZA7">
        <v>17636</v>
      </c>
      <c r="AZB7">
        <v>17170</v>
      </c>
      <c r="AZC7">
        <v>16249</v>
      </c>
      <c r="AZD7">
        <v>15887</v>
      </c>
      <c r="AZE7">
        <v>15738</v>
      </c>
      <c r="AZF7">
        <v>14741</v>
      </c>
      <c r="AZG7">
        <v>13815</v>
      </c>
      <c r="AZH7">
        <v>13081</v>
      </c>
      <c r="AZI7">
        <v>12230</v>
      </c>
      <c r="AZJ7">
        <v>22648</v>
      </c>
      <c r="AZK7">
        <v>21405</v>
      </c>
      <c r="AZL7">
        <v>20124</v>
      </c>
      <c r="AZM7">
        <v>18996</v>
      </c>
      <c r="AZN7">
        <v>19005</v>
      </c>
      <c r="AZO7">
        <v>18786</v>
      </c>
      <c r="AZP7">
        <v>18337</v>
      </c>
      <c r="AZQ7">
        <v>18168</v>
      </c>
      <c r="AZR7">
        <v>15915</v>
      </c>
      <c r="AZS7">
        <v>16211</v>
      </c>
      <c r="AZT7">
        <v>17356</v>
      </c>
      <c r="AZU7">
        <v>17031</v>
      </c>
      <c r="AZV7">
        <v>16680</v>
      </c>
      <c r="AZW7">
        <v>16680</v>
      </c>
      <c r="AZX7">
        <v>16439</v>
      </c>
      <c r="AZY7">
        <v>15245</v>
      </c>
      <c r="AZZ7">
        <v>13961</v>
      </c>
      <c r="BAA7">
        <v>13597</v>
      </c>
      <c r="BAB7">
        <v>12700</v>
      </c>
      <c r="BAC7">
        <v>12115</v>
      </c>
      <c r="BAD7">
        <v>11289</v>
      </c>
      <c r="BAE7">
        <v>11440</v>
      </c>
      <c r="BAF7">
        <v>11850</v>
      </c>
      <c r="BAG7">
        <v>9860</v>
      </c>
      <c r="BAH7">
        <v>10163</v>
      </c>
      <c r="BAI7">
        <v>18340</v>
      </c>
      <c r="BAJ7">
        <v>18121</v>
      </c>
      <c r="BAK7">
        <v>18484</v>
      </c>
      <c r="BAL7">
        <v>16998</v>
      </c>
      <c r="BAM7">
        <v>16854</v>
      </c>
      <c r="BAN7">
        <v>16324</v>
      </c>
      <c r="BAO7">
        <v>16738</v>
      </c>
      <c r="BAP7">
        <v>16788</v>
      </c>
      <c r="BAQ7">
        <v>15786</v>
      </c>
      <c r="BAR7">
        <v>15784</v>
      </c>
      <c r="BAS7">
        <v>14982</v>
      </c>
      <c r="BAT7">
        <v>15454</v>
      </c>
      <c r="BAU7">
        <v>15503</v>
      </c>
      <c r="BAV7">
        <v>15503</v>
      </c>
      <c r="BAW7">
        <v>14956</v>
      </c>
      <c r="BAX7">
        <v>14946</v>
      </c>
      <c r="BAY7">
        <v>14425</v>
      </c>
      <c r="BAZ7">
        <v>13366</v>
      </c>
      <c r="BBA7">
        <v>13299</v>
      </c>
      <c r="BBB7">
        <v>13316</v>
      </c>
      <c r="BBC7">
        <v>19371</v>
      </c>
      <c r="BBD7">
        <v>18623</v>
      </c>
      <c r="BBE7">
        <v>18001</v>
      </c>
      <c r="BBF7">
        <v>17561</v>
      </c>
      <c r="BBG7">
        <v>16735</v>
      </c>
      <c r="BBH7">
        <v>14218</v>
      </c>
      <c r="BBI7">
        <v>14158</v>
      </c>
      <c r="BBJ7">
        <v>13828</v>
      </c>
      <c r="BBK7">
        <v>12341</v>
      </c>
      <c r="BBL7">
        <v>12632</v>
      </c>
      <c r="BBM7">
        <v>12469</v>
      </c>
      <c r="BBN7">
        <v>12715</v>
      </c>
      <c r="BBO7">
        <v>12314</v>
      </c>
      <c r="BBP7">
        <v>12137</v>
      </c>
      <c r="BBQ7">
        <v>12040</v>
      </c>
      <c r="BBR7">
        <v>11963</v>
      </c>
      <c r="BBS7">
        <v>12515</v>
      </c>
      <c r="BBT7">
        <v>12554</v>
      </c>
      <c r="BBU7">
        <v>11694</v>
      </c>
      <c r="BBV7">
        <v>11614</v>
      </c>
      <c r="BBW7">
        <v>21041</v>
      </c>
      <c r="BBX7">
        <v>20896</v>
      </c>
      <c r="BBY7">
        <v>20632</v>
      </c>
      <c r="BBZ7">
        <v>19086</v>
      </c>
      <c r="BCA7">
        <v>18567</v>
      </c>
      <c r="BCB7">
        <v>18299</v>
      </c>
      <c r="BCC7">
        <v>17630</v>
      </c>
      <c r="BCD7">
        <v>17463</v>
      </c>
      <c r="BCE7">
        <v>17498</v>
      </c>
      <c r="BCF7">
        <v>17286</v>
      </c>
      <c r="BCG7">
        <v>17079</v>
      </c>
      <c r="BCH7">
        <v>17452</v>
      </c>
      <c r="BCI7">
        <v>17634</v>
      </c>
      <c r="BCJ7">
        <v>17837</v>
      </c>
      <c r="BCK7">
        <v>17837</v>
      </c>
      <c r="BCL7">
        <v>17545</v>
      </c>
      <c r="BCM7">
        <v>17606</v>
      </c>
      <c r="BCN7">
        <v>19541</v>
      </c>
      <c r="BCO7">
        <v>17547</v>
      </c>
      <c r="BCP7">
        <v>17314</v>
      </c>
      <c r="BCQ7">
        <v>18798</v>
      </c>
      <c r="BCR7">
        <v>18626</v>
      </c>
      <c r="BCS7">
        <v>18165</v>
      </c>
      <c r="BCT7">
        <v>17652</v>
      </c>
      <c r="BCU7">
        <v>16219</v>
      </c>
      <c r="BCV7">
        <v>23981</v>
      </c>
      <c r="BCW7">
        <v>23400</v>
      </c>
      <c r="BCX7">
        <v>23443</v>
      </c>
      <c r="BCY7">
        <v>22650</v>
      </c>
      <c r="BCZ7">
        <v>21871</v>
      </c>
      <c r="BDA7">
        <v>20755</v>
      </c>
      <c r="BDB7">
        <v>18394</v>
      </c>
      <c r="BDC7">
        <v>17670</v>
      </c>
      <c r="BDD7">
        <v>17150</v>
      </c>
      <c r="BDE7">
        <v>16793</v>
      </c>
      <c r="BDF7">
        <v>16623</v>
      </c>
      <c r="BDG7">
        <v>15946</v>
      </c>
      <c r="BDH7">
        <v>15182</v>
      </c>
      <c r="BDI7">
        <v>15036</v>
      </c>
      <c r="BDJ7">
        <v>14567</v>
      </c>
      <c r="BDK7">
        <v>14088</v>
      </c>
      <c r="BDL7">
        <v>11915</v>
      </c>
      <c r="BDM7">
        <v>11645</v>
      </c>
      <c r="BDN7">
        <v>11230</v>
      </c>
      <c r="BDO7">
        <v>10688</v>
      </c>
      <c r="BDP7">
        <v>22369</v>
      </c>
      <c r="BDQ7">
        <v>20854</v>
      </c>
      <c r="BDR7">
        <v>19667</v>
      </c>
      <c r="BDS7">
        <v>19667</v>
      </c>
      <c r="BDT7">
        <v>18727</v>
      </c>
      <c r="BDU7">
        <v>17688</v>
      </c>
      <c r="BDV7">
        <v>17126</v>
      </c>
      <c r="BDW7">
        <v>16163</v>
      </c>
      <c r="BDX7">
        <v>15710</v>
      </c>
      <c r="BDY7">
        <v>15087</v>
      </c>
      <c r="BDZ7">
        <v>15669</v>
      </c>
      <c r="BEA7">
        <v>15515</v>
      </c>
      <c r="BEB7">
        <v>15111</v>
      </c>
      <c r="BEC7">
        <v>15064</v>
      </c>
      <c r="BED7">
        <v>16096</v>
      </c>
      <c r="BEE7">
        <v>15593</v>
      </c>
      <c r="BEF7">
        <v>15831</v>
      </c>
      <c r="BEG7">
        <v>15564</v>
      </c>
      <c r="BEH7">
        <v>14328</v>
      </c>
      <c r="BEI7">
        <v>13748</v>
      </c>
      <c r="BEJ7">
        <v>12442</v>
      </c>
      <c r="BEK7">
        <v>12819</v>
      </c>
      <c r="BEL7">
        <v>12228</v>
      </c>
      <c r="BEM7">
        <v>12228</v>
      </c>
      <c r="BEN7">
        <v>10627</v>
      </c>
      <c r="BEO7">
        <v>10556</v>
      </c>
      <c r="BEP7">
        <v>10163</v>
      </c>
      <c r="BEQ7">
        <v>10139</v>
      </c>
      <c r="BER7">
        <v>9916</v>
      </c>
      <c r="BES7">
        <v>9544</v>
      </c>
      <c r="BET7">
        <v>9151</v>
      </c>
      <c r="BEU7">
        <v>9164</v>
      </c>
      <c r="BEV7">
        <v>8943</v>
      </c>
      <c r="BEW7">
        <v>8792</v>
      </c>
      <c r="BEX7">
        <v>8792</v>
      </c>
      <c r="BEY7">
        <v>8792</v>
      </c>
      <c r="BEZ7">
        <v>8535</v>
      </c>
      <c r="BFA7">
        <v>8399</v>
      </c>
      <c r="BFB7">
        <v>8557</v>
      </c>
      <c r="BFC7">
        <v>8557</v>
      </c>
      <c r="BFD7">
        <v>8557</v>
      </c>
      <c r="BFE7">
        <v>8326</v>
      </c>
      <c r="BFF7">
        <v>7870</v>
      </c>
      <c r="BFG7">
        <v>7625</v>
      </c>
      <c r="BFH7">
        <v>7861</v>
      </c>
      <c r="BFI7">
        <v>11655</v>
      </c>
      <c r="BFJ7">
        <v>11134</v>
      </c>
      <c r="BFK7">
        <v>11195</v>
      </c>
      <c r="BFL7">
        <v>9549</v>
      </c>
      <c r="BFM7">
        <v>9332</v>
      </c>
      <c r="BFN7">
        <v>9083</v>
      </c>
      <c r="BFO7">
        <v>8995</v>
      </c>
      <c r="BFP7">
        <v>8617</v>
      </c>
      <c r="BFQ7">
        <v>8441</v>
      </c>
      <c r="BFR7">
        <v>8460</v>
      </c>
      <c r="BFS7">
        <v>8265</v>
      </c>
      <c r="BFT7">
        <v>7918</v>
      </c>
      <c r="BFU7">
        <v>8304</v>
      </c>
      <c r="BFV7">
        <v>8278</v>
      </c>
      <c r="BFW7">
        <v>8150</v>
      </c>
      <c r="BFX7">
        <v>8150</v>
      </c>
      <c r="BFY7">
        <v>7584</v>
      </c>
      <c r="BFZ7">
        <v>7603</v>
      </c>
      <c r="BGA7">
        <v>7914</v>
      </c>
      <c r="BGB7">
        <v>7935</v>
      </c>
      <c r="BGC7">
        <v>13127</v>
      </c>
      <c r="BGD7">
        <v>12668</v>
      </c>
      <c r="BGE7">
        <v>12320</v>
      </c>
      <c r="BGF7">
        <v>11603</v>
      </c>
      <c r="BGG7">
        <v>11551</v>
      </c>
      <c r="BGH7">
        <v>11527</v>
      </c>
      <c r="BGI7">
        <v>11468</v>
      </c>
      <c r="BGJ7">
        <v>11189</v>
      </c>
      <c r="BGK7">
        <v>10453</v>
      </c>
      <c r="BGL7">
        <v>10297</v>
      </c>
      <c r="BGM7">
        <v>10666</v>
      </c>
      <c r="BGN7">
        <v>10494</v>
      </c>
      <c r="BGO7">
        <v>10541</v>
      </c>
      <c r="BGP7">
        <v>9688</v>
      </c>
      <c r="BGQ7">
        <v>9716</v>
      </c>
      <c r="BGR7">
        <v>9559</v>
      </c>
      <c r="BGS7">
        <v>9805</v>
      </c>
      <c r="BGT7">
        <v>9818</v>
      </c>
      <c r="BGU7">
        <v>9737</v>
      </c>
      <c r="BGV7">
        <v>10152</v>
      </c>
      <c r="BGW7">
        <v>14724</v>
      </c>
      <c r="BGX7">
        <v>14648</v>
      </c>
      <c r="BGY7">
        <v>14663</v>
      </c>
      <c r="BGZ7">
        <v>14534</v>
      </c>
      <c r="BHA7">
        <v>14658</v>
      </c>
      <c r="BHB7">
        <v>14610</v>
      </c>
      <c r="BHC7">
        <v>14221</v>
      </c>
      <c r="BHD7">
        <v>14151</v>
      </c>
      <c r="BHE7">
        <v>13232</v>
      </c>
      <c r="BHF7">
        <v>12964</v>
      </c>
      <c r="BHG7">
        <v>12977</v>
      </c>
      <c r="BHH7">
        <v>12857</v>
      </c>
      <c r="BHI7">
        <v>12892</v>
      </c>
      <c r="BHJ7">
        <v>12692</v>
      </c>
      <c r="BHK7">
        <v>12466</v>
      </c>
      <c r="BHL7">
        <v>12293</v>
      </c>
      <c r="BHM7">
        <v>12671</v>
      </c>
      <c r="BHN7">
        <v>12313</v>
      </c>
      <c r="BHO7">
        <v>11918</v>
      </c>
      <c r="BHP7">
        <v>11617</v>
      </c>
      <c r="BHQ7">
        <v>11568</v>
      </c>
      <c r="BHR7">
        <v>10578</v>
      </c>
      <c r="BHS7">
        <v>10447</v>
      </c>
      <c r="BHT7">
        <v>10508</v>
      </c>
      <c r="BHU7">
        <v>10245</v>
      </c>
      <c r="BHV7">
        <v>14487</v>
      </c>
      <c r="BHW7">
        <v>14403</v>
      </c>
      <c r="BHX7">
        <v>14958</v>
      </c>
      <c r="BHY7">
        <v>14034</v>
      </c>
      <c r="BHZ7">
        <v>13565</v>
      </c>
      <c r="BIA7">
        <v>13223</v>
      </c>
      <c r="BIB7">
        <v>13240</v>
      </c>
      <c r="BIC7">
        <v>13086</v>
      </c>
      <c r="BID7">
        <v>13086</v>
      </c>
      <c r="BIE7">
        <v>12693</v>
      </c>
      <c r="BIF7">
        <v>12514</v>
      </c>
      <c r="BIG7">
        <v>12180</v>
      </c>
      <c r="BIH7">
        <v>11877</v>
      </c>
      <c r="BII7">
        <v>11764</v>
      </c>
      <c r="BIJ7">
        <v>11547</v>
      </c>
      <c r="BIK7">
        <v>11393</v>
      </c>
      <c r="BIL7">
        <v>11166</v>
      </c>
      <c r="BIM7">
        <v>10385</v>
      </c>
      <c r="BIN7">
        <v>9999</v>
      </c>
      <c r="BIO7">
        <v>10230</v>
      </c>
      <c r="BIP7">
        <v>19197</v>
      </c>
      <c r="BIQ7">
        <v>18656</v>
      </c>
      <c r="BIR7">
        <v>18722</v>
      </c>
      <c r="BIS7">
        <v>16737</v>
      </c>
      <c r="BIT7">
        <v>16430</v>
      </c>
      <c r="BIU7">
        <v>15905</v>
      </c>
      <c r="BIV7">
        <v>15197</v>
      </c>
      <c r="BIW7">
        <v>15029</v>
      </c>
      <c r="BIX7">
        <v>14554</v>
      </c>
      <c r="BIY7">
        <v>14340</v>
      </c>
      <c r="BIZ7">
        <v>13795</v>
      </c>
      <c r="BJA7">
        <v>13403</v>
      </c>
      <c r="BJB7">
        <v>13194</v>
      </c>
      <c r="BJC7">
        <v>13188</v>
      </c>
      <c r="BJD7">
        <v>12929</v>
      </c>
      <c r="BJE7">
        <v>12922</v>
      </c>
      <c r="BJF7">
        <v>12967</v>
      </c>
      <c r="BJG7">
        <v>13576</v>
      </c>
      <c r="BJH7">
        <v>13151</v>
      </c>
      <c r="BJI7">
        <v>12993</v>
      </c>
      <c r="BJJ7">
        <v>23726</v>
      </c>
      <c r="BJK7">
        <v>23392</v>
      </c>
      <c r="BJL7">
        <v>21591</v>
      </c>
      <c r="BJM7">
        <v>20241</v>
      </c>
      <c r="BJN7">
        <v>20267</v>
      </c>
      <c r="BJO7">
        <v>20481</v>
      </c>
      <c r="BJP7">
        <v>20321</v>
      </c>
      <c r="BJQ7">
        <v>20688</v>
      </c>
      <c r="BJR7">
        <v>20938</v>
      </c>
      <c r="BJS7">
        <v>21124</v>
      </c>
      <c r="BJT7">
        <v>20868</v>
      </c>
      <c r="BJU7">
        <v>20825</v>
      </c>
      <c r="BJV7">
        <v>20801</v>
      </c>
      <c r="BJW7">
        <v>19947</v>
      </c>
      <c r="BJX7">
        <v>19947</v>
      </c>
      <c r="BJY7">
        <v>19635</v>
      </c>
      <c r="BJZ7">
        <v>19857</v>
      </c>
      <c r="BKA7">
        <v>19861</v>
      </c>
      <c r="BKB7">
        <v>19918</v>
      </c>
      <c r="BKC7">
        <v>19988</v>
      </c>
      <c r="BKD7">
        <v>19442</v>
      </c>
      <c r="BKE7">
        <v>19238</v>
      </c>
      <c r="BKF7">
        <v>18829</v>
      </c>
      <c r="BKG7">
        <v>18240</v>
      </c>
      <c r="BKH7">
        <v>17868</v>
      </c>
      <c r="BKI7">
        <v>24172</v>
      </c>
      <c r="BKJ7">
        <v>23584</v>
      </c>
      <c r="BKK7">
        <v>23003</v>
      </c>
      <c r="BKL7">
        <v>22266</v>
      </c>
      <c r="BKM7">
        <v>20142</v>
      </c>
      <c r="BKN7">
        <v>19503</v>
      </c>
      <c r="BKO7">
        <v>18812</v>
      </c>
      <c r="BKP7">
        <v>18583</v>
      </c>
      <c r="BKQ7">
        <v>18446</v>
      </c>
      <c r="BKR7">
        <v>18041</v>
      </c>
      <c r="BKS7">
        <v>17973</v>
      </c>
      <c r="BKT7">
        <v>17361</v>
      </c>
      <c r="BKU7">
        <v>17226</v>
      </c>
      <c r="BKV7">
        <v>16902</v>
      </c>
      <c r="BKW7">
        <v>16659</v>
      </c>
      <c r="BKX7">
        <v>16611</v>
      </c>
      <c r="BKY7">
        <v>16493</v>
      </c>
      <c r="BKZ7">
        <v>16445</v>
      </c>
      <c r="BLA7">
        <v>16445</v>
      </c>
      <c r="BLB7">
        <v>16418</v>
      </c>
      <c r="BLC7">
        <v>17188</v>
      </c>
      <c r="BLD7">
        <v>16601</v>
      </c>
      <c r="BLE7">
        <v>16733</v>
      </c>
      <c r="BLF7">
        <v>16770</v>
      </c>
      <c r="BLG7">
        <v>16778</v>
      </c>
      <c r="BLH7">
        <v>16019</v>
      </c>
      <c r="BLI7">
        <v>16441</v>
      </c>
      <c r="BLJ7">
        <v>16652</v>
      </c>
      <c r="BLK7">
        <v>16639</v>
      </c>
      <c r="BLL7">
        <v>16701</v>
      </c>
      <c r="BLM7">
        <v>16495</v>
      </c>
      <c r="BLN7">
        <v>16401</v>
      </c>
      <c r="BLO7">
        <v>16446</v>
      </c>
      <c r="BLP7">
        <v>15632</v>
      </c>
      <c r="BLQ7">
        <v>15390</v>
      </c>
      <c r="BLR7">
        <v>16217</v>
      </c>
      <c r="BLS7">
        <v>15583</v>
      </c>
      <c r="BLT7">
        <v>15343</v>
      </c>
      <c r="BLU7">
        <v>15622</v>
      </c>
      <c r="BLV7">
        <v>14767</v>
      </c>
      <c r="BLW7">
        <v>15135</v>
      </c>
      <c r="BLX7">
        <v>14761</v>
      </c>
      <c r="BLY7">
        <v>14917</v>
      </c>
      <c r="BLZ7">
        <v>14661</v>
      </c>
      <c r="BMA7">
        <v>14696</v>
      </c>
      <c r="BMB7">
        <v>13208</v>
      </c>
      <c r="BMC7">
        <v>12703</v>
      </c>
      <c r="BMD7">
        <v>13005</v>
      </c>
      <c r="BME7">
        <v>13163</v>
      </c>
      <c r="BMF7">
        <v>13163</v>
      </c>
      <c r="BMG7">
        <v>13163</v>
      </c>
      <c r="BMH7">
        <v>13332</v>
      </c>
      <c r="BMI7">
        <v>12929</v>
      </c>
      <c r="BMJ7">
        <v>12703</v>
      </c>
      <c r="BMK7">
        <v>12353</v>
      </c>
      <c r="BML7">
        <v>12126</v>
      </c>
      <c r="BMM7">
        <v>12188</v>
      </c>
      <c r="BMN7">
        <v>12317</v>
      </c>
      <c r="BMO7">
        <v>12556</v>
      </c>
      <c r="BMP7">
        <v>13132</v>
      </c>
      <c r="BMQ7">
        <v>16596</v>
      </c>
      <c r="BMR7">
        <v>14919</v>
      </c>
      <c r="BMS7">
        <v>14826</v>
      </c>
      <c r="BMT7">
        <v>14733</v>
      </c>
      <c r="BMU7">
        <v>14648</v>
      </c>
      <c r="BMV7">
        <v>21470</v>
      </c>
      <c r="BMW7">
        <v>18310</v>
      </c>
      <c r="BMX7">
        <v>19064</v>
      </c>
      <c r="BMY7">
        <v>20933</v>
      </c>
      <c r="BMZ7">
        <v>22070</v>
      </c>
      <c r="BNA7">
        <v>21929</v>
      </c>
      <c r="BNB7">
        <v>21074</v>
      </c>
      <c r="BNC7">
        <v>21062</v>
      </c>
      <c r="BND7">
        <v>21735</v>
      </c>
      <c r="BNE7">
        <v>22748</v>
      </c>
      <c r="BNF7">
        <v>23092</v>
      </c>
      <c r="BNG7">
        <v>19032</v>
      </c>
      <c r="BNH7">
        <v>20175</v>
      </c>
      <c r="BNI7">
        <v>19554</v>
      </c>
      <c r="BNJ7">
        <v>18905</v>
      </c>
      <c r="BNK7">
        <v>17943</v>
      </c>
      <c r="BNL7">
        <v>16516</v>
      </c>
      <c r="BNM7">
        <v>15451</v>
      </c>
      <c r="BNN7">
        <v>14571</v>
      </c>
      <c r="BNO7">
        <v>15208</v>
      </c>
      <c r="BNP7">
        <v>24210</v>
      </c>
      <c r="BNQ7">
        <v>22798</v>
      </c>
      <c r="BNR7">
        <v>21690</v>
      </c>
      <c r="BNS7">
        <v>21690</v>
      </c>
      <c r="BNT7">
        <v>20412</v>
      </c>
      <c r="BNU7">
        <v>18726</v>
      </c>
      <c r="BNV7">
        <v>17802</v>
      </c>
      <c r="BNW7">
        <v>17133</v>
      </c>
      <c r="BNX7">
        <v>16994</v>
      </c>
      <c r="BNY7">
        <v>16252</v>
      </c>
      <c r="BNZ7">
        <v>17094</v>
      </c>
      <c r="BOA7">
        <v>17002</v>
      </c>
      <c r="BOB7">
        <v>17066</v>
      </c>
      <c r="BOC7">
        <v>16176</v>
      </c>
      <c r="BOD7">
        <v>15853</v>
      </c>
      <c r="BOE7">
        <v>16059</v>
      </c>
      <c r="BOF7">
        <v>15159</v>
      </c>
      <c r="BOG7">
        <v>15053</v>
      </c>
      <c r="BOH7">
        <v>15048</v>
      </c>
      <c r="BOI7">
        <v>14094</v>
      </c>
      <c r="BOJ7">
        <v>31704</v>
      </c>
      <c r="BOK7">
        <v>30878</v>
      </c>
      <c r="BOL7">
        <v>28592</v>
      </c>
      <c r="BOM7">
        <v>28592</v>
      </c>
      <c r="BON7">
        <v>28192</v>
      </c>
      <c r="BOO7">
        <v>27055</v>
      </c>
      <c r="BOP7">
        <v>27301</v>
      </c>
      <c r="BOQ7">
        <v>26291</v>
      </c>
      <c r="BOR7">
        <v>26274</v>
      </c>
      <c r="BOS7">
        <v>26375</v>
      </c>
      <c r="BOT7">
        <v>26091</v>
      </c>
      <c r="BOU7">
        <v>25200</v>
      </c>
      <c r="BOV7">
        <v>24391</v>
      </c>
      <c r="BOW7">
        <v>23437</v>
      </c>
      <c r="BOX7">
        <v>21107</v>
      </c>
      <c r="BOY7">
        <v>21143</v>
      </c>
      <c r="BOZ7">
        <v>21143</v>
      </c>
      <c r="BPA7">
        <v>21143</v>
      </c>
      <c r="BPB7">
        <v>19840</v>
      </c>
      <c r="BPC7">
        <v>19310</v>
      </c>
      <c r="BPD7">
        <v>19044</v>
      </c>
      <c r="BPE7">
        <v>19044</v>
      </c>
      <c r="BPF7">
        <v>19044</v>
      </c>
      <c r="BPG7">
        <v>18818</v>
      </c>
      <c r="BPH7">
        <v>19213</v>
      </c>
      <c r="BPI7">
        <v>29485</v>
      </c>
      <c r="BPJ7">
        <v>28605</v>
      </c>
      <c r="BPK7">
        <v>25781</v>
      </c>
      <c r="BPL7">
        <v>24861</v>
      </c>
      <c r="BPM7">
        <v>24403</v>
      </c>
      <c r="BPN7">
        <v>23059</v>
      </c>
      <c r="BPO7">
        <v>21815</v>
      </c>
      <c r="BPP7">
        <v>21639</v>
      </c>
      <c r="BPQ7">
        <v>20826</v>
      </c>
      <c r="BPR7">
        <v>19212</v>
      </c>
      <c r="BPS7">
        <v>19247</v>
      </c>
      <c r="BPT7">
        <v>20241</v>
      </c>
      <c r="BPU7">
        <v>18555</v>
      </c>
      <c r="BPV7">
        <v>18404</v>
      </c>
      <c r="BPW7">
        <v>18008</v>
      </c>
      <c r="BPX7">
        <v>18008</v>
      </c>
      <c r="BPY7">
        <v>17723</v>
      </c>
      <c r="BPZ7">
        <v>17248</v>
      </c>
      <c r="BQA7">
        <v>16512</v>
      </c>
      <c r="BQB7">
        <v>16722</v>
      </c>
      <c r="BQC7">
        <v>28681</v>
      </c>
      <c r="BQD7">
        <v>27763</v>
      </c>
      <c r="BQE7">
        <v>26729</v>
      </c>
      <c r="BQF7">
        <v>24082</v>
      </c>
      <c r="BQG7">
        <v>24886</v>
      </c>
      <c r="BQH7">
        <v>24625</v>
      </c>
      <c r="BQI7">
        <v>24449</v>
      </c>
      <c r="BQJ7">
        <v>24049</v>
      </c>
      <c r="BQK7">
        <v>23965</v>
      </c>
      <c r="BQL7">
        <v>23965</v>
      </c>
      <c r="BQM7">
        <v>23287</v>
      </c>
      <c r="BQN7">
        <v>22631</v>
      </c>
      <c r="BQO7">
        <v>21219</v>
      </c>
      <c r="BQP7">
        <v>22125</v>
      </c>
      <c r="BQQ7">
        <v>22125</v>
      </c>
      <c r="BQR7">
        <v>22013</v>
      </c>
      <c r="BQS7">
        <v>21595</v>
      </c>
      <c r="BQT7">
        <v>20989</v>
      </c>
      <c r="BQU7">
        <v>20701</v>
      </c>
      <c r="BQV7">
        <v>20701</v>
      </c>
      <c r="BQW7">
        <v>19396</v>
      </c>
      <c r="BQX7">
        <v>18516</v>
      </c>
      <c r="BQY7">
        <v>17956</v>
      </c>
      <c r="BQZ7">
        <v>17246</v>
      </c>
      <c r="BRA7">
        <v>17246</v>
      </c>
      <c r="BRB7">
        <v>25094</v>
      </c>
      <c r="BRC7">
        <v>23112</v>
      </c>
      <c r="BRD7">
        <v>23391</v>
      </c>
      <c r="BRE7">
        <v>22589</v>
      </c>
      <c r="BRF7">
        <v>22589</v>
      </c>
      <c r="BRG7">
        <v>22542</v>
      </c>
      <c r="BRH7">
        <v>22686</v>
      </c>
      <c r="BRI7">
        <v>21415</v>
      </c>
      <c r="BRJ7">
        <v>20954</v>
      </c>
      <c r="BRK7">
        <v>20954</v>
      </c>
      <c r="BRL7">
        <v>20153</v>
      </c>
      <c r="BRM7">
        <v>19244</v>
      </c>
      <c r="BRN7">
        <v>17230</v>
      </c>
      <c r="BRO7">
        <v>15904</v>
      </c>
      <c r="BRP7">
        <v>15904</v>
      </c>
      <c r="BRQ7">
        <v>14953</v>
      </c>
      <c r="BRR7">
        <v>14726</v>
      </c>
      <c r="BRS7">
        <v>14556</v>
      </c>
      <c r="BRT7">
        <v>13754</v>
      </c>
      <c r="BRU7">
        <v>13754</v>
      </c>
      <c r="BRV7">
        <v>27416</v>
      </c>
      <c r="BRW7">
        <v>26995</v>
      </c>
      <c r="BRX7">
        <v>25577</v>
      </c>
      <c r="BRY7">
        <v>24137</v>
      </c>
      <c r="BRZ7">
        <v>24137</v>
      </c>
      <c r="BSA7">
        <v>23668</v>
      </c>
      <c r="BSB7">
        <v>23246</v>
      </c>
      <c r="BSC7">
        <v>22818</v>
      </c>
      <c r="BSD7">
        <v>22094</v>
      </c>
      <c r="BSE7">
        <v>22094</v>
      </c>
      <c r="BSF7">
        <v>21039</v>
      </c>
      <c r="BSG7">
        <v>21931</v>
      </c>
      <c r="BSH7">
        <v>21309</v>
      </c>
      <c r="BSI7">
        <v>21414</v>
      </c>
      <c r="BSJ7">
        <v>21414</v>
      </c>
      <c r="BSK7">
        <v>21076</v>
      </c>
      <c r="BSL7">
        <v>20045</v>
      </c>
      <c r="BSM7">
        <v>19438</v>
      </c>
      <c r="BSN7">
        <v>19370</v>
      </c>
      <c r="BSO7">
        <v>19370</v>
      </c>
      <c r="BSP7">
        <v>43520</v>
      </c>
      <c r="BSQ7">
        <v>40627</v>
      </c>
      <c r="BSR7">
        <v>39742</v>
      </c>
      <c r="BSS7">
        <v>38575</v>
      </c>
      <c r="BST7">
        <v>38575</v>
      </c>
      <c r="BSU7">
        <v>37282</v>
      </c>
      <c r="BSV7">
        <v>35812</v>
      </c>
      <c r="BSW7">
        <v>36447</v>
      </c>
      <c r="BSX7">
        <v>34697</v>
      </c>
      <c r="BSY7">
        <v>34697</v>
      </c>
      <c r="BSZ7">
        <v>34794</v>
      </c>
      <c r="BTA7">
        <v>33808</v>
      </c>
      <c r="BTB7">
        <v>33315</v>
      </c>
      <c r="BTC7">
        <v>31871</v>
      </c>
      <c r="BTD7">
        <v>31871</v>
      </c>
      <c r="BTE7">
        <v>32642</v>
      </c>
      <c r="BTF7">
        <v>32579</v>
      </c>
      <c r="BTG7">
        <v>33438</v>
      </c>
      <c r="BTH7">
        <v>31978</v>
      </c>
      <c r="BTI7">
        <v>31978</v>
      </c>
      <c r="BTJ7">
        <v>31689</v>
      </c>
      <c r="BTK7">
        <v>31085</v>
      </c>
      <c r="BTL7">
        <v>30326</v>
      </c>
      <c r="BTM7">
        <v>29065</v>
      </c>
      <c r="BTN7">
        <v>29065</v>
      </c>
      <c r="BTO7">
        <v>33763</v>
      </c>
      <c r="BTP7">
        <v>32785</v>
      </c>
      <c r="BTQ7">
        <v>31055</v>
      </c>
      <c r="BTR7">
        <v>28580</v>
      </c>
      <c r="BTS7">
        <v>28580</v>
      </c>
      <c r="BTT7">
        <v>25235</v>
      </c>
      <c r="BTU7">
        <v>24597</v>
      </c>
      <c r="BTV7">
        <v>24729</v>
      </c>
      <c r="BTW7">
        <v>25321</v>
      </c>
      <c r="BTX7">
        <v>23813</v>
      </c>
      <c r="BTY7">
        <v>23546</v>
      </c>
      <c r="BTZ7">
        <v>23546</v>
      </c>
      <c r="BUA7">
        <v>23584</v>
      </c>
      <c r="BUB7">
        <v>22746</v>
      </c>
      <c r="BUC7">
        <v>22351</v>
      </c>
      <c r="BUD7">
        <v>21978</v>
      </c>
      <c r="BUE7">
        <v>21457</v>
      </c>
      <c r="BUF7">
        <v>21341</v>
      </c>
      <c r="BUG7">
        <v>21285</v>
      </c>
      <c r="BUH7">
        <v>21250</v>
      </c>
      <c r="BUI7">
        <v>26363</v>
      </c>
      <c r="BUJ7">
        <v>22789</v>
      </c>
      <c r="BUK7">
        <v>20586</v>
      </c>
      <c r="BUL7">
        <v>19732</v>
      </c>
      <c r="BUM7">
        <v>18217</v>
      </c>
      <c r="BUN7">
        <v>17215</v>
      </c>
      <c r="BUO7">
        <v>16829</v>
      </c>
      <c r="BUP7">
        <v>16224</v>
      </c>
      <c r="BUQ7">
        <v>16236</v>
      </c>
      <c r="BUR7">
        <v>16268</v>
      </c>
      <c r="BUS7">
        <v>16198</v>
      </c>
      <c r="BUT7">
        <v>16538</v>
      </c>
      <c r="BUU7">
        <v>17031</v>
      </c>
      <c r="BUV7">
        <v>16093</v>
      </c>
      <c r="BUW7">
        <v>15480</v>
      </c>
      <c r="BUX7">
        <v>14725</v>
      </c>
      <c r="BUY7">
        <v>14539</v>
      </c>
      <c r="BUZ7">
        <v>14015</v>
      </c>
      <c r="BVA7">
        <v>14660</v>
      </c>
      <c r="BVB7">
        <v>14660</v>
      </c>
      <c r="BVC7">
        <v>25012</v>
      </c>
      <c r="BVD7">
        <v>24252</v>
      </c>
      <c r="BVE7">
        <v>23482</v>
      </c>
      <c r="BVF7">
        <v>23158</v>
      </c>
      <c r="BVG7">
        <v>22068</v>
      </c>
      <c r="BVH7">
        <v>21965</v>
      </c>
      <c r="BVI7">
        <v>21719</v>
      </c>
      <c r="BVJ7">
        <v>21313</v>
      </c>
      <c r="BVK7">
        <v>20768</v>
      </c>
      <c r="BVL7">
        <v>20640</v>
      </c>
      <c r="BVM7">
        <v>19486</v>
      </c>
      <c r="BVN7">
        <v>20435</v>
      </c>
      <c r="BVO7">
        <v>20268</v>
      </c>
      <c r="BVP7">
        <v>19638</v>
      </c>
      <c r="BVQ7">
        <v>19233</v>
      </c>
      <c r="BVR7">
        <v>19112</v>
      </c>
      <c r="BVS7">
        <v>18741</v>
      </c>
      <c r="BVT7">
        <v>18754</v>
      </c>
      <c r="BVU7">
        <v>17848</v>
      </c>
      <c r="BVV7">
        <v>17546</v>
      </c>
      <c r="BVW7">
        <v>17366</v>
      </c>
      <c r="BVX7">
        <v>17975</v>
      </c>
      <c r="BVY7">
        <v>17851</v>
      </c>
      <c r="BVZ7">
        <v>16602</v>
      </c>
      <c r="BWA7">
        <v>26334</v>
      </c>
      <c r="BWB7">
        <v>26334</v>
      </c>
      <c r="BWC7">
        <v>26334</v>
      </c>
      <c r="BWD7">
        <v>24536</v>
      </c>
      <c r="BWE7">
        <v>24262</v>
      </c>
      <c r="BWF7">
        <v>20971</v>
      </c>
      <c r="BWG7">
        <v>19753</v>
      </c>
      <c r="BWH7">
        <v>20026</v>
      </c>
      <c r="BWI7">
        <v>20292</v>
      </c>
      <c r="BWJ7">
        <v>19944</v>
      </c>
      <c r="BWK7">
        <v>19709</v>
      </c>
      <c r="BWL7">
        <v>21256</v>
      </c>
      <c r="BWM7">
        <v>22767</v>
      </c>
      <c r="BWN7">
        <v>21573</v>
      </c>
      <c r="BWO7">
        <v>18243</v>
      </c>
      <c r="BWP7">
        <v>17471</v>
      </c>
      <c r="BWQ7">
        <v>17353</v>
      </c>
      <c r="BWR7">
        <v>16422</v>
      </c>
      <c r="BWS7">
        <v>16627</v>
      </c>
      <c r="BWT7">
        <v>16008</v>
      </c>
      <c r="BWU7">
        <v>17517</v>
      </c>
      <c r="BWV7">
        <v>18915</v>
      </c>
      <c r="BWW7">
        <v>23126</v>
      </c>
      <c r="BWX7">
        <v>21879</v>
      </c>
      <c r="BWY7">
        <v>21259</v>
      </c>
      <c r="BWZ7">
        <v>21054</v>
      </c>
      <c r="BXA7">
        <v>20290</v>
      </c>
      <c r="BXB7">
        <v>20255</v>
      </c>
      <c r="BXC7">
        <v>20336</v>
      </c>
      <c r="BXD7">
        <v>20689</v>
      </c>
      <c r="BXE7">
        <v>20351</v>
      </c>
      <c r="BXF7">
        <v>20001</v>
      </c>
      <c r="BXG7">
        <v>19743</v>
      </c>
      <c r="BXH7">
        <v>20021</v>
      </c>
      <c r="BXI7">
        <v>21352</v>
      </c>
      <c r="BXJ7">
        <v>26612</v>
      </c>
      <c r="BXK7">
        <v>28956</v>
      </c>
      <c r="BXL7">
        <v>30250</v>
      </c>
      <c r="BXM7">
        <v>30091</v>
      </c>
      <c r="BXN7">
        <v>29912</v>
      </c>
      <c r="BXO7">
        <v>30010</v>
      </c>
      <c r="BXP7">
        <v>29225</v>
      </c>
      <c r="BXQ7">
        <v>28555</v>
      </c>
      <c r="BXR7">
        <v>27446</v>
      </c>
      <c r="BXS7">
        <v>27446</v>
      </c>
      <c r="BXT7">
        <v>27071</v>
      </c>
      <c r="BXU7">
        <v>31584</v>
      </c>
      <c r="BXV7">
        <v>31878</v>
      </c>
      <c r="BXW7">
        <v>30502</v>
      </c>
      <c r="BXX7">
        <v>30174</v>
      </c>
      <c r="BXY7">
        <v>29585</v>
      </c>
      <c r="BXZ7">
        <v>29474</v>
      </c>
      <c r="BYA7">
        <v>29633</v>
      </c>
      <c r="BYB7">
        <v>29261</v>
      </c>
      <c r="BYC7">
        <v>28951</v>
      </c>
      <c r="BYD7">
        <v>28864</v>
      </c>
      <c r="BYE7">
        <v>28618</v>
      </c>
      <c r="BYF7">
        <v>28835</v>
      </c>
      <c r="BYG7">
        <v>29359</v>
      </c>
      <c r="BYH7">
        <v>29263</v>
      </c>
      <c r="BYI7">
        <v>30194</v>
      </c>
      <c r="BYJ7">
        <v>30089</v>
      </c>
      <c r="BYK7">
        <v>29676</v>
      </c>
      <c r="BYL7">
        <v>29230</v>
      </c>
      <c r="BYM7">
        <v>28793</v>
      </c>
      <c r="BYN7">
        <v>28793</v>
      </c>
      <c r="BYO7">
        <v>29348</v>
      </c>
      <c r="BYP7">
        <v>29494</v>
      </c>
      <c r="BYQ7">
        <v>29141</v>
      </c>
      <c r="BYR7">
        <v>29308</v>
      </c>
      <c r="BYS7">
        <v>29104</v>
      </c>
      <c r="BYT7">
        <v>28940</v>
      </c>
      <c r="BYU7">
        <v>28958</v>
      </c>
      <c r="BYV7">
        <v>29315</v>
      </c>
      <c r="BYW7">
        <v>29354</v>
      </c>
      <c r="BYX7">
        <v>30256</v>
      </c>
      <c r="BYY7">
        <v>30237</v>
      </c>
      <c r="BYZ7">
        <v>29690</v>
      </c>
      <c r="BZA7">
        <v>29320</v>
      </c>
      <c r="BZB7">
        <v>29320</v>
      </c>
      <c r="BZC7">
        <v>29287</v>
      </c>
      <c r="BZD7">
        <v>28749</v>
      </c>
      <c r="BZE7">
        <v>28122</v>
      </c>
      <c r="BZF7">
        <v>28749</v>
      </c>
      <c r="BZG7">
        <v>28749</v>
      </c>
      <c r="BZH7">
        <v>28886</v>
      </c>
      <c r="BZI7">
        <v>35068</v>
      </c>
      <c r="BZJ7">
        <v>35138</v>
      </c>
      <c r="BZK7">
        <v>35037</v>
      </c>
      <c r="BZL7">
        <v>34057</v>
      </c>
      <c r="BZM7">
        <v>33813</v>
      </c>
      <c r="BZN7">
        <v>33394</v>
      </c>
      <c r="BZO7">
        <v>33706</v>
      </c>
      <c r="BZP7">
        <v>33538</v>
      </c>
      <c r="BZQ7">
        <v>34052</v>
      </c>
      <c r="BZR7">
        <v>34303</v>
      </c>
      <c r="BZS7">
        <v>33567</v>
      </c>
      <c r="BZT7">
        <v>33508</v>
      </c>
      <c r="BZU7">
        <v>33817</v>
      </c>
      <c r="BZV7">
        <v>34216</v>
      </c>
      <c r="BZW7">
        <v>34538</v>
      </c>
      <c r="BZX7">
        <v>34635</v>
      </c>
      <c r="BZY7">
        <v>35452</v>
      </c>
      <c r="BZZ7">
        <v>35930</v>
      </c>
      <c r="CAA7">
        <v>36021</v>
      </c>
      <c r="CAB7">
        <v>36028</v>
      </c>
      <c r="CAC7">
        <v>36028</v>
      </c>
      <c r="CAD7">
        <v>36028</v>
      </c>
      <c r="CAE7">
        <v>35410</v>
      </c>
      <c r="CAF7">
        <v>36233</v>
      </c>
      <c r="CAG7">
        <v>34645</v>
      </c>
      <c r="CAH7">
        <v>34303</v>
      </c>
      <c r="CAI7">
        <v>34123</v>
      </c>
      <c r="CAJ7">
        <v>34103</v>
      </c>
      <c r="CAK7">
        <v>34281</v>
      </c>
      <c r="CAL7">
        <v>34362</v>
      </c>
      <c r="CAM7">
        <v>34234</v>
      </c>
      <c r="CAN7">
        <v>34409</v>
      </c>
      <c r="CAO7">
        <v>34117</v>
      </c>
      <c r="CAP7">
        <v>34091</v>
      </c>
      <c r="CAQ7">
        <v>34352</v>
      </c>
      <c r="CAR7">
        <v>33879</v>
      </c>
      <c r="CAS7">
        <v>33063</v>
      </c>
      <c r="CAT7">
        <v>32593</v>
      </c>
      <c r="CAU7">
        <v>32032</v>
      </c>
      <c r="CAV7">
        <v>31164</v>
      </c>
      <c r="CAW7">
        <v>30711</v>
      </c>
      <c r="CAX7">
        <v>29578</v>
      </c>
      <c r="CAY7">
        <v>28982</v>
      </c>
      <c r="CAZ7">
        <v>28819</v>
      </c>
      <c r="CBA7">
        <v>29122</v>
      </c>
      <c r="CBB7">
        <v>38279</v>
      </c>
      <c r="CBC7">
        <v>38154</v>
      </c>
      <c r="CBD7">
        <v>38230</v>
      </c>
      <c r="CBE7">
        <v>37237</v>
      </c>
      <c r="CBF7">
        <v>35363</v>
      </c>
      <c r="CBG7">
        <v>35970</v>
      </c>
      <c r="CBH7">
        <v>28434</v>
      </c>
      <c r="CBI7">
        <v>28006</v>
      </c>
      <c r="CBJ7">
        <v>26621</v>
      </c>
      <c r="CBK7">
        <v>24932</v>
      </c>
      <c r="CBL7">
        <v>25070</v>
      </c>
      <c r="CBM7">
        <v>24816</v>
      </c>
      <c r="CBN7">
        <v>24690</v>
      </c>
      <c r="CBO7">
        <v>24248</v>
      </c>
      <c r="CBP7">
        <v>24053</v>
      </c>
      <c r="CBQ7">
        <v>23994</v>
      </c>
      <c r="CBR7">
        <v>23661</v>
      </c>
      <c r="CBS7">
        <v>23363</v>
      </c>
      <c r="CBT7">
        <v>23328</v>
      </c>
      <c r="CBU7">
        <v>23350</v>
      </c>
      <c r="CBV7">
        <v>41812</v>
      </c>
      <c r="CBW7">
        <v>39532</v>
      </c>
      <c r="CBX7">
        <v>37502</v>
      </c>
      <c r="CBY7">
        <v>36652</v>
      </c>
      <c r="CBZ7">
        <v>34635</v>
      </c>
      <c r="CCA7">
        <v>33751</v>
      </c>
      <c r="CCB7">
        <v>33275</v>
      </c>
      <c r="CCC7">
        <v>33550</v>
      </c>
      <c r="CCD7">
        <v>33736</v>
      </c>
      <c r="CCE7">
        <v>34257</v>
      </c>
      <c r="CCF7">
        <v>32690</v>
      </c>
      <c r="CCG7">
        <v>31765</v>
      </c>
      <c r="CCH7">
        <v>30981</v>
      </c>
      <c r="CCI7">
        <v>30342</v>
      </c>
      <c r="CCJ7">
        <v>30342</v>
      </c>
      <c r="CCK7">
        <v>29251</v>
      </c>
      <c r="CCL7">
        <v>28398</v>
      </c>
      <c r="CCM7">
        <v>27457</v>
      </c>
      <c r="CCN7">
        <v>27306</v>
      </c>
      <c r="CCO7">
        <v>28010</v>
      </c>
      <c r="CCP7">
        <v>57931</v>
      </c>
      <c r="CCQ7">
        <v>56931</v>
      </c>
      <c r="CCR7">
        <v>54710</v>
      </c>
      <c r="CCS7">
        <v>53873</v>
      </c>
      <c r="CCT7">
        <v>53497</v>
      </c>
      <c r="CCU7">
        <v>52579</v>
      </c>
      <c r="CCV7">
        <v>47738</v>
      </c>
      <c r="CCW7">
        <v>45761</v>
      </c>
      <c r="CCX7">
        <v>42725</v>
      </c>
      <c r="CCY7">
        <v>40876</v>
      </c>
      <c r="CCZ7">
        <v>40344</v>
      </c>
      <c r="CDA7">
        <v>39533</v>
      </c>
      <c r="CDB7">
        <v>37015</v>
      </c>
      <c r="CDC7">
        <v>34797</v>
      </c>
      <c r="CDD7">
        <v>33531</v>
      </c>
      <c r="CDE7">
        <v>34958</v>
      </c>
      <c r="CDF7">
        <v>29951</v>
      </c>
      <c r="CDG7">
        <v>29268</v>
      </c>
      <c r="CDH7">
        <v>28729</v>
      </c>
      <c r="CDI7">
        <v>28021</v>
      </c>
      <c r="CDJ7">
        <v>27578</v>
      </c>
      <c r="CDK7">
        <v>27066</v>
      </c>
      <c r="CDL7">
        <v>26514</v>
      </c>
      <c r="CDM7">
        <v>26321</v>
      </c>
      <c r="CDN7">
        <v>26298</v>
      </c>
      <c r="CDO7">
        <v>32694</v>
      </c>
      <c r="CDP7">
        <v>30695</v>
      </c>
      <c r="CDQ7">
        <v>27863</v>
      </c>
      <c r="CDR7">
        <v>26776</v>
      </c>
      <c r="CDS7">
        <v>25938</v>
      </c>
      <c r="CDT7">
        <v>25491</v>
      </c>
      <c r="CDU7">
        <v>24860</v>
      </c>
      <c r="CDV7">
        <v>24009</v>
      </c>
      <c r="CDW7">
        <v>25001</v>
      </c>
      <c r="CDX7">
        <v>23940</v>
      </c>
      <c r="CDY7">
        <v>22919</v>
      </c>
      <c r="CDZ7">
        <v>22713</v>
      </c>
      <c r="CEA7">
        <v>22713</v>
      </c>
      <c r="CEB7">
        <v>21949</v>
      </c>
      <c r="CEC7">
        <v>21990</v>
      </c>
      <c r="CED7">
        <v>21144</v>
      </c>
      <c r="CEE7">
        <v>20510</v>
      </c>
      <c r="CEF7">
        <v>19429</v>
      </c>
      <c r="CEG7">
        <v>19944</v>
      </c>
      <c r="CEH7">
        <v>19658</v>
      </c>
      <c r="CEI7">
        <v>43395</v>
      </c>
      <c r="CEJ7">
        <v>42574</v>
      </c>
      <c r="CEK7">
        <v>40818</v>
      </c>
      <c r="CEL7">
        <v>41167</v>
      </c>
      <c r="CEM7">
        <v>39980</v>
      </c>
      <c r="CEN7">
        <v>38805</v>
      </c>
      <c r="CEO7">
        <v>36817</v>
      </c>
      <c r="CEP7">
        <v>36430</v>
      </c>
      <c r="CEQ7">
        <v>35282</v>
      </c>
      <c r="CER7">
        <v>34907</v>
      </c>
      <c r="CES7">
        <v>34622</v>
      </c>
      <c r="CET7">
        <v>34933</v>
      </c>
      <c r="CEU7">
        <v>34794</v>
      </c>
      <c r="CEV7">
        <v>34442</v>
      </c>
      <c r="CEW7">
        <v>32899</v>
      </c>
      <c r="CEX7">
        <v>32791</v>
      </c>
      <c r="CEY7">
        <v>31170</v>
      </c>
      <c r="CEZ7">
        <v>30676</v>
      </c>
      <c r="CFA7">
        <v>30317</v>
      </c>
      <c r="CFB7">
        <v>30317</v>
      </c>
      <c r="CFC7">
        <v>30458</v>
      </c>
      <c r="CFD7">
        <v>30561</v>
      </c>
      <c r="CFE7">
        <v>30483</v>
      </c>
      <c r="CFF7">
        <v>30302</v>
      </c>
      <c r="CFG7">
        <v>30951</v>
      </c>
      <c r="CFH7">
        <v>30083</v>
      </c>
      <c r="CFI7">
        <v>30300</v>
      </c>
      <c r="CFJ7">
        <v>29523</v>
      </c>
      <c r="CFK7">
        <v>28891</v>
      </c>
      <c r="CFL7">
        <v>28460</v>
      </c>
      <c r="CFM7">
        <v>28715</v>
      </c>
      <c r="CFN7">
        <v>28176</v>
      </c>
      <c r="CFO7">
        <v>27633</v>
      </c>
      <c r="CFP7">
        <v>26928</v>
      </c>
      <c r="CFQ7">
        <v>26391</v>
      </c>
      <c r="CFR7">
        <v>26531</v>
      </c>
      <c r="CFS7">
        <v>25571</v>
      </c>
      <c r="CFT7">
        <v>25224</v>
      </c>
      <c r="CFU7">
        <v>25088</v>
      </c>
      <c r="CFV7">
        <v>25149</v>
      </c>
      <c r="CFW7">
        <v>24934</v>
      </c>
      <c r="CFX7">
        <v>24541</v>
      </c>
      <c r="CFY7">
        <v>24976</v>
      </c>
      <c r="CFZ7">
        <v>24966</v>
      </c>
      <c r="CGA7">
        <v>24997</v>
      </c>
      <c r="CGB7">
        <v>27595</v>
      </c>
      <c r="CGC7">
        <v>27409</v>
      </c>
      <c r="CGD7">
        <v>26733</v>
      </c>
      <c r="CGE7">
        <v>26882</v>
      </c>
      <c r="CGF7">
        <v>26772</v>
      </c>
      <c r="CGG7">
        <v>27179</v>
      </c>
      <c r="CGH7">
        <v>27186</v>
      </c>
      <c r="CGI7">
        <v>27075</v>
      </c>
      <c r="CGJ7">
        <v>27133</v>
      </c>
      <c r="CGK7">
        <v>26722</v>
      </c>
      <c r="CGL7">
        <v>27478</v>
      </c>
      <c r="CGM7">
        <v>27349</v>
      </c>
      <c r="CGN7">
        <v>27373</v>
      </c>
      <c r="CGO7">
        <v>26770</v>
      </c>
      <c r="CGP7">
        <v>26770</v>
      </c>
      <c r="CGQ7">
        <v>27301</v>
      </c>
      <c r="CGR7">
        <v>27242</v>
      </c>
      <c r="CGS7">
        <v>26824</v>
      </c>
      <c r="CGT7">
        <v>27089</v>
      </c>
      <c r="CGU7">
        <v>26077</v>
      </c>
      <c r="CGV7">
        <v>30408</v>
      </c>
      <c r="CGW7">
        <v>30619</v>
      </c>
      <c r="CGX7">
        <v>30275</v>
      </c>
      <c r="CGY7">
        <v>30079</v>
      </c>
      <c r="CGZ7">
        <v>29801</v>
      </c>
      <c r="CHA7">
        <v>29778</v>
      </c>
      <c r="CHB7">
        <v>29424</v>
      </c>
      <c r="CHC7">
        <v>30168</v>
      </c>
      <c r="CHD7">
        <v>30064</v>
      </c>
      <c r="CHE7">
        <v>29903</v>
      </c>
      <c r="CHF7">
        <v>29603</v>
      </c>
      <c r="CHG7">
        <v>29254</v>
      </c>
      <c r="CHH7">
        <v>29139</v>
      </c>
      <c r="CHI7">
        <v>29332</v>
      </c>
      <c r="CHJ7">
        <v>30115</v>
      </c>
      <c r="CHK7">
        <v>29278</v>
      </c>
      <c r="CHL7">
        <v>28799</v>
      </c>
      <c r="CHM7">
        <v>28674</v>
      </c>
      <c r="CHN7">
        <v>28079</v>
      </c>
      <c r="CHO7">
        <v>27829</v>
      </c>
      <c r="CHP7">
        <v>27029</v>
      </c>
      <c r="CHQ7">
        <v>26467</v>
      </c>
      <c r="CHR7">
        <v>26196</v>
      </c>
      <c r="CHS7">
        <v>26931</v>
      </c>
      <c r="CHT7">
        <v>26931</v>
      </c>
      <c r="CHU7">
        <v>41395</v>
      </c>
      <c r="CHV7">
        <v>38726</v>
      </c>
      <c r="CHW7">
        <v>37076</v>
      </c>
      <c r="CHX7">
        <v>38257</v>
      </c>
      <c r="CHY7">
        <v>38509</v>
      </c>
      <c r="CHZ7">
        <v>35969</v>
      </c>
      <c r="CIA7">
        <v>36674</v>
      </c>
      <c r="CIB7">
        <v>33177</v>
      </c>
      <c r="CIC7">
        <v>32786</v>
      </c>
      <c r="CID7">
        <v>30718</v>
      </c>
      <c r="CIE7">
        <v>30590</v>
      </c>
      <c r="CIF7">
        <v>28759</v>
      </c>
      <c r="CIG7">
        <v>28118</v>
      </c>
      <c r="CIH7">
        <v>27248</v>
      </c>
      <c r="CII7">
        <v>27037</v>
      </c>
      <c r="CIJ7">
        <v>25652</v>
      </c>
      <c r="CIK7">
        <v>26512</v>
      </c>
      <c r="CIL7">
        <v>25803</v>
      </c>
      <c r="CIM7">
        <v>26409</v>
      </c>
      <c r="CIN7">
        <v>26026</v>
      </c>
      <c r="CIO7">
        <v>39863</v>
      </c>
      <c r="CIP7">
        <v>37992</v>
      </c>
      <c r="CIQ7">
        <v>36480</v>
      </c>
      <c r="CIR7">
        <v>33880</v>
      </c>
      <c r="CIS7">
        <v>33880</v>
      </c>
      <c r="CIT7">
        <v>32771</v>
      </c>
      <c r="CIU7">
        <v>31520</v>
      </c>
      <c r="CIV7">
        <v>31238</v>
      </c>
      <c r="CIW7">
        <v>30808</v>
      </c>
      <c r="CIX7">
        <v>29123</v>
      </c>
      <c r="CIY7">
        <v>28597</v>
      </c>
      <c r="CIZ7">
        <v>25468</v>
      </c>
      <c r="CJA7">
        <v>25228</v>
      </c>
      <c r="CJB7">
        <v>24430</v>
      </c>
      <c r="CJC7">
        <v>24430</v>
      </c>
      <c r="CJD7">
        <v>24632</v>
      </c>
      <c r="CJE7">
        <v>24444</v>
      </c>
      <c r="CJF7">
        <v>24085</v>
      </c>
      <c r="CJG7">
        <v>23369</v>
      </c>
      <c r="CJH7">
        <v>23369</v>
      </c>
      <c r="CJI7">
        <v>29812</v>
      </c>
      <c r="CJJ7">
        <v>28111</v>
      </c>
      <c r="CJK7">
        <v>26662</v>
      </c>
      <c r="CJL7">
        <v>27126</v>
      </c>
      <c r="CJM7">
        <v>26750</v>
      </c>
      <c r="CJN7">
        <v>26877</v>
      </c>
      <c r="CJO7">
        <v>25716</v>
      </c>
      <c r="CJP7">
        <v>25116</v>
      </c>
      <c r="CJQ7">
        <v>24512</v>
      </c>
      <c r="CJR7">
        <v>24079</v>
      </c>
      <c r="CJS7">
        <v>23407</v>
      </c>
      <c r="CJT7">
        <v>23336</v>
      </c>
      <c r="CJU7">
        <v>23010</v>
      </c>
      <c r="CJV7">
        <v>22678</v>
      </c>
      <c r="CJW7">
        <v>22836</v>
      </c>
      <c r="CJX7">
        <v>22594</v>
      </c>
      <c r="CJY7">
        <v>22226</v>
      </c>
      <c r="CJZ7">
        <v>22091</v>
      </c>
      <c r="CKA7">
        <v>21639</v>
      </c>
      <c r="CKB7">
        <v>21470</v>
      </c>
      <c r="CKC7">
        <v>21414</v>
      </c>
      <c r="CKD7">
        <v>21414</v>
      </c>
      <c r="CKE7">
        <v>21470</v>
      </c>
      <c r="CKF7">
        <v>21185</v>
      </c>
      <c r="CKG7">
        <v>21337</v>
      </c>
      <c r="CKH7">
        <v>32271</v>
      </c>
      <c r="CKI7">
        <v>31557</v>
      </c>
      <c r="CKJ7">
        <v>30990</v>
      </c>
      <c r="CKK7">
        <v>30399</v>
      </c>
      <c r="CKL7">
        <v>29802</v>
      </c>
      <c r="CKM7">
        <v>29483</v>
      </c>
      <c r="CKN7">
        <v>29916</v>
      </c>
      <c r="CKO7">
        <v>29748</v>
      </c>
      <c r="CKP7">
        <v>29066</v>
      </c>
      <c r="CKQ7">
        <v>28006</v>
      </c>
      <c r="CKR7">
        <v>27258</v>
      </c>
      <c r="CKS7">
        <v>26809</v>
      </c>
      <c r="CKT7">
        <v>27983</v>
      </c>
      <c r="CKU7">
        <v>28044</v>
      </c>
      <c r="CKV7">
        <v>28044</v>
      </c>
      <c r="CKW7">
        <v>27467</v>
      </c>
      <c r="CKX7">
        <v>26796</v>
      </c>
      <c r="CKY7">
        <v>26720</v>
      </c>
      <c r="CKZ7">
        <v>27515</v>
      </c>
      <c r="CLA7">
        <v>27729</v>
      </c>
      <c r="CLB7">
        <v>35633</v>
      </c>
      <c r="CLC7">
        <v>33989</v>
      </c>
      <c r="CLD7">
        <v>33583</v>
      </c>
      <c r="CLE7">
        <v>33520</v>
      </c>
      <c r="CLF7">
        <v>32659</v>
      </c>
      <c r="CLG7">
        <v>32344</v>
      </c>
      <c r="CLH7">
        <v>32217</v>
      </c>
      <c r="CLI7">
        <v>31899</v>
      </c>
      <c r="CLJ7">
        <v>32742</v>
      </c>
      <c r="CLK7">
        <v>32497</v>
      </c>
      <c r="CLL7">
        <v>32434</v>
      </c>
      <c r="CLM7">
        <v>31880</v>
      </c>
      <c r="CLN7">
        <v>31245</v>
      </c>
      <c r="CLO7">
        <v>31318</v>
      </c>
      <c r="CLP7">
        <v>31079</v>
      </c>
      <c r="CLQ7">
        <v>31007</v>
      </c>
      <c r="CLR7">
        <v>30892</v>
      </c>
      <c r="CLS7">
        <v>30662</v>
      </c>
      <c r="CLT7">
        <v>30745</v>
      </c>
      <c r="CLU7">
        <v>31127</v>
      </c>
      <c r="CLV7">
        <v>46997</v>
      </c>
      <c r="CLW7">
        <v>42472</v>
      </c>
      <c r="CLX7">
        <v>41625</v>
      </c>
      <c r="CLY7">
        <v>40622</v>
      </c>
      <c r="CLZ7">
        <v>40679</v>
      </c>
      <c r="CMA7">
        <v>41017</v>
      </c>
      <c r="CMB7">
        <v>40873</v>
      </c>
      <c r="CMC7">
        <v>41493</v>
      </c>
      <c r="CMD7">
        <v>41453</v>
      </c>
      <c r="CME7">
        <v>40949</v>
      </c>
      <c r="CMF7">
        <v>39416</v>
      </c>
      <c r="CMG7">
        <v>38109</v>
      </c>
      <c r="CMH7">
        <v>38105</v>
      </c>
      <c r="CMI7">
        <v>36806</v>
      </c>
      <c r="CMJ7">
        <v>36806</v>
      </c>
      <c r="CMK7">
        <v>36907</v>
      </c>
      <c r="CML7">
        <v>36282</v>
      </c>
      <c r="CMM7">
        <v>36032</v>
      </c>
      <c r="CMN7">
        <v>35615</v>
      </c>
      <c r="CMO7">
        <v>34988</v>
      </c>
      <c r="CMP7">
        <v>34596</v>
      </c>
      <c r="CMQ7">
        <v>34531</v>
      </c>
      <c r="CMR7">
        <v>33652</v>
      </c>
      <c r="CMS7">
        <v>32629</v>
      </c>
      <c r="CMT7">
        <v>32903</v>
      </c>
      <c r="CMU7">
        <v>52898</v>
      </c>
      <c r="CMV7">
        <v>49902</v>
      </c>
      <c r="CMW7">
        <v>48669</v>
      </c>
      <c r="CMX7">
        <v>47838</v>
      </c>
      <c r="CMY7">
        <v>46299</v>
      </c>
      <c r="CMZ7">
        <v>45362</v>
      </c>
      <c r="CNA7">
        <v>44652</v>
      </c>
      <c r="CNB7">
        <v>44641</v>
      </c>
      <c r="CNC7">
        <v>41933</v>
      </c>
      <c r="CND7">
        <v>41172</v>
      </c>
      <c r="CNE7">
        <v>40997</v>
      </c>
      <c r="CNF7">
        <v>41248</v>
      </c>
      <c r="CNG7">
        <v>40627</v>
      </c>
      <c r="CNH7">
        <v>40159</v>
      </c>
      <c r="CNI7">
        <v>38423</v>
      </c>
      <c r="CNJ7">
        <v>36908</v>
      </c>
      <c r="CNK7">
        <v>34130</v>
      </c>
      <c r="CNL7">
        <v>33512</v>
      </c>
      <c r="CNM7">
        <v>31878</v>
      </c>
      <c r="CNN7">
        <v>31488</v>
      </c>
      <c r="CNO7">
        <v>36015</v>
      </c>
      <c r="CNP7">
        <v>34630</v>
      </c>
      <c r="CNQ7">
        <v>33206</v>
      </c>
      <c r="CNR7">
        <v>32456</v>
      </c>
      <c r="CNS7">
        <v>31868</v>
      </c>
      <c r="CNT7">
        <v>31731</v>
      </c>
      <c r="CNU7">
        <v>31801</v>
      </c>
      <c r="CNV7">
        <v>32783</v>
      </c>
      <c r="CNW7">
        <v>32587</v>
      </c>
      <c r="CNX7">
        <v>32548</v>
      </c>
      <c r="CNY7">
        <v>32955</v>
      </c>
      <c r="CNZ7">
        <v>33173</v>
      </c>
      <c r="COA7">
        <v>33214</v>
      </c>
      <c r="COB7">
        <v>33214</v>
      </c>
      <c r="COC7">
        <v>31456</v>
      </c>
      <c r="COD7">
        <v>31160</v>
      </c>
      <c r="COE7">
        <v>30274</v>
      </c>
      <c r="COF7">
        <v>29841</v>
      </c>
      <c r="COG7">
        <v>30127</v>
      </c>
      <c r="COH7">
        <v>30538</v>
      </c>
      <c r="COI7">
        <v>36314</v>
      </c>
      <c r="COJ7">
        <v>34482</v>
      </c>
      <c r="COK7">
        <v>34693</v>
      </c>
      <c r="COL7">
        <v>34525</v>
      </c>
      <c r="COM7">
        <v>34120</v>
      </c>
      <c r="CON7">
        <v>31802</v>
      </c>
      <c r="COO7">
        <v>31811</v>
      </c>
      <c r="COP7">
        <v>31827</v>
      </c>
      <c r="COQ7">
        <v>31379</v>
      </c>
      <c r="COR7">
        <v>31098</v>
      </c>
      <c r="COS7">
        <v>30936</v>
      </c>
      <c r="COT7">
        <v>31150</v>
      </c>
      <c r="COU7">
        <v>30371</v>
      </c>
      <c r="COV7">
        <v>29834</v>
      </c>
      <c r="COW7">
        <v>29670</v>
      </c>
      <c r="COX7">
        <v>27782</v>
      </c>
      <c r="COY7">
        <v>26206</v>
      </c>
      <c r="COZ7">
        <v>25734</v>
      </c>
      <c r="CPA7">
        <v>24417</v>
      </c>
      <c r="CPB7">
        <v>24417</v>
      </c>
      <c r="CPC7">
        <v>24244</v>
      </c>
      <c r="CPD7">
        <v>24274</v>
      </c>
      <c r="CPE7">
        <v>24012</v>
      </c>
      <c r="CPF7">
        <v>23229</v>
      </c>
      <c r="CPG7">
        <v>24016</v>
      </c>
      <c r="CPH7">
        <v>42559</v>
      </c>
      <c r="CPI7">
        <v>40240</v>
      </c>
      <c r="CPJ7">
        <v>39227</v>
      </c>
      <c r="CPK7">
        <v>38580</v>
      </c>
      <c r="CPL7">
        <v>35286</v>
      </c>
      <c r="CPM7">
        <v>33536</v>
      </c>
      <c r="CPN7">
        <v>32803</v>
      </c>
      <c r="CPO7">
        <v>32411</v>
      </c>
      <c r="CPP7">
        <v>31888</v>
      </c>
      <c r="CPQ7">
        <v>32844</v>
      </c>
      <c r="CPR7">
        <v>32528</v>
      </c>
      <c r="CPS7">
        <v>31824</v>
      </c>
      <c r="CPT7">
        <v>31681</v>
      </c>
      <c r="CPU7">
        <v>31327</v>
      </c>
      <c r="CPV7">
        <v>30878</v>
      </c>
      <c r="CPW7">
        <v>29876</v>
      </c>
      <c r="CPX7">
        <v>28019</v>
      </c>
      <c r="CPY7">
        <v>28284</v>
      </c>
      <c r="CPZ7">
        <v>27499</v>
      </c>
      <c r="CQA7">
        <v>27680</v>
      </c>
      <c r="CQB7">
        <v>32079</v>
      </c>
      <c r="CQC7">
        <v>32440</v>
      </c>
      <c r="CQD7">
        <v>32962</v>
      </c>
      <c r="CQE7">
        <v>32389</v>
      </c>
      <c r="CQF7">
        <v>31523</v>
      </c>
      <c r="CQG7">
        <v>31523</v>
      </c>
      <c r="CQH7">
        <v>29024</v>
      </c>
      <c r="CQI7">
        <v>28637</v>
      </c>
      <c r="CQJ7">
        <v>28534</v>
      </c>
      <c r="CQK7">
        <v>28570</v>
      </c>
      <c r="CQL7">
        <v>28725</v>
      </c>
      <c r="CQM7">
        <v>28825</v>
      </c>
      <c r="CQN7">
        <v>28832</v>
      </c>
      <c r="CQO7">
        <v>28003</v>
      </c>
      <c r="CQP7">
        <v>28078</v>
      </c>
      <c r="CQQ7">
        <v>28410</v>
      </c>
      <c r="CQR7">
        <v>28208</v>
      </c>
      <c r="CQS7">
        <v>27697</v>
      </c>
      <c r="CQT7">
        <v>27356</v>
      </c>
      <c r="CQU7">
        <v>26798</v>
      </c>
      <c r="CQV7">
        <v>38029</v>
      </c>
      <c r="CQW7">
        <v>36437</v>
      </c>
      <c r="CQX7">
        <v>35451</v>
      </c>
      <c r="CQY7">
        <v>33940</v>
      </c>
      <c r="CQZ7">
        <v>33794</v>
      </c>
      <c r="CRA7">
        <v>33484</v>
      </c>
      <c r="CRB7">
        <v>33802</v>
      </c>
      <c r="CRC7">
        <v>34079</v>
      </c>
      <c r="CRD7">
        <v>33621</v>
      </c>
      <c r="CRE7">
        <v>33560</v>
      </c>
      <c r="CRF7">
        <v>33187</v>
      </c>
      <c r="CRG7">
        <v>33367</v>
      </c>
      <c r="CRH7">
        <v>33770</v>
      </c>
      <c r="CRI7">
        <v>33148</v>
      </c>
      <c r="CRJ7">
        <v>33461</v>
      </c>
      <c r="CRK7">
        <v>33523</v>
      </c>
      <c r="CRL7">
        <v>33943</v>
      </c>
      <c r="CRM7">
        <v>32768</v>
      </c>
      <c r="CRN7">
        <v>30980</v>
      </c>
      <c r="CRO7">
        <v>29570</v>
      </c>
      <c r="CRP7">
        <v>28665</v>
      </c>
      <c r="CRQ7">
        <v>28242</v>
      </c>
      <c r="CRR7">
        <v>27984</v>
      </c>
      <c r="CRS7">
        <v>28487</v>
      </c>
      <c r="CRT7">
        <v>28487</v>
      </c>
      <c r="CRU7">
        <v>32329</v>
      </c>
      <c r="CRV7">
        <v>31710</v>
      </c>
      <c r="CRW7">
        <v>30099</v>
      </c>
      <c r="CRX7">
        <v>27150</v>
      </c>
      <c r="CRY7">
        <v>26643</v>
      </c>
      <c r="CRZ7">
        <v>24196</v>
      </c>
      <c r="CSA7">
        <v>23227</v>
      </c>
      <c r="CSB7">
        <v>22977</v>
      </c>
      <c r="CSC7">
        <v>22687</v>
      </c>
      <c r="CSD7">
        <v>22351</v>
      </c>
      <c r="CSE7">
        <v>21717</v>
      </c>
      <c r="CSF7">
        <v>21158</v>
      </c>
      <c r="CSG7">
        <v>21081</v>
      </c>
      <c r="CSH7">
        <v>20258</v>
      </c>
      <c r="CSI7">
        <v>19767</v>
      </c>
      <c r="CSJ7">
        <v>19552</v>
      </c>
      <c r="CSK7">
        <v>18827</v>
      </c>
      <c r="CSL7">
        <v>18291</v>
      </c>
      <c r="CSM7">
        <v>18036</v>
      </c>
      <c r="CSN7">
        <v>18298</v>
      </c>
      <c r="CSO7">
        <v>33111</v>
      </c>
      <c r="CSP7">
        <v>30866</v>
      </c>
      <c r="CSQ7">
        <v>28906</v>
      </c>
      <c r="CSR7">
        <v>27017</v>
      </c>
      <c r="CSS7">
        <v>27017</v>
      </c>
      <c r="CST7">
        <v>25679</v>
      </c>
      <c r="CSU7">
        <v>24648</v>
      </c>
      <c r="CSV7">
        <v>24167</v>
      </c>
      <c r="CSW7">
        <v>23975</v>
      </c>
      <c r="CSX7">
        <v>23103</v>
      </c>
      <c r="CSY7">
        <v>21842</v>
      </c>
      <c r="CSZ7">
        <v>21082</v>
      </c>
      <c r="CTA7">
        <v>20773</v>
      </c>
      <c r="CTB7">
        <v>20466</v>
      </c>
      <c r="CTC7">
        <v>20466</v>
      </c>
      <c r="CTD7">
        <v>20537</v>
      </c>
      <c r="CTE7">
        <v>20442</v>
      </c>
      <c r="CTF7">
        <v>20183</v>
      </c>
      <c r="CTG7">
        <v>19851</v>
      </c>
      <c r="CTH7">
        <v>19851</v>
      </c>
      <c r="CTI7">
        <v>23387</v>
      </c>
      <c r="CTJ7">
        <v>23125</v>
      </c>
      <c r="CTK7">
        <v>23734</v>
      </c>
      <c r="CTL7">
        <v>23134</v>
      </c>
      <c r="CTM7">
        <v>23102</v>
      </c>
      <c r="CTN7">
        <v>22789</v>
      </c>
      <c r="CTO7">
        <v>22899</v>
      </c>
      <c r="CTP7">
        <v>23012</v>
      </c>
      <c r="CTQ7">
        <v>22935</v>
      </c>
      <c r="CTR7">
        <v>22802</v>
      </c>
      <c r="CTS7">
        <v>22274</v>
      </c>
      <c r="CTT7">
        <v>21671</v>
      </c>
      <c r="CTU7">
        <v>21036</v>
      </c>
      <c r="CTV7">
        <v>21036</v>
      </c>
      <c r="CTW7">
        <v>20794</v>
      </c>
      <c r="CTX7">
        <v>20482</v>
      </c>
      <c r="CTY7">
        <v>20721</v>
      </c>
      <c r="CTZ7">
        <v>20202</v>
      </c>
      <c r="CUA7">
        <v>19723</v>
      </c>
      <c r="CUB7">
        <v>19533</v>
      </c>
      <c r="CUC7">
        <v>19172</v>
      </c>
      <c r="CUD7">
        <v>19172</v>
      </c>
      <c r="CUE7">
        <v>18040</v>
      </c>
      <c r="CUF7">
        <v>16510</v>
      </c>
      <c r="CUG7">
        <v>15258</v>
      </c>
      <c r="CUH7">
        <v>21934</v>
      </c>
      <c r="CUI7">
        <v>21170</v>
      </c>
      <c r="CUJ7">
        <v>20701</v>
      </c>
      <c r="CUK7">
        <v>21310</v>
      </c>
      <c r="CUL7">
        <v>21515</v>
      </c>
      <c r="CUM7">
        <v>20879</v>
      </c>
      <c r="CUN7">
        <v>21056</v>
      </c>
      <c r="CUO7">
        <v>20371</v>
      </c>
      <c r="CUP7">
        <v>19950</v>
      </c>
      <c r="CUQ7">
        <v>20040</v>
      </c>
      <c r="CUR7">
        <v>19849</v>
      </c>
      <c r="CUS7">
        <v>19018</v>
      </c>
      <c r="CUT7">
        <v>17871</v>
      </c>
      <c r="CUU7">
        <v>17067</v>
      </c>
      <c r="CUV7">
        <v>17002</v>
      </c>
      <c r="CUW7">
        <v>16799</v>
      </c>
      <c r="CUX7">
        <v>16340</v>
      </c>
      <c r="CUY7">
        <v>16243</v>
      </c>
      <c r="CUZ7">
        <v>15913</v>
      </c>
      <c r="CVA7">
        <v>15793</v>
      </c>
      <c r="CVB7">
        <v>22261</v>
      </c>
      <c r="CVC7">
        <v>20812</v>
      </c>
      <c r="CVD7">
        <v>20476</v>
      </c>
      <c r="CVE7">
        <v>20419</v>
      </c>
      <c r="CVF7">
        <v>21542</v>
      </c>
      <c r="CVG7">
        <v>20631</v>
      </c>
      <c r="CVH7">
        <v>19785</v>
      </c>
      <c r="CVI7">
        <v>19089</v>
      </c>
      <c r="CVJ7">
        <v>18729</v>
      </c>
      <c r="CVK7">
        <v>17469</v>
      </c>
      <c r="CVL7">
        <v>17707</v>
      </c>
      <c r="CVM7">
        <v>17366</v>
      </c>
      <c r="CVN7">
        <v>17350</v>
      </c>
      <c r="CVO7">
        <v>18693</v>
      </c>
      <c r="CVP7">
        <v>17163</v>
      </c>
      <c r="CVQ7">
        <v>17519</v>
      </c>
      <c r="CVR7">
        <v>17726</v>
      </c>
      <c r="CVS7">
        <v>17748</v>
      </c>
      <c r="CVT7">
        <v>17766</v>
      </c>
      <c r="CVU7">
        <v>17075</v>
      </c>
      <c r="CVV7">
        <v>32438</v>
      </c>
      <c r="CVW7">
        <v>31092</v>
      </c>
      <c r="CVX7">
        <v>29127</v>
      </c>
      <c r="CVY7">
        <v>28752</v>
      </c>
      <c r="CVZ7">
        <v>28535</v>
      </c>
      <c r="CWA7">
        <v>28011</v>
      </c>
      <c r="CWB7">
        <v>28252</v>
      </c>
      <c r="CWC7">
        <v>28764</v>
      </c>
      <c r="CWD7">
        <v>28585</v>
      </c>
      <c r="CWE7">
        <v>28390</v>
      </c>
      <c r="CWF7">
        <v>27922</v>
      </c>
      <c r="CWG7">
        <v>27596</v>
      </c>
      <c r="CWH7">
        <v>27204</v>
      </c>
      <c r="CWI7">
        <v>26692</v>
      </c>
      <c r="CWJ7">
        <v>26692</v>
      </c>
      <c r="CWK7">
        <v>25735</v>
      </c>
      <c r="CWL7">
        <v>25252</v>
      </c>
      <c r="CWM7">
        <v>24933</v>
      </c>
      <c r="CWN7">
        <v>24501</v>
      </c>
      <c r="CWO7">
        <v>23749</v>
      </c>
      <c r="CWP7">
        <v>23220</v>
      </c>
      <c r="CWQ7">
        <v>22943</v>
      </c>
      <c r="CWR7">
        <v>22251</v>
      </c>
      <c r="CWS7">
        <v>21721</v>
      </c>
      <c r="CWT7">
        <v>21768</v>
      </c>
      <c r="CWU7">
        <v>38922</v>
      </c>
      <c r="CWV7">
        <v>35535</v>
      </c>
      <c r="CWW7">
        <v>34579</v>
      </c>
      <c r="CWX7">
        <v>32445</v>
      </c>
      <c r="CWY7">
        <v>33277</v>
      </c>
      <c r="CWZ7">
        <v>30619</v>
      </c>
      <c r="CXA7">
        <v>30228</v>
      </c>
      <c r="CXB7">
        <v>30030</v>
      </c>
      <c r="CXC7">
        <v>29724</v>
      </c>
      <c r="CXD7">
        <v>29271</v>
      </c>
      <c r="CXE7">
        <v>29372</v>
      </c>
      <c r="CXF7">
        <v>29360</v>
      </c>
      <c r="CXG7">
        <v>28473</v>
      </c>
      <c r="CXH7">
        <v>29699</v>
      </c>
      <c r="CXI7">
        <v>28654</v>
      </c>
      <c r="CXJ7">
        <v>28925</v>
      </c>
      <c r="CXK7">
        <v>28404</v>
      </c>
      <c r="CXL7">
        <v>27642</v>
      </c>
      <c r="CXM7">
        <v>27578</v>
      </c>
      <c r="CXN7">
        <v>27041</v>
      </c>
      <c r="CXO7">
        <v>26505</v>
      </c>
      <c r="CXP7">
        <v>24654</v>
      </c>
      <c r="CXQ7">
        <v>22927</v>
      </c>
      <c r="CXR7">
        <v>21944</v>
      </c>
      <c r="CXS7">
        <v>21386</v>
      </c>
      <c r="CXT7">
        <v>20637</v>
      </c>
      <c r="CXU7">
        <v>20561</v>
      </c>
      <c r="CXV7">
        <v>20234</v>
      </c>
      <c r="CXW7">
        <v>20402</v>
      </c>
      <c r="CXX7">
        <v>20605</v>
      </c>
      <c r="CXY7">
        <v>20247</v>
      </c>
      <c r="CXZ7">
        <v>20211</v>
      </c>
      <c r="CYA7">
        <v>19183</v>
      </c>
      <c r="CYB7">
        <v>19005</v>
      </c>
      <c r="CYC7">
        <v>19005</v>
      </c>
      <c r="CYD7">
        <v>20960</v>
      </c>
      <c r="CYE7">
        <v>20349</v>
      </c>
      <c r="CYF7">
        <v>20127</v>
      </c>
      <c r="CYG7">
        <v>19502</v>
      </c>
      <c r="CYH7">
        <v>17808</v>
      </c>
      <c r="CYI7">
        <v>17212</v>
      </c>
      <c r="CYJ7">
        <v>17683</v>
      </c>
      <c r="CYK7">
        <v>18064</v>
      </c>
      <c r="CYL7">
        <v>17934</v>
      </c>
      <c r="CYM7">
        <v>17831</v>
      </c>
      <c r="CYN7">
        <v>24258</v>
      </c>
      <c r="CYO7">
        <v>24424</v>
      </c>
      <c r="CYP7">
        <v>23564</v>
      </c>
      <c r="CYQ7">
        <v>22935</v>
      </c>
      <c r="CYR7">
        <v>21868</v>
      </c>
      <c r="CYS7">
        <v>21407</v>
      </c>
      <c r="CYT7">
        <v>21143</v>
      </c>
      <c r="CYU7">
        <v>19681</v>
      </c>
      <c r="CYV7">
        <v>19627</v>
      </c>
      <c r="CYW7">
        <v>19451</v>
      </c>
      <c r="CYX7">
        <v>19552</v>
      </c>
      <c r="CYY7">
        <v>19217</v>
      </c>
      <c r="CYZ7">
        <v>18815</v>
      </c>
      <c r="CZA7">
        <v>18899</v>
      </c>
      <c r="CZB7">
        <v>18899</v>
      </c>
      <c r="CZC7">
        <v>18136</v>
      </c>
      <c r="CZD7">
        <v>17484</v>
      </c>
      <c r="CZE7">
        <v>17996</v>
      </c>
      <c r="CZF7">
        <v>16631</v>
      </c>
      <c r="CZG7">
        <v>16341</v>
      </c>
      <c r="CZH7">
        <v>23151</v>
      </c>
      <c r="CZI7">
        <v>23667</v>
      </c>
      <c r="CZJ7">
        <v>23557</v>
      </c>
      <c r="CZK7">
        <v>23630</v>
      </c>
      <c r="CZL7">
        <v>23086</v>
      </c>
      <c r="CZM7">
        <v>23527</v>
      </c>
      <c r="CZN7">
        <v>23428</v>
      </c>
      <c r="CZO7">
        <v>22690</v>
      </c>
      <c r="CZP7">
        <v>21884</v>
      </c>
      <c r="CZQ7">
        <v>21870</v>
      </c>
      <c r="CZR7">
        <v>21982</v>
      </c>
      <c r="CZS7">
        <v>22255</v>
      </c>
      <c r="CZT7">
        <v>22242</v>
      </c>
      <c r="CZU7">
        <v>21548</v>
      </c>
      <c r="CZV7">
        <v>21994</v>
      </c>
      <c r="CZW7">
        <v>22069</v>
      </c>
      <c r="CZX7">
        <v>21778</v>
      </c>
      <c r="CZY7">
        <v>21709</v>
      </c>
      <c r="CZZ7">
        <v>21513</v>
      </c>
      <c r="DAA7">
        <v>20951</v>
      </c>
      <c r="DAB7">
        <v>27862</v>
      </c>
      <c r="DAC7">
        <v>27232</v>
      </c>
      <c r="DAD7">
        <v>28405</v>
      </c>
      <c r="DAE7">
        <v>28459</v>
      </c>
      <c r="DAF7">
        <v>27997</v>
      </c>
      <c r="DAG7">
        <v>24750</v>
      </c>
      <c r="DAH7">
        <v>23760</v>
      </c>
      <c r="DAI7">
        <v>22850</v>
      </c>
      <c r="DAJ7">
        <v>22631</v>
      </c>
      <c r="DAK7">
        <v>21694</v>
      </c>
      <c r="DAL7">
        <v>21832</v>
      </c>
      <c r="DAM7">
        <v>21181</v>
      </c>
      <c r="DAN7">
        <v>20920</v>
      </c>
      <c r="DAO7">
        <v>20840</v>
      </c>
      <c r="DAP7">
        <v>21056</v>
      </c>
      <c r="DAQ7">
        <v>21486</v>
      </c>
      <c r="DAR7">
        <v>20682</v>
      </c>
      <c r="DAS7">
        <v>20613</v>
      </c>
      <c r="DAT7">
        <v>19989</v>
      </c>
      <c r="DAU7">
        <v>19883</v>
      </c>
      <c r="DAV7">
        <v>19883</v>
      </c>
      <c r="DAW7">
        <v>19494</v>
      </c>
      <c r="DAX7">
        <v>19167</v>
      </c>
      <c r="DAY7">
        <v>18876</v>
      </c>
      <c r="DAZ7">
        <v>18283</v>
      </c>
      <c r="DBA7">
        <v>17697</v>
      </c>
      <c r="DBB7">
        <v>16692</v>
      </c>
      <c r="DBC7">
        <v>16666</v>
      </c>
      <c r="DBD7">
        <v>16339</v>
      </c>
      <c r="DBE7">
        <v>16215</v>
      </c>
      <c r="DBF7">
        <v>16045</v>
      </c>
      <c r="DBG7">
        <v>15536</v>
      </c>
      <c r="DBH7">
        <v>15958</v>
      </c>
      <c r="DBI7">
        <v>16083</v>
      </c>
      <c r="DBJ7">
        <v>15977</v>
      </c>
      <c r="DBK7">
        <v>15739</v>
      </c>
      <c r="DBL7">
        <v>15715</v>
      </c>
      <c r="DBM7">
        <v>15858</v>
      </c>
      <c r="DBN7">
        <v>15779</v>
      </c>
      <c r="DBO7">
        <v>15638</v>
      </c>
      <c r="DBP7">
        <v>16039</v>
      </c>
      <c r="DBQ7">
        <v>15639</v>
      </c>
      <c r="DBR7">
        <v>15823</v>
      </c>
      <c r="DBS7">
        <v>15322</v>
      </c>
      <c r="DBT7">
        <v>15031</v>
      </c>
      <c r="DBU7">
        <v>17784</v>
      </c>
      <c r="DBV7">
        <v>18449</v>
      </c>
      <c r="DBW7">
        <v>17782</v>
      </c>
      <c r="DBX7">
        <v>17256</v>
      </c>
      <c r="DBY7">
        <v>17256</v>
      </c>
      <c r="DBZ7">
        <v>16721</v>
      </c>
      <c r="DCA7">
        <v>16652</v>
      </c>
      <c r="DCB7">
        <v>16553</v>
      </c>
      <c r="DCC7">
        <v>17697</v>
      </c>
      <c r="DCD7">
        <v>16291</v>
      </c>
      <c r="DCE7">
        <v>16073</v>
      </c>
      <c r="DCF7">
        <v>15713</v>
      </c>
      <c r="DCG7">
        <v>15548</v>
      </c>
      <c r="DCH7">
        <v>15394</v>
      </c>
      <c r="DCI7">
        <v>14993</v>
      </c>
      <c r="DCJ7">
        <v>14533</v>
      </c>
      <c r="DCK7">
        <v>14634</v>
      </c>
      <c r="DCL7">
        <v>14396</v>
      </c>
    </row>
    <row r="8" spans="1:2794" x14ac:dyDescent="0.25">
      <c r="A8" s="25" t="s">
        <v>3325</v>
      </c>
      <c r="B8">
        <v>11737</v>
      </c>
      <c r="C8">
        <v>11737</v>
      </c>
      <c r="D8">
        <v>10740</v>
      </c>
      <c r="E8">
        <v>10826</v>
      </c>
      <c r="F8">
        <v>10781</v>
      </c>
      <c r="G8">
        <v>10505</v>
      </c>
      <c r="H8">
        <v>10465</v>
      </c>
      <c r="I8">
        <v>10219</v>
      </c>
      <c r="J8">
        <v>10290</v>
      </c>
      <c r="K8">
        <v>9554</v>
      </c>
      <c r="L8">
        <v>9651</v>
      </c>
      <c r="M8">
        <v>9148</v>
      </c>
      <c r="N8">
        <v>8800</v>
      </c>
      <c r="O8">
        <v>8710</v>
      </c>
      <c r="P8">
        <v>8471</v>
      </c>
      <c r="Q8">
        <v>12670</v>
      </c>
      <c r="R8">
        <v>12560</v>
      </c>
      <c r="S8">
        <v>12423</v>
      </c>
      <c r="T8">
        <v>12680</v>
      </c>
      <c r="U8">
        <v>12719</v>
      </c>
      <c r="V8">
        <v>12346</v>
      </c>
      <c r="W8">
        <v>12063</v>
      </c>
      <c r="X8">
        <v>11635</v>
      </c>
      <c r="Y8">
        <v>11635</v>
      </c>
      <c r="Z8">
        <v>11380</v>
      </c>
      <c r="AA8">
        <v>11256</v>
      </c>
      <c r="AB8">
        <v>11078</v>
      </c>
      <c r="AC8">
        <v>10495</v>
      </c>
      <c r="AD8">
        <v>10329</v>
      </c>
      <c r="AE8">
        <v>9856</v>
      </c>
      <c r="AF8">
        <v>9841</v>
      </c>
      <c r="AG8">
        <v>9477</v>
      </c>
      <c r="AH8">
        <v>9496</v>
      </c>
      <c r="AI8">
        <v>9362</v>
      </c>
      <c r="AJ8">
        <v>9623</v>
      </c>
      <c r="AK8">
        <v>14943</v>
      </c>
      <c r="AL8">
        <v>14434</v>
      </c>
      <c r="AM8">
        <v>14632</v>
      </c>
      <c r="AN8">
        <v>14593</v>
      </c>
      <c r="AO8">
        <v>14457</v>
      </c>
      <c r="AP8">
        <v>14633</v>
      </c>
      <c r="AQ8">
        <v>13380</v>
      </c>
      <c r="AR8">
        <v>13116</v>
      </c>
      <c r="AS8">
        <v>11675</v>
      </c>
      <c r="AT8">
        <v>11381</v>
      </c>
      <c r="AU8">
        <v>10665</v>
      </c>
      <c r="AV8">
        <v>9941</v>
      </c>
      <c r="AW8">
        <v>9223</v>
      </c>
      <c r="AX8">
        <v>8573</v>
      </c>
      <c r="AY8">
        <v>8335</v>
      </c>
      <c r="AZ8">
        <v>7707</v>
      </c>
      <c r="BA8">
        <v>7445</v>
      </c>
      <c r="BB8">
        <v>7219</v>
      </c>
      <c r="BC8">
        <v>7290</v>
      </c>
      <c r="BD8">
        <v>6839</v>
      </c>
      <c r="BE8">
        <v>17531</v>
      </c>
      <c r="BF8">
        <v>17088</v>
      </c>
      <c r="BG8">
        <v>17151</v>
      </c>
      <c r="BH8">
        <v>16952</v>
      </c>
      <c r="BI8">
        <v>16424</v>
      </c>
      <c r="BJ8">
        <v>16123</v>
      </c>
      <c r="BK8">
        <v>16118</v>
      </c>
      <c r="BL8">
        <v>16080</v>
      </c>
      <c r="BM8">
        <v>15824</v>
      </c>
      <c r="BN8">
        <v>15369</v>
      </c>
      <c r="BO8">
        <v>14901</v>
      </c>
      <c r="BP8">
        <v>14834</v>
      </c>
      <c r="BQ8">
        <v>14600</v>
      </c>
      <c r="BR8">
        <v>14055</v>
      </c>
      <c r="BS8">
        <v>14055</v>
      </c>
      <c r="BT8">
        <v>13910</v>
      </c>
      <c r="BU8">
        <v>13701</v>
      </c>
      <c r="BV8">
        <v>13326</v>
      </c>
      <c r="BW8">
        <v>13464</v>
      </c>
      <c r="BX8">
        <v>13448</v>
      </c>
      <c r="BY8">
        <v>13165</v>
      </c>
      <c r="BZ8">
        <v>12902</v>
      </c>
      <c r="CA8">
        <v>12600</v>
      </c>
      <c r="CB8">
        <v>12376</v>
      </c>
      <c r="CC8">
        <v>12376</v>
      </c>
      <c r="CD8">
        <v>14903</v>
      </c>
      <c r="CE8">
        <v>14051</v>
      </c>
      <c r="CF8">
        <v>13863</v>
      </c>
      <c r="CG8">
        <v>13458</v>
      </c>
      <c r="CH8">
        <v>13543</v>
      </c>
      <c r="CI8">
        <v>12747</v>
      </c>
      <c r="CJ8">
        <v>13416</v>
      </c>
      <c r="CK8">
        <v>13652</v>
      </c>
      <c r="CL8">
        <v>13415</v>
      </c>
      <c r="CM8">
        <v>12934</v>
      </c>
      <c r="CN8">
        <v>12765</v>
      </c>
      <c r="CO8">
        <v>12816</v>
      </c>
      <c r="CP8">
        <v>12600</v>
      </c>
      <c r="CQ8">
        <v>12326</v>
      </c>
      <c r="CR8">
        <v>12507</v>
      </c>
      <c r="CS8">
        <v>12053</v>
      </c>
      <c r="CT8">
        <v>11784</v>
      </c>
      <c r="CU8">
        <v>11511</v>
      </c>
      <c r="CV8">
        <v>11511</v>
      </c>
      <c r="CW8">
        <v>11254</v>
      </c>
      <c r="CX8">
        <v>10897</v>
      </c>
      <c r="CY8">
        <v>16188</v>
      </c>
      <c r="CZ8">
        <v>15500</v>
      </c>
      <c r="DA8">
        <v>15131</v>
      </c>
      <c r="DB8">
        <v>15124</v>
      </c>
      <c r="DC8">
        <v>13932</v>
      </c>
      <c r="DD8">
        <v>13356</v>
      </c>
      <c r="DE8">
        <v>13308</v>
      </c>
      <c r="DF8">
        <v>13030</v>
      </c>
      <c r="DG8">
        <v>12765</v>
      </c>
      <c r="DH8">
        <v>12706</v>
      </c>
      <c r="DI8">
        <v>12415</v>
      </c>
      <c r="DJ8">
        <v>12477</v>
      </c>
      <c r="DK8">
        <v>12400</v>
      </c>
      <c r="DL8">
        <v>12401</v>
      </c>
      <c r="DM8">
        <v>12443</v>
      </c>
      <c r="DN8">
        <v>11830</v>
      </c>
      <c r="DO8">
        <v>11789</v>
      </c>
      <c r="DP8">
        <v>11810</v>
      </c>
      <c r="DQ8">
        <v>11485</v>
      </c>
      <c r="DR8">
        <v>11136</v>
      </c>
      <c r="DS8">
        <v>10725</v>
      </c>
      <c r="DT8">
        <v>10502</v>
      </c>
      <c r="DU8">
        <v>10272</v>
      </c>
      <c r="DV8">
        <v>10062</v>
      </c>
      <c r="DW8">
        <v>14078</v>
      </c>
      <c r="DX8">
        <v>13565</v>
      </c>
      <c r="DY8">
        <v>13429</v>
      </c>
      <c r="DZ8">
        <v>12532</v>
      </c>
      <c r="EA8">
        <v>12320</v>
      </c>
      <c r="EB8">
        <v>12146</v>
      </c>
      <c r="EC8">
        <v>11394</v>
      </c>
      <c r="ED8">
        <v>11036</v>
      </c>
      <c r="EE8">
        <v>11210</v>
      </c>
      <c r="EF8">
        <v>11210</v>
      </c>
      <c r="EG8">
        <v>10898</v>
      </c>
      <c r="EH8">
        <v>10270</v>
      </c>
      <c r="EI8">
        <v>10120</v>
      </c>
      <c r="EJ8">
        <v>9982</v>
      </c>
      <c r="EK8">
        <v>9620</v>
      </c>
      <c r="EL8">
        <v>9073</v>
      </c>
      <c r="EM8">
        <v>8560</v>
      </c>
      <c r="EN8">
        <v>8524</v>
      </c>
      <c r="EO8">
        <v>8656</v>
      </c>
      <c r="EP8">
        <v>8621</v>
      </c>
      <c r="EQ8">
        <v>16363</v>
      </c>
      <c r="ER8">
        <v>16150</v>
      </c>
      <c r="ES8">
        <v>16011</v>
      </c>
      <c r="ET8">
        <v>15948</v>
      </c>
      <c r="EU8">
        <v>15614</v>
      </c>
      <c r="EV8">
        <v>14992</v>
      </c>
      <c r="EW8">
        <v>14581</v>
      </c>
      <c r="EX8">
        <v>14498</v>
      </c>
      <c r="EY8">
        <v>14355</v>
      </c>
      <c r="EZ8">
        <v>13530</v>
      </c>
      <c r="FA8">
        <v>12781</v>
      </c>
      <c r="FB8">
        <v>12763</v>
      </c>
      <c r="FC8">
        <v>12418</v>
      </c>
      <c r="FD8">
        <v>10091</v>
      </c>
      <c r="FE8">
        <v>9870</v>
      </c>
      <c r="FF8">
        <v>9817</v>
      </c>
      <c r="FG8">
        <v>9117</v>
      </c>
      <c r="FH8">
        <v>9364</v>
      </c>
      <c r="FI8">
        <v>9299</v>
      </c>
      <c r="FJ8">
        <v>9062</v>
      </c>
      <c r="FK8">
        <v>15397</v>
      </c>
      <c r="FL8">
        <v>15080</v>
      </c>
      <c r="FM8">
        <v>16333</v>
      </c>
      <c r="FN8">
        <v>16333</v>
      </c>
      <c r="FO8">
        <v>14212</v>
      </c>
      <c r="FP8">
        <v>13686</v>
      </c>
      <c r="FQ8">
        <v>13236</v>
      </c>
      <c r="FR8">
        <v>12963</v>
      </c>
      <c r="FS8">
        <v>11944</v>
      </c>
      <c r="FT8">
        <v>11944</v>
      </c>
      <c r="FU8">
        <v>10713</v>
      </c>
      <c r="FV8">
        <v>10244</v>
      </c>
      <c r="FW8">
        <v>10235</v>
      </c>
      <c r="FX8">
        <v>9927</v>
      </c>
      <c r="FY8">
        <v>9762</v>
      </c>
      <c r="FZ8">
        <v>9543</v>
      </c>
      <c r="GA8">
        <v>9082</v>
      </c>
      <c r="GB8">
        <v>8900</v>
      </c>
      <c r="GC8">
        <v>8757</v>
      </c>
      <c r="GD8">
        <v>8750</v>
      </c>
      <c r="GE8">
        <v>16344</v>
      </c>
      <c r="GF8">
        <v>16136</v>
      </c>
      <c r="GG8">
        <v>16047</v>
      </c>
      <c r="GH8">
        <v>16047</v>
      </c>
      <c r="GI8">
        <v>15343</v>
      </c>
      <c r="GJ8">
        <v>15593</v>
      </c>
      <c r="GK8">
        <v>14966</v>
      </c>
      <c r="GL8">
        <v>14735</v>
      </c>
      <c r="GM8">
        <v>13660</v>
      </c>
      <c r="GN8">
        <v>13323</v>
      </c>
      <c r="GO8">
        <v>13149</v>
      </c>
      <c r="GP8">
        <v>12255</v>
      </c>
      <c r="GQ8">
        <v>11747</v>
      </c>
      <c r="GR8">
        <v>10386</v>
      </c>
      <c r="GS8">
        <v>10386</v>
      </c>
      <c r="GT8">
        <v>10386</v>
      </c>
      <c r="GU8">
        <v>10187</v>
      </c>
      <c r="GV8">
        <v>10002</v>
      </c>
      <c r="GW8">
        <v>9760</v>
      </c>
      <c r="GX8">
        <v>9760</v>
      </c>
      <c r="GY8">
        <v>9760</v>
      </c>
      <c r="GZ8">
        <v>9383</v>
      </c>
      <c r="HA8">
        <v>8973</v>
      </c>
      <c r="HB8">
        <v>8425</v>
      </c>
      <c r="HC8">
        <v>8425</v>
      </c>
      <c r="HD8">
        <v>12881</v>
      </c>
      <c r="HE8">
        <v>12537</v>
      </c>
      <c r="HF8">
        <v>12226</v>
      </c>
      <c r="HG8">
        <v>10948</v>
      </c>
      <c r="HH8">
        <v>10948</v>
      </c>
      <c r="HI8">
        <v>10964</v>
      </c>
      <c r="HJ8">
        <v>11016</v>
      </c>
      <c r="HK8">
        <v>11363</v>
      </c>
      <c r="HL8">
        <v>11063</v>
      </c>
      <c r="HM8">
        <v>11063</v>
      </c>
      <c r="HN8">
        <v>10922</v>
      </c>
      <c r="HO8">
        <v>10432</v>
      </c>
      <c r="HP8">
        <v>10774</v>
      </c>
      <c r="HQ8">
        <v>9529</v>
      </c>
      <c r="HR8">
        <v>9529</v>
      </c>
      <c r="HS8">
        <v>9529</v>
      </c>
      <c r="HT8">
        <v>9160</v>
      </c>
      <c r="HU8">
        <v>8485</v>
      </c>
      <c r="HV8">
        <v>8661</v>
      </c>
      <c r="HW8">
        <v>8661</v>
      </c>
      <c r="HX8">
        <v>15548</v>
      </c>
      <c r="HY8">
        <v>14673</v>
      </c>
      <c r="HZ8">
        <v>13487</v>
      </c>
      <c r="IA8">
        <v>12672</v>
      </c>
      <c r="IB8">
        <v>12672</v>
      </c>
      <c r="IC8">
        <v>12350</v>
      </c>
      <c r="ID8">
        <v>12175</v>
      </c>
      <c r="IE8">
        <v>11749</v>
      </c>
      <c r="IF8">
        <v>11681</v>
      </c>
      <c r="IG8">
        <v>11681</v>
      </c>
      <c r="IH8">
        <v>10628</v>
      </c>
      <c r="II8">
        <v>10798</v>
      </c>
      <c r="IJ8">
        <v>10147</v>
      </c>
      <c r="IK8">
        <v>9387</v>
      </c>
      <c r="IL8">
        <v>9387</v>
      </c>
      <c r="IM8">
        <v>9556</v>
      </c>
      <c r="IN8">
        <v>9142</v>
      </c>
      <c r="IO8">
        <v>9077</v>
      </c>
      <c r="IP8">
        <v>8670</v>
      </c>
      <c r="IQ8">
        <v>8670</v>
      </c>
      <c r="IR8">
        <v>22038</v>
      </c>
      <c r="IS8">
        <v>22067</v>
      </c>
      <c r="IT8">
        <v>21039</v>
      </c>
      <c r="IU8">
        <v>19613</v>
      </c>
      <c r="IV8">
        <v>19613</v>
      </c>
      <c r="IW8">
        <v>19183</v>
      </c>
      <c r="IX8">
        <v>18226</v>
      </c>
      <c r="IY8">
        <v>17800</v>
      </c>
      <c r="IZ8">
        <v>17060</v>
      </c>
      <c r="JA8">
        <v>17060</v>
      </c>
      <c r="JB8">
        <v>17327</v>
      </c>
      <c r="JC8">
        <v>16966</v>
      </c>
      <c r="JD8">
        <v>16093</v>
      </c>
      <c r="JE8">
        <v>15496</v>
      </c>
      <c r="JF8">
        <v>15496</v>
      </c>
      <c r="JG8">
        <v>15605</v>
      </c>
      <c r="JH8">
        <v>15391</v>
      </c>
      <c r="JI8">
        <v>13915</v>
      </c>
      <c r="JJ8">
        <v>13888</v>
      </c>
      <c r="JK8">
        <v>13812</v>
      </c>
      <c r="JL8">
        <v>13508</v>
      </c>
      <c r="JM8">
        <v>12728</v>
      </c>
      <c r="JN8">
        <v>11684</v>
      </c>
      <c r="JO8">
        <v>10846</v>
      </c>
      <c r="JP8">
        <v>10846</v>
      </c>
      <c r="JQ8">
        <v>15795</v>
      </c>
      <c r="JR8">
        <v>14841</v>
      </c>
      <c r="JS8">
        <v>13671</v>
      </c>
      <c r="JT8">
        <v>12287</v>
      </c>
      <c r="JU8">
        <v>12287</v>
      </c>
      <c r="JV8">
        <v>12294</v>
      </c>
      <c r="JW8">
        <v>11977</v>
      </c>
      <c r="JX8">
        <v>11982</v>
      </c>
      <c r="JY8">
        <v>11509</v>
      </c>
      <c r="JZ8">
        <v>11081</v>
      </c>
      <c r="KA8">
        <v>10617</v>
      </c>
      <c r="KB8">
        <v>10380</v>
      </c>
      <c r="KC8">
        <v>9562</v>
      </c>
      <c r="KD8">
        <v>9562</v>
      </c>
      <c r="KE8">
        <v>8959</v>
      </c>
      <c r="KF8">
        <v>8914</v>
      </c>
      <c r="KG8">
        <v>8554</v>
      </c>
      <c r="KH8">
        <v>8299</v>
      </c>
      <c r="KI8">
        <v>7403</v>
      </c>
      <c r="KJ8">
        <v>7372</v>
      </c>
      <c r="KK8">
        <v>17862</v>
      </c>
      <c r="KL8">
        <v>16508</v>
      </c>
      <c r="KM8">
        <v>16561</v>
      </c>
      <c r="KN8">
        <v>15807</v>
      </c>
      <c r="KO8">
        <v>15807</v>
      </c>
      <c r="KP8">
        <v>15765</v>
      </c>
      <c r="KQ8">
        <v>14309</v>
      </c>
      <c r="KR8">
        <v>14238</v>
      </c>
      <c r="KS8">
        <v>13860</v>
      </c>
      <c r="KT8">
        <v>13440</v>
      </c>
      <c r="KU8">
        <v>12885</v>
      </c>
      <c r="KV8">
        <v>12044</v>
      </c>
      <c r="KW8">
        <v>12478</v>
      </c>
      <c r="KX8">
        <v>11925</v>
      </c>
      <c r="KY8">
        <v>10811</v>
      </c>
      <c r="KZ8">
        <v>10201</v>
      </c>
      <c r="LA8">
        <v>9661</v>
      </c>
      <c r="LB8">
        <v>9232</v>
      </c>
      <c r="LC8">
        <v>9096</v>
      </c>
      <c r="LD8">
        <v>9096</v>
      </c>
      <c r="LE8">
        <v>8449</v>
      </c>
      <c r="LF8">
        <v>7945</v>
      </c>
      <c r="LG8">
        <v>7434</v>
      </c>
      <c r="LH8">
        <v>7476</v>
      </c>
      <c r="LI8">
        <v>7310</v>
      </c>
      <c r="LJ8">
        <v>19226</v>
      </c>
      <c r="LK8">
        <v>18564</v>
      </c>
      <c r="LL8">
        <v>18486</v>
      </c>
      <c r="LM8">
        <v>17622</v>
      </c>
      <c r="LN8">
        <v>16822</v>
      </c>
      <c r="LO8">
        <v>16152</v>
      </c>
      <c r="LP8">
        <v>15215</v>
      </c>
      <c r="LQ8">
        <v>14441</v>
      </c>
      <c r="LR8">
        <v>14041</v>
      </c>
      <c r="LS8">
        <v>14041</v>
      </c>
      <c r="LT8">
        <v>13562</v>
      </c>
      <c r="LU8">
        <v>12971</v>
      </c>
      <c r="LV8">
        <v>12891</v>
      </c>
      <c r="LW8">
        <v>12349</v>
      </c>
      <c r="LX8">
        <v>12349</v>
      </c>
      <c r="LY8">
        <v>12034</v>
      </c>
      <c r="LZ8">
        <v>11538</v>
      </c>
      <c r="MA8">
        <v>10952</v>
      </c>
      <c r="MB8">
        <v>10461</v>
      </c>
      <c r="MC8">
        <v>16319</v>
      </c>
      <c r="MD8">
        <v>16319</v>
      </c>
      <c r="ME8">
        <v>16118</v>
      </c>
      <c r="MF8">
        <v>15863</v>
      </c>
      <c r="MG8">
        <v>15852</v>
      </c>
      <c r="MH8">
        <v>14683</v>
      </c>
      <c r="MI8">
        <v>14691</v>
      </c>
      <c r="MJ8">
        <v>14407</v>
      </c>
      <c r="MK8">
        <v>13888</v>
      </c>
      <c r="ML8">
        <v>12424</v>
      </c>
      <c r="MM8">
        <v>12424</v>
      </c>
      <c r="MN8">
        <v>12254</v>
      </c>
      <c r="MO8">
        <v>12180</v>
      </c>
      <c r="MP8">
        <v>12082</v>
      </c>
      <c r="MQ8">
        <v>11015</v>
      </c>
      <c r="MR8">
        <v>11015</v>
      </c>
      <c r="MS8">
        <v>10776</v>
      </c>
      <c r="MT8">
        <v>10554</v>
      </c>
      <c r="MU8">
        <v>10208</v>
      </c>
      <c r="MV8">
        <v>10208</v>
      </c>
      <c r="MW8">
        <v>9308</v>
      </c>
      <c r="MX8">
        <v>12842</v>
      </c>
      <c r="MY8">
        <v>12700</v>
      </c>
      <c r="MZ8">
        <v>12764</v>
      </c>
      <c r="NA8">
        <v>12004</v>
      </c>
      <c r="NB8">
        <v>12004</v>
      </c>
      <c r="NC8">
        <v>11717</v>
      </c>
      <c r="ND8">
        <v>11937</v>
      </c>
      <c r="NE8">
        <v>11437</v>
      </c>
      <c r="NF8">
        <v>11614</v>
      </c>
      <c r="NG8">
        <v>11614</v>
      </c>
      <c r="NH8">
        <v>11810</v>
      </c>
      <c r="NI8">
        <v>11540</v>
      </c>
      <c r="NJ8">
        <v>11716</v>
      </c>
      <c r="NK8">
        <v>11861</v>
      </c>
      <c r="NL8">
        <v>11861</v>
      </c>
      <c r="NM8">
        <v>11427</v>
      </c>
      <c r="NN8">
        <v>11352</v>
      </c>
      <c r="NO8">
        <v>10971</v>
      </c>
      <c r="NP8">
        <v>10724</v>
      </c>
      <c r="NQ8">
        <v>10724</v>
      </c>
      <c r="NR8">
        <v>10371</v>
      </c>
      <c r="NS8">
        <v>9431</v>
      </c>
      <c r="NT8">
        <v>9220</v>
      </c>
      <c r="NU8">
        <v>8593</v>
      </c>
      <c r="NV8">
        <v>8593</v>
      </c>
      <c r="NW8">
        <v>13282</v>
      </c>
      <c r="NX8">
        <v>12926</v>
      </c>
      <c r="NY8">
        <v>12500</v>
      </c>
      <c r="NZ8">
        <v>11756</v>
      </c>
      <c r="OA8">
        <v>11195</v>
      </c>
      <c r="OB8">
        <v>10387</v>
      </c>
      <c r="OC8">
        <v>9128</v>
      </c>
      <c r="OD8">
        <v>8222</v>
      </c>
      <c r="OE8">
        <v>7989</v>
      </c>
      <c r="OF8">
        <v>7449</v>
      </c>
      <c r="OG8">
        <v>7312</v>
      </c>
      <c r="OH8">
        <v>7162</v>
      </c>
      <c r="OI8">
        <v>6965</v>
      </c>
      <c r="OJ8">
        <v>6481</v>
      </c>
      <c r="OK8">
        <v>6481</v>
      </c>
      <c r="OL8">
        <v>6518</v>
      </c>
      <c r="OM8">
        <v>6572</v>
      </c>
      <c r="ON8">
        <v>6714</v>
      </c>
      <c r="OO8">
        <v>6635</v>
      </c>
      <c r="OP8">
        <v>6557</v>
      </c>
      <c r="OQ8">
        <v>6535</v>
      </c>
      <c r="OR8">
        <v>16477</v>
      </c>
      <c r="OS8">
        <v>15904</v>
      </c>
      <c r="OT8">
        <v>16085</v>
      </c>
      <c r="OU8">
        <v>16085</v>
      </c>
      <c r="OV8">
        <v>16545</v>
      </c>
      <c r="OW8">
        <v>16435</v>
      </c>
      <c r="OX8">
        <v>15666</v>
      </c>
      <c r="OY8">
        <v>14936</v>
      </c>
      <c r="OZ8">
        <v>14936</v>
      </c>
      <c r="PA8">
        <v>13997</v>
      </c>
      <c r="PB8">
        <v>13832</v>
      </c>
      <c r="PC8">
        <v>12634</v>
      </c>
      <c r="PD8">
        <v>11369</v>
      </c>
      <c r="PE8">
        <v>11369</v>
      </c>
      <c r="PF8">
        <v>11061</v>
      </c>
      <c r="PG8">
        <v>10754</v>
      </c>
      <c r="PH8">
        <v>10561</v>
      </c>
      <c r="PI8">
        <v>9634</v>
      </c>
      <c r="PJ8">
        <v>9634</v>
      </c>
      <c r="PK8">
        <v>17123</v>
      </c>
      <c r="PL8">
        <v>15873</v>
      </c>
      <c r="PM8">
        <v>15981</v>
      </c>
      <c r="PN8">
        <v>15981</v>
      </c>
      <c r="PO8">
        <v>15558</v>
      </c>
      <c r="PP8">
        <v>15201</v>
      </c>
      <c r="PQ8">
        <v>15092</v>
      </c>
      <c r="PR8">
        <v>14660</v>
      </c>
      <c r="PS8">
        <v>14088</v>
      </c>
      <c r="PT8">
        <v>14088</v>
      </c>
      <c r="PU8">
        <v>12326</v>
      </c>
      <c r="PV8">
        <v>12066</v>
      </c>
      <c r="PW8">
        <v>12075</v>
      </c>
      <c r="PX8">
        <v>11500</v>
      </c>
      <c r="PY8">
        <v>11500</v>
      </c>
      <c r="PZ8">
        <v>10722</v>
      </c>
      <c r="QA8">
        <v>10709</v>
      </c>
      <c r="QB8">
        <v>10951</v>
      </c>
      <c r="QC8">
        <v>10072</v>
      </c>
      <c r="QD8">
        <v>10072</v>
      </c>
      <c r="QE8">
        <v>19030</v>
      </c>
      <c r="QF8">
        <v>18878</v>
      </c>
      <c r="QG8">
        <v>19116</v>
      </c>
      <c r="QH8">
        <v>19116</v>
      </c>
      <c r="QI8">
        <v>18583</v>
      </c>
      <c r="QJ8">
        <v>18208</v>
      </c>
      <c r="QK8">
        <v>17700</v>
      </c>
      <c r="QL8">
        <v>16621</v>
      </c>
      <c r="QM8">
        <v>15738</v>
      </c>
      <c r="QN8">
        <v>13822</v>
      </c>
      <c r="QO8">
        <v>13789</v>
      </c>
      <c r="QP8">
        <v>13282</v>
      </c>
      <c r="QQ8">
        <v>13058</v>
      </c>
      <c r="QR8">
        <v>11931</v>
      </c>
      <c r="QS8">
        <v>11931</v>
      </c>
      <c r="QT8">
        <v>11328</v>
      </c>
      <c r="QU8">
        <v>11328</v>
      </c>
      <c r="QV8">
        <v>11572</v>
      </c>
      <c r="QW8">
        <v>10989</v>
      </c>
      <c r="QX8">
        <v>10989</v>
      </c>
      <c r="QY8">
        <v>10768</v>
      </c>
      <c r="QZ8">
        <v>10768</v>
      </c>
      <c r="RA8">
        <v>10814</v>
      </c>
      <c r="RB8">
        <v>10561</v>
      </c>
      <c r="RC8">
        <v>10561</v>
      </c>
      <c r="RD8">
        <v>14504</v>
      </c>
      <c r="RE8">
        <v>13472</v>
      </c>
      <c r="RF8">
        <v>13041</v>
      </c>
      <c r="RG8">
        <v>12437</v>
      </c>
      <c r="RH8">
        <v>12437</v>
      </c>
      <c r="RI8">
        <v>12094</v>
      </c>
      <c r="RJ8">
        <v>12074</v>
      </c>
      <c r="RK8">
        <v>11825</v>
      </c>
      <c r="RL8">
        <v>11364</v>
      </c>
      <c r="RM8">
        <v>11364</v>
      </c>
      <c r="RN8">
        <v>11467</v>
      </c>
      <c r="RO8">
        <v>11401</v>
      </c>
      <c r="RP8">
        <v>11513</v>
      </c>
      <c r="RQ8">
        <v>10845</v>
      </c>
      <c r="RR8">
        <v>10845</v>
      </c>
      <c r="RS8">
        <v>10845</v>
      </c>
      <c r="RT8">
        <v>10380</v>
      </c>
      <c r="RU8">
        <v>10266</v>
      </c>
      <c r="RV8">
        <v>8914</v>
      </c>
      <c r="RW8">
        <v>8914</v>
      </c>
      <c r="RX8">
        <v>17033</v>
      </c>
      <c r="RY8">
        <v>15199</v>
      </c>
      <c r="RZ8">
        <v>14300</v>
      </c>
      <c r="SA8">
        <v>13552</v>
      </c>
      <c r="SB8">
        <v>13552</v>
      </c>
      <c r="SC8">
        <v>12588</v>
      </c>
      <c r="SD8">
        <v>11868</v>
      </c>
      <c r="SE8">
        <v>11182</v>
      </c>
      <c r="SF8">
        <v>10876</v>
      </c>
      <c r="SG8">
        <v>10876</v>
      </c>
      <c r="SH8">
        <v>11181</v>
      </c>
      <c r="SI8">
        <v>10442</v>
      </c>
      <c r="SJ8">
        <v>9949</v>
      </c>
      <c r="SK8">
        <v>9392</v>
      </c>
      <c r="SL8">
        <v>9392</v>
      </c>
      <c r="SM8">
        <v>9147</v>
      </c>
      <c r="SN8">
        <v>8928</v>
      </c>
      <c r="SO8">
        <v>8872</v>
      </c>
      <c r="SP8">
        <v>8316</v>
      </c>
      <c r="SQ8">
        <v>8316</v>
      </c>
      <c r="SR8">
        <v>7947</v>
      </c>
      <c r="SS8">
        <v>7428</v>
      </c>
      <c r="ST8">
        <v>7179</v>
      </c>
      <c r="SU8">
        <v>6385</v>
      </c>
      <c r="SV8">
        <v>6385</v>
      </c>
      <c r="SW8">
        <v>12160</v>
      </c>
      <c r="SX8">
        <v>11376</v>
      </c>
      <c r="SY8">
        <v>10914</v>
      </c>
      <c r="SZ8">
        <v>10377</v>
      </c>
      <c r="TA8">
        <v>10377</v>
      </c>
      <c r="TB8">
        <v>10219</v>
      </c>
      <c r="TC8">
        <v>9756</v>
      </c>
      <c r="TD8">
        <v>9414</v>
      </c>
      <c r="TE8">
        <v>7959</v>
      </c>
      <c r="TF8">
        <v>7959</v>
      </c>
      <c r="TG8">
        <v>7497</v>
      </c>
      <c r="TH8">
        <v>7198</v>
      </c>
      <c r="TI8">
        <v>6844</v>
      </c>
      <c r="TJ8">
        <v>6041</v>
      </c>
      <c r="TK8">
        <v>6041</v>
      </c>
      <c r="TL8">
        <v>5954</v>
      </c>
      <c r="TM8">
        <v>5856</v>
      </c>
      <c r="TN8">
        <v>5794</v>
      </c>
      <c r="TO8">
        <v>5250</v>
      </c>
      <c r="TP8">
        <v>5250</v>
      </c>
      <c r="TQ8">
        <v>11148</v>
      </c>
      <c r="TR8">
        <v>10791</v>
      </c>
      <c r="TS8">
        <v>11209</v>
      </c>
      <c r="TT8">
        <v>11194</v>
      </c>
      <c r="TU8">
        <v>11194</v>
      </c>
      <c r="TV8">
        <v>11244</v>
      </c>
      <c r="TW8">
        <v>11268</v>
      </c>
      <c r="TX8">
        <v>11544</v>
      </c>
      <c r="TY8">
        <v>10463</v>
      </c>
      <c r="TZ8">
        <v>10463</v>
      </c>
      <c r="UA8">
        <v>9539</v>
      </c>
      <c r="UB8">
        <v>9067</v>
      </c>
      <c r="UC8">
        <v>9112</v>
      </c>
      <c r="UD8">
        <v>9112</v>
      </c>
      <c r="UE8">
        <v>8451</v>
      </c>
      <c r="UF8">
        <v>7985</v>
      </c>
      <c r="UG8">
        <v>8055</v>
      </c>
      <c r="UH8">
        <v>7798</v>
      </c>
      <c r="UI8">
        <v>7257</v>
      </c>
      <c r="UJ8">
        <v>7257</v>
      </c>
      <c r="UK8">
        <v>15039</v>
      </c>
      <c r="UL8">
        <v>15414</v>
      </c>
      <c r="UM8">
        <v>15156</v>
      </c>
      <c r="UN8">
        <v>13248</v>
      </c>
      <c r="UO8">
        <v>13248</v>
      </c>
      <c r="UP8">
        <v>12700</v>
      </c>
      <c r="UQ8">
        <v>12923</v>
      </c>
      <c r="UR8">
        <v>12612</v>
      </c>
      <c r="US8">
        <v>11848</v>
      </c>
      <c r="UT8">
        <v>11848</v>
      </c>
      <c r="UU8">
        <v>11433</v>
      </c>
      <c r="UV8">
        <v>11334</v>
      </c>
      <c r="UW8">
        <v>11380</v>
      </c>
      <c r="UX8">
        <v>13810</v>
      </c>
      <c r="UY8">
        <v>12416</v>
      </c>
      <c r="UZ8">
        <v>12224</v>
      </c>
      <c r="VA8">
        <v>11847</v>
      </c>
      <c r="VB8">
        <v>11504</v>
      </c>
      <c r="VC8">
        <v>10694</v>
      </c>
      <c r="VD8">
        <v>10715</v>
      </c>
      <c r="VE8">
        <v>10313</v>
      </c>
      <c r="VF8">
        <v>9933</v>
      </c>
      <c r="VG8">
        <v>9275</v>
      </c>
      <c r="VH8">
        <v>9020</v>
      </c>
      <c r="VI8">
        <v>9030</v>
      </c>
      <c r="VJ8">
        <v>20172</v>
      </c>
      <c r="VK8">
        <v>19939</v>
      </c>
      <c r="VL8">
        <v>17954</v>
      </c>
      <c r="VM8">
        <v>17419</v>
      </c>
      <c r="VN8">
        <v>16139</v>
      </c>
      <c r="VO8">
        <v>15772</v>
      </c>
      <c r="VP8">
        <v>14736</v>
      </c>
      <c r="VQ8">
        <v>14261</v>
      </c>
      <c r="VR8">
        <v>13610</v>
      </c>
      <c r="VS8">
        <v>13408</v>
      </c>
      <c r="VT8">
        <v>13408</v>
      </c>
      <c r="VU8">
        <v>13096</v>
      </c>
      <c r="VV8">
        <v>12866</v>
      </c>
      <c r="VW8">
        <v>12586</v>
      </c>
      <c r="VX8">
        <v>12859</v>
      </c>
      <c r="VY8">
        <v>12781</v>
      </c>
      <c r="VZ8">
        <v>12346</v>
      </c>
      <c r="WA8">
        <v>12391</v>
      </c>
      <c r="WB8">
        <v>11629</v>
      </c>
      <c r="WC8">
        <v>11960</v>
      </c>
      <c r="WD8">
        <v>27953</v>
      </c>
      <c r="WE8">
        <v>27953</v>
      </c>
      <c r="WF8">
        <v>27151</v>
      </c>
      <c r="WG8">
        <v>27054</v>
      </c>
      <c r="WH8">
        <v>25194</v>
      </c>
      <c r="WI8">
        <v>24997</v>
      </c>
      <c r="WJ8">
        <v>23837</v>
      </c>
      <c r="WK8">
        <v>23164</v>
      </c>
      <c r="WL8">
        <v>22606</v>
      </c>
      <c r="WM8">
        <v>22337</v>
      </c>
      <c r="WN8">
        <v>20782</v>
      </c>
      <c r="WO8">
        <v>17124</v>
      </c>
      <c r="WP8">
        <v>16295</v>
      </c>
      <c r="WQ8">
        <v>16052</v>
      </c>
      <c r="WR8">
        <v>15694</v>
      </c>
      <c r="WS8">
        <v>14984</v>
      </c>
      <c r="WT8">
        <v>14525</v>
      </c>
      <c r="WU8">
        <v>13458</v>
      </c>
      <c r="WV8">
        <v>13458</v>
      </c>
      <c r="WW8">
        <v>13093</v>
      </c>
      <c r="WX8">
        <v>26757</v>
      </c>
      <c r="WY8">
        <v>28087</v>
      </c>
      <c r="WZ8">
        <v>25769</v>
      </c>
      <c r="XA8">
        <v>25630</v>
      </c>
      <c r="XB8">
        <v>24341</v>
      </c>
      <c r="XC8">
        <v>23785</v>
      </c>
      <c r="XD8">
        <v>24002</v>
      </c>
      <c r="XE8">
        <v>22014</v>
      </c>
      <c r="XF8">
        <v>21699</v>
      </c>
      <c r="XG8">
        <v>21201</v>
      </c>
      <c r="XH8">
        <v>21286</v>
      </c>
      <c r="XI8">
        <v>20919</v>
      </c>
      <c r="XJ8">
        <v>20883</v>
      </c>
      <c r="XK8">
        <v>20630</v>
      </c>
      <c r="XL8">
        <v>20341</v>
      </c>
      <c r="XM8">
        <v>19863</v>
      </c>
      <c r="XN8">
        <v>20189</v>
      </c>
      <c r="XO8">
        <v>19629</v>
      </c>
      <c r="XP8">
        <v>19605</v>
      </c>
      <c r="XQ8">
        <v>18773</v>
      </c>
      <c r="XR8">
        <v>19247</v>
      </c>
      <c r="XS8">
        <v>18224</v>
      </c>
      <c r="XT8">
        <v>17454</v>
      </c>
      <c r="XU8">
        <v>16865</v>
      </c>
      <c r="XV8">
        <v>16592</v>
      </c>
      <c r="XW8">
        <v>17477</v>
      </c>
      <c r="XX8">
        <v>16498</v>
      </c>
      <c r="XY8">
        <v>16316</v>
      </c>
      <c r="XZ8">
        <v>15820</v>
      </c>
      <c r="YA8">
        <v>15587</v>
      </c>
      <c r="YB8">
        <v>15271</v>
      </c>
      <c r="YC8">
        <v>15760</v>
      </c>
      <c r="YD8">
        <v>15083</v>
      </c>
      <c r="YE8">
        <v>14337</v>
      </c>
      <c r="YF8">
        <v>14394</v>
      </c>
      <c r="YG8">
        <v>13704</v>
      </c>
      <c r="YH8">
        <v>13901</v>
      </c>
      <c r="YI8">
        <v>12882</v>
      </c>
      <c r="YJ8">
        <v>12940</v>
      </c>
      <c r="YK8">
        <v>12940</v>
      </c>
      <c r="YL8">
        <v>12200</v>
      </c>
      <c r="YM8">
        <v>12120</v>
      </c>
      <c r="YN8">
        <v>12376</v>
      </c>
      <c r="YO8">
        <v>12390</v>
      </c>
      <c r="YP8">
        <v>12140</v>
      </c>
      <c r="YQ8">
        <v>13661</v>
      </c>
      <c r="YR8">
        <v>13493</v>
      </c>
      <c r="YS8">
        <v>13056</v>
      </c>
      <c r="YT8">
        <v>13014</v>
      </c>
      <c r="YU8">
        <v>12209</v>
      </c>
      <c r="YV8">
        <v>11794</v>
      </c>
      <c r="YW8">
        <v>11590</v>
      </c>
      <c r="YX8">
        <v>11281</v>
      </c>
      <c r="YY8">
        <v>11346</v>
      </c>
      <c r="YZ8">
        <v>10236</v>
      </c>
      <c r="ZA8">
        <v>9999</v>
      </c>
      <c r="ZB8">
        <v>10401</v>
      </c>
      <c r="ZC8">
        <v>10302</v>
      </c>
      <c r="ZD8">
        <v>9592</v>
      </c>
      <c r="ZE8">
        <v>9530</v>
      </c>
      <c r="ZF8">
        <v>9212</v>
      </c>
      <c r="ZG8">
        <v>8930</v>
      </c>
      <c r="ZH8">
        <v>8893</v>
      </c>
      <c r="ZI8">
        <v>9336</v>
      </c>
      <c r="ZJ8">
        <v>9254</v>
      </c>
      <c r="ZK8">
        <v>9029</v>
      </c>
      <c r="ZL8">
        <v>9251</v>
      </c>
      <c r="ZM8">
        <v>9199</v>
      </c>
      <c r="ZN8">
        <v>9199</v>
      </c>
      <c r="ZO8">
        <v>8741</v>
      </c>
      <c r="ZP8">
        <v>14604</v>
      </c>
      <c r="ZQ8">
        <v>14588</v>
      </c>
      <c r="ZR8">
        <v>14666</v>
      </c>
      <c r="ZS8">
        <v>14648</v>
      </c>
      <c r="ZT8">
        <v>13997</v>
      </c>
      <c r="ZU8">
        <v>13578</v>
      </c>
      <c r="ZV8">
        <v>13776</v>
      </c>
      <c r="ZW8">
        <v>13913</v>
      </c>
      <c r="ZX8">
        <v>13233</v>
      </c>
      <c r="ZY8">
        <v>13182</v>
      </c>
      <c r="ZZ8">
        <v>13022</v>
      </c>
      <c r="AAA8">
        <v>12736</v>
      </c>
      <c r="AAB8">
        <v>12596</v>
      </c>
      <c r="AAC8">
        <v>12617</v>
      </c>
      <c r="AAD8">
        <v>12173</v>
      </c>
      <c r="AAE8">
        <v>11742</v>
      </c>
      <c r="AAF8">
        <v>11609</v>
      </c>
      <c r="AAG8">
        <v>11717</v>
      </c>
      <c r="AAH8">
        <v>11129</v>
      </c>
      <c r="AAI8">
        <v>11036</v>
      </c>
      <c r="AAJ8">
        <v>13881</v>
      </c>
      <c r="AAK8">
        <v>13681</v>
      </c>
      <c r="AAL8">
        <v>13078</v>
      </c>
      <c r="AAM8">
        <v>13078</v>
      </c>
      <c r="AAN8">
        <v>12929</v>
      </c>
      <c r="AAO8">
        <v>12102</v>
      </c>
      <c r="AAP8">
        <v>11403</v>
      </c>
      <c r="AAQ8">
        <v>11048</v>
      </c>
      <c r="AAR8">
        <v>10877</v>
      </c>
      <c r="AAS8">
        <v>10782</v>
      </c>
      <c r="AAT8">
        <v>10823</v>
      </c>
      <c r="AAU8">
        <v>10741</v>
      </c>
      <c r="AAV8">
        <v>10518</v>
      </c>
      <c r="AAW8">
        <v>10518</v>
      </c>
      <c r="AAX8">
        <v>9525</v>
      </c>
      <c r="AAY8">
        <v>9125</v>
      </c>
      <c r="AAZ8">
        <v>9248</v>
      </c>
      <c r="ABA8">
        <v>9528</v>
      </c>
      <c r="ABB8">
        <v>9528</v>
      </c>
      <c r="ABC8">
        <v>9305</v>
      </c>
      <c r="ABD8">
        <v>19929</v>
      </c>
      <c r="ABE8">
        <v>19356</v>
      </c>
      <c r="ABF8">
        <v>18687</v>
      </c>
      <c r="ABG8">
        <v>18374</v>
      </c>
      <c r="ABH8">
        <v>17860</v>
      </c>
      <c r="ABI8">
        <v>17077</v>
      </c>
      <c r="ABJ8">
        <v>16486</v>
      </c>
      <c r="ABK8">
        <v>15970</v>
      </c>
      <c r="ABL8">
        <v>15545</v>
      </c>
      <c r="ABM8">
        <v>15281</v>
      </c>
      <c r="ABN8">
        <v>14977</v>
      </c>
      <c r="ABO8">
        <v>14862</v>
      </c>
      <c r="ABP8">
        <v>14936</v>
      </c>
      <c r="ABQ8">
        <v>14724</v>
      </c>
      <c r="ABR8">
        <v>13967</v>
      </c>
      <c r="ABS8">
        <v>12634</v>
      </c>
      <c r="ABT8">
        <v>11593</v>
      </c>
      <c r="ABU8">
        <v>11847</v>
      </c>
      <c r="ABV8">
        <v>10993</v>
      </c>
      <c r="ABW8">
        <v>10817</v>
      </c>
      <c r="ABX8">
        <v>10817</v>
      </c>
      <c r="ABY8">
        <v>10023</v>
      </c>
      <c r="ABZ8">
        <v>9410</v>
      </c>
      <c r="ACA8">
        <v>9141</v>
      </c>
      <c r="ACB8">
        <v>9143</v>
      </c>
      <c r="ACC8">
        <v>13186</v>
      </c>
      <c r="ACD8">
        <v>12669</v>
      </c>
      <c r="ACE8">
        <v>12049</v>
      </c>
      <c r="ACF8">
        <v>12270</v>
      </c>
      <c r="ACG8">
        <v>12622</v>
      </c>
      <c r="ACH8">
        <v>12209</v>
      </c>
      <c r="ACI8">
        <v>10931</v>
      </c>
      <c r="ACJ8">
        <v>10060</v>
      </c>
      <c r="ACK8">
        <v>9222</v>
      </c>
      <c r="ACL8">
        <v>9346</v>
      </c>
      <c r="ACM8">
        <v>9125</v>
      </c>
      <c r="ACN8">
        <v>8549</v>
      </c>
      <c r="ACO8">
        <v>8532</v>
      </c>
      <c r="ACP8">
        <v>8665</v>
      </c>
      <c r="ACQ8">
        <v>8670</v>
      </c>
      <c r="ACR8">
        <v>9311</v>
      </c>
      <c r="ACS8">
        <v>8909</v>
      </c>
      <c r="ACT8">
        <v>8865</v>
      </c>
      <c r="ACU8">
        <v>8809</v>
      </c>
      <c r="ACV8">
        <v>8349</v>
      </c>
      <c r="ACW8">
        <v>10484</v>
      </c>
      <c r="ACX8">
        <v>10250</v>
      </c>
      <c r="ACY8">
        <v>10416</v>
      </c>
      <c r="ACZ8">
        <v>9595</v>
      </c>
      <c r="ADA8">
        <v>9538</v>
      </c>
      <c r="ADB8">
        <v>9024</v>
      </c>
      <c r="ADC8">
        <v>8647</v>
      </c>
      <c r="ADD8">
        <v>8315</v>
      </c>
      <c r="ADE8">
        <v>8738</v>
      </c>
      <c r="ADF8">
        <v>8341</v>
      </c>
      <c r="ADG8">
        <v>8420</v>
      </c>
      <c r="ADH8">
        <v>8314</v>
      </c>
      <c r="ADI8">
        <v>7560</v>
      </c>
      <c r="ADJ8">
        <v>7676</v>
      </c>
      <c r="ADK8">
        <v>7411</v>
      </c>
      <c r="ADL8">
        <v>7604</v>
      </c>
      <c r="ADM8">
        <v>7500</v>
      </c>
      <c r="ADN8">
        <v>7602</v>
      </c>
      <c r="ADO8">
        <v>7390</v>
      </c>
      <c r="ADP8">
        <v>6708</v>
      </c>
      <c r="ADQ8">
        <v>17744</v>
      </c>
      <c r="ADR8">
        <v>17004</v>
      </c>
      <c r="ADS8">
        <v>15964</v>
      </c>
      <c r="ADT8">
        <v>15210</v>
      </c>
      <c r="ADU8">
        <v>14877</v>
      </c>
      <c r="ADV8">
        <v>14831</v>
      </c>
      <c r="ADW8">
        <v>15009</v>
      </c>
      <c r="ADX8">
        <v>14880</v>
      </c>
      <c r="ADY8">
        <v>14772</v>
      </c>
      <c r="ADZ8">
        <v>14426</v>
      </c>
      <c r="AEA8">
        <v>14133</v>
      </c>
      <c r="AEB8">
        <v>13462</v>
      </c>
      <c r="AEC8">
        <v>12771</v>
      </c>
      <c r="AED8">
        <v>12771</v>
      </c>
      <c r="AEE8">
        <v>12383</v>
      </c>
      <c r="AEF8">
        <v>12212</v>
      </c>
      <c r="AEG8">
        <v>12167</v>
      </c>
      <c r="AEH8">
        <v>11735</v>
      </c>
      <c r="AEI8">
        <v>10822</v>
      </c>
      <c r="AEJ8">
        <v>11024</v>
      </c>
      <c r="AEK8">
        <v>10927</v>
      </c>
      <c r="AEL8">
        <v>10902</v>
      </c>
      <c r="AEM8">
        <v>10472</v>
      </c>
      <c r="AEN8">
        <v>10717</v>
      </c>
      <c r="AEO8">
        <v>10783</v>
      </c>
      <c r="AEP8">
        <v>22563</v>
      </c>
      <c r="AEQ8">
        <v>22396</v>
      </c>
      <c r="AER8">
        <v>22603</v>
      </c>
      <c r="AES8">
        <v>20909</v>
      </c>
      <c r="AET8">
        <v>21117</v>
      </c>
      <c r="AEU8">
        <v>20736</v>
      </c>
      <c r="AEV8">
        <v>20182</v>
      </c>
      <c r="AEW8">
        <v>19047</v>
      </c>
      <c r="AEX8">
        <v>18353</v>
      </c>
      <c r="AEY8">
        <v>17581</v>
      </c>
      <c r="AEZ8">
        <v>17295</v>
      </c>
      <c r="AFA8">
        <v>16916</v>
      </c>
      <c r="AFB8">
        <v>16505</v>
      </c>
      <c r="AFC8">
        <v>16444</v>
      </c>
      <c r="AFD8">
        <v>15746</v>
      </c>
      <c r="AFE8">
        <v>15211</v>
      </c>
      <c r="AFF8">
        <v>14825</v>
      </c>
      <c r="AFG8">
        <v>14577</v>
      </c>
      <c r="AFH8">
        <v>13849</v>
      </c>
      <c r="AFI8">
        <v>12857</v>
      </c>
      <c r="AFJ8">
        <v>21885</v>
      </c>
      <c r="AFK8">
        <v>20821</v>
      </c>
      <c r="AFL8">
        <v>21008</v>
      </c>
      <c r="AFM8">
        <v>18119</v>
      </c>
      <c r="AFN8">
        <v>18571</v>
      </c>
      <c r="AFO8">
        <v>18607</v>
      </c>
      <c r="AFP8">
        <v>18819</v>
      </c>
      <c r="AFQ8">
        <v>18664</v>
      </c>
      <c r="AFR8">
        <v>18939</v>
      </c>
      <c r="AFS8">
        <v>18899</v>
      </c>
      <c r="AFT8">
        <v>18385</v>
      </c>
      <c r="AFU8">
        <v>18065</v>
      </c>
      <c r="AFV8">
        <v>18065</v>
      </c>
      <c r="AFW8">
        <v>17588</v>
      </c>
      <c r="AFX8">
        <v>17668</v>
      </c>
      <c r="AFY8">
        <v>16323</v>
      </c>
      <c r="AFZ8">
        <v>15894</v>
      </c>
      <c r="AGA8">
        <v>15536</v>
      </c>
      <c r="AGB8">
        <v>15456</v>
      </c>
      <c r="AGC8">
        <v>15252</v>
      </c>
      <c r="AGD8">
        <v>16066</v>
      </c>
      <c r="AGE8">
        <v>15799</v>
      </c>
      <c r="AGF8">
        <v>14733</v>
      </c>
      <c r="AGG8">
        <v>14733</v>
      </c>
      <c r="AGH8">
        <v>14256</v>
      </c>
      <c r="AGI8">
        <v>13974</v>
      </c>
      <c r="AGJ8">
        <v>13358</v>
      </c>
      <c r="AGK8">
        <v>13882</v>
      </c>
      <c r="AGL8">
        <v>13840</v>
      </c>
      <c r="AGM8">
        <v>13759</v>
      </c>
      <c r="AGN8">
        <v>13652</v>
      </c>
      <c r="AGO8">
        <v>13101</v>
      </c>
      <c r="AGP8">
        <v>12933</v>
      </c>
      <c r="AGQ8">
        <v>12556</v>
      </c>
      <c r="AGR8">
        <v>12213</v>
      </c>
      <c r="AGS8">
        <v>12665</v>
      </c>
      <c r="AGT8">
        <v>12246</v>
      </c>
      <c r="AGU8">
        <v>12126</v>
      </c>
      <c r="AGV8">
        <v>12126</v>
      </c>
      <c r="AGW8">
        <v>11863</v>
      </c>
      <c r="AGX8">
        <v>12112</v>
      </c>
      <c r="AGY8">
        <v>12286</v>
      </c>
      <c r="AGZ8">
        <v>11998</v>
      </c>
      <c r="AHA8">
        <v>11606</v>
      </c>
      <c r="AHB8">
        <v>10230</v>
      </c>
      <c r="AHC8">
        <v>14519</v>
      </c>
      <c r="AHD8">
        <v>14799</v>
      </c>
      <c r="AHE8">
        <v>14774</v>
      </c>
      <c r="AHF8">
        <v>13731</v>
      </c>
      <c r="AHG8">
        <v>13692</v>
      </c>
      <c r="AHH8">
        <v>13373</v>
      </c>
      <c r="AHI8">
        <v>13486</v>
      </c>
      <c r="AHJ8">
        <v>13502</v>
      </c>
      <c r="AHK8">
        <v>13687</v>
      </c>
      <c r="AHL8">
        <v>13161</v>
      </c>
      <c r="AHM8">
        <v>12837</v>
      </c>
      <c r="AHN8">
        <v>12730</v>
      </c>
      <c r="AHO8">
        <v>12366</v>
      </c>
      <c r="AHP8">
        <v>12414</v>
      </c>
      <c r="AHQ8">
        <v>12087</v>
      </c>
      <c r="AHR8">
        <v>11480</v>
      </c>
      <c r="AHS8">
        <v>11206</v>
      </c>
      <c r="AHT8">
        <v>10538</v>
      </c>
      <c r="AHU8">
        <v>10201</v>
      </c>
      <c r="AHV8">
        <v>9851</v>
      </c>
      <c r="AHW8">
        <v>18999</v>
      </c>
      <c r="AHX8">
        <v>18480</v>
      </c>
      <c r="AHY8">
        <v>17746</v>
      </c>
      <c r="AHZ8">
        <v>15932</v>
      </c>
      <c r="AIA8">
        <v>14796</v>
      </c>
      <c r="AIB8">
        <v>13551</v>
      </c>
      <c r="AIC8">
        <v>12979</v>
      </c>
      <c r="AID8">
        <v>13261</v>
      </c>
      <c r="AIE8">
        <v>13087</v>
      </c>
      <c r="AIF8">
        <v>13087</v>
      </c>
      <c r="AIG8">
        <v>12576</v>
      </c>
      <c r="AIH8">
        <v>12578</v>
      </c>
      <c r="AII8">
        <v>11745</v>
      </c>
      <c r="AIJ8">
        <v>11522</v>
      </c>
      <c r="AIK8">
        <v>10814</v>
      </c>
      <c r="AIL8">
        <v>10277</v>
      </c>
      <c r="AIM8">
        <v>10087</v>
      </c>
      <c r="AIN8">
        <v>10019</v>
      </c>
      <c r="AIO8">
        <v>9681</v>
      </c>
      <c r="AIP8">
        <v>9270</v>
      </c>
      <c r="AIQ8">
        <v>18236</v>
      </c>
      <c r="AIR8">
        <v>17873</v>
      </c>
      <c r="AIS8">
        <v>17846</v>
      </c>
      <c r="AIT8">
        <v>16643</v>
      </c>
      <c r="AIU8">
        <v>16146</v>
      </c>
      <c r="AIV8">
        <v>16717</v>
      </c>
      <c r="AIW8">
        <v>16528</v>
      </c>
      <c r="AIX8">
        <v>17205</v>
      </c>
      <c r="AIY8">
        <v>16883</v>
      </c>
      <c r="AIZ8">
        <v>16304</v>
      </c>
      <c r="AJA8">
        <v>16522</v>
      </c>
      <c r="AJB8">
        <v>16625</v>
      </c>
      <c r="AJC8">
        <v>16696</v>
      </c>
      <c r="AJD8">
        <v>16804</v>
      </c>
      <c r="AJE8">
        <v>16495</v>
      </c>
      <c r="AJF8">
        <v>16451</v>
      </c>
      <c r="AJG8">
        <v>15998</v>
      </c>
      <c r="AJH8">
        <v>15625</v>
      </c>
      <c r="AJI8">
        <v>15649</v>
      </c>
      <c r="AJJ8">
        <v>15121</v>
      </c>
      <c r="AJK8">
        <v>14786</v>
      </c>
      <c r="AJL8">
        <v>14509</v>
      </c>
      <c r="AJM8">
        <v>13733</v>
      </c>
      <c r="AJN8">
        <v>13733</v>
      </c>
      <c r="AJO8">
        <v>13384</v>
      </c>
      <c r="AJP8">
        <v>19264</v>
      </c>
      <c r="AJQ8">
        <v>18587</v>
      </c>
      <c r="AJR8">
        <v>19008</v>
      </c>
      <c r="AJS8">
        <v>18047</v>
      </c>
      <c r="AJT8">
        <v>17133</v>
      </c>
      <c r="AJU8">
        <v>16803</v>
      </c>
      <c r="AJV8">
        <v>16009</v>
      </c>
      <c r="AJW8">
        <v>15353</v>
      </c>
      <c r="AJX8">
        <v>14888</v>
      </c>
      <c r="AJY8">
        <v>13935</v>
      </c>
      <c r="AJZ8">
        <v>13875</v>
      </c>
      <c r="AKA8">
        <v>12490</v>
      </c>
      <c r="AKB8">
        <v>12332</v>
      </c>
      <c r="AKC8">
        <v>12166</v>
      </c>
      <c r="AKD8">
        <v>12055</v>
      </c>
      <c r="AKE8">
        <v>11005</v>
      </c>
      <c r="AKF8">
        <v>10980</v>
      </c>
      <c r="AKG8">
        <v>10774</v>
      </c>
      <c r="AKH8">
        <v>9727</v>
      </c>
      <c r="AKI8">
        <v>9600</v>
      </c>
      <c r="AKJ8">
        <v>12965</v>
      </c>
      <c r="AKK8">
        <v>12474</v>
      </c>
      <c r="AKL8">
        <v>11288</v>
      </c>
      <c r="AKM8">
        <v>11288</v>
      </c>
      <c r="AKN8">
        <v>11287</v>
      </c>
      <c r="AKO8">
        <v>11275</v>
      </c>
      <c r="AKP8">
        <v>10734</v>
      </c>
      <c r="AKQ8">
        <v>10389</v>
      </c>
      <c r="AKR8">
        <v>10131</v>
      </c>
      <c r="AKS8">
        <v>9880</v>
      </c>
      <c r="AKT8">
        <v>9823</v>
      </c>
      <c r="AKU8">
        <v>9840</v>
      </c>
      <c r="AKV8">
        <v>9102</v>
      </c>
      <c r="AKW8">
        <v>9102</v>
      </c>
      <c r="AKX8">
        <v>9285</v>
      </c>
      <c r="AKY8">
        <v>9085</v>
      </c>
      <c r="AKZ8">
        <v>9141</v>
      </c>
      <c r="ALA8">
        <v>9072</v>
      </c>
      <c r="ALB8">
        <v>9072</v>
      </c>
      <c r="ALC8">
        <v>8785</v>
      </c>
      <c r="ALD8">
        <v>11686</v>
      </c>
      <c r="ALE8">
        <v>11115</v>
      </c>
      <c r="ALF8">
        <v>10922</v>
      </c>
      <c r="ALG8">
        <v>8747</v>
      </c>
      <c r="ALH8">
        <v>8699</v>
      </c>
      <c r="ALI8">
        <v>8898</v>
      </c>
      <c r="ALJ8">
        <v>8708</v>
      </c>
      <c r="ALK8">
        <v>8616</v>
      </c>
      <c r="ALL8">
        <v>8836</v>
      </c>
      <c r="ALM8">
        <v>9075</v>
      </c>
      <c r="ALN8">
        <v>9024</v>
      </c>
      <c r="ALO8">
        <v>9169</v>
      </c>
      <c r="ALP8">
        <v>9418</v>
      </c>
      <c r="ALQ8">
        <v>9152</v>
      </c>
      <c r="ALR8">
        <v>9023</v>
      </c>
      <c r="ALS8">
        <v>8863</v>
      </c>
      <c r="ALT8">
        <v>8885</v>
      </c>
      <c r="ALU8">
        <v>8745</v>
      </c>
      <c r="ALV8">
        <v>8709</v>
      </c>
      <c r="ALW8">
        <v>8830</v>
      </c>
      <c r="ALX8">
        <v>8830</v>
      </c>
      <c r="ALY8">
        <v>8974</v>
      </c>
      <c r="ALZ8">
        <v>8530</v>
      </c>
      <c r="AMA8">
        <v>8171</v>
      </c>
      <c r="AMB8">
        <v>7905</v>
      </c>
      <c r="AMC8">
        <v>13555</v>
      </c>
      <c r="AMD8">
        <v>12877</v>
      </c>
      <c r="AME8">
        <v>12184</v>
      </c>
      <c r="AMF8">
        <v>11318</v>
      </c>
      <c r="AMG8">
        <v>11255</v>
      </c>
      <c r="AMH8">
        <v>11414</v>
      </c>
      <c r="AMI8">
        <v>10877</v>
      </c>
      <c r="AMJ8">
        <v>10986</v>
      </c>
      <c r="AMK8">
        <v>11105</v>
      </c>
      <c r="AML8">
        <v>10903</v>
      </c>
      <c r="AMM8">
        <v>10935</v>
      </c>
      <c r="AMN8">
        <v>10700</v>
      </c>
      <c r="AMO8">
        <v>10430</v>
      </c>
      <c r="AMP8">
        <v>10006</v>
      </c>
      <c r="AMQ8">
        <v>9729</v>
      </c>
      <c r="AMR8">
        <v>9448</v>
      </c>
      <c r="AMS8">
        <v>9269</v>
      </c>
      <c r="AMT8">
        <v>9277</v>
      </c>
      <c r="AMU8">
        <v>8719</v>
      </c>
      <c r="AMV8">
        <v>8211</v>
      </c>
      <c r="AMW8">
        <v>8802</v>
      </c>
      <c r="AMX8">
        <v>8275</v>
      </c>
      <c r="AMY8">
        <v>8506</v>
      </c>
      <c r="AMZ8">
        <v>8411</v>
      </c>
      <c r="ANA8">
        <v>8325</v>
      </c>
      <c r="ANB8">
        <v>8567</v>
      </c>
      <c r="ANC8">
        <v>8334</v>
      </c>
      <c r="AND8">
        <v>8503</v>
      </c>
      <c r="ANE8">
        <v>8288</v>
      </c>
      <c r="ANF8">
        <v>8127</v>
      </c>
      <c r="ANG8">
        <v>8048</v>
      </c>
      <c r="ANH8">
        <v>7457</v>
      </c>
      <c r="ANI8">
        <v>7055</v>
      </c>
      <c r="ANJ8">
        <v>6924</v>
      </c>
      <c r="ANK8">
        <v>6981</v>
      </c>
      <c r="ANL8">
        <v>6985</v>
      </c>
      <c r="ANM8">
        <v>6882</v>
      </c>
      <c r="ANN8">
        <v>6558</v>
      </c>
      <c r="ANO8">
        <v>6190</v>
      </c>
      <c r="ANP8">
        <v>6080</v>
      </c>
      <c r="ANQ8">
        <v>15590</v>
      </c>
      <c r="ANR8">
        <v>15676</v>
      </c>
      <c r="ANS8">
        <v>16260</v>
      </c>
      <c r="ANT8">
        <v>14377</v>
      </c>
      <c r="ANU8">
        <v>14439</v>
      </c>
      <c r="ANV8">
        <v>14363</v>
      </c>
      <c r="ANW8">
        <v>13788</v>
      </c>
      <c r="ANX8">
        <v>13884</v>
      </c>
      <c r="ANY8">
        <v>13742</v>
      </c>
      <c r="ANZ8">
        <v>13449</v>
      </c>
      <c r="AOA8">
        <v>12520</v>
      </c>
      <c r="AOB8">
        <v>12026</v>
      </c>
      <c r="AOC8">
        <v>11426</v>
      </c>
      <c r="AOD8">
        <v>11426</v>
      </c>
      <c r="AOE8">
        <v>11711</v>
      </c>
      <c r="AOF8">
        <v>11747</v>
      </c>
      <c r="AOG8">
        <v>11661</v>
      </c>
      <c r="AOH8">
        <v>11543</v>
      </c>
      <c r="AOI8">
        <v>11524</v>
      </c>
      <c r="AOJ8">
        <v>11000</v>
      </c>
      <c r="AOK8">
        <v>10876</v>
      </c>
      <c r="AOL8">
        <v>10690</v>
      </c>
      <c r="AOM8">
        <v>10367</v>
      </c>
      <c r="AON8">
        <v>10218</v>
      </c>
      <c r="AOO8">
        <v>9780</v>
      </c>
      <c r="AOP8">
        <v>15318</v>
      </c>
      <c r="AOQ8">
        <v>15698</v>
      </c>
      <c r="AOR8">
        <v>15921</v>
      </c>
      <c r="AOS8">
        <v>15204</v>
      </c>
      <c r="AOT8">
        <v>14390</v>
      </c>
      <c r="AOU8">
        <v>14236</v>
      </c>
      <c r="AOV8">
        <v>13928</v>
      </c>
      <c r="AOW8">
        <v>14095</v>
      </c>
      <c r="AOX8">
        <v>14030</v>
      </c>
      <c r="AOY8">
        <v>13951</v>
      </c>
      <c r="AOZ8">
        <v>13290</v>
      </c>
      <c r="APA8">
        <v>12694</v>
      </c>
      <c r="APB8">
        <v>12650</v>
      </c>
      <c r="APC8">
        <v>11217</v>
      </c>
      <c r="APD8">
        <v>10768</v>
      </c>
      <c r="APE8">
        <v>10372</v>
      </c>
      <c r="APF8">
        <v>9618</v>
      </c>
      <c r="APG8">
        <v>9290</v>
      </c>
      <c r="APH8">
        <v>8954</v>
      </c>
      <c r="API8">
        <v>8749</v>
      </c>
      <c r="APJ8">
        <v>21842</v>
      </c>
      <c r="APK8">
        <v>22117</v>
      </c>
      <c r="APL8">
        <v>23417</v>
      </c>
      <c r="APM8">
        <v>22246</v>
      </c>
      <c r="APN8">
        <v>22255</v>
      </c>
      <c r="APO8">
        <v>21072</v>
      </c>
      <c r="APP8">
        <v>20516</v>
      </c>
      <c r="APQ8">
        <v>19714</v>
      </c>
      <c r="APR8">
        <v>19223</v>
      </c>
      <c r="APS8">
        <v>18341</v>
      </c>
      <c r="APT8">
        <v>17233</v>
      </c>
      <c r="APU8">
        <v>16292</v>
      </c>
      <c r="APV8">
        <v>16225</v>
      </c>
      <c r="APW8">
        <v>16225</v>
      </c>
      <c r="APX8">
        <v>16028</v>
      </c>
      <c r="APY8">
        <v>15854</v>
      </c>
      <c r="APZ8">
        <v>15504</v>
      </c>
      <c r="AQA8">
        <v>14856</v>
      </c>
      <c r="AQB8">
        <v>14760</v>
      </c>
      <c r="AQC8">
        <v>14071</v>
      </c>
      <c r="AQD8">
        <v>13748</v>
      </c>
      <c r="AQE8">
        <v>13718</v>
      </c>
      <c r="AQF8">
        <v>13278</v>
      </c>
      <c r="AQG8">
        <v>13278</v>
      </c>
      <c r="AQH8">
        <v>13110</v>
      </c>
      <c r="AQI8">
        <v>13009</v>
      </c>
      <c r="AQJ8">
        <v>14489</v>
      </c>
      <c r="AQK8">
        <v>15166</v>
      </c>
      <c r="AQL8">
        <v>13880</v>
      </c>
      <c r="AQM8">
        <v>13673</v>
      </c>
      <c r="AQN8">
        <v>13837</v>
      </c>
      <c r="AQO8">
        <v>12895</v>
      </c>
      <c r="AQP8">
        <v>12002</v>
      </c>
      <c r="AQQ8">
        <v>11128</v>
      </c>
      <c r="AQR8">
        <v>10841</v>
      </c>
      <c r="AQS8">
        <v>10463</v>
      </c>
      <c r="AQT8">
        <v>10338</v>
      </c>
      <c r="AQU8">
        <v>10166</v>
      </c>
      <c r="AQV8">
        <v>10166</v>
      </c>
      <c r="AQW8">
        <v>9852</v>
      </c>
      <c r="AQX8">
        <v>9675</v>
      </c>
      <c r="AQY8">
        <v>9553</v>
      </c>
      <c r="AQZ8">
        <v>9662</v>
      </c>
      <c r="ARA8">
        <v>9528</v>
      </c>
      <c r="ARB8">
        <v>9197</v>
      </c>
      <c r="ARC8">
        <v>13765</v>
      </c>
      <c r="ARD8">
        <v>13227</v>
      </c>
      <c r="ARE8">
        <v>12496</v>
      </c>
      <c r="ARF8">
        <v>12327</v>
      </c>
      <c r="ARG8">
        <v>12172</v>
      </c>
      <c r="ARH8">
        <v>11340</v>
      </c>
      <c r="ARI8">
        <v>11345</v>
      </c>
      <c r="ARJ8">
        <v>11393</v>
      </c>
      <c r="ARK8">
        <v>10947</v>
      </c>
      <c r="ARL8">
        <v>10551</v>
      </c>
      <c r="ARM8">
        <v>9767</v>
      </c>
      <c r="ARN8">
        <v>10011</v>
      </c>
      <c r="ARO8">
        <v>9866</v>
      </c>
      <c r="ARP8">
        <v>9508</v>
      </c>
      <c r="ARQ8">
        <v>9296</v>
      </c>
      <c r="ARR8">
        <v>9206</v>
      </c>
      <c r="ARS8">
        <v>8945</v>
      </c>
      <c r="ART8">
        <v>8840</v>
      </c>
      <c r="ARU8">
        <v>9008</v>
      </c>
      <c r="ARV8">
        <v>8777</v>
      </c>
      <c r="ARW8">
        <v>12463</v>
      </c>
      <c r="ARX8">
        <v>11894</v>
      </c>
      <c r="ARY8">
        <v>11421</v>
      </c>
      <c r="ARZ8">
        <v>10428</v>
      </c>
      <c r="ASA8">
        <v>10428</v>
      </c>
      <c r="ASB8">
        <v>10369</v>
      </c>
      <c r="ASC8">
        <v>10216</v>
      </c>
      <c r="ASD8">
        <v>9546</v>
      </c>
      <c r="ASE8">
        <v>8827</v>
      </c>
      <c r="ASF8">
        <v>8678</v>
      </c>
      <c r="ASG8">
        <v>8485</v>
      </c>
      <c r="ASH8">
        <v>8504</v>
      </c>
      <c r="ASI8">
        <v>8308</v>
      </c>
      <c r="ASJ8">
        <v>8227</v>
      </c>
      <c r="ASK8">
        <v>8142</v>
      </c>
      <c r="ASL8">
        <v>7941</v>
      </c>
      <c r="ASM8">
        <v>7710</v>
      </c>
      <c r="ASN8">
        <v>7655</v>
      </c>
      <c r="ASO8">
        <v>7377</v>
      </c>
      <c r="ASP8">
        <v>7069</v>
      </c>
      <c r="ASQ8">
        <v>6936</v>
      </c>
      <c r="ASR8">
        <v>6932</v>
      </c>
      <c r="ASS8">
        <v>6816</v>
      </c>
      <c r="AST8">
        <v>6753</v>
      </c>
      <c r="ASU8">
        <v>6613</v>
      </c>
      <c r="ASV8">
        <v>6432</v>
      </c>
      <c r="ASW8">
        <v>14167</v>
      </c>
      <c r="ASX8">
        <v>14277</v>
      </c>
      <c r="ASY8">
        <v>13654</v>
      </c>
      <c r="ASZ8">
        <v>14401</v>
      </c>
      <c r="ATA8">
        <v>14104</v>
      </c>
      <c r="ATB8">
        <v>13997</v>
      </c>
      <c r="ATC8">
        <v>13951</v>
      </c>
      <c r="ATD8">
        <v>13534</v>
      </c>
      <c r="ATE8">
        <v>13048</v>
      </c>
      <c r="ATF8">
        <v>13023</v>
      </c>
      <c r="ATG8">
        <v>12691</v>
      </c>
      <c r="ATH8">
        <v>12697</v>
      </c>
      <c r="ATI8">
        <v>12466</v>
      </c>
      <c r="ATJ8">
        <v>12027</v>
      </c>
      <c r="ATK8">
        <v>11792</v>
      </c>
      <c r="ATL8">
        <v>11447</v>
      </c>
      <c r="ATM8">
        <v>11619</v>
      </c>
      <c r="ATN8">
        <v>11619</v>
      </c>
      <c r="ATO8">
        <v>11436</v>
      </c>
      <c r="ATP8">
        <v>16925</v>
      </c>
      <c r="ATQ8">
        <v>15910</v>
      </c>
      <c r="ATR8">
        <v>15603</v>
      </c>
      <c r="ATS8">
        <v>15286</v>
      </c>
      <c r="ATT8">
        <v>14645</v>
      </c>
      <c r="ATU8">
        <v>14483</v>
      </c>
      <c r="ATV8">
        <v>14043</v>
      </c>
      <c r="ATW8">
        <v>13646</v>
      </c>
      <c r="ATX8">
        <v>13543</v>
      </c>
      <c r="ATY8">
        <v>13163</v>
      </c>
      <c r="ATZ8">
        <v>12999</v>
      </c>
      <c r="AUA8">
        <v>13305</v>
      </c>
      <c r="AUB8">
        <v>12957</v>
      </c>
      <c r="AUC8">
        <v>12999</v>
      </c>
      <c r="AUD8">
        <v>12512</v>
      </c>
      <c r="AUE8">
        <v>12578</v>
      </c>
      <c r="AUF8">
        <v>12160</v>
      </c>
      <c r="AUG8">
        <v>11386</v>
      </c>
      <c r="AUH8">
        <v>10417</v>
      </c>
      <c r="AUI8">
        <v>9437</v>
      </c>
      <c r="AUJ8">
        <v>17364</v>
      </c>
      <c r="AUK8">
        <v>16914</v>
      </c>
      <c r="AUL8">
        <v>15030</v>
      </c>
      <c r="AUM8">
        <v>15030</v>
      </c>
      <c r="AUN8">
        <v>14877</v>
      </c>
      <c r="AUO8">
        <v>13963</v>
      </c>
      <c r="AUP8">
        <v>13890</v>
      </c>
      <c r="AUQ8">
        <v>13712</v>
      </c>
      <c r="AUR8">
        <v>14449</v>
      </c>
      <c r="AUS8">
        <v>14373</v>
      </c>
      <c r="AUT8">
        <v>14252</v>
      </c>
      <c r="AUU8">
        <v>13799</v>
      </c>
      <c r="AUV8">
        <v>13189</v>
      </c>
      <c r="AUW8">
        <v>13149</v>
      </c>
      <c r="AUX8">
        <v>12609</v>
      </c>
      <c r="AUY8">
        <v>12659</v>
      </c>
      <c r="AUZ8">
        <v>12565</v>
      </c>
      <c r="AVA8">
        <v>12560</v>
      </c>
      <c r="AVB8">
        <v>11873</v>
      </c>
      <c r="AVC8">
        <v>11873</v>
      </c>
      <c r="AVD8">
        <v>12414</v>
      </c>
      <c r="AVE8">
        <v>12069</v>
      </c>
      <c r="AVF8">
        <v>11724</v>
      </c>
      <c r="AVG8">
        <v>10578</v>
      </c>
      <c r="AVH8">
        <v>9994</v>
      </c>
      <c r="AVI8">
        <v>10242</v>
      </c>
      <c r="AVJ8">
        <v>10249</v>
      </c>
      <c r="AVK8">
        <v>10527</v>
      </c>
      <c r="AVL8">
        <v>9860</v>
      </c>
      <c r="AVM8">
        <v>9143</v>
      </c>
      <c r="AVN8">
        <v>9062</v>
      </c>
      <c r="AVO8">
        <v>8375</v>
      </c>
      <c r="AVP8">
        <v>8552</v>
      </c>
      <c r="AVQ8">
        <v>8516</v>
      </c>
      <c r="AVR8">
        <v>7599</v>
      </c>
      <c r="AVS8">
        <v>7470</v>
      </c>
      <c r="AVT8">
        <v>7389</v>
      </c>
      <c r="AVU8">
        <v>7000</v>
      </c>
      <c r="AVV8">
        <v>6991</v>
      </c>
      <c r="AVW8">
        <v>7814</v>
      </c>
      <c r="AVX8">
        <v>7814</v>
      </c>
      <c r="AVY8">
        <v>7494</v>
      </c>
      <c r="AVZ8">
        <v>7347</v>
      </c>
      <c r="AWA8">
        <v>7353</v>
      </c>
      <c r="AWB8">
        <v>6938</v>
      </c>
      <c r="AWC8">
        <v>9540</v>
      </c>
      <c r="AWD8">
        <v>10424</v>
      </c>
      <c r="AWE8">
        <v>10085</v>
      </c>
      <c r="AWF8">
        <v>8844</v>
      </c>
      <c r="AWG8">
        <v>8295</v>
      </c>
      <c r="AWH8">
        <v>8292</v>
      </c>
      <c r="AWI8">
        <v>7945</v>
      </c>
      <c r="AWJ8">
        <v>7732</v>
      </c>
      <c r="AWK8">
        <v>7476</v>
      </c>
      <c r="AWL8">
        <v>7192</v>
      </c>
      <c r="AWM8">
        <v>7084</v>
      </c>
      <c r="AWN8">
        <v>6780</v>
      </c>
      <c r="AWO8">
        <v>6625</v>
      </c>
      <c r="AWP8">
        <v>6418</v>
      </c>
      <c r="AWQ8">
        <v>6532</v>
      </c>
      <c r="AWR8">
        <v>6386</v>
      </c>
      <c r="AWS8">
        <v>6165</v>
      </c>
      <c r="AWT8">
        <v>6460</v>
      </c>
      <c r="AWU8">
        <v>6424</v>
      </c>
      <c r="AWV8">
        <v>6368</v>
      </c>
      <c r="AWW8">
        <v>12905</v>
      </c>
      <c r="AWX8">
        <v>11772</v>
      </c>
      <c r="AWY8">
        <v>11285</v>
      </c>
      <c r="AWZ8">
        <v>10433</v>
      </c>
      <c r="AXA8">
        <v>10920</v>
      </c>
      <c r="AXB8">
        <v>11055</v>
      </c>
      <c r="AXC8">
        <v>10492</v>
      </c>
      <c r="AXD8">
        <v>10290</v>
      </c>
      <c r="AXE8">
        <v>10150</v>
      </c>
      <c r="AXF8">
        <v>9801</v>
      </c>
      <c r="AXG8">
        <v>9889</v>
      </c>
      <c r="AXH8">
        <v>9407</v>
      </c>
      <c r="AXI8">
        <v>9612</v>
      </c>
      <c r="AXJ8">
        <v>9393</v>
      </c>
      <c r="AXK8">
        <v>9255</v>
      </c>
      <c r="AXL8">
        <v>9024</v>
      </c>
      <c r="AXM8">
        <v>9272</v>
      </c>
      <c r="AXN8">
        <v>9286</v>
      </c>
      <c r="AXO8">
        <v>9149</v>
      </c>
      <c r="AXP8">
        <v>8980</v>
      </c>
      <c r="AXQ8">
        <v>9040</v>
      </c>
      <c r="AXR8">
        <v>8766</v>
      </c>
      <c r="AXS8">
        <v>7691</v>
      </c>
      <c r="AXT8">
        <v>6972</v>
      </c>
      <c r="AXU8">
        <v>6772</v>
      </c>
      <c r="AXV8">
        <v>12082</v>
      </c>
      <c r="AXW8">
        <v>11197</v>
      </c>
      <c r="AXX8">
        <v>10579</v>
      </c>
      <c r="AXY8">
        <v>10281</v>
      </c>
      <c r="AXZ8">
        <v>10101</v>
      </c>
      <c r="AYA8">
        <v>9848</v>
      </c>
      <c r="AYB8">
        <v>9895</v>
      </c>
      <c r="AYC8">
        <v>9522</v>
      </c>
      <c r="AYD8">
        <v>9522</v>
      </c>
      <c r="AYE8">
        <v>9329</v>
      </c>
      <c r="AYF8">
        <v>8979</v>
      </c>
      <c r="AYG8">
        <v>9067</v>
      </c>
      <c r="AYH8">
        <v>8912</v>
      </c>
      <c r="AYI8">
        <v>8642</v>
      </c>
      <c r="AYJ8">
        <v>8415</v>
      </c>
      <c r="AYK8">
        <v>8155</v>
      </c>
      <c r="AYL8">
        <v>7730</v>
      </c>
      <c r="AYM8">
        <v>7211</v>
      </c>
      <c r="AYN8">
        <v>6719</v>
      </c>
      <c r="AYO8">
        <v>6429</v>
      </c>
      <c r="AYP8">
        <v>11799</v>
      </c>
      <c r="AYQ8">
        <v>11893</v>
      </c>
      <c r="AYR8">
        <v>11719</v>
      </c>
      <c r="AYS8">
        <v>11176</v>
      </c>
      <c r="AYT8">
        <v>10835</v>
      </c>
      <c r="AYU8">
        <v>10379</v>
      </c>
      <c r="AYV8">
        <v>10111</v>
      </c>
      <c r="AYW8">
        <v>9822</v>
      </c>
      <c r="AYX8">
        <v>9626</v>
      </c>
      <c r="AYY8">
        <v>9637</v>
      </c>
      <c r="AYZ8">
        <v>9574</v>
      </c>
      <c r="AZA8">
        <v>9246</v>
      </c>
      <c r="AZB8">
        <v>9544</v>
      </c>
      <c r="AZC8">
        <v>9610</v>
      </c>
      <c r="AZD8">
        <v>9187</v>
      </c>
      <c r="AZE8">
        <v>8965</v>
      </c>
      <c r="AZF8">
        <v>8850</v>
      </c>
      <c r="AZG8">
        <v>8674</v>
      </c>
      <c r="AZH8">
        <v>8243</v>
      </c>
      <c r="AZI8">
        <v>7853</v>
      </c>
      <c r="AZJ8">
        <v>12077</v>
      </c>
      <c r="AZK8">
        <v>11565</v>
      </c>
      <c r="AZL8">
        <v>12123</v>
      </c>
      <c r="AZM8">
        <v>11863</v>
      </c>
      <c r="AZN8">
        <v>11845</v>
      </c>
      <c r="AZO8">
        <v>11718</v>
      </c>
      <c r="AZP8">
        <v>11703</v>
      </c>
      <c r="AZQ8">
        <v>11916</v>
      </c>
      <c r="AZR8">
        <v>11372</v>
      </c>
      <c r="AZS8">
        <v>11824</v>
      </c>
      <c r="AZT8">
        <v>11726</v>
      </c>
      <c r="AZU8">
        <v>11808</v>
      </c>
      <c r="AZV8">
        <v>11198</v>
      </c>
      <c r="AZW8">
        <v>11198</v>
      </c>
      <c r="AZX8">
        <v>10898</v>
      </c>
      <c r="AZY8">
        <v>9814</v>
      </c>
      <c r="AZZ8">
        <v>9506</v>
      </c>
      <c r="BAA8">
        <v>9118</v>
      </c>
      <c r="BAB8">
        <v>9076</v>
      </c>
      <c r="BAC8">
        <v>9251</v>
      </c>
      <c r="BAD8">
        <v>9139</v>
      </c>
      <c r="BAE8">
        <v>9106</v>
      </c>
      <c r="BAF8">
        <v>9489</v>
      </c>
      <c r="BAG8">
        <v>8202</v>
      </c>
      <c r="BAH8">
        <v>7949</v>
      </c>
      <c r="BAI8">
        <v>10426</v>
      </c>
      <c r="BAJ8">
        <v>10973</v>
      </c>
      <c r="BAK8">
        <v>11134</v>
      </c>
      <c r="BAL8">
        <v>11196</v>
      </c>
      <c r="BAM8">
        <v>11283</v>
      </c>
      <c r="BAN8">
        <v>11337</v>
      </c>
      <c r="BAO8">
        <v>11327</v>
      </c>
      <c r="BAP8">
        <v>11403</v>
      </c>
      <c r="BAQ8">
        <v>11444</v>
      </c>
      <c r="BAR8">
        <v>11626</v>
      </c>
      <c r="BAS8">
        <v>11525</v>
      </c>
      <c r="BAT8">
        <v>11264</v>
      </c>
      <c r="BAU8">
        <v>11156</v>
      </c>
      <c r="BAV8">
        <v>11156</v>
      </c>
      <c r="BAW8">
        <v>10509</v>
      </c>
      <c r="BAX8">
        <v>10108</v>
      </c>
      <c r="BAY8">
        <v>9566</v>
      </c>
      <c r="BAZ8">
        <v>9086</v>
      </c>
      <c r="BBA8">
        <v>8732</v>
      </c>
      <c r="BBB8">
        <v>8438</v>
      </c>
      <c r="BBC8">
        <v>12959</v>
      </c>
      <c r="BBD8">
        <v>13554</v>
      </c>
      <c r="BBE8">
        <v>13301</v>
      </c>
      <c r="BBF8">
        <v>12607</v>
      </c>
      <c r="BBG8">
        <v>12795</v>
      </c>
      <c r="BBH8">
        <v>11857</v>
      </c>
      <c r="BBI8">
        <v>11623</v>
      </c>
      <c r="BBJ8">
        <v>11375</v>
      </c>
      <c r="BBK8">
        <v>11181</v>
      </c>
      <c r="BBL8">
        <v>11030</v>
      </c>
      <c r="BBM8">
        <v>10769</v>
      </c>
      <c r="BBN8">
        <v>10985</v>
      </c>
      <c r="BBO8">
        <v>10919</v>
      </c>
      <c r="BBP8">
        <v>10655</v>
      </c>
      <c r="BBQ8">
        <v>10427</v>
      </c>
      <c r="BBR8">
        <v>10318</v>
      </c>
      <c r="BBS8">
        <v>10029</v>
      </c>
      <c r="BBT8">
        <v>9715</v>
      </c>
      <c r="BBU8">
        <v>8989</v>
      </c>
      <c r="BBV8">
        <v>8028</v>
      </c>
      <c r="BBW8">
        <v>11769</v>
      </c>
      <c r="BBX8">
        <v>11191</v>
      </c>
      <c r="BBY8">
        <v>10202</v>
      </c>
      <c r="BBZ8">
        <v>10138</v>
      </c>
      <c r="BCA8">
        <v>9971</v>
      </c>
      <c r="BCB8">
        <v>9822</v>
      </c>
      <c r="BCC8">
        <v>9653</v>
      </c>
      <c r="BCD8">
        <v>9939</v>
      </c>
      <c r="BCE8">
        <v>9847</v>
      </c>
      <c r="BCF8">
        <v>9392</v>
      </c>
      <c r="BCG8">
        <v>9381</v>
      </c>
      <c r="BCH8">
        <v>9535</v>
      </c>
      <c r="BCI8">
        <v>9565</v>
      </c>
      <c r="BCJ8">
        <v>9356</v>
      </c>
      <c r="BCK8">
        <v>9356</v>
      </c>
      <c r="BCL8">
        <v>9464</v>
      </c>
      <c r="BCM8">
        <v>9484</v>
      </c>
      <c r="BCN8">
        <v>10146</v>
      </c>
      <c r="BCO8">
        <v>9708</v>
      </c>
      <c r="BCP8">
        <v>9525</v>
      </c>
      <c r="BCQ8">
        <v>9694</v>
      </c>
      <c r="BCR8">
        <v>9804</v>
      </c>
      <c r="BCS8">
        <v>10243</v>
      </c>
      <c r="BCT8">
        <v>9729</v>
      </c>
      <c r="BCU8">
        <v>9681</v>
      </c>
      <c r="BCV8">
        <v>14927</v>
      </c>
      <c r="BCW8">
        <v>14478</v>
      </c>
      <c r="BCX8">
        <v>14385</v>
      </c>
      <c r="BCY8">
        <v>14168</v>
      </c>
      <c r="BCZ8">
        <v>13750</v>
      </c>
      <c r="BDA8">
        <v>13228</v>
      </c>
      <c r="BDB8">
        <v>12628</v>
      </c>
      <c r="BDC8">
        <v>12439</v>
      </c>
      <c r="BDD8">
        <v>12102</v>
      </c>
      <c r="BDE8">
        <v>11931</v>
      </c>
      <c r="BDF8">
        <v>11701</v>
      </c>
      <c r="BDG8">
        <v>11559</v>
      </c>
      <c r="BDH8">
        <v>11273</v>
      </c>
      <c r="BDI8">
        <v>10941</v>
      </c>
      <c r="BDJ8">
        <v>10018</v>
      </c>
      <c r="BDK8">
        <v>9422</v>
      </c>
      <c r="BDL8">
        <v>8846</v>
      </c>
      <c r="BDM8">
        <v>8628</v>
      </c>
      <c r="BDN8">
        <v>8514</v>
      </c>
      <c r="BDO8">
        <v>8137</v>
      </c>
      <c r="BDP8">
        <v>10273</v>
      </c>
      <c r="BDQ8">
        <v>10001</v>
      </c>
      <c r="BDR8">
        <v>9389</v>
      </c>
      <c r="BDS8">
        <v>9389</v>
      </c>
      <c r="BDT8">
        <v>9296</v>
      </c>
      <c r="BDU8">
        <v>9125</v>
      </c>
      <c r="BDV8">
        <v>8739</v>
      </c>
      <c r="BDW8">
        <v>8390</v>
      </c>
      <c r="BDX8">
        <v>8112</v>
      </c>
      <c r="BDY8">
        <v>7860</v>
      </c>
      <c r="BDZ8">
        <v>7439</v>
      </c>
      <c r="BEA8">
        <v>7376</v>
      </c>
      <c r="BEB8">
        <v>6824</v>
      </c>
      <c r="BEC8">
        <v>6452</v>
      </c>
      <c r="BED8">
        <v>6550</v>
      </c>
      <c r="BEE8">
        <v>6515</v>
      </c>
      <c r="BEF8">
        <v>5901</v>
      </c>
      <c r="BEG8">
        <v>5395</v>
      </c>
      <c r="BEH8">
        <v>5119</v>
      </c>
      <c r="BEI8">
        <v>4651</v>
      </c>
      <c r="BEJ8">
        <v>12662</v>
      </c>
      <c r="BEK8">
        <v>14501</v>
      </c>
      <c r="BEL8">
        <v>11625</v>
      </c>
      <c r="BEM8">
        <v>11625</v>
      </c>
      <c r="BEN8">
        <v>11284</v>
      </c>
      <c r="BEO8">
        <v>11204</v>
      </c>
      <c r="BEP8">
        <v>10909</v>
      </c>
      <c r="BEQ8">
        <v>9599</v>
      </c>
      <c r="BER8">
        <v>9457</v>
      </c>
      <c r="BES8">
        <v>8950</v>
      </c>
      <c r="BET8">
        <v>8193</v>
      </c>
      <c r="BEU8">
        <v>7765</v>
      </c>
      <c r="BEV8">
        <v>7479</v>
      </c>
      <c r="BEW8">
        <v>7654</v>
      </c>
      <c r="BEX8">
        <v>7654</v>
      </c>
      <c r="BEY8">
        <v>7654</v>
      </c>
      <c r="BEZ8">
        <v>6929</v>
      </c>
      <c r="BFA8">
        <v>6891</v>
      </c>
      <c r="BFB8">
        <v>6302</v>
      </c>
      <c r="BFC8">
        <v>6302</v>
      </c>
      <c r="BFD8">
        <v>6302</v>
      </c>
      <c r="BFE8">
        <v>6055</v>
      </c>
      <c r="BFF8">
        <v>5618</v>
      </c>
      <c r="BFG8">
        <v>5095</v>
      </c>
      <c r="BFH8">
        <v>4945</v>
      </c>
      <c r="BFI8">
        <v>7862</v>
      </c>
      <c r="BFJ8">
        <v>7686</v>
      </c>
      <c r="BFK8">
        <v>7634</v>
      </c>
      <c r="BFL8">
        <v>7441</v>
      </c>
      <c r="BFM8">
        <v>7385</v>
      </c>
      <c r="BFN8">
        <v>7325</v>
      </c>
      <c r="BFO8">
        <v>7223</v>
      </c>
      <c r="BFP8">
        <v>7125</v>
      </c>
      <c r="BFQ8">
        <v>6867</v>
      </c>
      <c r="BFR8">
        <v>6600</v>
      </c>
      <c r="BFS8">
        <v>6450</v>
      </c>
      <c r="BFT8">
        <v>6516</v>
      </c>
      <c r="BFU8">
        <v>6478</v>
      </c>
      <c r="BFV8">
        <v>6293</v>
      </c>
      <c r="BFW8">
        <v>6219</v>
      </c>
      <c r="BFX8">
        <v>6219</v>
      </c>
      <c r="BFY8">
        <v>5737</v>
      </c>
      <c r="BFZ8">
        <v>5586</v>
      </c>
      <c r="BGA8">
        <v>5254</v>
      </c>
      <c r="BGB8">
        <v>5088</v>
      </c>
      <c r="BGC8">
        <v>8012</v>
      </c>
      <c r="BGD8">
        <v>8277</v>
      </c>
      <c r="BGE8">
        <v>8030</v>
      </c>
      <c r="BGF8">
        <v>7916</v>
      </c>
      <c r="BGG8">
        <v>8210</v>
      </c>
      <c r="BGH8">
        <v>8265</v>
      </c>
      <c r="BGI8">
        <v>8341</v>
      </c>
      <c r="BGJ8">
        <v>8413</v>
      </c>
      <c r="BGK8">
        <v>8340</v>
      </c>
      <c r="BGL8">
        <v>8018</v>
      </c>
      <c r="BGM8">
        <v>7773</v>
      </c>
      <c r="BGN8">
        <v>7690</v>
      </c>
      <c r="BGO8">
        <v>7520</v>
      </c>
      <c r="BGP8">
        <v>7001</v>
      </c>
      <c r="BGQ8">
        <v>6874</v>
      </c>
      <c r="BGR8">
        <v>5689</v>
      </c>
      <c r="BGS8">
        <v>5405</v>
      </c>
      <c r="BGT8">
        <v>4609</v>
      </c>
      <c r="BGU8">
        <v>4014</v>
      </c>
      <c r="BGV8">
        <v>3730</v>
      </c>
      <c r="BGW8">
        <v>10142</v>
      </c>
      <c r="BGX8">
        <v>10562</v>
      </c>
      <c r="BGY8">
        <v>9946</v>
      </c>
      <c r="BGZ8">
        <v>10045</v>
      </c>
      <c r="BHA8">
        <v>10172</v>
      </c>
      <c r="BHB8">
        <v>10253</v>
      </c>
      <c r="BHC8">
        <v>10101</v>
      </c>
      <c r="BHD8">
        <v>10024</v>
      </c>
      <c r="BHE8">
        <v>10198</v>
      </c>
      <c r="BHF8">
        <v>10161</v>
      </c>
      <c r="BHG8">
        <v>9961</v>
      </c>
      <c r="BHH8">
        <v>9856</v>
      </c>
      <c r="BHI8">
        <v>9742</v>
      </c>
      <c r="BHJ8">
        <v>9570</v>
      </c>
      <c r="BHK8">
        <v>9476</v>
      </c>
      <c r="BHL8">
        <v>9125</v>
      </c>
      <c r="BHM8">
        <v>9137</v>
      </c>
      <c r="BHN8">
        <v>8908</v>
      </c>
      <c r="BHO8">
        <v>8378</v>
      </c>
      <c r="BHP8">
        <v>8343</v>
      </c>
      <c r="BHQ8">
        <v>7914</v>
      </c>
      <c r="BHR8">
        <v>7539</v>
      </c>
      <c r="BHS8">
        <v>7351</v>
      </c>
      <c r="BHT8">
        <v>7166</v>
      </c>
      <c r="BHU8">
        <v>7130</v>
      </c>
      <c r="BHV8">
        <v>9719</v>
      </c>
      <c r="BHW8">
        <v>9576</v>
      </c>
      <c r="BHX8">
        <v>9546</v>
      </c>
      <c r="BHY8">
        <v>9376</v>
      </c>
      <c r="BHZ8">
        <v>9323</v>
      </c>
      <c r="BIA8">
        <v>9601</v>
      </c>
      <c r="BIB8">
        <v>10031</v>
      </c>
      <c r="BIC8">
        <v>10213</v>
      </c>
      <c r="BID8">
        <v>10213</v>
      </c>
      <c r="BIE8">
        <v>10312</v>
      </c>
      <c r="BIF8">
        <v>9654</v>
      </c>
      <c r="BIG8">
        <v>9404</v>
      </c>
      <c r="BIH8">
        <v>8965</v>
      </c>
      <c r="BII8">
        <v>8536</v>
      </c>
      <c r="BIJ8">
        <v>8332</v>
      </c>
      <c r="BIK8">
        <v>7781</v>
      </c>
      <c r="BIL8">
        <v>7212</v>
      </c>
      <c r="BIM8">
        <v>6490</v>
      </c>
      <c r="BIN8">
        <v>5815</v>
      </c>
      <c r="BIO8">
        <v>5774</v>
      </c>
      <c r="BIP8">
        <v>9928</v>
      </c>
      <c r="BIQ8">
        <v>9765</v>
      </c>
      <c r="BIR8">
        <v>9360</v>
      </c>
      <c r="BIS8">
        <v>9346</v>
      </c>
      <c r="BIT8">
        <v>8999</v>
      </c>
      <c r="BIU8">
        <v>8820</v>
      </c>
      <c r="BIV8">
        <v>8101</v>
      </c>
      <c r="BIW8">
        <v>7884</v>
      </c>
      <c r="BIX8">
        <v>7686</v>
      </c>
      <c r="BIY8">
        <v>7550</v>
      </c>
      <c r="BIZ8">
        <v>7371</v>
      </c>
      <c r="BJA8">
        <v>7121</v>
      </c>
      <c r="BJB8">
        <v>6582</v>
      </c>
      <c r="BJC8">
        <v>6266</v>
      </c>
      <c r="BJD8">
        <v>5963</v>
      </c>
      <c r="BJE8">
        <v>5600</v>
      </c>
      <c r="BJF8">
        <v>5125</v>
      </c>
      <c r="BJG8">
        <v>4692</v>
      </c>
      <c r="BJH8">
        <v>4345</v>
      </c>
      <c r="BJI8">
        <v>4182</v>
      </c>
      <c r="BJJ8">
        <v>12804</v>
      </c>
      <c r="BJK8">
        <v>12371</v>
      </c>
      <c r="BJL8">
        <v>11489</v>
      </c>
      <c r="BJM8">
        <v>11007</v>
      </c>
      <c r="BJN8">
        <v>10814</v>
      </c>
      <c r="BJO8">
        <v>10822</v>
      </c>
      <c r="BJP8">
        <v>10743</v>
      </c>
      <c r="BJQ8">
        <v>10327</v>
      </c>
      <c r="BJR8">
        <v>10026</v>
      </c>
      <c r="BJS8">
        <v>9264</v>
      </c>
      <c r="BJT8">
        <v>8844</v>
      </c>
      <c r="BJU8">
        <v>8672</v>
      </c>
      <c r="BJV8">
        <v>8529</v>
      </c>
      <c r="BJW8">
        <v>8242</v>
      </c>
      <c r="BJX8">
        <v>8242</v>
      </c>
      <c r="BJY8">
        <v>8238</v>
      </c>
      <c r="BJZ8">
        <v>8402</v>
      </c>
      <c r="BKA8">
        <v>8348</v>
      </c>
      <c r="BKB8">
        <v>7672</v>
      </c>
      <c r="BKC8">
        <v>7679</v>
      </c>
      <c r="BKD8">
        <v>6719</v>
      </c>
      <c r="BKE8">
        <v>6485</v>
      </c>
      <c r="BKF8">
        <v>6477</v>
      </c>
      <c r="BKG8">
        <v>5805</v>
      </c>
      <c r="BKH8">
        <v>5451</v>
      </c>
      <c r="BKI8">
        <v>17125</v>
      </c>
      <c r="BKJ8">
        <v>17154</v>
      </c>
      <c r="BKK8">
        <v>17118</v>
      </c>
      <c r="BKL8">
        <v>16101</v>
      </c>
      <c r="BKM8">
        <v>14646</v>
      </c>
      <c r="BKN8">
        <v>14095</v>
      </c>
      <c r="BKO8">
        <v>13609</v>
      </c>
      <c r="BKP8">
        <v>13009</v>
      </c>
      <c r="BKQ8">
        <v>12836</v>
      </c>
      <c r="BKR8">
        <v>12554</v>
      </c>
      <c r="BKS8">
        <v>12395</v>
      </c>
      <c r="BKT8">
        <v>12135</v>
      </c>
      <c r="BKU8">
        <v>11915</v>
      </c>
      <c r="BKV8">
        <v>11837</v>
      </c>
      <c r="BKW8">
        <v>11510</v>
      </c>
      <c r="BKX8">
        <v>11285</v>
      </c>
      <c r="BKY8">
        <v>11029</v>
      </c>
      <c r="BKZ8">
        <v>10807</v>
      </c>
      <c r="BLA8">
        <v>10807</v>
      </c>
      <c r="BLB8">
        <v>10812</v>
      </c>
      <c r="BLC8">
        <v>16023</v>
      </c>
      <c r="BLD8">
        <v>15959</v>
      </c>
      <c r="BLE8">
        <v>15982</v>
      </c>
      <c r="BLF8">
        <v>15972</v>
      </c>
      <c r="BLG8">
        <v>15888</v>
      </c>
      <c r="BLH8">
        <v>15946</v>
      </c>
      <c r="BLI8">
        <v>15853</v>
      </c>
      <c r="BLJ8">
        <v>15425</v>
      </c>
      <c r="BLK8">
        <v>15145</v>
      </c>
      <c r="BLL8">
        <v>15158</v>
      </c>
      <c r="BLM8">
        <v>15174</v>
      </c>
      <c r="BLN8">
        <v>15207</v>
      </c>
      <c r="BLO8">
        <v>15309</v>
      </c>
      <c r="BLP8">
        <v>15297</v>
      </c>
      <c r="BLQ8">
        <v>15170</v>
      </c>
      <c r="BLR8">
        <v>15051</v>
      </c>
      <c r="BLS8">
        <v>14693</v>
      </c>
      <c r="BLT8">
        <v>14320</v>
      </c>
      <c r="BLU8">
        <v>14587</v>
      </c>
      <c r="BLV8">
        <v>14414</v>
      </c>
      <c r="BLW8">
        <v>14402</v>
      </c>
      <c r="BLX8">
        <v>14362</v>
      </c>
      <c r="BLY8">
        <v>14383</v>
      </c>
      <c r="BLZ8">
        <v>14271</v>
      </c>
      <c r="BMA8">
        <v>14163</v>
      </c>
      <c r="BMB8">
        <v>14489</v>
      </c>
      <c r="BMC8">
        <v>14009</v>
      </c>
      <c r="BMD8">
        <v>13958</v>
      </c>
      <c r="BME8">
        <v>13556</v>
      </c>
      <c r="BMF8">
        <v>13556</v>
      </c>
      <c r="BMG8">
        <v>13556</v>
      </c>
      <c r="BMH8">
        <v>12222</v>
      </c>
      <c r="BMI8">
        <v>11742</v>
      </c>
      <c r="BMJ8">
        <v>11296</v>
      </c>
      <c r="BMK8">
        <v>10991</v>
      </c>
      <c r="BML8">
        <v>10652</v>
      </c>
      <c r="BMM8">
        <v>10377</v>
      </c>
      <c r="BMN8">
        <v>10305</v>
      </c>
      <c r="BMO8">
        <v>10506</v>
      </c>
      <c r="BMP8">
        <v>10244</v>
      </c>
      <c r="BMQ8">
        <v>13316</v>
      </c>
      <c r="BMR8">
        <v>12380</v>
      </c>
      <c r="BMS8">
        <v>11638</v>
      </c>
      <c r="BMT8">
        <v>11269</v>
      </c>
      <c r="BMU8">
        <v>11122</v>
      </c>
      <c r="BMV8">
        <v>14939</v>
      </c>
      <c r="BMW8">
        <v>15056</v>
      </c>
      <c r="BMX8">
        <v>15131</v>
      </c>
      <c r="BMY8">
        <v>14356</v>
      </c>
      <c r="BMZ8">
        <v>15618</v>
      </c>
      <c r="BNA8">
        <v>16187</v>
      </c>
      <c r="BNB8">
        <v>15745</v>
      </c>
      <c r="BNC8">
        <v>16062</v>
      </c>
      <c r="BND8">
        <v>16685</v>
      </c>
      <c r="BNE8">
        <v>16307</v>
      </c>
      <c r="BNF8">
        <v>15185</v>
      </c>
      <c r="BNG8">
        <v>14378</v>
      </c>
      <c r="BNH8">
        <v>15380</v>
      </c>
      <c r="BNI8">
        <v>15439</v>
      </c>
      <c r="BNJ8">
        <v>14746</v>
      </c>
      <c r="BNK8">
        <v>15070</v>
      </c>
      <c r="BNL8">
        <v>13701</v>
      </c>
      <c r="BNM8">
        <v>11420</v>
      </c>
      <c r="BNN8">
        <v>11224</v>
      </c>
      <c r="BNO8">
        <v>11483</v>
      </c>
      <c r="BNP8">
        <v>15140</v>
      </c>
      <c r="BNQ8">
        <v>14456</v>
      </c>
      <c r="BNR8">
        <v>14112</v>
      </c>
      <c r="BNS8">
        <v>14112</v>
      </c>
      <c r="BNT8">
        <v>13267</v>
      </c>
      <c r="BNU8">
        <v>12867</v>
      </c>
      <c r="BNV8">
        <v>12767</v>
      </c>
      <c r="BNW8">
        <v>12363</v>
      </c>
      <c r="BNX8">
        <v>11528</v>
      </c>
      <c r="BNY8">
        <v>10376</v>
      </c>
      <c r="BNZ8">
        <v>10324</v>
      </c>
      <c r="BOA8">
        <v>10424</v>
      </c>
      <c r="BOB8">
        <v>10448</v>
      </c>
      <c r="BOC8">
        <v>10073</v>
      </c>
      <c r="BOD8">
        <v>10122</v>
      </c>
      <c r="BOE8">
        <v>9886</v>
      </c>
      <c r="BOF8">
        <v>9693</v>
      </c>
      <c r="BOG8">
        <v>9515</v>
      </c>
      <c r="BOH8">
        <v>8949</v>
      </c>
      <c r="BOI8">
        <v>8404</v>
      </c>
      <c r="BOJ8">
        <v>14292</v>
      </c>
      <c r="BOK8">
        <v>14461</v>
      </c>
      <c r="BOL8">
        <v>14248</v>
      </c>
      <c r="BOM8">
        <v>14248</v>
      </c>
      <c r="BON8">
        <v>14999</v>
      </c>
      <c r="BOO8">
        <v>14619</v>
      </c>
      <c r="BOP8">
        <v>14749</v>
      </c>
      <c r="BOQ8">
        <v>14214</v>
      </c>
      <c r="BOR8">
        <v>13962</v>
      </c>
      <c r="BOS8">
        <v>14100</v>
      </c>
      <c r="BOT8">
        <v>13732</v>
      </c>
      <c r="BOU8">
        <v>13750</v>
      </c>
      <c r="BOV8">
        <v>13259</v>
      </c>
      <c r="BOW8">
        <v>11670</v>
      </c>
      <c r="BOX8">
        <v>11325</v>
      </c>
      <c r="BOY8">
        <v>10547</v>
      </c>
      <c r="BOZ8">
        <v>10547</v>
      </c>
      <c r="BPA8">
        <v>10547</v>
      </c>
      <c r="BPB8">
        <v>11161</v>
      </c>
      <c r="BPC8">
        <v>10995</v>
      </c>
      <c r="BPD8">
        <v>11110</v>
      </c>
      <c r="BPE8">
        <v>11110</v>
      </c>
      <c r="BPF8">
        <v>11110</v>
      </c>
      <c r="BPG8">
        <v>10884</v>
      </c>
      <c r="BPH8">
        <v>11264</v>
      </c>
      <c r="BPI8">
        <v>19299</v>
      </c>
      <c r="BPJ8">
        <v>19737</v>
      </c>
      <c r="BPK8">
        <v>19020</v>
      </c>
      <c r="BPL8">
        <v>19257</v>
      </c>
      <c r="BPM8">
        <v>19458</v>
      </c>
      <c r="BPN8">
        <v>19731</v>
      </c>
      <c r="BPO8">
        <v>20058</v>
      </c>
      <c r="BPP8">
        <v>20612</v>
      </c>
      <c r="BPQ8">
        <v>20809</v>
      </c>
      <c r="BPR8">
        <v>20545</v>
      </c>
      <c r="BPS8">
        <v>19761</v>
      </c>
      <c r="BPT8">
        <v>18140</v>
      </c>
      <c r="BPU8">
        <v>16652</v>
      </c>
      <c r="BPV8">
        <v>16469</v>
      </c>
      <c r="BPW8">
        <v>16145</v>
      </c>
      <c r="BPX8">
        <v>16145</v>
      </c>
      <c r="BPY8">
        <v>15687</v>
      </c>
      <c r="BPZ8">
        <v>15993</v>
      </c>
      <c r="BQA8">
        <v>15539</v>
      </c>
      <c r="BQB8">
        <v>15097</v>
      </c>
      <c r="BQC8">
        <v>15970</v>
      </c>
      <c r="BQD8">
        <v>15721</v>
      </c>
      <c r="BQE8">
        <v>15423</v>
      </c>
      <c r="BQF8">
        <v>14914</v>
      </c>
      <c r="BQG8">
        <v>15428</v>
      </c>
      <c r="BQH8">
        <v>15027</v>
      </c>
      <c r="BQI8">
        <v>15227</v>
      </c>
      <c r="BQJ8">
        <v>15125</v>
      </c>
      <c r="BQK8">
        <v>15013</v>
      </c>
      <c r="BQL8">
        <v>15013</v>
      </c>
      <c r="BQM8">
        <v>14604</v>
      </c>
      <c r="BQN8">
        <v>14253</v>
      </c>
      <c r="BQO8">
        <v>14167</v>
      </c>
      <c r="BQP8">
        <v>13729</v>
      </c>
      <c r="BQQ8">
        <v>13729</v>
      </c>
      <c r="BQR8">
        <v>13256</v>
      </c>
      <c r="BQS8">
        <v>13172</v>
      </c>
      <c r="BQT8">
        <v>12975</v>
      </c>
      <c r="BQU8">
        <v>13272</v>
      </c>
      <c r="BQV8">
        <v>13272</v>
      </c>
      <c r="BQW8">
        <v>13122</v>
      </c>
      <c r="BQX8">
        <v>13069</v>
      </c>
      <c r="BQY8">
        <v>12894</v>
      </c>
      <c r="BQZ8">
        <v>11889</v>
      </c>
      <c r="BRA8">
        <v>11889</v>
      </c>
      <c r="BRB8">
        <v>17168</v>
      </c>
      <c r="BRC8">
        <v>16485</v>
      </c>
      <c r="BRD8">
        <v>15968</v>
      </c>
      <c r="BRE8">
        <v>15233</v>
      </c>
      <c r="BRF8">
        <v>15233</v>
      </c>
      <c r="BRG8">
        <v>15157</v>
      </c>
      <c r="BRH8">
        <v>14734</v>
      </c>
      <c r="BRI8">
        <v>15073</v>
      </c>
      <c r="BRJ8">
        <v>14424</v>
      </c>
      <c r="BRK8">
        <v>14424</v>
      </c>
      <c r="BRL8">
        <v>14519</v>
      </c>
      <c r="BRM8">
        <v>13773</v>
      </c>
      <c r="BRN8">
        <v>12733</v>
      </c>
      <c r="BRO8">
        <v>11520</v>
      </c>
      <c r="BRP8">
        <v>11520</v>
      </c>
      <c r="BRQ8">
        <v>11239</v>
      </c>
      <c r="BRR8">
        <v>10866</v>
      </c>
      <c r="BRS8">
        <v>10655</v>
      </c>
      <c r="BRT8">
        <v>9468</v>
      </c>
      <c r="BRU8">
        <v>9468</v>
      </c>
      <c r="BRV8">
        <v>14219</v>
      </c>
      <c r="BRW8">
        <v>15016</v>
      </c>
      <c r="BRX8">
        <v>15406</v>
      </c>
      <c r="BRY8">
        <v>15099</v>
      </c>
      <c r="BRZ8">
        <v>15099</v>
      </c>
      <c r="BSA8">
        <v>15087</v>
      </c>
      <c r="BSB8">
        <v>14789</v>
      </c>
      <c r="BSC8">
        <v>14377</v>
      </c>
      <c r="BSD8">
        <v>13821</v>
      </c>
      <c r="BSE8">
        <v>13821</v>
      </c>
      <c r="BSF8">
        <v>14076</v>
      </c>
      <c r="BSG8">
        <v>13975</v>
      </c>
      <c r="BSH8">
        <v>12320</v>
      </c>
      <c r="BSI8">
        <v>11621</v>
      </c>
      <c r="BSJ8">
        <v>11621</v>
      </c>
      <c r="BSK8">
        <v>11126</v>
      </c>
      <c r="BSL8">
        <v>10193</v>
      </c>
      <c r="BSM8">
        <v>9382</v>
      </c>
      <c r="BSN8">
        <v>8913</v>
      </c>
      <c r="BSO8">
        <v>8913</v>
      </c>
      <c r="BSP8">
        <v>19503</v>
      </c>
      <c r="BSQ8">
        <v>18748</v>
      </c>
      <c r="BSR8">
        <v>18213</v>
      </c>
      <c r="BSS8">
        <v>17626</v>
      </c>
      <c r="BST8">
        <v>17626</v>
      </c>
      <c r="BSU8">
        <v>17407</v>
      </c>
      <c r="BSV8">
        <v>16829</v>
      </c>
      <c r="BSW8">
        <v>17374</v>
      </c>
      <c r="BSX8">
        <v>16134</v>
      </c>
      <c r="BSY8">
        <v>16134</v>
      </c>
      <c r="BSZ8">
        <v>15885</v>
      </c>
      <c r="BTA8">
        <v>15442</v>
      </c>
      <c r="BTB8">
        <v>13869</v>
      </c>
      <c r="BTC8">
        <v>12152</v>
      </c>
      <c r="BTD8">
        <v>12152</v>
      </c>
      <c r="BTE8">
        <v>11766</v>
      </c>
      <c r="BTF8">
        <v>11861</v>
      </c>
      <c r="BTG8">
        <v>11542</v>
      </c>
      <c r="BTH8">
        <v>11467</v>
      </c>
      <c r="BTI8">
        <v>11467</v>
      </c>
      <c r="BTJ8">
        <v>10786</v>
      </c>
      <c r="BTK8">
        <v>11031</v>
      </c>
      <c r="BTL8">
        <v>10980</v>
      </c>
      <c r="BTM8">
        <v>10423</v>
      </c>
      <c r="BTN8">
        <v>10423</v>
      </c>
      <c r="BTO8">
        <v>29912</v>
      </c>
      <c r="BTP8">
        <v>29390</v>
      </c>
      <c r="BTQ8">
        <v>27429</v>
      </c>
      <c r="BTR8">
        <v>26939</v>
      </c>
      <c r="BTS8">
        <v>26939</v>
      </c>
      <c r="BTT8">
        <v>26663</v>
      </c>
      <c r="BTU8">
        <v>25154</v>
      </c>
      <c r="BTV8">
        <v>25091</v>
      </c>
      <c r="BTW8">
        <v>25988</v>
      </c>
      <c r="BTX8">
        <v>25411</v>
      </c>
      <c r="BTY8">
        <v>24311</v>
      </c>
      <c r="BTZ8">
        <v>24311</v>
      </c>
      <c r="BUA8">
        <v>21704</v>
      </c>
      <c r="BUB8">
        <v>21345</v>
      </c>
      <c r="BUC8">
        <v>21199</v>
      </c>
      <c r="BUD8">
        <v>19812</v>
      </c>
      <c r="BUE8">
        <v>19421</v>
      </c>
      <c r="BUF8">
        <v>19199</v>
      </c>
      <c r="BUG8">
        <v>18903</v>
      </c>
      <c r="BUH8">
        <v>18413</v>
      </c>
      <c r="BUI8">
        <v>20926</v>
      </c>
      <c r="BUJ8">
        <v>20714</v>
      </c>
      <c r="BUK8">
        <v>20252</v>
      </c>
      <c r="BUL8">
        <v>19279</v>
      </c>
      <c r="BUM8">
        <v>18460</v>
      </c>
      <c r="BUN8">
        <v>17844</v>
      </c>
      <c r="BUO8">
        <v>17516</v>
      </c>
      <c r="BUP8">
        <v>17634</v>
      </c>
      <c r="BUQ8">
        <v>17969</v>
      </c>
      <c r="BUR8">
        <v>18098</v>
      </c>
      <c r="BUS8">
        <v>17784</v>
      </c>
      <c r="BUT8">
        <v>17289</v>
      </c>
      <c r="BUU8">
        <v>17381</v>
      </c>
      <c r="BUV8">
        <v>17206</v>
      </c>
      <c r="BUW8">
        <v>16868</v>
      </c>
      <c r="BUX8">
        <v>16934</v>
      </c>
      <c r="BUY8">
        <v>17216</v>
      </c>
      <c r="BUZ8">
        <v>17413</v>
      </c>
      <c r="BVA8">
        <v>16896</v>
      </c>
      <c r="BVB8">
        <v>16896</v>
      </c>
      <c r="BVC8">
        <v>14567</v>
      </c>
      <c r="BVD8">
        <v>13643</v>
      </c>
      <c r="BVE8">
        <v>13445</v>
      </c>
      <c r="BVF8">
        <v>12970</v>
      </c>
      <c r="BVG8">
        <v>13387</v>
      </c>
      <c r="BVH8">
        <v>13557</v>
      </c>
      <c r="BVI8">
        <v>13081</v>
      </c>
      <c r="BVJ8">
        <v>12795</v>
      </c>
      <c r="BVK8">
        <v>12988</v>
      </c>
      <c r="BVL8">
        <v>13704</v>
      </c>
      <c r="BVM8">
        <v>13343</v>
      </c>
      <c r="BVN8">
        <v>13779</v>
      </c>
      <c r="BVO8">
        <v>13607</v>
      </c>
      <c r="BVP8">
        <v>13037</v>
      </c>
      <c r="BVQ8">
        <v>13148</v>
      </c>
      <c r="BVR8">
        <v>12705</v>
      </c>
      <c r="BVS8">
        <v>12496</v>
      </c>
      <c r="BVT8">
        <v>12213</v>
      </c>
      <c r="BVU8">
        <v>12137</v>
      </c>
      <c r="BVV8">
        <v>11928</v>
      </c>
      <c r="BVW8">
        <v>11739</v>
      </c>
      <c r="BVX8">
        <v>12253</v>
      </c>
      <c r="BVY8">
        <v>11872</v>
      </c>
      <c r="BVZ8">
        <v>11424</v>
      </c>
      <c r="BWA8">
        <v>17271</v>
      </c>
      <c r="BWB8">
        <v>17271</v>
      </c>
      <c r="BWC8">
        <v>17271</v>
      </c>
      <c r="BWD8">
        <v>16865</v>
      </c>
      <c r="BWE8">
        <v>16380</v>
      </c>
      <c r="BWF8">
        <v>14433</v>
      </c>
      <c r="BWG8">
        <v>14007</v>
      </c>
      <c r="BWH8">
        <v>13792</v>
      </c>
      <c r="BWI8">
        <v>13641</v>
      </c>
      <c r="BWJ8">
        <v>13686</v>
      </c>
      <c r="BWK8">
        <v>13115</v>
      </c>
      <c r="BWL8">
        <v>13209</v>
      </c>
      <c r="BWM8">
        <v>12828</v>
      </c>
      <c r="BWN8">
        <v>12110</v>
      </c>
      <c r="BWO8">
        <v>11771</v>
      </c>
      <c r="BWP8">
        <v>11716</v>
      </c>
      <c r="BWQ8">
        <v>11283</v>
      </c>
      <c r="BWR8">
        <v>10749</v>
      </c>
      <c r="BWS8">
        <v>10320</v>
      </c>
      <c r="BWT8">
        <v>10014</v>
      </c>
      <c r="BWU8">
        <v>10704</v>
      </c>
      <c r="BWV8">
        <v>10242</v>
      </c>
      <c r="BWW8">
        <v>18464</v>
      </c>
      <c r="BWX8">
        <v>17418</v>
      </c>
      <c r="BWY8">
        <v>14262</v>
      </c>
      <c r="BWZ8">
        <v>13954</v>
      </c>
      <c r="BXA8">
        <v>13655</v>
      </c>
      <c r="BXB8">
        <v>13962</v>
      </c>
      <c r="BXC8">
        <v>14111</v>
      </c>
      <c r="BXD8">
        <v>14238</v>
      </c>
      <c r="BXE8">
        <v>13874</v>
      </c>
      <c r="BXF8">
        <v>13805</v>
      </c>
      <c r="BXG8">
        <v>13370</v>
      </c>
      <c r="BXH8">
        <v>13233</v>
      </c>
      <c r="BXI8">
        <v>13616</v>
      </c>
      <c r="BXJ8">
        <v>17782</v>
      </c>
      <c r="BXK8">
        <v>18893</v>
      </c>
      <c r="BXL8">
        <v>18484</v>
      </c>
      <c r="BXM8">
        <v>18623</v>
      </c>
      <c r="BXN8">
        <v>18202</v>
      </c>
      <c r="BXO8">
        <v>18432</v>
      </c>
      <c r="BXP8">
        <v>18456</v>
      </c>
      <c r="BXQ8">
        <v>18287</v>
      </c>
      <c r="BXR8">
        <v>17928</v>
      </c>
      <c r="BXS8">
        <v>17928</v>
      </c>
      <c r="BXT8">
        <v>17938</v>
      </c>
      <c r="BXU8">
        <v>26948</v>
      </c>
      <c r="BXV8">
        <v>27095</v>
      </c>
      <c r="BXW8">
        <v>26319</v>
      </c>
      <c r="BXX8">
        <v>26145</v>
      </c>
      <c r="BXY8">
        <v>25905</v>
      </c>
      <c r="BXZ8">
        <v>26144</v>
      </c>
      <c r="BYA8">
        <v>26230</v>
      </c>
      <c r="BYB8">
        <v>26120</v>
      </c>
      <c r="BYC8">
        <v>26485</v>
      </c>
      <c r="BYD8">
        <v>26357</v>
      </c>
      <c r="BYE8">
        <v>26285</v>
      </c>
      <c r="BYF8">
        <v>26071</v>
      </c>
      <c r="BYG8">
        <v>26862</v>
      </c>
      <c r="BYH8">
        <v>26878</v>
      </c>
      <c r="BYI8">
        <v>27194</v>
      </c>
      <c r="BYJ8">
        <v>27389</v>
      </c>
      <c r="BYK8">
        <v>26629</v>
      </c>
      <c r="BYL8">
        <v>26490</v>
      </c>
      <c r="BYM8">
        <v>25766</v>
      </c>
      <c r="BYN8">
        <v>25766</v>
      </c>
      <c r="BYO8">
        <v>28525</v>
      </c>
      <c r="BYP8">
        <v>27412</v>
      </c>
      <c r="BYQ8">
        <v>27469</v>
      </c>
      <c r="BYR8">
        <v>27195</v>
      </c>
      <c r="BYS8">
        <v>26908</v>
      </c>
      <c r="BYT8">
        <v>26334</v>
      </c>
      <c r="BYU8">
        <v>26035</v>
      </c>
      <c r="BYV8">
        <v>25885</v>
      </c>
      <c r="BYW8">
        <v>25421</v>
      </c>
      <c r="BYX8">
        <v>25673</v>
      </c>
      <c r="BYY8">
        <v>25230</v>
      </c>
      <c r="BYZ8">
        <v>25215</v>
      </c>
      <c r="BZA8">
        <v>25223</v>
      </c>
      <c r="BZB8">
        <v>25223</v>
      </c>
      <c r="BZC8">
        <v>24950</v>
      </c>
      <c r="BZD8">
        <v>24582</v>
      </c>
      <c r="BZE8">
        <v>24099</v>
      </c>
      <c r="BZF8">
        <v>24244</v>
      </c>
      <c r="BZG8">
        <v>24244</v>
      </c>
      <c r="BZH8">
        <v>24234</v>
      </c>
      <c r="BZI8">
        <v>28921</v>
      </c>
      <c r="BZJ8">
        <v>28365</v>
      </c>
      <c r="BZK8">
        <v>27994</v>
      </c>
      <c r="BZL8">
        <v>28141</v>
      </c>
      <c r="BZM8">
        <v>28298</v>
      </c>
      <c r="BZN8">
        <v>28235</v>
      </c>
      <c r="BZO8">
        <v>28073</v>
      </c>
      <c r="BZP8">
        <v>27941</v>
      </c>
      <c r="BZQ8">
        <v>27690</v>
      </c>
      <c r="BZR8">
        <v>27621</v>
      </c>
      <c r="BZS8">
        <v>26886</v>
      </c>
      <c r="BZT8">
        <v>27391</v>
      </c>
      <c r="BZU8">
        <v>27021</v>
      </c>
      <c r="BZV8">
        <v>27599</v>
      </c>
      <c r="BZW8">
        <v>27650</v>
      </c>
      <c r="BZX8">
        <v>27622</v>
      </c>
      <c r="BZY8">
        <v>28008</v>
      </c>
      <c r="BZZ8">
        <v>27847</v>
      </c>
      <c r="CAA8">
        <v>27763</v>
      </c>
      <c r="CAB8">
        <v>34397</v>
      </c>
      <c r="CAC8">
        <v>34397</v>
      </c>
      <c r="CAD8">
        <v>34397</v>
      </c>
      <c r="CAE8">
        <v>33694</v>
      </c>
      <c r="CAF8">
        <v>32804</v>
      </c>
      <c r="CAG8">
        <v>32518</v>
      </c>
      <c r="CAH8">
        <v>32305</v>
      </c>
      <c r="CAI8">
        <v>32200</v>
      </c>
      <c r="CAJ8">
        <v>31328</v>
      </c>
      <c r="CAK8">
        <v>31233</v>
      </c>
      <c r="CAL8">
        <v>31318</v>
      </c>
      <c r="CAM8">
        <v>31069</v>
      </c>
      <c r="CAN8">
        <v>31100</v>
      </c>
      <c r="CAO8">
        <v>31023</v>
      </c>
      <c r="CAP8">
        <v>30823</v>
      </c>
      <c r="CAQ8">
        <v>30698</v>
      </c>
      <c r="CAR8">
        <v>30690</v>
      </c>
      <c r="CAS8">
        <v>30811</v>
      </c>
      <c r="CAT8">
        <v>30416</v>
      </c>
      <c r="CAU8">
        <v>29846</v>
      </c>
      <c r="CAV8">
        <v>29222</v>
      </c>
      <c r="CAW8">
        <v>29004</v>
      </c>
      <c r="CAX8">
        <v>27643</v>
      </c>
      <c r="CAY8">
        <v>27000</v>
      </c>
      <c r="CAZ8">
        <v>27141</v>
      </c>
      <c r="CBA8">
        <v>27233</v>
      </c>
      <c r="CBB8">
        <v>34267</v>
      </c>
      <c r="CBC8">
        <v>34230</v>
      </c>
      <c r="CBD8">
        <v>33596</v>
      </c>
      <c r="CBE8">
        <v>33132</v>
      </c>
      <c r="CBF8">
        <v>32343</v>
      </c>
      <c r="CBG8">
        <v>31726</v>
      </c>
      <c r="CBH8">
        <v>26930</v>
      </c>
      <c r="CBI8">
        <v>26432</v>
      </c>
      <c r="CBJ8">
        <v>23822</v>
      </c>
      <c r="CBK8">
        <v>21686</v>
      </c>
      <c r="CBL8">
        <v>20747</v>
      </c>
      <c r="CBM8">
        <v>20596</v>
      </c>
      <c r="CBN8">
        <v>20505</v>
      </c>
      <c r="CBO8">
        <v>20398</v>
      </c>
      <c r="CBP8">
        <v>20185</v>
      </c>
      <c r="CBQ8">
        <v>20088</v>
      </c>
      <c r="CBR8">
        <v>19619</v>
      </c>
      <c r="CBS8">
        <v>19425</v>
      </c>
      <c r="CBT8">
        <v>18838</v>
      </c>
      <c r="CBU8">
        <v>18939</v>
      </c>
      <c r="CBV8">
        <v>22970</v>
      </c>
      <c r="CBW8">
        <v>22589</v>
      </c>
      <c r="CBX8">
        <v>22187</v>
      </c>
      <c r="CBY8">
        <v>22294</v>
      </c>
      <c r="CBZ8">
        <v>22403</v>
      </c>
      <c r="CCA8">
        <v>22198</v>
      </c>
      <c r="CCB8">
        <v>22101</v>
      </c>
      <c r="CCC8">
        <v>22133</v>
      </c>
      <c r="CCD8">
        <v>22077</v>
      </c>
      <c r="CCE8">
        <v>20693</v>
      </c>
      <c r="CCF8">
        <v>19124</v>
      </c>
      <c r="CCG8">
        <v>18659</v>
      </c>
      <c r="CCH8">
        <v>17358</v>
      </c>
      <c r="CCI8">
        <v>17168</v>
      </c>
      <c r="CCJ8">
        <v>17168</v>
      </c>
      <c r="CCK8">
        <v>16610</v>
      </c>
      <c r="CCL8">
        <v>16089</v>
      </c>
      <c r="CCM8">
        <v>15608</v>
      </c>
      <c r="CCN8">
        <v>15517</v>
      </c>
      <c r="CCO8">
        <v>15513</v>
      </c>
      <c r="CCP8">
        <v>27515</v>
      </c>
      <c r="CCQ8">
        <v>27241</v>
      </c>
      <c r="CCR8">
        <v>26735</v>
      </c>
      <c r="CCS8">
        <v>26263</v>
      </c>
      <c r="CCT8">
        <v>26163</v>
      </c>
      <c r="CCU8">
        <v>25158</v>
      </c>
      <c r="CCV8">
        <v>23684</v>
      </c>
      <c r="CCW8">
        <v>22885</v>
      </c>
      <c r="CCX8">
        <v>22282</v>
      </c>
      <c r="CCY8">
        <v>22078</v>
      </c>
      <c r="CCZ8">
        <v>21872</v>
      </c>
      <c r="CDA8">
        <v>21352</v>
      </c>
      <c r="CDB8">
        <v>20121</v>
      </c>
      <c r="CDC8">
        <v>19383</v>
      </c>
      <c r="CDD8">
        <v>19230</v>
      </c>
      <c r="CDE8">
        <v>20040</v>
      </c>
      <c r="CDF8">
        <v>17263</v>
      </c>
      <c r="CDG8">
        <v>17053</v>
      </c>
      <c r="CDH8">
        <v>16926</v>
      </c>
      <c r="CDI8">
        <v>16563</v>
      </c>
      <c r="CDJ8">
        <v>15735</v>
      </c>
      <c r="CDK8">
        <v>15349</v>
      </c>
      <c r="CDL8">
        <v>15115</v>
      </c>
      <c r="CDM8">
        <v>14541</v>
      </c>
      <c r="CDN8">
        <v>14526</v>
      </c>
      <c r="CDO8">
        <v>25650</v>
      </c>
      <c r="CDP8">
        <v>25162</v>
      </c>
      <c r="CDQ8">
        <v>25147</v>
      </c>
      <c r="CDR8">
        <v>24507</v>
      </c>
      <c r="CDS8">
        <v>24759</v>
      </c>
      <c r="CDT8">
        <v>24013</v>
      </c>
      <c r="CDU8">
        <v>23878</v>
      </c>
      <c r="CDV8">
        <v>23861</v>
      </c>
      <c r="CDW8">
        <v>23744</v>
      </c>
      <c r="CDX8">
        <v>24181</v>
      </c>
      <c r="CDY8">
        <v>23728</v>
      </c>
      <c r="CDZ8">
        <v>23414</v>
      </c>
      <c r="CEA8">
        <v>23414</v>
      </c>
      <c r="CEB8">
        <v>22971</v>
      </c>
      <c r="CEC8">
        <v>22466</v>
      </c>
      <c r="CED8">
        <v>20907</v>
      </c>
      <c r="CEE8">
        <v>20513</v>
      </c>
      <c r="CEF8">
        <v>19709</v>
      </c>
      <c r="CEG8">
        <v>18940</v>
      </c>
      <c r="CEH8">
        <v>18363</v>
      </c>
      <c r="CEI8">
        <v>20039</v>
      </c>
      <c r="CEJ8">
        <v>19537</v>
      </c>
      <c r="CEK8">
        <v>20371</v>
      </c>
      <c r="CEL8">
        <v>20529</v>
      </c>
      <c r="CEM8">
        <v>20757</v>
      </c>
      <c r="CEN8">
        <v>20833</v>
      </c>
      <c r="CEO8">
        <v>20574</v>
      </c>
      <c r="CEP8">
        <v>20442</v>
      </c>
      <c r="CEQ8">
        <v>20313</v>
      </c>
      <c r="CER8">
        <v>20072</v>
      </c>
      <c r="CES8">
        <v>19477</v>
      </c>
      <c r="CET8">
        <v>18555</v>
      </c>
      <c r="CEU8">
        <v>17870</v>
      </c>
      <c r="CEV8">
        <v>17004</v>
      </c>
      <c r="CEW8">
        <v>16616</v>
      </c>
      <c r="CEX8">
        <v>16687</v>
      </c>
      <c r="CEY8">
        <v>15515</v>
      </c>
      <c r="CEZ8">
        <v>16770</v>
      </c>
      <c r="CFA8">
        <v>16909</v>
      </c>
      <c r="CFB8">
        <v>16909</v>
      </c>
      <c r="CFC8">
        <v>16729</v>
      </c>
      <c r="CFD8">
        <v>16516</v>
      </c>
      <c r="CFE8">
        <v>16411</v>
      </c>
      <c r="CFF8">
        <v>16716</v>
      </c>
      <c r="CFG8">
        <v>16702</v>
      </c>
      <c r="CFH8">
        <v>29857</v>
      </c>
      <c r="CFI8">
        <v>28355</v>
      </c>
      <c r="CFJ8">
        <v>28240</v>
      </c>
      <c r="CFK8">
        <v>27845</v>
      </c>
      <c r="CFL8">
        <v>27212</v>
      </c>
      <c r="CFM8">
        <v>27208</v>
      </c>
      <c r="CFN8">
        <v>26733</v>
      </c>
      <c r="CFO8">
        <v>26635</v>
      </c>
      <c r="CFP8">
        <v>26554</v>
      </c>
      <c r="CFQ8">
        <v>26868</v>
      </c>
      <c r="CFR8">
        <v>26504</v>
      </c>
      <c r="CFS8">
        <v>26710</v>
      </c>
      <c r="CFT8">
        <v>26476</v>
      </c>
      <c r="CFU8">
        <v>26380</v>
      </c>
      <c r="CFV8">
        <v>26397</v>
      </c>
      <c r="CFW8">
        <v>26157</v>
      </c>
      <c r="CFX8">
        <v>25269</v>
      </c>
      <c r="CFY8">
        <v>25023</v>
      </c>
      <c r="CFZ8">
        <v>24811</v>
      </c>
      <c r="CGA8">
        <v>24319</v>
      </c>
      <c r="CGB8">
        <v>25104</v>
      </c>
      <c r="CGC8">
        <v>24942</v>
      </c>
      <c r="CGD8">
        <v>23392</v>
      </c>
      <c r="CGE8">
        <v>22334</v>
      </c>
      <c r="CGF8">
        <v>21638</v>
      </c>
      <c r="CGG8">
        <v>21533</v>
      </c>
      <c r="CGH8">
        <v>21000</v>
      </c>
      <c r="CGI8">
        <v>20685</v>
      </c>
      <c r="CGJ8">
        <v>20363</v>
      </c>
      <c r="CGK8">
        <v>20401</v>
      </c>
      <c r="CGL8">
        <v>19461</v>
      </c>
      <c r="CGM8">
        <v>17599</v>
      </c>
      <c r="CGN8">
        <v>17052</v>
      </c>
      <c r="CGO8">
        <v>16963</v>
      </c>
      <c r="CGP8">
        <v>16963</v>
      </c>
      <c r="CGQ8">
        <v>16897</v>
      </c>
      <c r="CGR8">
        <v>16349</v>
      </c>
      <c r="CGS8">
        <v>15893</v>
      </c>
      <c r="CGT8">
        <v>15612</v>
      </c>
      <c r="CGU8">
        <v>14972</v>
      </c>
      <c r="CGV8">
        <v>25301</v>
      </c>
      <c r="CGW8">
        <v>25116</v>
      </c>
      <c r="CGX8">
        <v>24448</v>
      </c>
      <c r="CGY8">
        <v>24542</v>
      </c>
      <c r="CGZ8">
        <v>24661</v>
      </c>
      <c r="CHA8">
        <v>24597</v>
      </c>
      <c r="CHB8">
        <v>24784</v>
      </c>
      <c r="CHC8">
        <v>25178</v>
      </c>
      <c r="CHD8">
        <v>24897</v>
      </c>
      <c r="CHE8">
        <v>24882</v>
      </c>
      <c r="CHF8">
        <v>24924</v>
      </c>
      <c r="CHG8">
        <v>24714</v>
      </c>
      <c r="CHH8">
        <v>24498</v>
      </c>
      <c r="CHI8">
        <v>24677</v>
      </c>
      <c r="CHJ8">
        <v>24767</v>
      </c>
      <c r="CHK8">
        <v>24823</v>
      </c>
      <c r="CHL8">
        <v>24718</v>
      </c>
      <c r="CHM8">
        <v>24633</v>
      </c>
      <c r="CHN8">
        <v>24331</v>
      </c>
      <c r="CHO8">
        <v>24333</v>
      </c>
      <c r="CHP8">
        <v>23857</v>
      </c>
      <c r="CHQ8">
        <v>23701</v>
      </c>
      <c r="CHR8">
        <v>23206</v>
      </c>
      <c r="CHS8">
        <v>23404</v>
      </c>
      <c r="CHT8">
        <v>23404</v>
      </c>
      <c r="CHU8">
        <v>28163</v>
      </c>
      <c r="CHV8">
        <v>27522</v>
      </c>
      <c r="CHW8">
        <v>27500</v>
      </c>
      <c r="CHX8">
        <v>28744</v>
      </c>
      <c r="CHY8">
        <v>29334</v>
      </c>
      <c r="CHZ8">
        <v>26812</v>
      </c>
      <c r="CIA8">
        <v>26439</v>
      </c>
      <c r="CIB8">
        <v>22913</v>
      </c>
      <c r="CIC8">
        <v>21732</v>
      </c>
      <c r="CID8">
        <v>21113</v>
      </c>
      <c r="CIE8">
        <v>20941</v>
      </c>
      <c r="CIF8">
        <v>20110</v>
      </c>
      <c r="CIG8">
        <v>20295</v>
      </c>
      <c r="CIH8">
        <v>20152</v>
      </c>
      <c r="CII8">
        <v>19403</v>
      </c>
      <c r="CIJ8">
        <v>18385</v>
      </c>
      <c r="CIK8">
        <v>18192</v>
      </c>
      <c r="CIL8">
        <v>17239</v>
      </c>
      <c r="CIM8">
        <v>16998</v>
      </c>
      <c r="CIN8">
        <v>15762</v>
      </c>
      <c r="CIO8">
        <v>23812</v>
      </c>
      <c r="CIP8">
        <v>20777</v>
      </c>
      <c r="CIQ8">
        <v>20496</v>
      </c>
      <c r="CIR8">
        <v>19919</v>
      </c>
      <c r="CIS8">
        <v>19919</v>
      </c>
      <c r="CIT8">
        <v>19825</v>
      </c>
      <c r="CIU8">
        <v>19134</v>
      </c>
      <c r="CIV8">
        <v>18934</v>
      </c>
      <c r="CIW8">
        <v>18657</v>
      </c>
      <c r="CIX8">
        <v>17796</v>
      </c>
      <c r="CIY8">
        <v>16587</v>
      </c>
      <c r="CIZ8">
        <v>15790</v>
      </c>
      <c r="CJA8">
        <v>15576</v>
      </c>
      <c r="CJB8">
        <v>15368</v>
      </c>
      <c r="CJC8">
        <v>15368</v>
      </c>
      <c r="CJD8">
        <v>15095</v>
      </c>
      <c r="CJE8">
        <v>15160</v>
      </c>
      <c r="CJF8">
        <v>15442</v>
      </c>
      <c r="CJG8">
        <v>14981</v>
      </c>
      <c r="CJH8">
        <v>14981</v>
      </c>
      <c r="CJI8">
        <v>23501</v>
      </c>
      <c r="CJJ8">
        <v>23319</v>
      </c>
      <c r="CJK8">
        <v>21321</v>
      </c>
      <c r="CJL8">
        <v>21519</v>
      </c>
      <c r="CJM8">
        <v>21639</v>
      </c>
      <c r="CJN8">
        <v>20965</v>
      </c>
      <c r="CJO8">
        <v>20617</v>
      </c>
      <c r="CJP8">
        <v>20478</v>
      </c>
      <c r="CJQ8">
        <v>20138</v>
      </c>
      <c r="CJR8">
        <v>20072</v>
      </c>
      <c r="CJS8">
        <v>19857</v>
      </c>
      <c r="CJT8">
        <v>20407</v>
      </c>
      <c r="CJU8">
        <v>19797</v>
      </c>
      <c r="CJV8">
        <v>18450</v>
      </c>
      <c r="CJW8">
        <v>18118</v>
      </c>
      <c r="CJX8">
        <v>17954</v>
      </c>
      <c r="CJY8">
        <v>17286</v>
      </c>
      <c r="CJZ8">
        <v>17088</v>
      </c>
      <c r="CKA8">
        <v>16494</v>
      </c>
      <c r="CKB8">
        <v>16275</v>
      </c>
      <c r="CKC8">
        <v>15592</v>
      </c>
      <c r="CKD8">
        <v>15592</v>
      </c>
      <c r="CKE8">
        <v>15486</v>
      </c>
      <c r="CKF8">
        <v>15125</v>
      </c>
      <c r="CKG8">
        <v>14765</v>
      </c>
      <c r="CKH8">
        <v>20735</v>
      </c>
      <c r="CKI8">
        <v>19941</v>
      </c>
      <c r="CKJ8">
        <v>19537</v>
      </c>
      <c r="CKK8">
        <v>18551</v>
      </c>
      <c r="CKL8">
        <v>17899</v>
      </c>
      <c r="CKM8">
        <v>17557</v>
      </c>
      <c r="CKN8">
        <v>15097</v>
      </c>
      <c r="CKO8">
        <v>14857</v>
      </c>
      <c r="CKP8">
        <v>14747</v>
      </c>
      <c r="CKQ8">
        <v>14494</v>
      </c>
      <c r="CKR8">
        <v>14313</v>
      </c>
      <c r="CKS8">
        <v>13827</v>
      </c>
      <c r="CKT8">
        <v>13363</v>
      </c>
      <c r="CKU8">
        <v>13246</v>
      </c>
      <c r="CKV8">
        <v>13246</v>
      </c>
      <c r="CKW8">
        <v>12983</v>
      </c>
      <c r="CKX8">
        <v>12601</v>
      </c>
      <c r="CKY8">
        <v>12427</v>
      </c>
      <c r="CKZ8">
        <v>11874</v>
      </c>
      <c r="CLA8">
        <v>11399</v>
      </c>
      <c r="CLB8">
        <v>29540</v>
      </c>
      <c r="CLC8">
        <v>26822</v>
      </c>
      <c r="CLD8">
        <v>26870</v>
      </c>
      <c r="CLE8">
        <v>27266</v>
      </c>
      <c r="CLF8">
        <v>26913</v>
      </c>
      <c r="CLG8">
        <v>27031</v>
      </c>
      <c r="CLH8">
        <v>25962</v>
      </c>
      <c r="CLI8">
        <v>24059</v>
      </c>
      <c r="CLJ8">
        <v>24063</v>
      </c>
      <c r="CLK8">
        <v>23962</v>
      </c>
      <c r="CLL8">
        <v>23887</v>
      </c>
      <c r="CLM8">
        <v>23671</v>
      </c>
      <c r="CLN8">
        <v>23977</v>
      </c>
      <c r="CLO8">
        <v>24097</v>
      </c>
      <c r="CLP8">
        <v>23801</v>
      </c>
      <c r="CLQ8">
        <v>23635</v>
      </c>
      <c r="CLR8">
        <v>23800</v>
      </c>
      <c r="CLS8">
        <v>23675</v>
      </c>
      <c r="CLT8">
        <v>23176</v>
      </c>
      <c r="CLU8">
        <v>22581</v>
      </c>
      <c r="CLV8">
        <v>30723</v>
      </c>
      <c r="CLW8">
        <v>29544</v>
      </c>
      <c r="CLX8">
        <v>27526</v>
      </c>
      <c r="CLY8">
        <v>27030</v>
      </c>
      <c r="CLZ8">
        <v>26567</v>
      </c>
      <c r="CMA8">
        <v>26072</v>
      </c>
      <c r="CMB8">
        <v>25782</v>
      </c>
      <c r="CMC8">
        <v>25779</v>
      </c>
      <c r="CMD8">
        <v>25734</v>
      </c>
      <c r="CME8">
        <v>25244</v>
      </c>
      <c r="CMF8">
        <v>24318</v>
      </c>
      <c r="CMG8">
        <v>23870</v>
      </c>
      <c r="CMH8">
        <v>23782</v>
      </c>
      <c r="CMI8">
        <v>23727</v>
      </c>
      <c r="CMJ8">
        <v>23727</v>
      </c>
      <c r="CMK8">
        <v>23823</v>
      </c>
      <c r="CML8">
        <v>23768</v>
      </c>
      <c r="CMM8">
        <v>24242</v>
      </c>
      <c r="CMN8">
        <v>24426</v>
      </c>
      <c r="CMO8">
        <v>24463</v>
      </c>
      <c r="CMP8">
        <v>24402</v>
      </c>
      <c r="CMQ8">
        <v>24371</v>
      </c>
      <c r="CMR8">
        <v>24130</v>
      </c>
      <c r="CMS8">
        <v>24209</v>
      </c>
      <c r="CMT8">
        <v>22776</v>
      </c>
      <c r="CMU8">
        <v>33106</v>
      </c>
      <c r="CMV8">
        <v>31560</v>
      </c>
      <c r="CMW8">
        <v>31171</v>
      </c>
      <c r="CMX8">
        <v>30375</v>
      </c>
      <c r="CMY8">
        <v>30238</v>
      </c>
      <c r="CMZ8">
        <v>30057</v>
      </c>
      <c r="CNA8">
        <v>29118</v>
      </c>
      <c r="CNB8">
        <v>28703</v>
      </c>
      <c r="CNC8">
        <v>27514</v>
      </c>
      <c r="CND8">
        <v>27369</v>
      </c>
      <c r="CNE8">
        <v>26674</v>
      </c>
      <c r="CNF8">
        <v>25709</v>
      </c>
      <c r="CNG8">
        <v>26016</v>
      </c>
      <c r="CNH8">
        <v>25575</v>
      </c>
      <c r="CNI8">
        <v>25360</v>
      </c>
      <c r="CNJ8">
        <v>24592</v>
      </c>
      <c r="CNK8">
        <v>23929</v>
      </c>
      <c r="CNL8">
        <v>23210</v>
      </c>
      <c r="CNM8">
        <v>20785</v>
      </c>
      <c r="CNN8">
        <v>19953</v>
      </c>
      <c r="CNO8">
        <v>28700</v>
      </c>
      <c r="CNP8">
        <v>28645</v>
      </c>
      <c r="CNQ8">
        <v>28378</v>
      </c>
      <c r="CNR8">
        <v>28698</v>
      </c>
      <c r="CNS8">
        <v>27444</v>
      </c>
      <c r="CNT8">
        <v>27799</v>
      </c>
      <c r="CNU8">
        <v>27362</v>
      </c>
      <c r="CNV8">
        <v>26846</v>
      </c>
      <c r="CNW8">
        <v>26259</v>
      </c>
      <c r="CNX8">
        <v>24244</v>
      </c>
      <c r="CNY8">
        <v>23609</v>
      </c>
      <c r="CNZ8">
        <v>24070</v>
      </c>
      <c r="COA8">
        <v>24138</v>
      </c>
      <c r="COB8">
        <v>24138</v>
      </c>
      <c r="COC8">
        <v>23234</v>
      </c>
      <c r="COD8">
        <v>22826</v>
      </c>
      <c r="COE8">
        <v>22519</v>
      </c>
      <c r="COF8">
        <v>20799</v>
      </c>
      <c r="COG8">
        <v>20243</v>
      </c>
      <c r="COH8">
        <v>19180</v>
      </c>
      <c r="COI8">
        <v>28496</v>
      </c>
      <c r="COJ8">
        <v>28294</v>
      </c>
      <c r="COK8">
        <v>27541</v>
      </c>
      <c r="COL8">
        <v>27594</v>
      </c>
      <c r="COM8">
        <v>26940</v>
      </c>
      <c r="CON8">
        <v>26338</v>
      </c>
      <c r="COO8">
        <v>26399</v>
      </c>
      <c r="COP8">
        <v>26354</v>
      </c>
      <c r="COQ8">
        <v>26387</v>
      </c>
      <c r="COR8">
        <v>26153</v>
      </c>
      <c r="COS8">
        <v>25664</v>
      </c>
      <c r="COT8">
        <v>25843</v>
      </c>
      <c r="COU8">
        <v>25862</v>
      </c>
      <c r="COV8">
        <v>25190</v>
      </c>
      <c r="COW8">
        <v>24247</v>
      </c>
      <c r="COX8">
        <v>23895</v>
      </c>
      <c r="COY8">
        <v>23530</v>
      </c>
      <c r="COZ8">
        <v>23354</v>
      </c>
      <c r="CPA8">
        <v>22655</v>
      </c>
      <c r="CPB8">
        <v>22655</v>
      </c>
      <c r="CPC8">
        <v>22490</v>
      </c>
      <c r="CPD8">
        <v>21890</v>
      </c>
      <c r="CPE8">
        <v>21935</v>
      </c>
      <c r="CPF8">
        <v>21361</v>
      </c>
      <c r="CPG8">
        <v>20950</v>
      </c>
      <c r="CPH8">
        <v>22569</v>
      </c>
      <c r="CPI8">
        <v>21897</v>
      </c>
      <c r="CPJ8">
        <v>21246</v>
      </c>
      <c r="CPK8">
        <v>20790</v>
      </c>
      <c r="CPL8">
        <v>19507</v>
      </c>
      <c r="CPM8">
        <v>18091</v>
      </c>
      <c r="CPN8">
        <v>17290</v>
      </c>
      <c r="CPO8">
        <v>16629</v>
      </c>
      <c r="CPP8">
        <v>15969</v>
      </c>
      <c r="CPQ8">
        <v>15770</v>
      </c>
      <c r="CPR8">
        <v>15671</v>
      </c>
      <c r="CPS8">
        <v>15085</v>
      </c>
      <c r="CPT8">
        <v>14120</v>
      </c>
      <c r="CPU8">
        <v>13076</v>
      </c>
      <c r="CPV8">
        <v>12369</v>
      </c>
      <c r="CPW8">
        <v>12264</v>
      </c>
      <c r="CPX8">
        <v>11536</v>
      </c>
      <c r="CPY8">
        <v>12131</v>
      </c>
      <c r="CPZ8">
        <v>12322</v>
      </c>
      <c r="CQA8">
        <v>12187</v>
      </c>
      <c r="CQB8">
        <v>26582</v>
      </c>
      <c r="CQC8">
        <v>26795</v>
      </c>
      <c r="CQD8">
        <v>26445</v>
      </c>
      <c r="CQE8">
        <v>25682</v>
      </c>
      <c r="CQF8">
        <v>24854</v>
      </c>
      <c r="CQG8">
        <v>24854</v>
      </c>
      <c r="CQH8">
        <v>23625</v>
      </c>
      <c r="CQI8">
        <v>22984</v>
      </c>
      <c r="CQJ8">
        <v>22890</v>
      </c>
      <c r="CQK8">
        <v>22938</v>
      </c>
      <c r="CQL8">
        <v>23171</v>
      </c>
      <c r="CQM8">
        <v>23385</v>
      </c>
      <c r="CQN8">
        <v>22957</v>
      </c>
      <c r="CQO8">
        <v>22761</v>
      </c>
      <c r="CQP8">
        <v>22576</v>
      </c>
      <c r="CQQ8">
        <v>22287</v>
      </c>
      <c r="CQR8">
        <v>21394</v>
      </c>
      <c r="CQS8">
        <v>20596</v>
      </c>
      <c r="CQT8">
        <v>20073</v>
      </c>
      <c r="CQU8">
        <v>19903</v>
      </c>
      <c r="CQV8">
        <v>25205</v>
      </c>
      <c r="CQW8">
        <v>24791</v>
      </c>
      <c r="CQX8">
        <v>23695</v>
      </c>
      <c r="CQY8">
        <v>24075</v>
      </c>
      <c r="CQZ8">
        <v>23783</v>
      </c>
      <c r="CRA8">
        <v>23691</v>
      </c>
      <c r="CRB8">
        <v>22999</v>
      </c>
      <c r="CRC8">
        <v>23333</v>
      </c>
      <c r="CRD8">
        <v>23175</v>
      </c>
      <c r="CRE8">
        <v>23116</v>
      </c>
      <c r="CRF8">
        <v>23408</v>
      </c>
      <c r="CRG8">
        <v>23458</v>
      </c>
      <c r="CRH8">
        <v>23637</v>
      </c>
      <c r="CRI8">
        <v>23744</v>
      </c>
      <c r="CRJ8">
        <v>23891</v>
      </c>
      <c r="CRK8">
        <v>24217</v>
      </c>
      <c r="CRL8">
        <v>24830</v>
      </c>
      <c r="CRM8">
        <v>23919</v>
      </c>
      <c r="CRN8">
        <v>21717</v>
      </c>
      <c r="CRO8">
        <v>20477</v>
      </c>
      <c r="CRP8">
        <v>19920</v>
      </c>
      <c r="CRQ8">
        <v>19107</v>
      </c>
      <c r="CRR8">
        <v>19051</v>
      </c>
      <c r="CRS8">
        <v>18083</v>
      </c>
      <c r="CRT8">
        <v>18083</v>
      </c>
      <c r="CRU8">
        <v>27143</v>
      </c>
      <c r="CRV8">
        <v>26839</v>
      </c>
      <c r="CRW8">
        <v>26268</v>
      </c>
      <c r="CRX8">
        <v>25073</v>
      </c>
      <c r="CRY8">
        <v>23709</v>
      </c>
      <c r="CRZ8">
        <v>22624</v>
      </c>
      <c r="CSA8">
        <v>21144</v>
      </c>
      <c r="CSB8">
        <v>20840</v>
      </c>
      <c r="CSC8">
        <v>20435</v>
      </c>
      <c r="CSD8">
        <v>20582</v>
      </c>
      <c r="CSE8">
        <v>20391</v>
      </c>
      <c r="CSF8">
        <v>20058</v>
      </c>
      <c r="CSG8">
        <v>19650</v>
      </c>
      <c r="CSH8">
        <v>19242</v>
      </c>
      <c r="CSI8">
        <v>19003</v>
      </c>
      <c r="CSJ8">
        <v>18309</v>
      </c>
      <c r="CSK8">
        <v>17336</v>
      </c>
      <c r="CSL8">
        <v>16995</v>
      </c>
      <c r="CSM8">
        <v>16128</v>
      </c>
      <c r="CSN8">
        <v>15609</v>
      </c>
      <c r="CSO8">
        <v>16844</v>
      </c>
      <c r="CSP8">
        <v>15948</v>
      </c>
      <c r="CSQ8">
        <v>14578</v>
      </c>
      <c r="CSR8">
        <v>14514</v>
      </c>
      <c r="CSS8">
        <v>14514</v>
      </c>
      <c r="CST8">
        <v>13973</v>
      </c>
      <c r="CSU8">
        <v>13804</v>
      </c>
      <c r="CSV8">
        <v>14167</v>
      </c>
      <c r="CSW8">
        <v>14245</v>
      </c>
      <c r="CSX8">
        <v>14692</v>
      </c>
      <c r="CSY8">
        <v>14157</v>
      </c>
      <c r="CSZ8">
        <v>14167</v>
      </c>
      <c r="CTA8">
        <v>13601</v>
      </c>
      <c r="CTB8">
        <v>13279</v>
      </c>
      <c r="CTC8">
        <v>13279</v>
      </c>
      <c r="CTD8">
        <v>13134</v>
      </c>
      <c r="CTE8">
        <v>12777</v>
      </c>
      <c r="CTF8">
        <v>12796</v>
      </c>
      <c r="CTG8">
        <v>12835</v>
      </c>
      <c r="CTH8">
        <v>12835</v>
      </c>
      <c r="CTI8">
        <v>19327</v>
      </c>
      <c r="CTJ8">
        <v>19228</v>
      </c>
      <c r="CTK8">
        <v>18803</v>
      </c>
      <c r="CTL8">
        <v>17934</v>
      </c>
      <c r="CTM8">
        <v>17938</v>
      </c>
      <c r="CTN8">
        <v>17147</v>
      </c>
      <c r="CTO8">
        <v>16487</v>
      </c>
      <c r="CTP8">
        <v>16154</v>
      </c>
      <c r="CTQ8">
        <v>15919</v>
      </c>
      <c r="CTR8">
        <v>15900</v>
      </c>
      <c r="CTS8">
        <v>15769</v>
      </c>
      <c r="CTT8">
        <v>15323</v>
      </c>
      <c r="CTU8">
        <v>15087</v>
      </c>
      <c r="CTV8">
        <v>15500</v>
      </c>
      <c r="CTW8">
        <v>15766</v>
      </c>
      <c r="CTX8">
        <v>15752</v>
      </c>
      <c r="CTY8">
        <v>15677</v>
      </c>
      <c r="CTZ8">
        <v>15427</v>
      </c>
      <c r="CUA8">
        <v>15078</v>
      </c>
      <c r="CUB8">
        <v>14887</v>
      </c>
      <c r="CUC8">
        <v>14758</v>
      </c>
      <c r="CUD8">
        <v>14758</v>
      </c>
      <c r="CUE8">
        <v>14700</v>
      </c>
      <c r="CUF8">
        <v>14671</v>
      </c>
      <c r="CUG8">
        <v>14909</v>
      </c>
      <c r="CUH8">
        <v>15044</v>
      </c>
      <c r="CUI8">
        <v>14381</v>
      </c>
      <c r="CUJ8">
        <v>14333</v>
      </c>
      <c r="CUK8">
        <v>14138</v>
      </c>
      <c r="CUL8">
        <v>13662</v>
      </c>
      <c r="CUM8">
        <v>13599</v>
      </c>
      <c r="CUN8">
        <v>13479</v>
      </c>
      <c r="CUO8">
        <v>13317</v>
      </c>
      <c r="CUP8">
        <v>12835</v>
      </c>
      <c r="CUQ8">
        <v>12608</v>
      </c>
      <c r="CUR8">
        <v>12733</v>
      </c>
      <c r="CUS8">
        <v>12772</v>
      </c>
      <c r="CUT8">
        <v>12560</v>
      </c>
      <c r="CUU8">
        <v>12384</v>
      </c>
      <c r="CUV8">
        <v>12213</v>
      </c>
      <c r="CUW8">
        <v>11666</v>
      </c>
      <c r="CUX8">
        <v>11952</v>
      </c>
      <c r="CUY8">
        <v>11999</v>
      </c>
      <c r="CUZ8">
        <v>11631</v>
      </c>
      <c r="CVA8">
        <v>11437</v>
      </c>
      <c r="CVB8">
        <v>14765</v>
      </c>
      <c r="CVC8">
        <v>14506</v>
      </c>
      <c r="CVD8">
        <v>14322</v>
      </c>
      <c r="CVE8">
        <v>14330</v>
      </c>
      <c r="CVF8">
        <v>14257</v>
      </c>
      <c r="CVG8">
        <v>14005</v>
      </c>
      <c r="CVH8">
        <v>13761</v>
      </c>
      <c r="CVI8">
        <v>14375</v>
      </c>
      <c r="CVJ8">
        <v>14720</v>
      </c>
      <c r="CVK8">
        <v>14532</v>
      </c>
      <c r="CVL8">
        <v>13610</v>
      </c>
      <c r="CVM8">
        <v>13703</v>
      </c>
      <c r="CVN8">
        <v>13482</v>
      </c>
      <c r="CVO8">
        <v>13179</v>
      </c>
      <c r="CVP8">
        <v>12638</v>
      </c>
      <c r="CVQ8">
        <v>12773</v>
      </c>
      <c r="CVR8">
        <v>12622</v>
      </c>
      <c r="CVS8">
        <v>12355</v>
      </c>
      <c r="CVT8">
        <v>12171</v>
      </c>
      <c r="CVU8">
        <v>12255</v>
      </c>
      <c r="CVV8">
        <v>17342</v>
      </c>
      <c r="CVW8">
        <v>17417</v>
      </c>
      <c r="CVX8">
        <v>17017</v>
      </c>
      <c r="CVY8">
        <v>16476</v>
      </c>
      <c r="CVZ8">
        <v>16107</v>
      </c>
      <c r="CWA8">
        <v>15946</v>
      </c>
      <c r="CWB8">
        <v>16049</v>
      </c>
      <c r="CWC8">
        <v>15938</v>
      </c>
      <c r="CWD8">
        <v>15141</v>
      </c>
      <c r="CWE8">
        <v>14574</v>
      </c>
      <c r="CWF8">
        <v>13881</v>
      </c>
      <c r="CWG8">
        <v>13594</v>
      </c>
      <c r="CWH8">
        <v>13635</v>
      </c>
      <c r="CWI8">
        <v>13156</v>
      </c>
      <c r="CWJ8">
        <v>13156</v>
      </c>
      <c r="CWK8">
        <v>12751</v>
      </c>
      <c r="CWL8">
        <v>12014</v>
      </c>
      <c r="CWM8">
        <v>11571</v>
      </c>
      <c r="CWN8">
        <v>11497</v>
      </c>
      <c r="CWO8">
        <v>11294</v>
      </c>
      <c r="CWP8">
        <v>10176</v>
      </c>
      <c r="CWQ8">
        <v>10142</v>
      </c>
      <c r="CWR8">
        <v>9524</v>
      </c>
      <c r="CWS8">
        <v>9229</v>
      </c>
      <c r="CWT8">
        <v>9070</v>
      </c>
      <c r="CWU8">
        <v>21839</v>
      </c>
      <c r="CWV8">
        <v>21477</v>
      </c>
      <c r="CWW8">
        <v>21221</v>
      </c>
      <c r="CWX8">
        <v>20883</v>
      </c>
      <c r="CWY8">
        <v>20337</v>
      </c>
      <c r="CWZ8">
        <v>19417</v>
      </c>
      <c r="CXA8">
        <v>18357</v>
      </c>
      <c r="CXB8">
        <v>18321</v>
      </c>
      <c r="CXC8">
        <v>18369</v>
      </c>
      <c r="CXD8">
        <v>18515</v>
      </c>
      <c r="CXE8">
        <v>18247</v>
      </c>
      <c r="CXF8">
        <v>17651</v>
      </c>
      <c r="CXG8">
        <v>17422</v>
      </c>
      <c r="CXH8">
        <v>16951</v>
      </c>
      <c r="CXI8">
        <v>16924</v>
      </c>
      <c r="CXJ8">
        <v>16876</v>
      </c>
      <c r="CXK8">
        <v>16637</v>
      </c>
      <c r="CXL8">
        <v>16331</v>
      </c>
      <c r="CXM8">
        <v>16262</v>
      </c>
      <c r="CXN8">
        <v>15855</v>
      </c>
      <c r="CXO8">
        <v>26500</v>
      </c>
      <c r="CXP8">
        <v>25458</v>
      </c>
      <c r="CXQ8">
        <v>24994</v>
      </c>
      <c r="CXR8">
        <v>24071</v>
      </c>
      <c r="CXS8">
        <v>23473</v>
      </c>
      <c r="CXT8">
        <v>23497</v>
      </c>
      <c r="CXU8">
        <v>22360</v>
      </c>
      <c r="CXV8">
        <v>21879</v>
      </c>
      <c r="CXW8">
        <v>21535</v>
      </c>
      <c r="CXX8">
        <v>20865</v>
      </c>
      <c r="CXY8">
        <v>19092</v>
      </c>
      <c r="CXZ8">
        <v>18683</v>
      </c>
      <c r="CYA8">
        <v>17578</v>
      </c>
      <c r="CYB8">
        <v>16699</v>
      </c>
      <c r="CYC8">
        <v>16699</v>
      </c>
      <c r="CYD8">
        <v>16217</v>
      </c>
      <c r="CYE8">
        <v>16586</v>
      </c>
      <c r="CYF8">
        <v>15819</v>
      </c>
      <c r="CYG8">
        <v>15508</v>
      </c>
      <c r="CYH8">
        <v>16307</v>
      </c>
      <c r="CYI8">
        <v>15739</v>
      </c>
      <c r="CYJ8">
        <v>15175</v>
      </c>
      <c r="CYK8">
        <v>15177</v>
      </c>
      <c r="CYL8">
        <v>14746</v>
      </c>
      <c r="CYM8">
        <v>13920</v>
      </c>
      <c r="CYN8">
        <v>17700</v>
      </c>
      <c r="CYO8">
        <v>17133</v>
      </c>
      <c r="CYP8">
        <v>16061</v>
      </c>
      <c r="CYQ8">
        <v>15583</v>
      </c>
      <c r="CYR8">
        <v>14936</v>
      </c>
      <c r="CYS8">
        <v>14985</v>
      </c>
      <c r="CYT8">
        <v>14488</v>
      </c>
      <c r="CYU8">
        <v>15029</v>
      </c>
      <c r="CYV8">
        <v>14559</v>
      </c>
      <c r="CYW8">
        <v>14113</v>
      </c>
      <c r="CYX8">
        <v>14221</v>
      </c>
      <c r="CYY8">
        <v>14042</v>
      </c>
      <c r="CYZ8">
        <v>13864</v>
      </c>
      <c r="CZA8">
        <v>13829</v>
      </c>
      <c r="CZB8">
        <v>13829</v>
      </c>
      <c r="CZC8">
        <v>13745</v>
      </c>
      <c r="CZD8">
        <v>13676</v>
      </c>
      <c r="CZE8">
        <v>13708</v>
      </c>
      <c r="CZF8">
        <v>12709</v>
      </c>
      <c r="CZG8">
        <v>13219</v>
      </c>
      <c r="CZH8">
        <v>14981</v>
      </c>
      <c r="CZI8">
        <v>14134</v>
      </c>
      <c r="CZJ8">
        <v>14212</v>
      </c>
      <c r="CZK8">
        <v>13208</v>
      </c>
      <c r="CZL8">
        <v>12415</v>
      </c>
      <c r="CZM8">
        <v>12280</v>
      </c>
      <c r="CZN8">
        <v>12438</v>
      </c>
      <c r="CZO8">
        <v>12355</v>
      </c>
      <c r="CZP8">
        <v>12631</v>
      </c>
      <c r="CZQ8">
        <v>12414</v>
      </c>
      <c r="CZR8">
        <v>12056</v>
      </c>
      <c r="CZS8">
        <v>11497</v>
      </c>
      <c r="CZT8">
        <v>11341</v>
      </c>
      <c r="CZU8">
        <v>10625</v>
      </c>
      <c r="CZV8">
        <v>10319</v>
      </c>
      <c r="CZW8">
        <v>10498</v>
      </c>
      <c r="CZX8">
        <v>10418</v>
      </c>
      <c r="CZY8">
        <v>10319</v>
      </c>
      <c r="CZZ8">
        <v>10438</v>
      </c>
      <c r="DAA8">
        <v>9755</v>
      </c>
      <c r="DAB8">
        <v>20971</v>
      </c>
      <c r="DAC8">
        <v>18673</v>
      </c>
      <c r="DAD8">
        <v>19477</v>
      </c>
      <c r="DAE8">
        <v>19364</v>
      </c>
      <c r="DAF8">
        <v>17883</v>
      </c>
      <c r="DAG8">
        <v>17872</v>
      </c>
      <c r="DAH8">
        <v>17528</v>
      </c>
      <c r="DAI8">
        <v>17032</v>
      </c>
      <c r="DAJ8">
        <v>17100</v>
      </c>
      <c r="DAK8">
        <v>16653</v>
      </c>
      <c r="DAL8">
        <v>16525</v>
      </c>
      <c r="DAM8">
        <v>16138</v>
      </c>
      <c r="DAN8">
        <v>16061</v>
      </c>
      <c r="DAO8">
        <v>15723</v>
      </c>
      <c r="DAP8">
        <v>15673</v>
      </c>
      <c r="DAQ8">
        <v>14911</v>
      </c>
      <c r="DAR8">
        <v>14682</v>
      </c>
      <c r="DAS8">
        <v>14849</v>
      </c>
      <c r="DAT8">
        <v>14247</v>
      </c>
      <c r="DAU8">
        <v>13650</v>
      </c>
      <c r="DAV8">
        <v>13650</v>
      </c>
      <c r="DAW8">
        <v>13651</v>
      </c>
      <c r="DAX8">
        <v>13807</v>
      </c>
      <c r="DAY8">
        <v>12845</v>
      </c>
      <c r="DAZ8">
        <v>11854</v>
      </c>
      <c r="DBA8">
        <v>17695</v>
      </c>
      <c r="DBB8">
        <v>16740</v>
      </c>
      <c r="DBC8">
        <v>16865</v>
      </c>
      <c r="DBD8">
        <v>16583</v>
      </c>
      <c r="DBE8">
        <v>16671</v>
      </c>
      <c r="DBF8">
        <v>16531</v>
      </c>
      <c r="DBG8">
        <v>15925</v>
      </c>
      <c r="DBH8">
        <v>15833</v>
      </c>
      <c r="DBI8">
        <v>16162</v>
      </c>
      <c r="DBJ8">
        <v>15518</v>
      </c>
      <c r="DBK8">
        <v>15133</v>
      </c>
      <c r="DBL8">
        <v>14890</v>
      </c>
      <c r="DBM8">
        <v>14443</v>
      </c>
      <c r="DBN8">
        <v>13962</v>
      </c>
      <c r="DBO8">
        <v>13799</v>
      </c>
      <c r="DBP8">
        <v>13298</v>
      </c>
      <c r="DBQ8">
        <v>13663</v>
      </c>
      <c r="DBR8">
        <v>13042</v>
      </c>
      <c r="DBS8">
        <v>12353</v>
      </c>
      <c r="DBT8">
        <v>12054</v>
      </c>
      <c r="DBU8">
        <v>15034</v>
      </c>
      <c r="DBV8">
        <v>14980</v>
      </c>
      <c r="DBW8">
        <v>14850</v>
      </c>
      <c r="DBX8">
        <v>14448</v>
      </c>
      <c r="DBY8">
        <v>14448</v>
      </c>
      <c r="DBZ8">
        <v>14620</v>
      </c>
      <c r="DCA8">
        <v>14443</v>
      </c>
      <c r="DCB8">
        <v>14824</v>
      </c>
      <c r="DCC8">
        <v>15266</v>
      </c>
      <c r="DCD8">
        <v>13518</v>
      </c>
      <c r="DCE8">
        <v>13155</v>
      </c>
      <c r="DCF8">
        <v>13012</v>
      </c>
      <c r="DCG8">
        <v>12774</v>
      </c>
      <c r="DCH8">
        <v>12997</v>
      </c>
      <c r="DCI8">
        <v>12845</v>
      </c>
      <c r="DCJ8">
        <v>12227</v>
      </c>
      <c r="DCK8">
        <v>12036</v>
      </c>
      <c r="DCL8">
        <v>11054</v>
      </c>
    </row>
    <row r="9" spans="1:2794" x14ac:dyDescent="0.25">
      <c r="A9" s="25" t="s">
        <v>3326</v>
      </c>
      <c r="B9">
        <v>4955</v>
      </c>
      <c r="C9">
        <v>4955</v>
      </c>
      <c r="D9">
        <v>4611</v>
      </c>
      <c r="E9">
        <v>4513</v>
      </c>
      <c r="F9">
        <v>4351</v>
      </c>
      <c r="G9">
        <v>4112</v>
      </c>
      <c r="H9">
        <v>3861</v>
      </c>
      <c r="I9">
        <v>3801</v>
      </c>
      <c r="J9">
        <v>3805</v>
      </c>
      <c r="K9">
        <v>3729</v>
      </c>
      <c r="L9">
        <v>3662</v>
      </c>
      <c r="M9">
        <v>3082</v>
      </c>
      <c r="N9">
        <v>3011</v>
      </c>
      <c r="O9">
        <v>2667</v>
      </c>
      <c r="P9">
        <v>2389</v>
      </c>
      <c r="Q9">
        <v>8416</v>
      </c>
      <c r="R9">
        <v>7915</v>
      </c>
      <c r="S9">
        <v>7841</v>
      </c>
      <c r="T9">
        <v>7374</v>
      </c>
      <c r="U9">
        <v>6885</v>
      </c>
      <c r="V9">
        <v>6462</v>
      </c>
      <c r="W9">
        <v>6253</v>
      </c>
      <c r="X9">
        <v>5559</v>
      </c>
      <c r="Y9">
        <v>5559</v>
      </c>
      <c r="Z9">
        <v>5484</v>
      </c>
      <c r="AA9">
        <v>4751</v>
      </c>
      <c r="AB9">
        <v>4189</v>
      </c>
      <c r="AC9">
        <v>3748</v>
      </c>
      <c r="AD9">
        <v>3472</v>
      </c>
      <c r="AE9">
        <v>3011</v>
      </c>
      <c r="AF9">
        <v>2868</v>
      </c>
      <c r="AG9">
        <v>2761</v>
      </c>
      <c r="AH9">
        <v>2701</v>
      </c>
      <c r="AI9">
        <v>2462</v>
      </c>
      <c r="AJ9">
        <v>2352</v>
      </c>
      <c r="AK9">
        <v>9745</v>
      </c>
      <c r="AL9">
        <v>9658</v>
      </c>
      <c r="AM9">
        <v>9146</v>
      </c>
      <c r="AN9">
        <v>8146</v>
      </c>
      <c r="AO9">
        <v>7570</v>
      </c>
      <c r="AP9">
        <v>7547</v>
      </c>
      <c r="AQ9">
        <v>6836</v>
      </c>
      <c r="AR9">
        <v>6580</v>
      </c>
      <c r="AS9">
        <v>5412</v>
      </c>
      <c r="AT9">
        <v>5138</v>
      </c>
      <c r="AU9">
        <v>4996</v>
      </c>
      <c r="AV9">
        <v>4240</v>
      </c>
      <c r="AW9">
        <v>3891</v>
      </c>
      <c r="AX9">
        <v>3765</v>
      </c>
      <c r="AY9">
        <v>3618</v>
      </c>
      <c r="AZ9">
        <v>2957</v>
      </c>
      <c r="BA9">
        <v>2497</v>
      </c>
      <c r="BB9">
        <v>2133</v>
      </c>
      <c r="BC9">
        <v>1949</v>
      </c>
      <c r="BD9">
        <v>1574</v>
      </c>
      <c r="BE9">
        <v>6428</v>
      </c>
      <c r="BF9">
        <v>6028</v>
      </c>
      <c r="BG9">
        <v>5831</v>
      </c>
      <c r="BH9">
        <v>5607</v>
      </c>
      <c r="BI9">
        <v>5037</v>
      </c>
      <c r="BJ9">
        <v>4975</v>
      </c>
      <c r="BK9">
        <v>4776</v>
      </c>
      <c r="BL9">
        <v>4293</v>
      </c>
      <c r="BM9">
        <v>3792</v>
      </c>
      <c r="BN9">
        <v>3544</v>
      </c>
      <c r="BO9">
        <v>3343</v>
      </c>
      <c r="BP9">
        <v>3275</v>
      </c>
      <c r="BQ9">
        <v>3169</v>
      </c>
      <c r="BR9">
        <v>3082</v>
      </c>
      <c r="BS9">
        <v>3082</v>
      </c>
      <c r="BT9">
        <v>2921</v>
      </c>
      <c r="BU9">
        <v>2689</v>
      </c>
      <c r="BV9">
        <v>2691</v>
      </c>
      <c r="BW9">
        <v>2532</v>
      </c>
      <c r="BX9">
        <v>2468</v>
      </c>
      <c r="BY9">
        <v>2382</v>
      </c>
      <c r="BZ9">
        <v>2218</v>
      </c>
      <c r="CA9">
        <v>1966</v>
      </c>
      <c r="CB9">
        <v>1842</v>
      </c>
      <c r="CC9">
        <v>1842</v>
      </c>
      <c r="CD9">
        <v>11841</v>
      </c>
      <c r="CE9">
        <v>11584</v>
      </c>
      <c r="CF9">
        <v>10485</v>
      </c>
      <c r="CG9">
        <v>9835</v>
      </c>
      <c r="CH9">
        <v>9244</v>
      </c>
      <c r="CI9">
        <v>8701</v>
      </c>
      <c r="CJ9">
        <v>8386</v>
      </c>
      <c r="CK9">
        <v>7997</v>
      </c>
      <c r="CL9">
        <v>7514</v>
      </c>
      <c r="CM9">
        <v>7838</v>
      </c>
      <c r="CN9">
        <v>7384</v>
      </c>
      <c r="CO9">
        <v>6596</v>
      </c>
      <c r="CP9">
        <v>6003</v>
      </c>
      <c r="CQ9">
        <v>5744</v>
      </c>
      <c r="CR9">
        <v>5604</v>
      </c>
      <c r="CS9">
        <v>5341</v>
      </c>
      <c r="CT9">
        <v>5137</v>
      </c>
      <c r="CU9">
        <v>4974</v>
      </c>
      <c r="CV9">
        <v>4974</v>
      </c>
      <c r="CW9">
        <v>4701</v>
      </c>
      <c r="CX9">
        <v>4405</v>
      </c>
      <c r="CY9">
        <v>10219</v>
      </c>
      <c r="CZ9">
        <v>9294</v>
      </c>
      <c r="DA9">
        <v>8563</v>
      </c>
      <c r="DB9">
        <v>8276</v>
      </c>
      <c r="DC9">
        <v>8171</v>
      </c>
      <c r="DD9">
        <v>7750</v>
      </c>
      <c r="DE9">
        <v>7730</v>
      </c>
      <c r="DF9">
        <v>7526</v>
      </c>
      <c r="DG9">
        <v>6994</v>
      </c>
      <c r="DH9">
        <v>6923</v>
      </c>
      <c r="DI9">
        <v>6354</v>
      </c>
      <c r="DJ9">
        <v>6277</v>
      </c>
      <c r="DK9">
        <v>6158</v>
      </c>
      <c r="DL9">
        <v>5902</v>
      </c>
      <c r="DM9">
        <v>5797</v>
      </c>
      <c r="DN9">
        <v>5647</v>
      </c>
      <c r="DO9">
        <v>5395</v>
      </c>
      <c r="DP9">
        <v>5242</v>
      </c>
      <c r="DQ9">
        <v>5113</v>
      </c>
      <c r="DR9">
        <v>5020</v>
      </c>
      <c r="DS9">
        <v>4664</v>
      </c>
      <c r="DT9">
        <v>4412</v>
      </c>
      <c r="DU9">
        <v>4211</v>
      </c>
      <c r="DV9">
        <v>4012</v>
      </c>
      <c r="DW9">
        <v>9563</v>
      </c>
      <c r="DX9">
        <v>9417</v>
      </c>
      <c r="DY9">
        <v>9091</v>
      </c>
      <c r="DZ9">
        <v>8707</v>
      </c>
      <c r="EA9">
        <v>8316</v>
      </c>
      <c r="EB9">
        <v>8268</v>
      </c>
      <c r="EC9">
        <v>8246</v>
      </c>
      <c r="ED9">
        <v>7227</v>
      </c>
      <c r="EE9">
        <v>7217</v>
      </c>
      <c r="EF9">
        <v>7217</v>
      </c>
      <c r="EG9">
        <v>7308</v>
      </c>
      <c r="EH9">
        <v>7004</v>
      </c>
      <c r="EI9">
        <v>6565</v>
      </c>
      <c r="EJ9">
        <v>6087</v>
      </c>
      <c r="EK9">
        <v>5827</v>
      </c>
      <c r="EL9">
        <v>5444</v>
      </c>
      <c r="EM9">
        <v>4595</v>
      </c>
      <c r="EN9">
        <v>4455</v>
      </c>
      <c r="EO9">
        <v>4221</v>
      </c>
      <c r="EP9">
        <v>3755</v>
      </c>
      <c r="EQ9">
        <v>7919</v>
      </c>
      <c r="ER9">
        <v>7654</v>
      </c>
      <c r="ES9">
        <v>7840</v>
      </c>
      <c r="ET9">
        <v>7370</v>
      </c>
      <c r="EU9">
        <v>6650</v>
      </c>
      <c r="EV9">
        <v>6433</v>
      </c>
      <c r="EW9">
        <v>6113</v>
      </c>
      <c r="EX9">
        <v>5609</v>
      </c>
      <c r="EY9">
        <v>4921</v>
      </c>
      <c r="EZ9">
        <v>4614</v>
      </c>
      <c r="FA9">
        <v>4267</v>
      </c>
      <c r="FB9">
        <v>4048</v>
      </c>
      <c r="FC9">
        <v>3783</v>
      </c>
      <c r="FD9">
        <v>3638</v>
      </c>
      <c r="FE9">
        <v>3379</v>
      </c>
      <c r="FF9">
        <v>3127</v>
      </c>
      <c r="FG9">
        <v>2978</v>
      </c>
      <c r="FH9">
        <v>2580</v>
      </c>
      <c r="FI9">
        <v>2556</v>
      </c>
      <c r="FJ9">
        <v>2458</v>
      </c>
      <c r="FK9">
        <v>8983</v>
      </c>
      <c r="FL9">
        <v>8571</v>
      </c>
      <c r="FM9">
        <v>8265</v>
      </c>
      <c r="FN9">
        <v>8265</v>
      </c>
      <c r="FO9">
        <v>7649</v>
      </c>
      <c r="FP9">
        <v>7378</v>
      </c>
      <c r="FQ9">
        <v>7158</v>
      </c>
      <c r="FR9">
        <v>7040</v>
      </c>
      <c r="FS9">
        <v>6703</v>
      </c>
      <c r="FT9">
        <v>6654</v>
      </c>
      <c r="FU9">
        <v>6033</v>
      </c>
      <c r="FV9">
        <v>5736</v>
      </c>
      <c r="FW9">
        <v>5475</v>
      </c>
      <c r="FX9">
        <v>4873</v>
      </c>
      <c r="FY9">
        <v>4873</v>
      </c>
      <c r="FZ9">
        <v>4694</v>
      </c>
      <c r="GA9">
        <v>4538</v>
      </c>
      <c r="GB9">
        <v>4377</v>
      </c>
      <c r="GC9">
        <v>4007</v>
      </c>
      <c r="GD9">
        <v>4007</v>
      </c>
      <c r="GE9">
        <v>8303</v>
      </c>
      <c r="GF9">
        <v>7744</v>
      </c>
      <c r="GG9">
        <v>7682</v>
      </c>
      <c r="GH9">
        <v>7682</v>
      </c>
      <c r="GI9">
        <v>7292</v>
      </c>
      <c r="GJ9">
        <v>6829</v>
      </c>
      <c r="GK9">
        <v>6728</v>
      </c>
      <c r="GL9">
        <v>6134</v>
      </c>
      <c r="GM9">
        <v>5834</v>
      </c>
      <c r="GN9">
        <v>5728</v>
      </c>
      <c r="GO9">
        <v>5486</v>
      </c>
      <c r="GP9">
        <v>4939</v>
      </c>
      <c r="GQ9">
        <v>4709</v>
      </c>
      <c r="GR9">
        <v>3632</v>
      </c>
      <c r="GS9">
        <v>3632</v>
      </c>
      <c r="GT9">
        <v>3632</v>
      </c>
      <c r="GU9">
        <v>3196</v>
      </c>
      <c r="GV9">
        <v>3016</v>
      </c>
      <c r="GW9">
        <v>2614</v>
      </c>
      <c r="GX9">
        <v>2614</v>
      </c>
      <c r="GY9">
        <v>2614</v>
      </c>
      <c r="GZ9">
        <v>2528</v>
      </c>
      <c r="HA9">
        <v>2101</v>
      </c>
      <c r="HB9">
        <v>1449</v>
      </c>
      <c r="HC9">
        <v>1449</v>
      </c>
      <c r="HD9">
        <v>8491</v>
      </c>
      <c r="HE9">
        <v>7810</v>
      </c>
      <c r="HF9">
        <v>7192</v>
      </c>
      <c r="HG9">
        <v>6301</v>
      </c>
      <c r="HH9">
        <v>6301</v>
      </c>
      <c r="HI9">
        <v>6170</v>
      </c>
      <c r="HJ9">
        <v>6059</v>
      </c>
      <c r="HK9">
        <v>5983</v>
      </c>
      <c r="HL9">
        <v>5509</v>
      </c>
      <c r="HM9">
        <v>5509</v>
      </c>
      <c r="HN9">
        <v>5468</v>
      </c>
      <c r="HO9">
        <v>5358</v>
      </c>
      <c r="HP9">
        <v>4798</v>
      </c>
      <c r="HQ9">
        <v>4537</v>
      </c>
      <c r="HR9">
        <v>4537</v>
      </c>
      <c r="HS9">
        <v>4537</v>
      </c>
      <c r="HT9">
        <v>4460</v>
      </c>
      <c r="HU9">
        <v>3849</v>
      </c>
      <c r="HV9">
        <v>3550</v>
      </c>
      <c r="HW9">
        <v>3136</v>
      </c>
      <c r="HX9">
        <v>8031</v>
      </c>
      <c r="HY9">
        <v>7192</v>
      </c>
      <c r="HZ9">
        <v>6528</v>
      </c>
      <c r="IA9">
        <v>6579</v>
      </c>
      <c r="IB9">
        <v>6579</v>
      </c>
      <c r="IC9">
        <v>6143</v>
      </c>
      <c r="ID9">
        <v>5943</v>
      </c>
      <c r="IE9">
        <v>5781</v>
      </c>
      <c r="IF9">
        <v>5403</v>
      </c>
      <c r="IG9">
        <v>5403</v>
      </c>
      <c r="IH9">
        <v>5180</v>
      </c>
      <c r="II9">
        <v>5069</v>
      </c>
      <c r="IJ9">
        <v>4978</v>
      </c>
      <c r="IK9">
        <v>5149</v>
      </c>
      <c r="IL9">
        <v>5168</v>
      </c>
      <c r="IM9">
        <v>5097</v>
      </c>
      <c r="IN9">
        <v>4665</v>
      </c>
      <c r="IO9">
        <v>4584</v>
      </c>
      <c r="IP9">
        <v>4226</v>
      </c>
      <c r="IQ9">
        <v>4226</v>
      </c>
      <c r="IR9">
        <v>8633</v>
      </c>
      <c r="IS9">
        <v>7890</v>
      </c>
      <c r="IT9">
        <v>7323</v>
      </c>
      <c r="IU9">
        <v>6204</v>
      </c>
      <c r="IV9">
        <v>6204</v>
      </c>
      <c r="IW9">
        <v>6097</v>
      </c>
      <c r="IX9">
        <v>5802</v>
      </c>
      <c r="IY9">
        <v>5906</v>
      </c>
      <c r="IZ9">
        <v>4944</v>
      </c>
      <c r="JA9">
        <v>4944</v>
      </c>
      <c r="JB9">
        <v>4769</v>
      </c>
      <c r="JC9">
        <v>4316</v>
      </c>
      <c r="JD9">
        <v>4239</v>
      </c>
      <c r="JE9">
        <v>3993</v>
      </c>
      <c r="JF9">
        <v>3993</v>
      </c>
      <c r="JG9">
        <v>3910</v>
      </c>
      <c r="JH9">
        <v>3663</v>
      </c>
      <c r="JI9">
        <v>3757</v>
      </c>
      <c r="JJ9">
        <v>3630</v>
      </c>
      <c r="JK9">
        <v>3630</v>
      </c>
      <c r="JL9">
        <v>3460</v>
      </c>
      <c r="JM9">
        <v>3346</v>
      </c>
      <c r="JN9">
        <v>3135</v>
      </c>
      <c r="JO9">
        <v>2975</v>
      </c>
      <c r="JP9">
        <v>2688</v>
      </c>
      <c r="JQ9">
        <v>10491</v>
      </c>
      <c r="JR9">
        <v>9968</v>
      </c>
      <c r="JS9">
        <v>8335</v>
      </c>
      <c r="JT9">
        <v>7421</v>
      </c>
      <c r="JU9">
        <v>7421</v>
      </c>
      <c r="JV9">
        <v>7332</v>
      </c>
      <c r="JW9">
        <v>7148</v>
      </c>
      <c r="JX9">
        <v>7086</v>
      </c>
      <c r="JY9">
        <v>6799</v>
      </c>
      <c r="JZ9">
        <v>6450</v>
      </c>
      <c r="KA9">
        <v>6156</v>
      </c>
      <c r="KB9">
        <v>5823</v>
      </c>
      <c r="KC9">
        <v>5359</v>
      </c>
      <c r="KD9">
        <v>5359</v>
      </c>
      <c r="KE9">
        <v>5065</v>
      </c>
      <c r="KF9">
        <v>6013</v>
      </c>
      <c r="KG9">
        <v>4302</v>
      </c>
      <c r="KH9">
        <v>2384</v>
      </c>
      <c r="KI9">
        <v>2177</v>
      </c>
      <c r="KJ9">
        <v>2130</v>
      </c>
      <c r="KK9">
        <v>7142</v>
      </c>
      <c r="KL9">
        <v>6509</v>
      </c>
      <c r="KM9">
        <v>6234</v>
      </c>
      <c r="KN9">
        <v>5271</v>
      </c>
      <c r="KO9">
        <v>5271</v>
      </c>
      <c r="KP9">
        <v>5125</v>
      </c>
      <c r="KQ9">
        <v>4871</v>
      </c>
      <c r="KR9">
        <v>4754</v>
      </c>
      <c r="KS9">
        <v>4461</v>
      </c>
      <c r="KT9">
        <v>4299</v>
      </c>
      <c r="KU9">
        <v>4216</v>
      </c>
      <c r="KV9">
        <v>4116</v>
      </c>
      <c r="KW9">
        <v>4000</v>
      </c>
      <c r="KX9">
        <v>3217</v>
      </c>
      <c r="KY9">
        <v>3217</v>
      </c>
      <c r="KZ9">
        <v>2898</v>
      </c>
      <c r="LA9">
        <v>2636</v>
      </c>
      <c r="LB9">
        <v>2534</v>
      </c>
      <c r="LC9">
        <v>2249</v>
      </c>
      <c r="LD9">
        <v>2249</v>
      </c>
      <c r="LE9">
        <v>2120</v>
      </c>
      <c r="LF9">
        <v>2098</v>
      </c>
      <c r="LG9">
        <v>1790</v>
      </c>
      <c r="LH9">
        <v>1532</v>
      </c>
      <c r="LI9">
        <v>1532</v>
      </c>
      <c r="LJ9">
        <v>5800</v>
      </c>
      <c r="LK9">
        <v>5138</v>
      </c>
      <c r="LL9">
        <v>4971</v>
      </c>
      <c r="LM9">
        <v>3850</v>
      </c>
      <c r="LN9">
        <v>3850</v>
      </c>
      <c r="LO9">
        <v>3671</v>
      </c>
      <c r="LP9">
        <v>3321</v>
      </c>
      <c r="LQ9">
        <v>2954</v>
      </c>
      <c r="LR9">
        <v>2636</v>
      </c>
      <c r="LS9">
        <v>2636</v>
      </c>
      <c r="LT9">
        <v>2587</v>
      </c>
      <c r="LU9">
        <v>2870</v>
      </c>
      <c r="LV9">
        <v>2578</v>
      </c>
      <c r="LW9">
        <v>2455</v>
      </c>
      <c r="LX9">
        <v>2361</v>
      </c>
      <c r="LY9">
        <v>2227</v>
      </c>
      <c r="LZ9">
        <v>2117</v>
      </c>
      <c r="MA9">
        <v>1896</v>
      </c>
      <c r="MB9">
        <v>1776</v>
      </c>
      <c r="MC9">
        <v>9819</v>
      </c>
      <c r="MD9">
        <v>9819</v>
      </c>
      <c r="ME9">
        <v>9001</v>
      </c>
      <c r="MF9">
        <v>8423</v>
      </c>
      <c r="MG9">
        <v>8119</v>
      </c>
      <c r="MH9">
        <v>7613</v>
      </c>
      <c r="MI9">
        <v>7420</v>
      </c>
      <c r="MJ9">
        <v>7096</v>
      </c>
      <c r="MK9">
        <v>6767</v>
      </c>
      <c r="ML9">
        <v>6280</v>
      </c>
      <c r="MM9">
        <v>6280</v>
      </c>
      <c r="MN9">
        <v>5992</v>
      </c>
      <c r="MO9">
        <v>5751</v>
      </c>
      <c r="MP9">
        <v>5661</v>
      </c>
      <c r="MQ9">
        <v>5190</v>
      </c>
      <c r="MR9">
        <v>4730</v>
      </c>
      <c r="MS9">
        <v>4388</v>
      </c>
      <c r="MT9">
        <v>4208</v>
      </c>
      <c r="MU9">
        <v>3929</v>
      </c>
      <c r="MV9">
        <v>3929</v>
      </c>
      <c r="MW9">
        <v>3263</v>
      </c>
      <c r="MX9">
        <v>9084</v>
      </c>
      <c r="MY9">
        <v>8600</v>
      </c>
      <c r="MZ9">
        <v>8144</v>
      </c>
      <c r="NA9">
        <v>7442</v>
      </c>
      <c r="NB9">
        <v>7442</v>
      </c>
      <c r="NC9">
        <v>7041</v>
      </c>
      <c r="ND9">
        <v>6920</v>
      </c>
      <c r="NE9">
        <v>6834</v>
      </c>
      <c r="NF9">
        <v>6289</v>
      </c>
      <c r="NG9">
        <v>6289</v>
      </c>
      <c r="NH9">
        <v>6326</v>
      </c>
      <c r="NI9">
        <v>6211</v>
      </c>
      <c r="NJ9">
        <v>6202</v>
      </c>
      <c r="NK9">
        <v>6179</v>
      </c>
      <c r="NL9">
        <v>6179</v>
      </c>
      <c r="NM9">
        <v>5978</v>
      </c>
      <c r="NN9">
        <v>5782</v>
      </c>
      <c r="NO9">
        <v>5635</v>
      </c>
      <c r="NP9">
        <v>5379</v>
      </c>
      <c r="NQ9">
        <v>5379</v>
      </c>
      <c r="NR9">
        <v>5110</v>
      </c>
      <c r="NS9">
        <v>4608</v>
      </c>
      <c r="NT9">
        <v>4331</v>
      </c>
      <c r="NU9">
        <v>3682</v>
      </c>
      <c r="NV9">
        <v>3682</v>
      </c>
      <c r="NW9">
        <v>8593</v>
      </c>
      <c r="NX9">
        <v>8729</v>
      </c>
      <c r="NY9">
        <v>8531</v>
      </c>
      <c r="NZ9">
        <v>7163</v>
      </c>
      <c r="OA9">
        <v>7163</v>
      </c>
      <c r="OB9">
        <v>6245</v>
      </c>
      <c r="OC9">
        <v>5668</v>
      </c>
      <c r="OD9">
        <v>4978</v>
      </c>
      <c r="OE9">
        <v>5007</v>
      </c>
      <c r="OF9">
        <v>4643</v>
      </c>
      <c r="OG9">
        <v>4581</v>
      </c>
      <c r="OH9">
        <v>4354</v>
      </c>
      <c r="OI9">
        <v>4055</v>
      </c>
      <c r="OJ9">
        <v>3830</v>
      </c>
      <c r="OK9">
        <v>3137</v>
      </c>
      <c r="OL9">
        <v>2926</v>
      </c>
      <c r="OM9">
        <v>2732</v>
      </c>
      <c r="ON9">
        <v>2626</v>
      </c>
      <c r="OO9">
        <v>2496</v>
      </c>
      <c r="OP9">
        <v>2389</v>
      </c>
      <c r="OQ9">
        <v>2258</v>
      </c>
      <c r="OR9">
        <v>6308</v>
      </c>
      <c r="OS9">
        <v>6310</v>
      </c>
      <c r="OT9">
        <v>6014</v>
      </c>
      <c r="OU9">
        <v>6014</v>
      </c>
      <c r="OV9">
        <v>5545</v>
      </c>
      <c r="OW9">
        <v>5598</v>
      </c>
      <c r="OX9">
        <v>5505</v>
      </c>
      <c r="OY9">
        <v>5431</v>
      </c>
      <c r="OZ9">
        <v>5315</v>
      </c>
      <c r="PA9">
        <v>5047</v>
      </c>
      <c r="PB9">
        <v>5001</v>
      </c>
      <c r="PC9">
        <v>3874</v>
      </c>
      <c r="PD9">
        <v>3469</v>
      </c>
      <c r="PE9">
        <v>3469</v>
      </c>
      <c r="PF9">
        <v>3043</v>
      </c>
      <c r="PG9">
        <v>2843</v>
      </c>
      <c r="PH9">
        <v>2878</v>
      </c>
      <c r="PI9">
        <v>2600</v>
      </c>
      <c r="PJ9">
        <v>2430</v>
      </c>
      <c r="PK9">
        <v>9109</v>
      </c>
      <c r="PL9">
        <v>8636</v>
      </c>
      <c r="PM9">
        <v>8249</v>
      </c>
      <c r="PN9">
        <v>8249</v>
      </c>
      <c r="PO9">
        <v>7785</v>
      </c>
      <c r="PP9">
        <v>7388</v>
      </c>
      <c r="PQ9">
        <v>7107</v>
      </c>
      <c r="PR9">
        <v>6772</v>
      </c>
      <c r="PS9">
        <v>5806</v>
      </c>
      <c r="PT9">
        <v>5806</v>
      </c>
      <c r="PU9">
        <v>5485</v>
      </c>
      <c r="PV9">
        <v>5411</v>
      </c>
      <c r="PW9">
        <v>5028</v>
      </c>
      <c r="PX9">
        <v>4389</v>
      </c>
      <c r="PY9">
        <v>4389</v>
      </c>
      <c r="PZ9">
        <v>4157</v>
      </c>
      <c r="QA9">
        <v>4209</v>
      </c>
      <c r="QB9">
        <v>3916</v>
      </c>
      <c r="QC9">
        <v>3611</v>
      </c>
      <c r="QD9">
        <v>3611</v>
      </c>
      <c r="QE9">
        <v>9874</v>
      </c>
      <c r="QF9">
        <v>9438</v>
      </c>
      <c r="QG9">
        <v>8671</v>
      </c>
      <c r="QH9">
        <v>8671</v>
      </c>
      <c r="QI9">
        <v>8444</v>
      </c>
      <c r="QJ9">
        <v>8259</v>
      </c>
      <c r="QK9">
        <v>7890</v>
      </c>
      <c r="QL9">
        <v>7390</v>
      </c>
      <c r="QM9">
        <v>5868</v>
      </c>
      <c r="QN9">
        <v>5868</v>
      </c>
      <c r="QO9">
        <v>5816</v>
      </c>
      <c r="QP9">
        <v>5374</v>
      </c>
      <c r="QQ9">
        <v>5083</v>
      </c>
      <c r="QR9">
        <v>4208</v>
      </c>
      <c r="QS9">
        <v>4208</v>
      </c>
      <c r="QT9">
        <v>3241</v>
      </c>
      <c r="QU9">
        <v>3241</v>
      </c>
      <c r="QV9">
        <v>3188</v>
      </c>
      <c r="QW9">
        <v>2991</v>
      </c>
      <c r="QX9">
        <v>2991</v>
      </c>
      <c r="QY9">
        <v>2768</v>
      </c>
      <c r="QZ9">
        <v>2768</v>
      </c>
      <c r="RA9">
        <v>2700</v>
      </c>
      <c r="RB9">
        <v>2565</v>
      </c>
      <c r="RC9">
        <v>2239</v>
      </c>
      <c r="RD9">
        <v>8728</v>
      </c>
      <c r="RE9">
        <v>8250</v>
      </c>
      <c r="RF9">
        <v>8308</v>
      </c>
      <c r="RG9">
        <v>7893</v>
      </c>
      <c r="RH9">
        <v>7655</v>
      </c>
      <c r="RI9">
        <v>7107</v>
      </c>
      <c r="RJ9">
        <v>6826</v>
      </c>
      <c r="RK9">
        <v>6415</v>
      </c>
      <c r="RL9">
        <v>5702</v>
      </c>
      <c r="RM9">
        <v>5702</v>
      </c>
      <c r="RN9">
        <v>5301</v>
      </c>
      <c r="RO9">
        <v>4835</v>
      </c>
      <c r="RP9">
        <v>4746</v>
      </c>
      <c r="RQ9">
        <v>4469</v>
      </c>
      <c r="RR9">
        <v>4409</v>
      </c>
      <c r="RS9">
        <v>4409</v>
      </c>
      <c r="RT9">
        <v>4284</v>
      </c>
      <c r="RU9">
        <v>4061</v>
      </c>
      <c r="RV9">
        <v>3871</v>
      </c>
      <c r="RW9">
        <v>3591</v>
      </c>
      <c r="RX9">
        <v>8313</v>
      </c>
      <c r="RY9">
        <v>7386</v>
      </c>
      <c r="RZ9">
        <v>7426</v>
      </c>
      <c r="SA9">
        <v>7315</v>
      </c>
      <c r="SB9">
        <v>7315</v>
      </c>
      <c r="SC9">
        <v>7220</v>
      </c>
      <c r="SD9">
        <v>6837</v>
      </c>
      <c r="SE9">
        <v>6475</v>
      </c>
      <c r="SF9">
        <v>5923</v>
      </c>
      <c r="SG9">
        <v>5923</v>
      </c>
      <c r="SH9">
        <v>5753</v>
      </c>
      <c r="SI9">
        <v>5498</v>
      </c>
      <c r="SJ9">
        <v>5271</v>
      </c>
      <c r="SK9">
        <v>5308</v>
      </c>
      <c r="SL9">
        <v>5308</v>
      </c>
      <c r="SM9">
        <v>5369</v>
      </c>
      <c r="SN9">
        <v>5273</v>
      </c>
      <c r="SO9">
        <v>5357</v>
      </c>
      <c r="SP9">
        <v>4884</v>
      </c>
      <c r="SQ9">
        <v>4884</v>
      </c>
      <c r="SR9">
        <v>4936</v>
      </c>
      <c r="SS9">
        <v>4791</v>
      </c>
      <c r="ST9">
        <v>4400</v>
      </c>
      <c r="SU9">
        <v>3861</v>
      </c>
      <c r="SV9">
        <v>3861</v>
      </c>
      <c r="SW9">
        <v>5996</v>
      </c>
      <c r="SX9">
        <v>5779</v>
      </c>
      <c r="SY9">
        <v>5364</v>
      </c>
      <c r="SZ9">
        <v>4920</v>
      </c>
      <c r="TA9">
        <v>4920</v>
      </c>
      <c r="TB9">
        <v>4617</v>
      </c>
      <c r="TC9">
        <v>4282</v>
      </c>
      <c r="TD9">
        <v>4086</v>
      </c>
      <c r="TE9">
        <v>3303</v>
      </c>
      <c r="TF9">
        <v>3303</v>
      </c>
      <c r="TG9">
        <v>3032</v>
      </c>
      <c r="TH9">
        <v>2982</v>
      </c>
      <c r="TI9">
        <v>2832</v>
      </c>
      <c r="TJ9">
        <v>2651</v>
      </c>
      <c r="TK9">
        <v>2651</v>
      </c>
      <c r="TL9">
        <v>2424</v>
      </c>
      <c r="TM9">
        <v>2238</v>
      </c>
      <c r="TN9">
        <v>2098</v>
      </c>
      <c r="TO9">
        <v>1679</v>
      </c>
      <c r="TP9">
        <v>1679</v>
      </c>
      <c r="TQ9">
        <v>5259</v>
      </c>
      <c r="TR9">
        <v>5218</v>
      </c>
      <c r="TS9">
        <v>5477</v>
      </c>
      <c r="TT9">
        <v>4937</v>
      </c>
      <c r="TU9">
        <v>4937</v>
      </c>
      <c r="TV9">
        <v>4908</v>
      </c>
      <c r="TW9">
        <v>4774</v>
      </c>
      <c r="TX9">
        <v>4620</v>
      </c>
      <c r="TY9">
        <v>4291</v>
      </c>
      <c r="TZ9">
        <v>4291</v>
      </c>
      <c r="UA9">
        <v>4319</v>
      </c>
      <c r="UB9">
        <v>4193</v>
      </c>
      <c r="UC9">
        <v>3761</v>
      </c>
      <c r="UD9">
        <v>3761</v>
      </c>
      <c r="UE9">
        <v>3593</v>
      </c>
      <c r="UF9">
        <v>3402</v>
      </c>
      <c r="UG9">
        <v>3203</v>
      </c>
      <c r="UH9">
        <v>2521</v>
      </c>
      <c r="UI9">
        <v>2108</v>
      </c>
      <c r="UJ9">
        <v>1830</v>
      </c>
      <c r="UK9">
        <v>7417</v>
      </c>
      <c r="UL9">
        <v>7180</v>
      </c>
      <c r="UM9">
        <v>7193</v>
      </c>
      <c r="UN9">
        <v>6027</v>
      </c>
      <c r="UO9">
        <v>6027</v>
      </c>
      <c r="UP9">
        <v>5250</v>
      </c>
      <c r="UQ9">
        <v>5138</v>
      </c>
      <c r="UR9">
        <v>4950</v>
      </c>
      <c r="US9">
        <v>4615</v>
      </c>
      <c r="UT9">
        <v>4615</v>
      </c>
      <c r="UU9">
        <v>4464</v>
      </c>
      <c r="UV9">
        <v>4243</v>
      </c>
      <c r="UW9">
        <v>4559</v>
      </c>
      <c r="UX9">
        <v>4428</v>
      </c>
      <c r="UY9">
        <v>4158</v>
      </c>
      <c r="UZ9">
        <v>3817</v>
      </c>
      <c r="VA9">
        <v>3661</v>
      </c>
      <c r="VB9">
        <v>3381</v>
      </c>
      <c r="VC9">
        <v>3174</v>
      </c>
      <c r="VD9">
        <v>2999</v>
      </c>
      <c r="VE9">
        <v>2857</v>
      </c>
      <c r="VF9">
        <v>2745</v>
      </c>
      <c r="VG9">
        <v>2599</v>
      </c>
      <c r="VH9">
        <v>2469</v>
      </c>
      <c r="VI9">
        <v>2350</v>
      </c>
      <c r="VJ9">
        <v>8674</v>
      </c>
      <c r="VK9">
        <v>7454</v>
      </c>
      <c r="VL9">
        <v>7102</v>
      </c>
      <c r="VM9">
        <v>6375</v>
      </c>
      <c r="VN9">
        <v>5891</v>
      </c>
      <c r="VO9">
        <v>5209</v>
      </c>
      <c r="VP9">
        <v>5017</v>
      </c>
      <c r="VQ9">
        <v>4603</v>
      </c>
      <c r="VR9">
        <v>4299</v>
      </c>
      <c r="VS9">
        <v>4046</v>
      </c>
      <c r="VT9">
        <v>4046</v>
      </c>
      <c r="VU9">
        <v>3869</v>
      </c>
      <c r="VV9">
        <v>3836</v>
      </c>
      <c r="VW9">
        <v>3804</v>
      </c>
      <c r="VX9">
        <v>4022</v>
      </c>
      <c r="VY9">
        <v>3752</v>
      </c>
      <c r="VZ9">
        <v>3549</v>
      </c>
      <c r="WA9">
        <v>3337</v>
      </c>
      <c r="WB9">
        <v>3113</v>
      </c>
      <c r="WC9">
        <v>3207</v>
      </c>
      <c r="WD9">
        <v>10815</v>
      </c>
      <c r="WE9">
        <v>10815</v>
      </c>
      <c r="WF9">
        <v>9874</v>
      </c>
      <c r="WG9">
        <v>8810</v>
      </c>
      <c r="WH9">
        <v>8543</v>
      </c>
      <c r="WI9">
        <v>8244</v>
      </c>
      <c r="WJ9">
        <v>7982</v>
      </c>
      <c r="WK9">
        <v>7622</v>
      </c>
      <c r="WL9">
        <v>7499</v>
      </c>
      <c r="WM9">
        <v>7278</v>
      </c>
      <c r="WN9">
        <v>6803</v>
      </c>
      <c r="WO9">
        <v>5981</v>
      </c>
      <c r="WP9">
        <v>5590</v>
      </c>
      <c r="WQ9">
        <v>5319</v>
      </c>
      <c r="WR9">
        <v>5405</v>
      </c>
      <c r="WS9">
        <v>5015</v>
      </c>
      <c r="WT9">
        <v>4717</v>
      </c>
      <c r="WU9">
        <v>4231</v>
      </c>
      <c r="WV9">
        <v>4231</v>
      </c>
      <c r="WW9">
        <v>4015</v>
      </c>
      <c r="WX9">
        <v>12796</v>
      </c>
      <c r="WY9">
        <v>13734</v>
      </c>
      <c r="WZ9">
        <v>13079</v>
      </c>
      <c r="XA9">
        <v>12148</v>
      </c>
      <c r="XB9">
        <v>12146</v>
      </c>
      <c r="XC9">
        <v>12155</v>
      </c>
      <c r="XD9">
        <v>11471</v>
      </c>
      <c r="XE9">
        <v>11798</v>
      </c>
      <c r="XF9">
        <v>11745</v>
      </c>
      <c r="XG9">
        <v>11305</v>
      </c>
      <c r="XH9">
        <v>11171</v>
      </c>
      <c r="XI9">
        <v>10627</v>
      </c>
      <c r="XJ9">
        <v>10339</v>
      </c>
      <c r="XK9">
        <v>9882</v>
      </c>
      <c r="XL9">
        <v>9575</v>
      </c>
      <c r="XM9">
        <v>9389</v>
      </c>
      <c r="XN9">
        <v>9301</v>
      </c>
      <c r="XO9">
        <v>9062</v>
      </c>
      <c r="XP9">
        <v>9104</v>
      </c>
      <c r="XQ9">
        <v>8749</v>
      </c>
      <c r="XR9">
        <v>8579</v>
      </c>
      <c r="XS9">
        <v>8268</v>
      </c>
      <c r="XT9">
        <v>7784</v>
      </c>
      <c r="XU9">
        <v>7292</v>
      </c>
      <c r="XV9">
        <v>6770</v>
      </c>
      <c r="XW9">
        <v>16269</v>
      </c>
      <c r="XX9">
        <v>15231</v>
      </c>
      <c r="XY9">
        <v>13915</v>
      </c>
      <c r="XZ9">
        <v>13337</v>
      </c>
      <c r="YA9">
        <v>13444</v>
      </c>
      <c r="YB9">
        <v>13206</v>
      </c>
      <c r="YC9">
        <v>13139</v>
      </c>
      <c r="YD9">
        <v>12260</v>
      </c>
      <c r="YE9">
        <v>12126</v>
      </c>
      <c r="YF9">
        <v>11475</v>
      </c>
      <c r="YG9">
        <v>10895</v>
      </c>
      <c r="YH9">
        <v>10404</v>
      </c>
      <c r="YI9">
        <v>9864</v>
      </c>
      <c r="YJ9">
        <v>9828</v>
      </c>
      <c r="YK9">
        <v>9828</v>
      </c>
      <c r="YL9">
        <v>9340</v>
      </c>
      <c r="YM9">
        <v>8945</v>
      </c>
      <c r="YN9">
        <v>8775</v>
      </c>
      <c r="YO9">
        <v>8278</v>
      </c>
      <c r="YP9">
        <v>7859</v>
      </c>
      <c r="YQ9">
        <v>11859</v>
      </c>
      <c r="YR9">
        <v>11987</v>
      </c>
      <c r="YS9">
        <v>11329</v>
      </c>
      <c r="YT9">
        <v>10783</v>
      </c>
      <c r="YU9">
        <v>9677</v>
      </c>
      <c r="YV9">
        <v>9206</v>
      </c>
      <c r="YW9">
        <v>9048</v>
      </c>
      <c r="YX9">
        <v>8636</v>
      </c>
      <c r="YY9">
        <v>8494</v>
      </c>
      <c r="YZ9">
        <v>8024</v>
      </c>
      <c r="ZA9">
        <v>7860</v>
      </c>
      <c r="ZB9">
        <v>7705</v>
      </c>
      <c r="ZC9">
        <v>7700</v>
      </c>
      <c r="ZD9">
        <v>7317</v>
      </c>
      <c r="ZE9">
        <v>7222</v>
      </c>
      <c r="ZF9">
        <v>7086</v>
      </c>
      <c r="ZG9">
        <v>6508</v>
      </c>
      <c r="ZH9">
        <v>6426</v>
      </c>
      <c r="ZI9">
        <v>6485</v>
      </c>
      <c r="ZJ9">
        <v>6225</v>
      </c>
      <c r="ZK9">
        <v>5810</v>
      </c>
      <c r="ZL9">
        <v>5876</v>
      </c>
      <c r="ZM9">
        <v>5465</v>
      </c>
      <c r="ZN9">
        <v>5465</v>
      </c>
      <c r="ZO9">
        <v>5412</v>
      </c>
      <c r="ZP9">
        <v>8890</v>
      </c>
      <c r="ZQ9">
        <v>8660</v>
      </c>
      <c r="ZR9">
        <v>8261</v>
      </c>
      <c r="ZS9">
        <v>7898</v>
      </c>
      <c r="ZT9">
        <v>7370</v>
      </c>
      <c r="ZU9">
        <v>7141</v>
      </c>
      <c r="ZV9">
        <v>6896</v>
      </c>
      <c r="ZW9">
        <v>6573</v>
      </c>
      <c r="ZX9">
        <v>6465</v>
      </c>
      <c r="ZY9">
        <v>6419</v>
      </c>
      <c r="ZZ9">
        <v>6043</v>
      </c>
      <c r="AAA9">
        <v>5860</v>
      </c>
      <c r="AAB9">
        <v>5347</v>
      </c>
      <c r="AAC9">
        <v>5445</v>
      </c>
      <c r="AAD9">
        <v>5131</v>
      </c>
      <c r="AAE9">
        <v>4866</v>
      </c>
      <c r="AAF9">
        <v>4481</v>
      </c>
      <c r="AAG9">
        <v>4257</v>
      </c>
      <c r="AAH9">
        <v>3783</v>
      </c>
      <c r="AAI9">
        <v>3605</v>
      </c>
      <c r="AAJ9">
        <v>10282</v>
      </c>
      <c r="AAK9">
        <v>10438</v>
      </c>
      <c r="AAL9">
        <v>9749</v>
      </c>
      <c r="AAM9">
        <v>9749</v>
      </c>
      <c r="AAN9">
        <v>8908</v>
      </c>
      <c r="AAO9">
        <v>8069</v>
      </c>
      <c r="AAP9">
        <v>6956</v>
      </c>
      <c r="AAQ9">
        <v>6831</v>
      </c>
      <c r="AAR9">
        <v>5778</v>
      </c>
      <c r="AAS9">
        <v>5304</v>
      </c>
      <c r="AAT9">
        <v>5058</v>
      </c>
      <c r="AAU9">
        <v>4885</v>
      </c>
      <c r="AAV9">
        <v>4568</v>
      </c>
      <c r="AAW9">
        <v>4568</v>
      </c>
      <c r="AAX9">
        <v>4313</v>
      </c>
      <c r="AAY9">
        <v>4408</v>
      </c>
      <c r="AAZ9">
        <v>4100</v>
      </c>
      <c r="ABA9">
        <v>3719</v>
      </c>
      <c r="ABB9">
        <v>3719</v>
      </c>
      <c r="ABC9">
        <v>3262</v>
      </c>
      <c r="ABD9">
        <v>9915</v>
      </c>
      <c r="ABE9">
        <v>9380</v>
      </c>
      <c r="ABF9">
        <v>7849</v>
      </c>
      <c r="ABG9">
        <v>6766</v>
      </c>
      <c r="ABH9">
        <v>6435</v>
      </c>
      <c r="ABI9">
        <v>6089</v>
      </c>
      <c r="ABJ9">
        <v>5575</v>
      </c>
      <c r="ABK9">
        <v>5585</v>
      </c>
      <c r="ABL9">
        <v>5349</v>
      </c>
      <c r="ABM9">
        <v>5263</v>
      </c>
      <c r="ABN9">
        <v>5293</v>
      </c>
      <c r="ABO9">
        <v>5186</v>
      </c>
      <c r="ABP9">
        <v>5104</v>
      </c>
      <c r="ABQ9">
        <v>4951</v>
      </c>
      <c r="ABR9">
        <v>4796</v>
      </c>
      <c r="ABS9">
        <v>4557</v>
      </c>
      <c r="ABT9">
        <v>4053</v>
      </c>
      <c r="ABU9">
        <v>3797</v>
      </c>
      <c r="ABV9">
        <v>3449</v>
      </c>
      <c r="ABW9">
        <v>3687</v>
      </c>
      <c r="ABX9">
        <v>3687</v>
      </c>
      <c r="ABY9">
        <v>3399</v>
      </c>
      <c r="ABZ9">
        <v>3245</v>
      </c>
      <c r="ACA9">
        <v>2991</v>
      </c>
      <c r="ACB9">
        <v>2702</v>
      </c>
      <c r="ACC9">
        <v>9248</v>
      </c>
      <c r="ACD9">
        <v>9338</v>
      </c>
      <c r="ACE9">
        <v>8650</v>
      </c>
      <c r="ACF9">
        <v>8410</v>
      </c>
      <c r="ACG9">
        <v>8475</v>
      </c>
      <c r="ACH9">
        <v>8297</v>
      </c>
      <c r="ACI9">
        <v>8039</v>
      </c>
      <c r="ACJ9">
        <v>8030</v>
      </c>
      <c r="ACK9">
        <v>7910</v>
      </c>
      <c r="ACL9">
        <v>7673</v>
      </c>
      <c r="ACM9">
        <v>7696</v>
      </c>
      <c r="ACN9">
        <v>7590</v>
      </c>
      <c r="ACO9">
        <v>7363</v>
      </c>
      <c r="ACP9">
        <v>7536</v>
      </c>
      <c r="ACQ9">
        <v>7264</v>
      </c>
      <c r="ACR9">
        <v>6979</v>
      </c>
      <c r="ACS9">
        <v>6640</v>
      </c>
      <c r="ACT9">
        <v>6553</v>
      </c>
      <c r="ACU9">
        <v>6252</v>
      </c>
      <c r="ACV9">
        <v>5707</v>
      </c>
      <c r="ACW9">
        <v>7873</v>
      </c>
      <c r="ACX9">
        <v>7529</v>
      </c>
      <c r="ACY9">
        <v>7175</v>
      </c>
      <c r="ACZ9">
        <v>6613</v>
      </c>
      <c r="ADA9">
        <v>5964</v>
      </c>
      <c r="ADB9">
        <v>5643</v>
      </c>
      <c r="ADC9">
        <v>5368</v>
      </c>
      <c r="ADD9">
        <v>5028</v>
      </c>
      <c r="ADE9">
        <v>4719</v>
      </c>
      <c r="ADF9">
        <v>4523</v>
      </c>
      <c r="ADG9">
        <v>4363</v>
      </c>
      <c r="ADH9">
        <v>4368</v>
      </c>
      <c r="ADI9">
        <v>3984</v>
      </c>
      <c r="ADJ9">
        <v>3896</v>
      </c>
      <c r="ADK9">
        <v>3720</v>
      </c>
      <c r="ADL9">
        <v>3720</v>
      </c>
      <c r="ADM9">
        <v>3622</v>
      </c>
      <c r="ADN9">
        <v>3182</v>
      </c>
      <c r="ADO9">
        <v>2962</v>
      </c>
      <c r="ADP9">
        <v>2910</v>
      </c>
      <c r="ADQ9">
        <v>6429</v>
      </c>
      <c r="ADR9">
        <v>5762</v>
      </c>
      <c r="ADS9">
        <v>5640</v>
      </c>
      <c r="ADT9">
        <v>5383</v>
      </c>
      <c r="ADU9">
        <v>5136</v>
      </c>
      <c r="ADV9">
        <v>4737</v>
      </c>
      <c r="ADW9">
        <v>4507</v>
      </c>
      <c r="ADX9">
        <v>4583</v>
      </c>
      <c r="ADY9">
        <v>4321</v>
      </c>
      <c r="ADZ9">
        <v>4073</v>
      </c>
      <c r="AEA9">
        <v>4087</v>
      </c>
      <c r="AEB9">
        <v>3722</v>
      </c>
      <c r="AEC9">
        <v>3324</v>
      </c>
      <c r="AED9">
        <v>3324</v>
      </c>
      <c r="AEE9">
        <v>2991</v>
      </c>
      <c r="AEF9">
        <v>2739</v>
      </c>
      <c r="AEG9">
        <v>2723</v>
      </c>
      <c r="AEH9">
        <v>2639</v>
      </c>
      <c r="AEI9">
        <v>2560</v>
      </c>
      <c r="AEJ9">
        <v>2538</v>
      </c>
      <c r="AEK9">
        <v>2683</v>
      </c>
      <c r="AEL9">
        <v>2604</v>
      </c>
      <c r="AEM9">
        <v>2593</v>
      </c>
      <c r="AEN9">
        <v>2657</v>
      </c>
      <c r="AEO9">
        <v>2537</v>
      </c>
      <c r="AEP9">
        <v>10639</v>
      </c>
      <c r="AEQ9">
        <v>10469</v>
      </c>
      <c r="AER9">
        <v>9867</v>
      </c>
      <c r="AES9">
        <v>9325</v>
      </c>
      <c r="AET9">
        <v>9079</v>
      </c>
      <c r="AEU9">
        <v>8850</v>
      </c>
      <c r="AEV9">
        <v>8343</v>
      </c>
      <c r="AEW9">
        <v>6515</v>
      </c>
      <c r="AEX9">
        <v>6022</v>
      </c>
      <c r="AEY9">
        <v>5904</v>
      </c>
      <c r="AEZ9">
        <v>5917</v>
      </c>
      <c r="AFA9">
        <v>5650</v>
      </c>
      <c r="AFB9">
        <v>5680</v>
      </c>
      <c r="AFC9">
        <v>5260</v>
      </c>
      <c r="AFD9">
        <v>4629</v>
      </c>
      <c r="AFE9">
        <v>4065</v>
      </c>
      <c r="AFF9">
        <v>3857</v>
      </c>
      <c r="AFG9">
        <v>3591</v>
      </c>
      <c r="AFH9">
        <v>3438</v>
      </c>
      <c r="AFI9">
        <v>3246</v>
      </c>
      <c r="AFJ9">
        <v>12567</v>
      </c>
      <c r="AFK9">
        <v>11693</v>
      </c>
      <c r="AFL9">
        <v>11096</v>
      </c>
      <c r="AFM9">
        <v>10312</v>
      </c>
      <c r="AFN9">
        <v>10410</v>
      </c>
      <c r="AFO9">
        <v>9702</v>
      </c>
      <c r="AFP9">
        <v>9269</v>
      </c>
      <c r="AFQ9">
        <v>8410</v>
      </c>
      <c r="AFR9">
        <v>7902</v>
      </c>
      <c r="AFS9">
        <v>7822</v>
      </c>
      <c r="AFT9">
        <v>6658</v>
      </c>
      <c r="AFU9">
        <v>5944</v>
      </c>
      <c r="AFV9">
        <v>5944</v>
      </c>
      <c r="AFW9">
        <v>5628</v>
      </c>
      <c r="AFX9">
        <v>5386</v>
      </c>
      <c r="AFY9">
        <v>4930</v>
      </c>
      <c r="AFZ9">
        <v>4536</v>
      </c>
      <c r="AGA9">
        <v>4204</v>
      </c>
      <c r="AGB9">
        <v>4282</v>
      </c>
      <c r="AGC9">
        <v>4250</v>
      </c>
      <c r="AGD9">
        <v>15453</v>
      </c>
      <c r="AGE9">
        <v>15253</v>
      </c>
      <c r="AGF9">
        <v>14513</v>
      </c>
      <c r="AGG9">
        <v>14513</v>
      </c>
      <c r="AGH9">
        <v>14330</v>
      </c>
      <c r="AGI9">
        <v>13760</v>
      </c>
      <c r="AGJ9">
        <v>13496</v>
      </c>
      <c r="AGK9">
        <v>12810</v>
      </c>
      <c r="AGL9">
        <v>12356</v>
      </c>
      <c r="AGM9">
        <v>12214</v>
      </c>
      <c r="AGN9">
        <v>12042</v>
      </c>
      <c r="AGO9">
        <v>11778</v>
      </c>
      <c r="AGP9">
        <v>11668</v>
      </c>
      <c r="AGQ9">
        <v>11187</v>
      </c>
      <c r="AGR9">
        <v>10640</v>
      </c>
      <c r="AGS9">
        <v>10908</v>
      </c>
      <c r="AGT9">
        <v>10598</v>
      </c>
      <c r="AGU9">
        <v>10709</v>
      </c>
      <c r="AGV9">
        <v>10709</v>
      </c>
      <c r="AGW9">
        <v>10403</v>
      </c>
      <c r="AGX9">
        <v>10310</v>
      </c>
      <c r="AGY9">
        <v>10296</v>
      </c>
      <c r="AGZ9">
        <v>9922</v>
      </c>
      <c r="AHA9">
        <v>9811</v>
      </c>
      <c r="AHB9">
        <v>9504</v>
      </c>
      <c r="AHC9">
        <v>10108</v>
      </c>
      <c r="AHD9">
        <v>9768</v>
      </c>
      <c r="AHE9">
        <v>9557</v>
      </c>
      <c r="AHF9">
        <v>8807</v>
      </c>
      <c r="AHG9">
        <v>8532</v>
      </c>
      <c r="AHH9">
        <v>8810</v>
      </c>
      <c r="AHI9">
        <v>8866</v>
      </c>
      <c r="AHJ9">
        <v>8835</v>
      </c>
      <c r="AHK9">
        <v>8423</v>
      </c>
      <c r="AHL9">
        <v>8049</v>
      </c>
      <c r="AHM9">
        <v>8052</v>
      </c>
      <c r="AHN9">
        <v>7944</v>
      </c>
      <c r="AHO9">
        <v>7727</v>
      </c>
      <c r="AHP9">
        <v>7727</v>
      </c>
      <c r="AHQ9">
        <v>7766</v>
      </c>
      <c r="AHR9">
        <v>7725</v>
      </c>
      <c r="AHS9">
        <v>7428</v>
      </c>
      <c r="AHT9">
        <v>7054</v>
      </c>
      <c r="AHU9">
        <v>6931</v>
      </c>
      <c r="AHV9">
        <v>6642</v>
      </c>
      <c r="AHW9">
        <v>9352</v>
      </c>
      <c r="AHX9">
        <v>8674</v>
      </c>
      <c r="AHY9">
        <v>8055</v>
      </c>
      <c r="AHZ9">
        <v>7333</v>
      </c>
      <c r="AIA9">
        <v>7116</v>
      </c>
      <c r="AIB9">
        <v>6848</v>
      </c>
      <c r="AIC9">
        <v>6477</v>
      </c>
      <c r="AID9">
        <v>6199</v>
      </c>
      <c r="AIE9">
        <v>6163</v>
      </c>
      <c r="AIF9">
        <v>6163</v>
      </c>
      <c r="AIG9">
        <v>6008</v>
      </c>
      <c r="AIH9">
        <v>5888</v>
      </c>
      <c r="AII9">
        <v>6053</v>
      </c>
      <c r="AIJ9">
        <v>5950</v>
      </c>
      <c r="AIK9">
        <v>5572</v>
      </c>
      <c r="AIL9">
        <v>5433</v>
      </c>
      <c r="AIM9">
        <v>5439</v>
      </c>
      <c r="AIN9">
        <v>5313</v>
      </c>
      <c r="AIO9">
        <v>5309</v>
      </c>
      <c r="AIP9">
        <v>4786</v>
      </c>
      <c r="AIQ9">
        <v>8701</v>
      </c>
      <c r="AIR9">
        <v>8556</v>
      </c>
      <c r="AIS9">
        <v>8407</v>
      </c>
      <c r="AIT9">
        <v>8151</v>
      </c>
      <c r="AIU9">
        <v>7476</v>
      </c>
      <c r="AIV9">
        <v>7777</v>
      </c>
      <c r="AIW9">
        <v>7887</v>
      </c>
      <c r="AIX9">
        <v>7739</v>
      </c>
      <c r="AIY9">
        <v>7798</v>
      </c>
      <c r="AIZ9">
        <v>7346</v>
      </c>
      <c r="AJA9">
        <v>7122</v>
      </c>
      <c r="AJB9">
        <v>7067</v>
      </c>
      <c r="AJC9">
        <v>6701</v>
      </c>
      <c r="AJD9">
        <v>6533</v>
      </c>
      <c r="AJE9">
        <v>6213</v>
      </c>
      <c r="AJF9">
        <v>6138</v>
      </c>
      <c r="AJG9">
        <v>5931</v>
      </c>
      <c r="AJH9">
        <v>6038</v>
      </c>
      <c r="AJI9">
        <v>5869</v>
      </c>
      <c r="AJJ9">
        <v>5567</v>
      </c>
      <c r="AJK9">
        <v>5593</v>
      </c>
      <c r="AJL9">
        <v>5192</v>
      </c>
      <c r="AJM9">
        <v>5097</v>
      </c>
      <c r="AJN9">
        <v>5097</v>
      </c>
      <c r="AJO9">
        <v>4937</v>
      </c>
      <c r="AJP9">
        <v>13157</v>
      </c>
      <c r="AJQ9">
        <v>12546</v>
      </c>
      <c r="AJR9">
        <v>12368</v>
      </c>
      <c r="AJS9">
        <v>11401</v>
      </c>
      <c r="AJT9">
        <v>10332</v>
      </c>
      <c r="AJU9">
        <v>9481</v>
      </c>
      <c r="AJV9">
        <v>7836</v>
      </c>
      <c r="AJW9">
        <v>7335</v>
      </c>
      <c r="AJX9">
        <v>7141</v>
      </c>
      <c r="AJY9">
        <v>6898</v>
      </c>
      <c r="AJZ9">
        <v>6748</v>
      </c>
      <c r="AKA9">
        <v>6555</v>
      </c>
      <c r="AKB9">
        <v>6335</v>
      </c>
      <c r="AKC9">
        <v>6390</v>
      </c>
      <c r="AKD9">
        <v>5927</v>
      </c>
      <c r="AKE9">
        <v>5238</v>
      </c>
      <c r="AKF9">
        <v>4843</v>
      </c>
      <c r="AKG9">
        <v>4521</v>
      </c>
      <c r="AKH9">
        <v>3935</v>
      </c>
      <c r="AKI9">
        <v>3619</v>
      </c>
      <c r="AKJ9">
        <v>8946</v>
      </c>
      <c r="AKK9">
        <v>8069</v>
      </c>
      <c r="AKL9">
        <v>7381</v>
      </c>
      <c r="AKM9">
        <v>7381</v>
      </c>
      <c r="AKN9">
        <v>6803</v>
      </c>
      <c r="AKO9">
        <v>6354</v>
      </c>
      <c r="AKP9">
        <v>5957</v>
      </c>
      <c r="AKQ9">
        <v>5915</v>
      </c>
      <c r="AKR9">
        <v>5586</v>
      </c>
      <c r="AKS9">
        <v>5030</v>
      </c>
      <c r="AKT9">
        <v>4654</v>
      </c>
      <c r="AKU9">
        <v>4293</v>
      </c>
      <c r="AKV9">
        <v>3895</v>
      </c>
      <c r="AKW9">
        <v>3895</v>
      </c>
      <c r="AKX9">
        <v>3670</v>
      </c>
      <c r="AKY9">
        <v>3467</v>
      </c>
      <c r="AKZ9">
        <v>3355</v>
      </c>
      <c r="ALA9">
        <v>3101</v>
      </c>
      <c r="ALB9">
        <v>3101</v>
      </c>
      <c r="ALC9">
        <v>2828</v>
      </c>
      <c r="ALD9">
        <v>8921</v>
      </c>
      <c r="ALE9">
        <v>9043</v>
      </c>
      <c r="ALF9">
        <v>9042</v>
      </c>
      <c r="ALG9">
        <v>8803</v>
      </c>
      <c r="ALH9">
        <v>8245</v>
      </c>
      <c r="ALI9">
        <v>7871</v>
      </c>
      <c r="ALJ9">
        <v>7472</v>
      </c>
      <c r="ALK9">
        <v>7313</v>
      </c>
      <c r="ALL9">
        <v>7124</v>
      </c>
      <c r="ALM9">
        <v>6939</v>
      </c>
      <c r="ALN9">
        <v>6882</v>
      </c>
      <c r="ALO9">
        <v>6705</v>
      </c>
      <c r="ALP9">
        <v>6474</v>
      </c>
      <c r="ALQ9">
        <v>5908</v>
      </c>
      <c r="ALR9">
        <v>5410</v>
      </c>
      <c r="ALS9">
        <v>5117</v>
      </c>
      <c r="ALT9">
        <v>4849</v>
      </c>
      <c r="ALU9">
        <v>4585</v>
      </c>
      <c r="ALV9">
        <v>4494</v>
      </c>
      <c r="ALW9">
        <v>4376</v>
      </c>
      <c r="ALX9">
        <v>4376</v>
      </c>
      <c r="ALY9">
        <v>4287</v>
      </c>
      <c r="ALZ9">
        <v>4109</v>
      </c>
      <c r="AMA9">
        <v>4009</v>
      </c>
      <c r="AMB9">
        <v>3686</v>
      </c>
      <c r="AMC9">
        <v>7873</v>
      </c>
      <c r="AMD9">
        <v>7454</v>
      </c>
      <c r="AME9">
        <v>7140</v>
      </c>
      <c r="AMF9">
        <v>7137</v>
      </c>
      <c r="AMG9">
        <v>6795</v>
      </c>
      <c r="AMH9">
        <v>6366</v>
      </c>
      <c r="AMI9">
        <v>6122</v>
      </c>
      <c r="AMJ9">
        <v>5946</v>
      </c>
      <c r="AMK9">
        <v>5796</v>
      </c>
      <c r="AML9">
        <v>5571</v>
      </c>
      <c r="AMM9">
        <v>5501</v>
      </c>
      <c r="AMN9">
        <v>5352</v>
      </c>
      <c r="AMO9">
        <v>5057</v>
      </c>
      <c r="AMP9">
        <v>5026</v>
      </c>
      <c r="AMQ9">
        <v>5011</v>
      </c>
      <c r="AMR9">
        <v>4836</v>
      </c>
      <c r="AMS9">
        <v>4922</v>
      </c>
      <c r="AMT9">
        <v>4619</v>
      </c>
      <c r="AMU9">
        <v>4280</v>
      </c>
      <c r="AMV9">
        <v>3954</v>
      </c>
      <c r="AMW9">
        <v>7371</v>
      </c>
      <c r="AMX9">
        <v>6914</v>
      </c>
      <c r="AMY9">
        <v>6528</v>
      </c>
      <c r="AMZ9">
        <v>6341</v>
      </c>
      <c r="ANA9">
        <v>6082</v>
      </c>
      <c r="ANB9">
        <v>6133</v>
      </c>
      <c r="ANC9">
        <v>5675</v>
      </c>
      <c r="AND9">
        <v>5468</v>
      </c>
      <c r="ANE9">
        <v>5582</v>
      </c>
      <c r="ANF9">
        <v>5262</v>
      </c>
      <c r="ANG9">
        <v>4882</v>
      </c>
      <c r="ANH9">
        <v>4667</v>
      </c>
      <c r="ANI9">
        <v>4581</v>
      </c>
      <c r="ANJ9">
        <v>4295</v>
      </c>
      <c r="ANK9">
        <v>4209</v>
      </c>
      <c r="ANL9">
        <v>4073</v>
      </c>
      <c r="ANM9">
        <v>3635</v>
      </c>
      <c r="ANN9">
        <v>3296</v>
      </c>
      <c r="ANO9">
        <v>3160</v>
      </c>
      <c r="ANP9">
        <v>2907</v>
      </c>
      <c r="ANQ9">
        <v>6060</v>
      </c>
      <c r="ANR9">
        <v>6257</v>
      </c>
      <c r="ANS9">
        <v>6095</v>
      </c>
      <c r="ANT9">
        <v>5911</v>
      </c>
      <c r="ANU9">
        <v>5611</v>
      </c>
      <c r="ANV9">
        <v>5471</v>
      </c>
      <c r="ANW9">
        <v>5274</v>
      </c>
      <c r="ANX9">
        <v>4659</v>
      </c>
      <c r="ANY9">
        <v>4402</v>
      </c>
      <c r="ANZ9">
        <v>4191</v>
      </c>
      <c r="AOA9">
        <v>4105</v>
      </c>
      <c r="AOB9">
        <v>4129</v>
      </c>
      <c r="AOC9">
        <v>4379</v>
      </c>
      <c r="AOD9">
        <v>4379</v>
      </c>
      <c r="AOE9">
        <v>4113</v>
      </c>
      <c r="AOF9">
        <v>3935</v>
      </c>
      <c r="AOG9">
        <v>3847</v>
      </c>
      <c r="AOH9">
        <v>3784</v>
      </c>
      <c r="AOI9">
        <v>3812</v>
      </c>
      <c r="AOJ9">
        <v>3718</v>
      </c>
      <c r="AOK9">
        <v>3828</v>
      </c>
      <c r="AOL9">
        <v>3719</v>
      </c>
      <c r="AOM9">
        <v>3685</v>
      </c>
      <c r="AON9">
        <v>3541</v>
      </c>
      <c r="AOO9">
        <v>3042</v>
      </c>
      <c r="AOP9">
        <v>9541</v>
      </c>
      <c r="AOQ9">
        <v>9579</v>
      </c>
      <c r="AOR9">
        <v>9274</v>
      </c>
      <c r="AOS9">
        <v>8908</v>
      </c>
      <c r="AOT9">
        <v>8388</v>
      </c>
      <c r="AOU9">
        <v>8229</v>
      </c>
      <c r="AOV9">
        <v>8148</v>
      </c>
      <c r="AOW9">
        <v>7812</v>
      </c>
      <c r="AOX9">
        <v>7563</v>
      </c>
      <c r="AOY9">
        <v>7319</v>
      </c>
      <c r="AOZ9">
        <v>7117</v>
      </c>
      <c r="APA9">
        <v>6944</v>
      </c>
      <c r="APB9">
        <v>6432</v>
      </c>
      <c r="APC9">
        <v>5900</v>
      </c>
      <c r="APD9">
        <v>5749</v>
      </c>
      <c r="APE9">
        <v>4821</v>
      </c>
      <c r="APF9">
        <v>4266</v>
      </c>
      <c r="APG9">
        <v>4152</v>
      </c>
      <c r="APH9">
        <v>3910</v>
      </c>
      <c r="API9">
        <v>3619</v>
      </c>
      <c r="APJ9">
        <v>8746</v>
      </c>
      <c r="APK9">
        <v>8488</v>
      </c>
      <c r="APL9">
        <v>9025</v>
      </c>
      <c r="APM9">
        <v>8626</v>
      </c>
      <c r="APN9">
        <v>8544</v>
      </c>
      <c r="APO9">
        <v>8430</v>
      </c>
      <c r="APP9">
        <v>7915</v>
      </c>
      <c r="APQ9">
        <v>7637</v>
      </c>
      <c r="APR9">
        <v>7426</v>
      </c>
      <c r="APS9">
        <v>7055</v>
      </c>
      <c r="APT9">
        <v>6673</v>
      </c>
      <c r="APU9">
        <v>6536</v>
      </c>
      <c r="APV9">
        <v>6427</v>
      </c>
      <c r="APW9">
        <v>6427</v>
      </c>
      <c r="APX9">
        <v>6094</v>
      </c>
      <c r="APY9">
        <v>5841</v>
      </c>
      <c r="APZ9">
        <v>5610</v>
      </c>
      <c r="AQA9">
        <v>5443</v>
      </c>
      <c r="AQB9">
        <v>5000</v>
      </c>
      <c r="AQC9">
        <v>4524</v>
      </c>
      <c r="AQD9">
        <v>4374</v>
      </c>
      <c r="AQE9">
        <v>4179</v>
      </c>
      <c r="AQF9">
        <v>3614</v>
      </c>
      <c r="AQG9">
        <v>3614</v>
      </c>
      <c r="AQH9">
        <v>3507</v>
      </c>
      <c r="AQI9">
        <v>12479</v>
      </c>
      <c r="AQJ9">
        <v>12638</v>
      </c>
      <c r="AQK9">
        <v>11348</v>
      </c>
      <c r="AQL9">
        <v>10458</v>
      </c>
      <c r="AQM9">
        <v>9586</v>
      </c>
      <c r="AQN9">
        <v>9137</v>
      </c>
      <c r="AQO9">
        <v>8406</v>
      </c>
      <c r="AQP9">
        <v>7519</v>
      </c>
      <c r="AQQ9">
        <v>7372</v>
      </c>
      <c r="AQR9">
        <v>6929</v>
      </c>
      <c r="AQS9">
        <v>6494</v>
      </c>
      <c r="AQT9">
        <v>6262</v>
      </c>
      <c r="AQU9">
        <v>6194</v>
      </c>
      <c r="AQV9">
        <v>6194</v>
      </c>
      <c r="AQW9">
        <v>5871</v>
      </c>
      <c r="AQX9">
        <v>5487</v>
      </c>
      <c r="AQY9">
        <v>5324</v>
      </c>
      <c r="AQZ9">
        <v>4989</v>
      </c>
      <c r="ARA9">
        <v>4858</v>
      </c>
      <c r="ARB9">
        <v>4651</v>
      </c>
      <c r="ARC9">
        <v>9089</v>
      </c>
      <c r="ARD9">
        <v>8571</v>
      </c>
      <c r="ARE9">
        <v>8102</v>
      </c>
      <c r="ARF9">
        <v>8156</v>
      </c>
      <c r="ARG9">
        <v>8036</v>
      </c>
      <c r="ARH9">
        <v>7881</v>
      </c>
      <c r="ARI9">
        <v>7574</v>
      </c>
      <c r="ARJ9">
        <v>7429</v>
      </c>
      <c r="ARK9">
        <v>7171</v>
      </c>
      <c r="ARL9">
        <v>6574</v>
      </c>
      <c r="ARM9">
        <v>6475</v>
      </c>
      <c r="ARN9">
        <v>6507</v>
      </c>
      <c r="ARO9">
        <v>6587</v>
      </c>
      <c r="ARP9">
        <v>6471</v>
      </c>
      <c r="ARQ9">
        <v>6308</v>
      </c>
      <c r="ARR9">
        <v>6430</v>
      </c>
      <c r="ARS9">
        <v>5978</v>
      </c>
      <c r="ART9">
        <v>5801</v>
      </c>
      <c r="ARU9">
        <v>5134</v>
      </c>
      <c r="ARV9">
        <v>4805</v>
      </c>
      <c r="ARW9">
        <v>8436</v>
      </c>
      <c r="ARX9">
        <v>8670</v>
      </c>
      <c r="ARY9">
        <v>8841</v>
      </c>
      <c r="ARZ9">
        <v>8124</v>
      </c>
      <c r="ASA9">
        <v>8124</v>
      </c>
      <c r="ASB9">
        <v>7960</v>
      </c>
      <c r="ASC9">
        <v>7753</v>
      </c>
      <c r="ASD9">
        <v>7167</v>
      </c>
      <c r="ASE9">
        <v>6992</v>
      </c>
      <c r="ASF9">
        <v>6905</v>
      </c>
      <c r="ASG9">
        <v>6712</v>
      </c>
      <c r="ASH9">
        <v>6547</v>
      </c>
      <c r="ASI9">
        <v>6133</v>
      </c>
      <c r="ASJ9">
        <v>5854</v>
      </c>
      <c r="ASK9">
        <v>5617</v>
      </c>
      <c r="ASL9">
        <v>5220</v>
      </c>
      <c r="ASM9">
        <v>5112</v>
      </c>
      <c r="ASN9">
        <v>5115</v>
      </c>
      <c r="ASO9">
        <v>4565</v>
      </c>
      <c r="ASP9">
        <v>4402</v>
      </c>
      <c r="ASQ9">
        <v>4387</v>
      </c>
      <c r="ASR9">
        <v>4384</v>
      </c>
      <c r="ASS9">
        <v>4248</v>
      </c>
      <c r="AST9">
        <v>3913</v>
      </c>
      <c r="ASU9">
        <v>3662</v>
      </c>
      <c r="ASV9">
        <v>3423</v>
      </c>
      <c r="ASW9">
        <v>6425</v>
      </c>
      <c r="ASX9">
        <v>6580</v>
      </c>
      <c r="ASY9">
        <v>5950</v>
      </c>
      <c r="ASZ9">
        <v>5801</v>
      </c>
      <c r="ATA9">
        <v>5251</v>
      </c>
      <c r="ATB9">
        <v>4591</v>
      </c>
      <c r="ATC9">
        <v>4247</v>
      </c>
      <c r="ATD9">
        <v>3972</v>
      </c>
      <c r="ATE9">
        <v>3876</v>
      </c>
      <c r="ATF9">
        <v>3893</v>
      </c>
      <c r="ATG9">
        <v>3786</v>
      </c>
      <c r="ATH9">
        <v>3299</v>
      </c>
      <c r="ATI9">
        <v>2953</v>
      </c>
      <c r="ATJ9">
        <v>2930</v>
      </c>
      <c r="ATK9">
        <v>2883</v>
      </c>
      <c r="ATL9">
        <v>2693</v>
      </c>
      <c r="ATM9">
        <v>2878</v>
      </c>
      <c r="ATN9">
        <v>2878</v>
      </c>
      <c r="ATO9">
        <v>2834</v>
      </c>
      <c r="ATP9">
        <v>11114</v>
      </c>
      <c r="ATQ9">
        <v>11068</v>
      </c>
      <c r="ATR9">
        <v>11104</v>
      </c>
      <c r="ATS9">
        <v>10064</v>
      </c>
      <c r="ATT9">
        <v>8960</v>
      </c>
      <c r="ATU9">
        <v>8583</v>
      </c>
      <c r="ATV9">
        <v>8639</v>
      </c>
      <c r="ATW9">
        <v>8518</v>
      </c>
      <c r="ATX9">
        <v>8660</v>
      </c>
      <c r="ATY9">
        <v>8543</v>
      </c>
      <c r="ATZ9">
        <v>8264</v>
      </c>
      <c r="AUA9">
        <v>8273</v>
      </c>
      <c r="AUB9">
        <v>8271</v>
      </c>
      <c r="AUC9">
        <v>8134</v>
      </c>
      <c r="AUD9">
        <v>7489</v>
      </c>
      <c r="AUE9">
        <v>7389</v>
      </c>
      <c r="AUF9">
        <v>7103</v>
      </c>
      <c r="AUG9">
        <v>7289</v>
      </c>
      <c r="AUH9">
        <v>5876</v>
      </c>
      <c r="AUI9">
        <v>5033</v>
      </c>
      <c r="AUJ9">
        <v>9041</v>
      </c>
      <c r="AUK9">
        <v>8246</v>
      </c>
      <c r="AUL9">
        <v>7676</v>
      </c>
      <c r="AUM9">
        <v>7676</v>
      </c>
      <c r="AUN9">
        <v>7216</v>
      </c>
      <c r="AUO9">
        <v>6542</v>
      </c>
      <c r="AUP9">
        <v>6420</v>
      </c>
      <c r="AUQ9">
        <v>5894</v>
      </c>
      <c r="AUR9">
        <v>5890</v>
      </c>
      <c r="AUS9">
        <v>5902</v>
      </c>
      <c r="AUT9">
        <v>5872</v>
      </c>
      <c r="AUU9">
        <v>5609</v>
      </c>
      <c r="AUV9">
        <v>4799</v>
      </c>
      <c r="AUW9">
        <v>4902</v>
      </c>
      <c r="AUX9">
        <v>4274</v>
      </c>
      <c r="AUY9">
        <v>4228</v>
      </c>
      <c r="AUZ9">
        <v>4083</v>
      </c>
      <c r="AVA9">
        <v>3957</v>
      </c>
      <c r="AVB9">
        <v>3561</v>
      </c>
      <c r="AVC9">
        <v>3561</v>
      </c>
      <c r="AVD9">
        <v>10969</v>
      </c>
      <c r="AVE9">
        <v>10700</v>
      </c>
      <c r="AVF9">
        <v>10598</v>
      </c>
      <c r="AVG9">
        <v>10279</v>
      </c>
      <c r="AVH9">
        <v>9873</v>
      </c>
      <c r="AVI9">
        <v>9410</v>
      </c>
      <c r="AVJ9">
        <v>9020</v>
      </c>
      <c r="AVK9">
        <v>9073</v>
      </c>
      <c r="AVL9">
        <v>9085</v>
      </c>
      <c r="AVM9">
        <v>8762</v>
      </c>
      <c r="AVN9">
        <v>8608</v>
      </c>
      <c r="AVO9">
        <v>6704</v>
      </c>
      <c r="AVP9">
        <v>6771</v>
      </c>
      <c r="AVQ9">
        <v>6027</v>
      </c>
      <c r="AVR9">
        <v>5273</v>
      </c>
      <c r="AVS9">
        <v>4784</v>
      </c>
      <c r="AVT9">
        <v>4499</v>
      </c>
      <c r="AVU9">
        <v>3933</v>
      </c>
      <c r="AVV9">
        <v>2789</v>
      </c>
      <c r="AVW9">
        <v>3287</v>
      </c>
      <c r="AVX9">
        <v>3287</v>
      </c>
      <c r="AVY9">
        <v>3055</v>
      </c>
      <c r="AVZ9">
        <v>2915</v>
      </c>
      <c r="AWA9">
        <v>2754</v>
      </c>
      <c r="AWB9">
        <v>2783</v>
      </c>
      <c r="AWC9">
        <v>6838</v>
      </c>
      <c r="AWD9">
        <v>6893</v>
      </c>
      <c r="AWE9">
        <v>5760</v>
      </c>
      <c r="AWF9">
        <v>4918</v>
      </c>
      <c r="AWG9">
        <v>4814</v>
      </c>
      <c r="AWH9">
        <v>4586</v>
      </c>
      <c r="AWI9">
        <v>3815</v>
      </c>
      <c r="AWJ9">
        <v>3419</v>
      </c>
      <c r="AWK9">
        <v>3250</v>
      </c>
      <c r="AWL9">
        <v>3051</v>
      </c>
      <c r="AWM9">
        <v>3100</v>
      </c>
      <c r="AWN9">
        <v>2986</v>
      </c>
      <c r="AWO9">
        <v>2733</v>
      </c>
      <c r="AWP9">
        <v>2606</v>
      </c>
      <c r="AWQ9">
        <v>2637</v>
      </c>
      <c r="AWR9">
        <v>2593</v>
      </c>
      <c r="AWS9">
        <v>2450</v>
      </c>
      <c r="AWT9">
        <v>2628</v>
      </c>
      <c r="AWU9">
        <v>2463</v>
      </c>
      <c r="AWV9">
        <v>2339</v>
      </c>
      <c r="AWW9">
        <v>6341</v>
      </c>
      <c r="AWX9">
        <v>5843</v>
      </c>
      <c r="AWY9">
        <v>5677</v>
      </c>
      <c r="AWZ9">
        <v>5000</v>
      </c>
      <c r="AXA9">
        <v>4625</v>
      </c>
      <c r="AXB9">
        <v>4652</v>
      </c>
      <c r="AXC9">
        <v>4598</v>
      </c>
      <c r="AXD9">
        <v>4527</v>
      </c>
      <c r="AXE9">
        <v>4381</v>
      </c>
      <c r="AXF9">
        <v>4241</v>
      </c>
      <c r="AXG9">
        <v>4229</v>
      </c>
      <c r="AXH9">
        <v>3932</v>
      </c>
      <c r="AXI9">
        <v>3869</v>
      </c>
      <c r="AXJ9">
        <v>4115</v>
      </c>
      <c r="AXK9">
        <v>4098</v>
      </c>
      <c r="AXL9">
        <v>3275</v>
      </c>
      <c r="AXM9">
        <v>3390</v>
      </c>
      <c r="AXN9">
        <v>3302</v>
      </c>
      <c r="AXO9">
        <v>3221</v>
      </c>
      <c r="AXP9">
        <v>2864</v>
      </c>
      <c r="AXQ9">
        <v>2387</v>
      </c>
      <c r="AXR9">
        <v>2374</v>
      </c>
      <c r="AXS9">
        <v>2078</v>
      </c>
      <c r="AXT9">
        <v>1840</v>
      </c>
      <c r="AXU9">
        <v>1675</v>
      </c>
      <c r="AXV9">
        <v>6050</v>
      </c>
      <c r="AXW9">
        <v>5871</v>
      </c>
      <c r="AXX9">
        <v>5525</v>
      </c>
      <c r="AXY9">
        <v>5076</v>
      </c>
      <c r="AXZ9">
        <v>4715</v>
      </c>
      <c r="AYA9">
        <v>4513</v>
      </c>
      <c r="AYB9">
        <v>4186</v>
      </c>
      <c r="AYC9">
        <v>3948</v>
      </c>
      <c r="AYD9">
        <v>3948</v>
      </c>
      <c r="AYE9">
        <v>3938</v>
      </c>
      <c r="AYF9">
        <v>4216</v>
      </c>
      <c r="AYG9">
        <v>3675</v>
      </c>
      <c r="AYH9">
        <v>3422</v>
      </c>
      <c r="AYI9">
        <v>3299</v>
      </c>
      <c r="AYJ9">
        <v>3062</v>
      </c>
      <c r="AYK9">
        <v>2800</v>
      </c>
      <c r="AYL9">
        <v>2514</v>
      </c>
      <c r="AYM9">
        <v>2197</v>
      </c>
      <c r="AYN9">
        <v>1818</v>
      </c>
      <c r="AYO9">
        <v>1628</v>
      </c>
      <c r="AYP9">
        <v>6093</v>
      </c>
      <c r="AYQ9">
        <v>6314</v>
      </c>
      <c r="AYR9">
        <v>5817</v>
      </c>
      <c r="AYS9">
        <v>5450</v>
      </c>
      <c r="AYT9">
        <v>5349</v>
      </c>
      <c r="AYU9">
        <v>5392</v>
      </c>
      <c r="AYV9">
        <v>5285</v>
      </c>
      <c r="AYW9">
        <v>5100</v>
      </c>
      <c r="AYX9">
        <v>4907</v>
      </c>
      <c r="AYY9">
        <v>4699</v>
      </c>
      <c r="AYZ9">
        <v>4331</v>
      </c>
      <c r="AZA9">
        <v>4150</v>
      </c>
      <c r="AZB9">
        <v>3743</v>
      </c>
      <c r="AZC9">
        <v>3622</v>
      </c>
      <c r="AZD9">
        <v>3309</v>
      </c>
      <c r="AZE9">
        <v>3082</v>
      </c>
      <c r="AZF9">
        <v>2578</v>
      </c>
      <c r="AZG9">
        <v>2337</v>
      </c>
      <c r="AZH9">
        <v>2004</v>
      </c>
      <c r="AZI9">
        <v>1793</v>
      </c>
      <c r="AZJ9">
        <v>7645</v>
      </c>
      <c r="AZK9">
        <v>7512</v>
      </c>
      <c r="AZL9">
        <v>6690</v>
      </c>
      <c r="AZM9">
        <v>5765</v>
      </c>
      <c r="AZN9">
        <v>5551</v>
      </c>
      <c r="AZO9">
        <v>5666</v>
      </c>
      <c r="AZP9">
        <v>4948</v>
      </c>
      <c r="AZQ9">
        <v>5118</v>
      </c>
      <c r="AZR9">
        <v>4520</v>
      </c>
      <c r="AZS9">
        <v>4545</v>
      </c>
      <c r="AZT9">
        <v>4287</v>
      </c>
      <c r="AZU9">
        <v>4363</v>
      </c>
      <c r="AZV9">
        <v>4401</v>
      </c>
      <c r="AZW9">
        <v>4401</v>
      </c>
      <c r="AZX9">
        <v>4382</v>
      </c>
      <c r="AZY9">
        <v>4245</v>
      </c>
      <c r="AZZ9">
        <v>4140</v>
      </c>
      <c r="BAA9">
        <v>4166</v>
      </c>
      <c r="BAB9">
        <v>3930</v>
      </c>
      <c r="BAC9">
        <v>3789</v>
      </c>
      <c r="BAD9">
        <v>3630</v>
      </c>
      <c r="BAE9">
        <v>3503</v>
      </c>
      <c r="BAF9">
        <v>3302</v>
      </c>
      <c r="BAG9">
        <v>2687</v>
      </c>
      <c r="BAH9">
        <v>2572</v>
      </c>
      <c r="BAI9">
        <v>8153</v>
      </c>
      <c r="BAJ9">
        <v>11383</v>
      </c>
      <c r="BAK9">
        <v>8547</v>
      </c>
      <c r="BAL9">
        <v>8445</v>
      </c>
      <c r="BAM9">
        <v>8385</v>
      </c>
      <c r="BAN9">
        <v>8129</v>
      </c>
      <c r="BAO9">
        <v>8067</v>
      </c>
      <c r="BAP9">
        <v>8005</v>
      </c>
      <c r="BAQ9">
        <v>7780</v>
      </c>
      <c r="BAR9">
        <v>7859</v>
      </c>
      <c r="BAS9">
        <v>7843</v>
      </c>
      <c r="BAT9">
        <v>7491</v>
      </c>
      <c r="BAU9">
        <v>7181</v>
      </c>
      <c r="BAV9">
        <v>7181</v>
      </c>
      <c r="BAW9">
        <v>6796</v>
      </c>
      <c r="BAX9">
        <v>6803</v>
      </c>
      <c r="BAY9">
        <v>6599</v>
      </c>
      <c r="BAZ9">
        <v>6396</v>
      </c>
      <c r="BBA9">
        <v>5918</v>
      </c>
      <c r="BBB9">
        <v>5461</v>
      </c>
      <c r="BBC9">
        <v>8167</v>
      </c>
      <c r="BBD9">
        <v>8491</v>
      </c>
      <c r="BBE9">
        <v>7140</v>
      </c>
      <c r="BBF9">
        <v>7161</v>
      </c>
      <c r="BBG9">
        <v>7607</v>
      </c>
      <c r="BBH9">
        <v>6078</v>
      </c>
      <c r="BBI9">
        <v>5595</v>
      </c>
      <c r="BBJ9">
        <v>5541</v>
      </c>
      <c r="BBK9">
        <v>5357</v>
      </c>
      <c r="BBL9">
        <v>5237</v>
      </c>
      <c r="BBM9">
        <v>5010</v>
      </c>
      <c r="BBN9">
        <v>4853</v>
      </c>
      <c r="BBO9">
        <v>4766</v>
      </c>
      <c r="BBP9">
        <v>4618</v>
      </c>
      <c r="BBQ9">
        <v>4302</v>
      </c>
      <c r="BBR9">
        <v>4068</v>
      </c>
      <c r="BBS9">
        <v>3589</v>
      </c>
      <c r="BBT9">
        <v>3369</v>
      </c>
      <c r="BBU9">
        <v>2460</v>
      </c>
      <c r="BBV9">
        <v>2215</v>
      </c>
      <c r="BBW9">
        <v>7500</v>
      </c>
      <c r="BBX9">
        <v>7362</v>
      </c>
      <c r="BBY9">
        <v>6938</v>
      </c>
      <c r="BBZ9">
        <v>5951</v>
      </c>
      <c r="BCA9">
        <v>5364</v>
      </c>
      <c r="BCB9">
        <v>4927</v>
      </c>
      <c r="BCC9">
        <v>4750</v>
      </c>
      <c r="BCD9">
        <v>4667</v>
      </c>
      <c r="BCE9">
        <v>4629</v>
      </c>
      <c r="BCF9">
        <v>4529</v>
      </c>
      <c r="BCG9">
        <v>4390</v>
      </c>
      <c r="BCH9">
        <v>4383</v>
      </c>
      <c r="BCI9">
        <v>4398</v>
      </c>
      <c r="BCJ9">
        <v>4196</v>
      </c>
      <c r="BCK9">
        <v>4196</v>
      </c>
      <c r="BCL9">
        <v>4146</v>
      </c>
      <c r="BCM9">
        <v>4288</v>
      </c>
      <c r="BCN9">
        <v>4287</v>
      </c>
      <c r="BCO9">
        <v>4049</v>
      </c>
      <c r="BCP9">
        <v>3905</v>
      </c>
      <c r="BCQ9">
        <v>4140</v>
      </c>
      <c r="BCR9">
        <v>3945</v>
      </c>
      <c r="BCS9">
        <v>3374</v>
      </c>
      <c r="BCT9">
        <v>2937</v>
      </c>
      <c r="BCU9">
        <v>2185</v>
      </c>
      <c r="BCV9">
        <v>9772</v>
      </c>
      <c r="BCW9">
        <v>9914</v>
      </c>
      <c r="BCX9">
        <v>9486</v>
      </c>
      <c r="BCY9">
        <v>8944</v>
      </c>
      <c r="BCZ9">
        <v>8386</v>
      </c>
      <c r="BDA9">
        <v>8038</v>
      </c>
      <c r="BDB9">
        <v>6736</v>
      </c>
      <c r="BDC9">
        <v>6452</v>
      </c>
      <c r="BDD9">
        <v>6299</v>
      </c>
      <c r="BDE9">
        <v>6203</v>
      </c>
      <c r="BDF9">
        <v>6024</v>
      </c>
      <c r="BDG9">
        <v>5007</v>
      </c>
      <c r="BDH9">
        <v>4128</v>
      </c>
      <c r="BDI9">
        <v>3762</v>
      </c>
      <c r="BDJ9">
        <v>3518</v>
      </c>
      <c r="BDK9">
        <v>2996</v>
      </c>
      <c r="BDL9">
        <v>2483</v>
      </c>
      <c r="BDM9">
        <v>1898</v>
      </c>
      <c r="BDN9">
        <v>1782</v>
      </c>
      <c r="BDO9">
        <v>1501</v>
      </c>
      <c r="BDP9">
        <v>7993</v>
      </c>
      <c r="BDQ9">
        <v>7334</v>
      </c>
      <c r="BDR9">
        <v>6585</v>
      </c>
      <c r="BDS9">
        <v>6585</v>
      </c>
      <c r="BDT9">
        <v>5980</v>
      </c>
      <c r="BDU9">
        <v>5269</v>
      </c>
      <c r="BDV9">
        <v>5045</v>
      </c>
      <c r="BDW9">
        <v>4650</v>
      </c>
      <c r="BDX9">
        <v>4278</v>
      </c>
      <c r="BDY9">
        <v>4028</v>
      </c>
      <c r="BDZ9">
        <v>3851</v>
      </c>
      <c r="BEA9">
        <v>3584</v>
      </c>
      <c r="BEB9">
        <v>3253</v>
      </c>
      <c r="BEC9">
        <v>2956</v>
      </c>
      <c r="BED9">
        <v>2948</v>
      </c>
      <c r="BEE9">
        <v>2699</v>
      </c>
      <c r="BEF9">
        <v>2474</v>
      </c>
      <c r="BEG9">
        <v>2151</v>
      </c>
      <c r="BEH9">
        <v>1906</v>
      </c>
      <c r="BEI9">
        <v>1609</v>
      </c>
      <c r="BEJ9">
        <v>4251</v>
      </c>
      <c r="BEK9">
        <v>4026</v>
      </c>
      <c r="BEL9">
        <v>3597</v>
      </c>
      <c r="BEM9">
        <v>3597</v>
      </c>
      <c r="BEN9">
        <v>3230</v>
      </c>
      <c r="BEO9">
        <v>3008</v>
      </c>
      <c r="BEP9">
        <v>2887</v>
      </c>
      <c r="BEQ9">
        <v>2820</v>
      </c>
      <c r="BER9">
        <v>2739</v>
      </c>
      <c r="BES9">
        <v>2560</v>
      </c>
      <c r="BET9">
        <v>2484</v>
      </c>
      <c r="BEU9">
        <v>2397</v>
      </c>
      <c r="BEV9">
        <v>2204</v>
      </c>
      <c r="BEW9">
        <v>2082</v>
      </c>
      <c r="BEX9">
        <v>2082</v>
      </c>
      <c r="BEY9">
        <v>2082</v>
      </c>
      <c r="BEZ9">
        <v>1882</v>
      </c>
      <c r="BFA9">
        <v>1804</v>
      </c>
      <c r="BFB9">
        <v>1635</v>
      </c>
      <c r="BFC9">
        <v>1635</v>
      </c>
      <c r="BFD9">
        <v>1635</v>
      </c>
      <c r="BFE9">
        <v>1451</v>
      </c>
      <c r="BFF9">
        <v>1260</v>
      </c>
      <c r="BFG9">
        <v>919</v>
      </c>
      <c r="BFH9">
        <v>780</v>
      </c>
      <c r="BFI9">
        <v>4794</v>
      </c>
      <c r="BFJ9">
        <v>5437</v>
      </c>
      <c r="BFK9">
        <v>4777</v>
      </c>
      <c r="BFL9">
        <v>4270</v>
      </c>
      <c r="BFM9">
        <v>3757</v>
      </c>
      <c r="BFN9">
        <v>3340</v>
      </c>
      <c r="BFO9">
        <v>3646</v>
      </c>
      <c r="BFP9">
        <v>2989</v>
      </c>
      <c r="BFQ9">
        <v>2551</v>
      </c>
      <c r="BFR9">
        <v>2599</v>
      </c>
      <c r="BFS9">
        <v>2158</v>
      </c>
      <c r="BFT9">
        <v>1763</v>
      </c>
      <c r="BFU9">
        <v>1695</v>
      </c>
      <c r="BFV9">
        <v>1403</v>
      </c>
      <c r="BFW9">
        <v>1555</v>
      </c>
      <c r="BFX9">
        <v>1555</v>
      </c>
      <c r="BFY9">
        <v>1222</v>
      </c>
      <c r="BFZ9">
        <v>1208</v>
      </c>
      <c r="BGA9">
        <v>1218</v>
      </c>
      <c r="BGB9">
        <v>668</v>
      </c>
      <c r="BGC9">
        <v>4524</v>
      </c>
      <c r="BGD9">
        <v>4643</v>
      </c>
      <c r="BGE9">
        <v>4086</v>
      </c>
      <c r="BGF9">
        <v>3810</v>
      </c>
      <c r="BGG9">
        <v>3509</v>
      </c>
      <c r="BGH9">
        <v>3357</v>
      </c>
      <c r="BGI9">
        <v>3336</v>
      </c>
      <c r="BGJ9">
        <v>3429</v>
      </c>
      <c r="BGK9">
        <v>3614</v>
      </c>
      <c r="BGL9">
        <v>3586</v>
      </c>
      <c r="BGM9">
        <v>3347</v>
      </c>
      <c r="BGN9">
        <v>3121</v>
      </c>
      <c r="BGO9">
        <v>3096</v>
      </c>
      <c r="BGP9">
        <v>2902</v>
      </c>
      <c r="BGQ9">
        <v>2855</v>
      </c>
      <c r="BGR9">
        <v>2464</v>
      </c>
      <c r="BGS9">
        <v>2327</v>
      </c>
      <c r="BGT9">
        <v>1560</v>
      </c>
      <c r="BGU9">
        <v>1328</v>
      </c>
      <c r="BGV9">
        <v>1166</v>
      </c>
      <c r="BGW9">
        <v>3442</v>
      </c>
      <c r="BGX9">
        <v>3565</v>
      </c>
      <c r="BGY9">
        <v>3313</v>
      </c>
      <c r="BGZ9">
        <v>3175</v>
      </c>
      <c r="BHA9">
        <v>3095</v>
      </c>
      <c r="BHB9">
        <v>2950</v>
      </c>
      <c r="BHC9">
        <v>2803</v>
      </c>
      <c r="BHD9">
        <v>2784</v>
      </c>
      <c r="BHE9">
        <v>2629</v>
      </c>
      <c r="BHF9">
        <v>2486</v>
      </c>
      <c r="BHG9">
        <v>2350</v>
      </c>
      <c r="BHH9">
        <v>2222</v>
      </c>
      <c r="BHI9">
        <v>2075</v>
      </c>
      <c r="BHJ9">
        <v>1924</v>
      </c>
      <c r="BHK9">
        <v>1854</v>
      </c>
      <c r="BHL9">
        <v>1757</v>
      </c>
      <c r="BHM9">
        <v>1800</v>
      </c>
      <c r="BHN9">
        <v>1597</v>
      </c>
      <c r="BHO9">
        <v>1296</v>
      </c>
      <c r="BHP9">
        <v>1219</v>
      </c>
      <c r="BHQ9">
        <v>1128</v>
      </c>
      <c r="BHR9">
        <v>926</v>
      </c>
      <c r="BHS9">
        <v>825</v>
      </c>
      <c r="BHT9">
        <v>703</v>
      </c>
      <c r="BHU9">
        <v>426</v>
      </c>
      <c r="BHV9">
        <v>6846</v>
      </c>
      <c r="BHW9">
        <v>6499</v>
      </c>
      <c r="BHX9">
        <v>6280</v>
      </c>
      <c r="BHY9">
        <v>5755</v>
      </c>
      <c r="BHZ9">
        <v>5544</v>
      </c>
      <c r="BIA9">
        <v>5332</v>
      </c>
      <c r="BIB9">
        <v>5049</v>
      </c>
      <c r="BIC9">
        <v>5018</v>
      </c>
      <c r="BID9">
        <v>5018</v>
      </c>
      <c r="BIE9">
        <v>5236</v>
      </c>
      <c r="BIF9">
        <v>5031</v>
      </c>
      <c r="BIG9">
        <v>4658</v>
      </c>
      <c r="BIH9">
        <v>4508</v>
      </c>
      <c r="BII9">
        <v>4263</v>
      </c>
      <c r="BIJ9">
        <v>3891</v>
      </c>
      <c r="BIK9">
        <v>3618</v>
      </c>
      <c r="BIL9">
        <v>3159</v>
      </c>
      <c r="BIM9">
        <v>2593</v>
      </c>
      <c r="BIN9">
        <v>1878</v>
      </c>
      <c r="BIO9">
        <v>1586</v>
      </c>
      <c r="BIP9">
        <v>5036</v>
      </c>
      <c r="BIQ9">
        <v>4872</v>
      </c>
      <c r="BIR9">
        <v>4508</v>
      </c>
      <c r="BIS9">
        <v>3905</v>
      </c>
      <c r="BIT9">
        <v>3693</v>
      </c>
      <c r="BIU9">
        <v>3350</v>
      </c>
      <c r="BIV9">
        <v>3201</v>
      </c>
      <c r="BIW9">
        <v>3077</v>
      </c>
      <c r="BIX9">
        <v>2914</v>
      </c>
      <c r="BIY9">
        <v>2866</v>
      </c>
      <c r="BIZ9">
        <v>2734</v>
      </c>
      <c r="BJA9">
        <v>2576</v>
      </c>
      <c r="BJB9">
        <v>2289</v>
      </c>
      <c r="BJC9">
        <v>2028</v>
      </c>
      <c r="BJD9">
        <v>1807</v>
      </c>
      <c r="BJE9">
        <v>1583</v>
      </c>
      <c r="BJF9">
        <v>1289</v>
      </c>
      <c r="BJG9">
        <v>1031</v>
      </c>
      <c r="BJH9">
        <v>888</v>
      </c>
      <c r="BJI9">
        <v>866</v>
      </c>
      <c r="BJJ9">
        <v>3650</v>
      </c>
      <c r="BJK9">
        <v>3608</v>
      </c>
      <c r="BJL9">
        <v>3530</v>
      </c>
      <c r="BJM9">
        <v>3373</v>
      </c>
      <c r="BJN9">
        <v>3398</v>
      </c>
      <c r="BJO9">
        <v>3257</v>
      </c>
      <c r="BJP9">
        <v>3120</v>
      </c>
      <c r="BJQ9">
        <v>2893</v>
      </c>
      <c r="BJR9">
        <v>2787</v>
      </c>
      <c r="BJS9">
        <v>2738</v>
      </c>
      <c r="BJT9">
        <v>2741</v>
      </c>
      <c r="BJU9">
        <v>2620</v>
      </c>
      <c r="BJV9">
        <v>2605</v>
      </c>
      <c r="BJW9">
        <v>2388</v>
      </c>
      <c r="BJX9">
        <v>2388</v>
      </c>
      <c r="BJY9">
        <v>2188</v>
      </c>
      <c r="BJZ9">
        <v>2178</v>
      </c>
      <c r="BKA9">
        <v>2162</v>
      </c>
      <c r="BKB9">
        <v>1911</v>
      </c>
      <c r="BKC9">
        <v>2014</v>
      </c>
      <c r="BKD9">
        <v>1517</v>
      </c>
      <c r="BKE9">
        <v>1563</v>
      </c>
      <c r="BKF9">
        <v>1371</v>
      </c>
      <c r="BKG9">
        <v>1022</v>
      </c>
      <c r="BKH9">
        <v>854</v>
      </c>
      <c r="BKI9">
        <v>4960</v>
      </c>
      <c r="BKJ9">
        <v>4990</v>
      </c>
      <c r="BKK9">
        <v>4752</v>
      </c>
      <c r="BKL9">
        <v>3652</v>
      </c>
      <c r="BKM9">
        <v>3303</v>
      </c>
      <c r="BKN9">
        <v>3201</v>
      </c>
      <c r="BKO9">
        <v>2899</v>
      </c>
      <c r="BKP9">
        <v>2629</v>
      </c>
      <c r="BKQ9">
        <v>2560</v>
      </c>
      <c r="BKR9">
        <v>2563</v>
      </c>
      <c r="BKS9">
        <v>2465</v>
      </c>
      <c r="BKT9">
        <v>2309</v>
      </c>
      <c r="BKU9">
        <v>2209</v>
      </c>
      <c r="BKV9">
        <v>2123</v>
      </c>
      <c r="BKW9">
        <v>2006</v>
      </c>
      <c r="BKX9">
        <v>1871</v>
      </c>
      <c r="BKY9">
        <v>1656</v>
      </c>
      <c r="BKZ9">
        <v>1476</v>
      </c>
      <c r="BLA9">
        <v>1476</v>
      </c>
      <c r="BLB9">
        <v>1175</v>
      </c>
      <c r="BLC9">
        <v>10676</v>
      </c>
      <c r="BLD9">
        <v>10263</v>
      </c>
      <c r="BLE9">
        <v>9917</v>
      </c>
      <c r="BLF9">
        <v>9888</v>
      </c>
      <c r="BLG9">
        <v>9905</v>
      </c>
      <c r="BLH9">
        <v>9724</v>
      </c>
      <c r="BLI9">
        <v>9609</v>
      </c>
      <c r="BLJ9">
        <v>9549</v>
      </c>
      <c r="BLK9">
        <v>9408</v>
      </c>
      <c r="BLL9">
        <v>9362</v>
      </c>
      <c r="BLM9">
        <v>9411</v>
      </c>
      <c r="BLN9">
        <v>9489</v>
      </c>
      <c r="BLO9">
        <v>9420</v>
      </c>
      <c r="BLP9">
        <v>9172</v>
      </c>
      <c r="BLQ9">
        <v>9143</v>
      </c>
      <c r="BLR9">
        <v>8878</v>
      </c>
      <c r="BLS9">
        <v>8752</v>
      </c>
      <c r="BLT9">
        <v>8772</v>
      </c>
      <c r="BLU9">
        <v>8667</v>
      </c>
      <c r="BLV9">
        <v>8582</v>
      </c>
      <c r="BLW9">
        <v>8541</v>
      </c>
      <c r="BLX9">
        <v>8494</v>
      </c>
      <c r="BLY9">
        <v>7962</v>
      </c>
      <c r="BLZ9">
        <v>8021</v>
      </c>
      <c r="BMA9">
        <v>7831</v>
      </c>
      <c r="BMB9">
        <v>14090</v>
      </c>
      <c r="BMC9">
        <v>13496</v>
      </c>
      <c r="BMD9">
        <v>13021</v>
      </c>
      <c r="BME9">
        <v>12461</v>
      </c>
      <c r="BMF9">
        <v>12461</v>
      </c>
      <c r="BMG9">
        <v>12461</v>
      </c>
      <c r="BMH9">
        <v>11877</v>
      </c>
      <c r="BMI9">
        <v>11620</v>
      </c>
      <c r="BMJ9">
        <v>11459</v>
      </c>
      <c r="BMK9">
        <v>10949</v>
      </c>
      <c r="BML9">
        <v>11356</v>
      </c>
      <c r="BMM9">
        <v>11363</v>
      </c>
      <c r="BMN9">
        <v>11562</v>
      </c>
      <c r="BMO9">
        <v>11729</v>
      </c>
      <c r="BMP9">
        <v>11665</v>
      </c>
      <c r="BMQ9">
        <v>13042</v>
      </c>
      <c r="BMR9">
        <v>12831</v>
      </c>
      <c r="BMS9">
        <v>11812</v>
      </c>
      <c r="BMT9">
        <v>11537</v>
      </c>
      <c r="BMU9">
        <v>12287</v>
      </c>
      <c r="BMV9">
        <v>11262</v>
      </c>
      <c r="BMW9">
        <v>11685</v>
      </c>
      <c r="BMX9">
        <v>11916</v>
      </c>
      <c r="BMY9">
        <v>11344</v>
      </c>
      <c r="BMZ9">
        <v>11411</v>
      </c>
      <c r="BNA9">
        <v>11279</v>
      </c>
      <c r="BNB9">
        <v>10330</v>
      </c>
      <c r="BNC9">
        <v>9969</v>
      </c>
      <c r="BND9">
        <v>10059</v>
      </c>
      <c r="BNE9">
        <v>9853</v>
      </c>
      <c r="BNF9">
        <v>9994</v>
      </c>
      <c r="BNG9">
        <v>9559</v>
      </c>
      <c r="BNH9">
        <v>8989</v>
      </c>
      <c r="BNI9">
        <v>8181</v>
      </c>
      <c r="BNJ9">
        <v>8134</v>
      </c>
      <c r="BNK9">
        <v>7999</v>
      </c>
      <c r="BNL9">
        <v>7572</v>
      </c>
      <c r="BNM9">
        <v>7254</v>
      </c>
      <c r="BNN9">
        <v>7051</v>
      </c>
      <c r="BNO9">
        <v>6995</v>
      </c>
      <c r="BNP9">
        <v>11278</v>
      </c>
      <c r="BNQ9">
        <v>9657</v>
      </c>
      <c r="BNR9">
        <v>9286</v>
      </c>
      <c r="BNS9">
        <v>9286</v>
      </c>
      <c r="BNT9">
        <v>8561</v>
      </c>
      <c r="BNU9">
        <v>7899</v>
      </c>
      <c r="BNV9">
        <v>7732</v>
      </c>
      <c r="BNW9">
        <v>7468</v>
      </c>
      <c r="BNX9">
        <v>6775</v>
      </c>
      <c r="BNY9">
        <v>6219</v>
      </c>
      <c r="BNZ9">
        <v>5925</v>
      </c>
      <c r="BOA9">
        <v>5860</v>
      </c>
      <c r="BOB9">
        <v>5795</v>
      </c>
      <c r="BOC9">
        <v>5204</v>
      </c>
      <c r="BOD9">
        <v>5140</v>
      </c>
      <c r="BOE9">
        <v>4879</v>
      </c>
      <c r="BOF9">
        <v>5489</v>
      </c>
      <c r="BOG9">
        <v>5290</v>
      </c>
      <c r="BOH9">
        <v>5232</v>
      </c>
      <c r="BOI9">
        <v>4881</v>
      </c>
      <c r="BOJ9">
        <v>8140</v>
      </c>
      <c r="BOK9">
        <v>7943</v>
      </c>
      <c r="BOL9">
        <v>7345</v>
      </c>
      <c r="BOM9">
        <v>7345</v>
      </c>
      <c r="BON9">
        <v>7285</v>
      </c>
      <c r="BOO9">
        <v>7287</v>
      </c>
      <c r="BOP9">
        <v>7158</v>
      </c>
      <c r="BOQ9">
        <v>7026</v>
      </c>
      <c r="BOR9">
        <v>6950</v>
      </c>
      <c r="BOS9">
        <v>7047</v>
      </c>
      <c r="BOT9">
        <v>6505</v>
      </c>
      <c r="BOU9">
        <v>6217</v>
      </c>
      <c r="BOV9">
        <v>6187</v>
      </c>
      <c r="BOW9">
        <v>5930</v>
      </c>
      <c r="BOX9">
        <v>5826</v>
      </c>
      <c r="BOY9">
        <v>5610</v>
      </c>
      <c r="BOZ9">
        <v>5610</v>
      </c>
      <c r="BPA9">
        <v>5610</v>
      </c>
      <c r="BPB9">
        <v>5309</v>
      </c>
      <c r="BPC9">
        <v>5250</v>
      </c>
      <c r="BPD9">
        <v>4991</v>
      </c>
      <c r="BPE9">
        <v>4991</v>
      </c>
      <c r="BPF9">
        <v>4991</v>
      </c>
      <c r="BPG9">
        <v>4863</v>
      </c>
      <c r="BPH9">
        <v>4921</v>
      </c>
      <c r="BPI9">
        <v>11548</v>
      </c>
      <c r="BPJ9">
        <v>10782</v>
      </c>
      <c r="BPK9">
        <v>10828</v>
      </c>
      <c r="BPL9">
        <v>10779</v>
      </c>
      <c r="BPM9">
        <v>10644</v>
      </c>
      <c r="BPN9">
        <v>10421</v>
      </c>
      <c r="BPO9">
        <v>10208</v>
      </c>
      <c r="BPP9">
        <v>9924</v>
      </c>
      <c r="BPQ9">
        <v>9867</v>
      </c>
      <c r="BPR9">
        <v>9745</v>
      </c>
      <c r="BPS9">
        <v>9152</v>
      </c>
      <c r="BPT9">
        <v>8589</v>
      </c>
      <c r="BPU9">
        <v>7908</v>
      </c>
      <c r="BPV9">
        <v>7906</v>
      </c>
      <c r="BPW9">
        <v>7447</v>
      </c>
      <c r="BPX9">
        <v>7447</v>
      </c>
      <c r="BPY9">
        <v>6828</v>
      </c>
      <c r="BPZ9">
        <v>6735</v>
      </c>
      <c r="BQA9">
        <v>6274</v>
      </c>
      <c r="BQB9">
        <v>5933</v>
      </c>
      <c r="BQC9">
        <v>13754</v>
      </c>
      <c r="BQD9">
        <v>12748</v>
      </c>
      <c r="BQE9">
        <v>12543</v>
      </c>
      <c r="BQF9">
        <v>12752</v>
      </c>
      <c r="BQG9">
        <v>12510</v>
      </c>
      <c r="BQH9">
        <v>12191</v>
      </c>
      <c r="BQI9">
        <v>11628</v>
      </c>
      <c r="BQJ9">
        <v>11458</v>
      </c>
      <c r="BQK9">
        <v>11349</v>
      </c>
      <c r="BQL9">
        <v>11349</v>
      </c>
      <c r="BQM9">
        <v>11008</v>
      </c>
      <c r="BQN9">
        <v>10962</v>
      </c>
      <c r="BQO9">
        <v>10781</v>
      </c>
      <c r="BQP9">
        <v>10084</v>
      </c>
      <c r="BQQ9">
        <v>10084</v>
      </c>
      <c r="BQR9">
        <v>9624</v>
      </c>
      <c r="BQS9">
        <v>9302</v>
      </c>
      <c r="BQT9">
        <v>8876</v>
      </c>
      <c r="BQU9">
        <v>8930</v>
      </c>
      <c r="BQV9">
        <v>8930</v>
      </c>
      <c r="BQW9">
        <v>8790</v>
      </c>
      <c r="BQX9">
        <v>8703</v>
      </c>
      <c r="BQY9">
        <v>8635</v>
      </c>
      <c r="BQZ9">
        <v>7379</v>
      </c>
      <c r="BRA9">
        <v>7379</v>
      </c>
      <c r="BRB9">
        <v>11642</v>
      </c>
      <c r="BRC9">
        <v>11614</v>
      </c>
      <c r="BRD9">
        <v>10658</v>
      </c>
      <c r="BRE9">
        <v>10151</v>
      </c>
      <c r="BRF9">
        <v>10151</v>
      </c>
      <c r="BRG9">
        <v>9721</v>
      </c>
      <c r="BRH9">
        <v>9339</v>
      </c>
      <c r="BRI9">
        <v>9031</v>
      </c>
      <c r="BRJ9">
        <v>8971</v>
      </c>
      <c r="BRK9">
        <v>8971</v>
      </c>
      <c r="BRL9">
        <v>8583</v>
      </c>
      <c r="BRM9">
        <v>7676</v>
      </c>
      <c r="BRN9">
        <v>7492</v>
      </c>
      <c r="BRO9">
        <v>6425</v>
      </c>
      <c r="BRP9">
        <v>6425</v>
      </c>
      <c r="BRQ9">
        <v>4874</v>
      </c>
      <c r="BRR9">
        <v>4699</v>
      </c>
      <c r="BRS9">
        <v>4641</v>
      </c>
      <c r="BRT9">
        <v>4311</v>
      </c>
      <c r="BRU9">
        <v>4311</v>
      </c>
      <c r="BRV9">
        <v>8895</v>
      </c>
      <c r="BRW9">
        <v>8728</v>
      </c>
      <c r="BRX9">
        <v>8022</v>
      </c>
      <c r="BRY9">
        <v>6976</v>
      </c>
      <c r="BRZ9">
        <v>6976</v>
      </c>
      <c r="BSA9">
        <v>6156</v>
      </c>
      <c r="BSB9">
        <v>5933</v>
      </c>
      <c r="BSC9">
        <v>5677</v>
      </c>
      <c r="BSD9">
        <v>5682</v>
      </c>
      <c r="BSE9">
        <v>5682</v>
      </c>
      <c r="BSF9">
        <v>5786</v>
      </c>
      <c r="BSG9">
        <v>5749</v>
      </c>
      <c r="BSH9">
        <v>6106</v>
      </c>
      <c r="BSI9">
        <v>5767</v>
      </c>
      <c r="BSJ9">
        <v>5767</v>
      </c>
      <c r="BSK9">
        <v>5494</v>
      </c>
      <c r="BSL9">
        <v>5312</v>
      </c>
      <c r="BSM9">
        <v>5200</v>
      </c>
      <c r="BSN9">
        <v>4198</v>
      </c>
      <c r="BSO9">
        <v>4198</v>
      </c>
      <c r="BSP9">
        <v>8637</v>
      </c>
      <c r="BSQ9">
        <v>8653</v>
      </c>
      <c r="BSR9">
        <v>8093</v>
      </c>
      <c r="BSS9">
        <v>7881</v>
      </c>
      <c r="BST9">
        <v>7881</v>
      </c>
      <c r="BSU9">
        <v>7342</v>
      </c>
      <c r="BSV9">
        <v>6337</v>
      </c>
      <c r="BSW9">
        <v>6477</v>
      </c>
      <c r="BSX9">
        <v>6009</v>
      </c>
      <c r="BSY9">
        <v>6009</v>
      </c>
      <c r="BSZ9">
        <v>6162</v>
      </c>
      <c r="BTA9">
        <v>6003</v>
      </c>
      <c r="BTB9">
        <v>5180</v>
      </c>
      <c r="BTC9">
        <v>3758</v>
      </c>
      <c r="BTD9">
        <v>3758</v>
      </c>
      <c r="BTE9">
        <v>3421</v>
      </c>
      <c r="BTF9">
        <v>2899</v>
      </c>
      <c r="BTG9">
        <v>2777</v>
      </c>
      <c r="BTH9">
        <v>2777</v>
      </c>
      <c r="BTI9">
        <v>2777</v>
      </c>
      <c r="BTJ9">
        <v>2748</v>
      </c>
      <c r="BTK9">
        <v>2475</v>
      </c>
      <c r="BTL9">
        <v>2336</v>
      </c>
      <c r="BTM9">
        <v>2127</v>
      </c>
      <c r="BTN9">
        <v>2127</v>
      </c>
      <c r="BTO9">
        <v>10237</v>
      </c>
      <c r="BTP9">
        <v>9956</v>
      </c>
      <c r="BTQ9">
        <v>9399</v>
      </c>
      <c r="BTR9">
        <v>9071</v>
      </c>
      <c r="BTS9">
        <v>9071</v>
      </c>
      <c r="BTT9">
        <v>8576</v>
      </c>
      <c r="BTU9">
        <v>8149</v>
      </c>
      <c r="BTV9">
        <v>7565</v>
      </c>
      <c r="BTW9">
        <v>7604</v>
      </c>
      <c r="BTX9">
        <v>7532</v>
      </c>
      <c r="BTY9">
        <v>7315</v>
      </c>
      <c r="BTZ9">
        <v>7315</v>
      </c>
      <c r="BUA9">
        <v>6569</v>
      </c>
      <c r="BUB9">
        <v>6374</v>
      </c>
      <c r="BUC9">
        <v>6049</v>
      </c>
      <c r="BUD9">
        <v>5944</v>
      </c>
      <c r="BUE9">
        <v>5859</v>
      </c>
      <c r="BUF9">
        <v>5855</v>
      </c>
      <c r="BUG9">
        <v>5618</v>
      </c>
      <c r="BUH9">
        <v>5586</v>
      </c>
      <c r="BUI9">
        <v>17986</v>
      </c>
      <c r="BUJ9">
        <v>17483</v>
      </c>
      <c r="BUK9">
        <v>16849</v>
      </c>
      <c r="BUL9">
        <v>16435</v>
      </c>
      <c r="BUM9">
        <v>15932</v>
      </c>
      <c r="BUN9">
        <v>15204</v>
      </c>
      <c r="BUO9">
        <v>14801</v>
      </c>
      <c r="BUP9">
        <v>14399</v>
      </c>
      <c r="BUQ9">
        <v>14313</v>
      </c>
      <c r="BUR9">
        <v>13943</v>
      </c>
      <c r="BUS9">
        <v>13896</v>
      </c>
      <c r="BUT9">
        <v>14003</v>
      </c>
      <c r="BUU9">
        <v>13841</v>
      </c>
      <c r="BUV9">
        <v>12813</v>
      </c>
      <c r="BUW9">
        <v>12339</v>
      </c>
      <c r="BUX9">
        <v>12333</v>
      </c>
      <c r="BUY9">
        <v>12158</v>
      </c>
      <c r="BUZ9">
        <v>11195</v>
      </c>
      <c r="BVA9">
        <v>10721</v>
      </c>
      <c r="BVB9">
        <v>10721</v>
      </c>
      <c r="BVC9">
        <v>16334</v>
      </c>
      <c r="BVD9">
        <v>15670</v>
      </c>
      <c r="BVE9">
        <v>14375</v>
      </c>
      <c r="BVF9">
        <v>14342</v>
      </c>
      <c r="BVG9">
        <v>13951</v>
      </c>
      <c r="BVH9">
        <v>13855</v>
      </c>
      <c r="BVI9">
        <v>13844</v>
      </c>
      <c r="BVJ9">
        <v>14061</v>
      </c>
      <c r="BVK9">
        <v>13413</v>
      </c>
      <c r="BVL9">
        <v>12890</v>
      </c>
      <c r="BVM9">
        <v>12616</v>
      </c>
      <c r="BVN9">
        <v>12220</v>
      </c>
      <c r="BVO9">
        <v>11303</v>
      </c>
      <c r="BVP9">
        <v>10933</v>
      </c>
      <c r="BVQ9">
        <v>10669</v>
      </c>
      <c r="BVR9">
        <v>9565</v>
      </c>
      <c r="BVS9">
        <v>9287</v>
      </c>
      <c r="BVT9">
        <v>8906</v>
      </c>
      <c r="BVU9">
        <v>8548</v>
      </c>
      <c r="BVV9">
        <v>8380</v>
      </c>
      <c r="BVW9">
        <v>8919</v>
      </c>
      <c r="BVX9">
        <v>9128</v>
      </c>
      <c r="BVY9">
        <v>7307</v>
      </c>
      <c r="BVZ9">
        <v>7039</v>
      </c>
      <c r="BWA9">
        <v>11109</v>
      </c>
      <c r="BWB9">
        <v>11109</v>
      </c>
      <c r="BWC9">
        <v>11109</v>
      </c>
      <c r="BWD9">
        <v>10647</v>
      </c>
      <c r="BWE9">
        <v>10538</v>
      </c>
      <c r="BWF9">
        <v>8750</v>
      </c>
      <c r="BWG9">
        <v>7859</v>
      </c>
      <c r="BWH9">
        <v>7527</v>
      </c>
      <c r="BWI9">
        <v>7277</v>
      </c>
      <c r="BWJ9">
        <v>7101</v>
      </c>
      <c r="BWK9">
        <v>6924</v>
      </c>
      <c r="BWL9">
        <v>6908</v>
      </c>
      <c r="BWM9">
        <v>6312</v>
      </c>
      <c r="BWN9">
        <v>5623</v>
      </c>
      <c r="BWO9">
        <v>5343</v>
      </c>
      <c r="BWP9">
        <v>5178</v>
      </c>
      <c r="BWQ9">
        <v>5185</v>
      </c>
      <c r="BWR9">
        <v>5024</v>
      </c>
      <c r="BWS9">
        <v>4838</v>
      </c>
      <c r="BWT9">
        <v>4481</v>
      </c>
      <c r="BWU9">
        <v>4411</v>
      </c>
      <c r="BWV9">
        <v>4233</v>
      </c>
      <c r="BWW9">
        <v>9901</v>
      </c>
      <c r="BWX9">
        <v>9415</v>
      </c>
      <c r="BWY9">
        <v>8633</v>
      </c>
      <c r="BWZ9">
        <v>7884</v>
      </c>
      <c r="BXA9">
        <v>7568</v>
      </c>
      <c r="BXB9">
        <v>7334</v>
      </c>
      <c r="BXC9">
        <v>7317</v>
      </c>
      <c r="BXD9">
        <v>8022</v>
      </c>
      <c r="BXE9">
        <v>8558</v>
      </c>
      <c r="BXF9">
        <v>8839</v>
      </c>
      <c r="BXG9">
        <v>9121</v>
      </c>
      <c r="BXH9">
        <v>9724</v>
      </c>
      <c r="BXI9">
        <v>10419</v>
      </c>
      <c r="BXJ9">
        <v>11297</v>
      </c>
      <c r="BXK9">
        <v>11645</v>
      </c>
      <c r="BXL9">
        <v>12269</v>
      </c>
      <c r="BXM9">
        <v>12106</v>
      </c>
      <c r="BXN9">
        <v>11768</v>
      </c>
      <c r="BXO9">
        <v>11733</v>
      </c>
      <c r="BXP9">
        <v>11221</v>
      </c>
      <c r="BXQ9">
        <v>9481</v>
      </c>
      <c r="BXR9">
        <v>9133</v>
      </c>
      <c r="BXS9">
        <v>9133</v>
      </c>
      <c r="BXT9">
        <v>8673</v>
      </c>
      <c r="BXU9">
        <v>17806</v>
      </c>
      <c r="BXV9">
        <v>17805</v>
      </c>
      <c r="BXW9">
        <v>16859</v>
      </c>
      <c r="BXX9">
        <v>16936</v>
      </c>
      <c r="BXY9">
        <v>16497</v>
      </c>
      <c r="BXZ9">
        <v>16295</v>
      </c>
      <c r="BYA9">
        <v>15842</v>
      </c>
      <c r="BYB9">
        <v>15705</v>
      </c>
      <c r="BYC9">
        <v>15681</v>
      </c>
      <c r="BYD9">
        <v>15403</v>
      </c>
      <c r="BYE9">
        <v>15271</v>
      </c>
      <c r="BYF9">
        <v>15056</v>
      </c>
      <c r="BYG9">
        <v>15206</v>
      </c>
      <c r="BYH9">
        <v>15199</v>
      </c>
      <c r="BYI9">
        <v>15157</v>
      </c>
      <c r="BYJ9">
        <v>14981</v>
      </c>
      <c r="BYK9">
        <v>14235</v>
      </c>
      <c r="BYL9">
        <v>14057</v>
      </c>
      <c r="BYM9">
        <v>13193</v>
      </c>
      <c r="BYN9">
        <v>13193</v>
      </c>
      <c r="BYO9">
        <v>23887</v>
      </c>
      <c r="BYP9">
        <v>20711</v>
      </c>
      <c r="BYQ9">
        <v>19961</v>
      </c>
      <c r="BYR9">
        <v>18910</v>
      </c>
      <c r="BYS9">
        <v>18061</v>
      </c>
      <c r="BYT9">
        <v>16960</v>
      </c>
      <c r="BYU9">
        <v>15958</v>
      </c>
      <c r="BYV9">
        <v>14446</v>
      </c>
      <c r="BYW9">
        <v>14074</v>
      </c>
      <c r="BYX9">
        <v>13531</v>
      </c>
      <c r="BYY9">
        <v>13441</v>
      </c>
      <c r="BYZ9">
        <v>12800</v>
      </c>
      <c r="BZA9">
        <v>12560</v>
      </c>
      <c r="BZB9">
        <v>12560</v>
      </c>
      <c r="BZC9">
        <v>12474</v>
      </c>
      <c r="BZD9">
        <v>12367</v>
      </c>
      <c r="BZE9">
        <v>12061</v>
      </c>
      <c r="BZF9">
        <v>12194</v>
      </c>
      <c r="BZG9">
        <v>12194</v>
      </c>
      <c r="BZH9">
        <v>12015</v>
      </c>
      <c r="BZI9">
        <v>23436</v>
      </c>
      <c r="BZJ9">
        <v>22960</v>
      </c>
      <c r="BZK9">
        <v>21968</v>
      </c>
      <c r="BZL9">
        <v>21562</v>
      </c>
      <c r="BZM9">
        <v>21131</v>
      </c>
      <c r="BZN9">
        <v>20498</v>
      </c>
      <c r="BZO9">
        <v>20161</v>
      </c>
      <c r="BZP9">
        <v>19589</v>
      </c>
      <c r="BZQ9">
        <v>19398</v>
      </c>
      <c r="BZR9">
        <v>18476</v>
      </c>
      <c r="BZS9">
        <v>17490</v>
      </c>
      <c r="BZT9">
        <v>17492</v>
      </c>
      <c r="BZU9">
        <v>17241</v>
      </c>
      <c r="BZV9">
        <v>17467</v>
      </c>
      <c r="BZW9">
        <v>17327</v>
      </c>
      <c r="BZX9">
        <v>16978</v>
      </c>
      <c r="BZY9">
        <v>17172</v>
      </c>
      <c r="BZZ9">
        <v>17123</v>
      </c>
      <c r="CAA9">
        <v>16988</v>
      </c>
      <c r="CAB9">
        <v>26469</v>
      </c>
      <c r="CAC9">
        <v>26469</v>
      </c>
      <c r="CAD9">
        <v>26469</v>
      </c>
      <c r="CAE9">
        <v>25875</v>
      </c>
      <c r="CAF9">
        <v>25744</v>
      </c>
      <c r="CAG9">
        <v>26126</v>
      </c>
      <c r="CAH9">
        <v>25901</v>
      </c>
      <c r="CAI9">
        <v>25403</v>
      </c>
      <c r="CAJ9">
        <v>24498</v>
      </c>
      <c r="CAK9">
        <v>23403</v>
      </c>
      <c r="CAL9">
        <v>22155</v>
      </c>
      <c r="CAM9">
        <v>21919</v>
      </c>
      <c r="CAN9">
        <v>20171</v>
      </c>
      <c r="CAO9">
        <v>19292</v>
      </c>
      <c r="CAP9">
        <v>18242</v>
      </c>
      <c r="CAQ9">
        <v>15990</v>
      </c>
      <c r="CAR9">
        <v>15789</v>
      </c>
      <c r="CAS9">
        <v>15321</v>
      </c>
      <c r="CAT9">
        <v>15267</v>
      </c>
      <c r="CAU9">
        <v>15474</v>
      </c>
      <c r="CAV9">
        <v>15164</v>
      </c>
      <c r="CAW9">
        <v>14969</v>
      </c>
      <c r="CAX9">
        <v>14654</v>
      </c>
      <c r="CAY9">
        <v>14365</v>
      </c>
      <c r="CAZ9">
        <v>14679</v>
      </c>
      <c r="CBA9">
        <v>14578</v>
      </c>
      <c r="CBB9">
        <v>31992</v>
      </c>
      <c r="CBC9">
        <v>31298</v>
      </c>
      <c r="CBD9">
        <v>30657</v>
      </c>
      <c r="CBE9">
        <v>30177</v>
      </c>
      <c r="CBF9">
        <v>29319</v>
      </c>
      <c r="CBG9">
        <v>28852</v>
      </c>
      <c r="CBH9">
        <v>24465</v>
      </c>
      <c r="CBI9">
        <v>23934</v>
      </c>
      <c r="CBJ9">
        <v>21544</v>
      </c>
      <c r="CBK9">
        <v>19125</v>
      </c>
      <c r="CBL9">
        <v>18030</v>
      </c>
      <c r="CBM9">
        <v>17848</v>
      </c>
      <c r="CBN9">
        <v>17848</v>
      </c>
      <c r="CBO9">
        <v>17675</v>
      </c>
      <c r="CBP9">
        <v>17631</v>
      </c>
      <c r="CBQ9">
        <v>17556</v>
      </c>
      <c r="CBR9">
        <v>17361</v>
      </c>
      <c r="CBS9">
        <v>17203</v>
      </c>
      <c r="CBT9">
        <v>16976</v>
      </c>
      <c r="CBU9">
        <v>16677</v>
      </c>
      <c r="CBV9">
        <v>18303</v>
      </c>
      <c r="CBW9">
        <v>17611</v>
      </c>
      <c r="CBX9">
        <v>17211</v>
      </c>
      <c r="CBY9">
        <v>17136</v>
      </c>
      <c r="CBZ9">
        <v>16934</v>
      </c>
      <c r="CCA9">
        <v>16577</v>
      </c>
      <c r="CCB9">
        <v>16216</v>
      </c>
      <c r="CCC9">
        <v>15786</v>
      </c>
      <c r="CCD9">
        <v>15366</v>
      </c>
      <c r="CCE9">
        <v>14437</v>
      </c>
      <c r="CCF9">
        <v>13255</v>
      </c>
      <c r="CCG9">
        <v>12942</v>
      </c>
      <c r="CCH9">
        <v>12011</v>
      </c>
      <c r="CCI9">
        <v>11704</v>
      </c>
      <c r="CCJ9">
        <v>11704</v>
      </c>
      <c r="CCK9">
        <v>11435</v>
      </c>
      <c r="CCL9">
        <v>11056</v>
      </c>
      <c r="CCM9">
        <v>10472</v>
      </c>
      <c r="CCN9">
        <v>10104</v>
      </c>
      <c r="CCO9">
        <v>9646</v>
      </c>
      <c r="CCP9">
        <v>14594</v>
      </c>
      <c r="CCQ9">
        <v>14173</v>
      </c>
      <c r="CCR9">
        <v>13686</v>
      </c>
      <c r="CCS9">
        <v>13493</v>
      </c>
      <c r="CCT9">
        <v>13316</v>
      </c>
      <c r="CCU9">
        <v>12232</v>
      </c>
      <c r="CCV9">
        <v>11316</v>
      </c>
      <c r="CCW9">
        <v>10891</v>
      </c>
      <c r="CCX9">
        <v>9713</v>
      </c>
      <c r="CCY9">
        <v>9669</v>
      </c>
      <c r="CCZ9">
        <v>9624</v>
      </c>
      <c r="CDA9">
        <v>9174</v>
      </c>
      <c r="CDB9">
        <v>8874</v>
      </c>
      <c r="CDC9">
        <v>8771</v>
      </c>
      <c r="CDD9">
        <v>8374</v>
      </c>
      <c r="CDE9">
        <v>8845</v>
      </c>
      <c r="CDF9">
        <v>8025</v>
      </c>
      <c r="CDG9">
        <v>7751</v>
      </c>
      <c r="CDH9">
        <v>7668</v>
      </c>
      <c r="CDI9">
        <v>7309</v>
      </c>
      <c r="CDJ9">
        <v>7138</v>
      </c>
      <c r="CDK9">
        <v>6983</v>
      </c>
      <c r="CDL9">
        <v>6603</v>
      </c>
      <c r="CDM9">
        <v>6167</v>
      </c>
      <c r="CDN9">
        <v>5824</v>
      </c>
      <c r="CDO9">
        <v>14311</v>
      </c>
      <c r="CDP9">
        <v>13822</v>
      </c>
      <c r="CDQ9">
        <v>13523</v>
      </c>
      <c r="CDR9">
        <v>13325</v>
      </c>
      <c r="CDS9">
        <v>13203</v>
      </c>
      <c r="CDT9">
        <v>11082</v>
      </c>
      <c r="CDU9">
        <v>10975</v>
      </c>
      <c r="CDV9">
        <v>10642</v>
      </c>
      <c r="CDW9">
        <v>10170</v>
      </c>
      <c r="CDX9">
        <v>9837</v>
      </c>
      <c r="CDY9">
        <v>9493</v>
      </c>
      <c r="CDZ9">
        <v>9212</v>
      </c>
      <c r="CEA9">
        <v>9212</v>
      </c>
      <c r="CEB9">
        <v>9097</v>
      </c>
      <c r="CEC9">
        <v>9023</v>
      </c>
      <c r="CED9">
        <v>8241</v>
      </c>
      <c r="CEE9">
        <v>8140</v>
      </c>
      <c r="CEF9">
        <v>7741</v>
      </c>
      <c r="CEG9">
        <v>7295</v>
      </c>
      <c r="CEH9">
        <v>7103</v>
      </c>
      <c r="CEI9">
        <v>17973</v>
      </c>
      <c r="CEJ9">
        <v>17024</v>
      </c>
      <c r="CEK9">
        <v>17143</v>
      </c>
      <c r="CEL9">
        <v>16456</v>
      </c>
      <c r="CEM9">
        <v>16237</v>
      </c>
      <c r="CEN9">
        <v>15297</v>
      </c>
      <c r="CEO9">
        <v>14740</v>
      </c>
      <c r="CEP9">
        <v>14375</v>
      </c>
      <c r="CEQ9">
        <v>14128</v>
      </c>
      <c r="CER9">
        <v>13915</v>
      </c>
      <c r="CES9">
        <v>13977</v>
      </c>
      <c r="CET9">
        <v>13665</v>
      </c>
      <c r="CEU9">
        <v>13250</v>
      </c>
      <c r="CEV9">
        <v>12623</v>
      </c>
      <c r="CEW9">
        <v>12019</v>
      </c>
      <c r="CEX9">
        <v>11615</v>
      </c>
      <c r="CEY9">
        <v>10407</v>
      </c>
      <c r="CEZ9">
        <v>10876</v>
      </c>
      <c r="CFA9">
        <v>10802</v>
      </c>
      <c r="CFB9">
        <v>10802</v>
      </c>
      <c r="CFC9">
        <v>10419</v>
      </c>
      <c r="CFD9">
        <v>9940</v>
      </c>
      <c r="CFE9">
        <v>9261</v>
      </c>
      <c r="CFF9">
        <v>9078</v>
      </c>
      <c r="CFG9">
        <v>8278</v>
      </c>
      <c r="CFH9">
        <v>16564</v>
      </c>
      <c r="CFI9">
        <v>16181</v>
      </c>
      <c r="CFJ9">
        <v>16020</v>
      </c>
      <c r="CFK9">
        <v>15628</v>
      </c>
      <c r="CFL9">
        <v>15200</v>
      </c>
      <c r="CFM9">
        <v>14803</v>
      </c>
      <c r="CFN9">
        <v>14506</v>
      </c>
      <c r="CFO9">
        <v>13797</v>
      </c>
      <c r="CFP9">
        <v>13286</v>
      </c>
      <c r="CFQ9">
        <v>13024</v>
      </c>
      <c r="CFR9">
        <v>12297</v>
      </c>
      <c r="CFS9">
        <v>12199</v>
      </c>
      <c r="CFT9">
        <v>11669</v>
      </c>
      <c r="CFU9">
        <v>11547</v>
      </c>
      <c r="CFV9">
        <v>11445</v>
      </c>
      <c r="CFW9">
        <v>10960</v>
      </c>
      <c r="CFX9">
        <v>10522</v>
      </c>
      <c r="CFY9">
        <v>10575</v>
      </c>
      <c r="CFZ9">
        <v>10447</v>
      </c>
      <c r="CGA9">
        <v>10188</v>
      </c>
      <c r="CGB9">
        <v>23998</v>
      </c>
      <c r="CGC9">
        <v>22705</v>
      </c>
      <c r="CGD9">
        <v>21591</v>
      </c>
      <c r="CGE9">
        <v>21025</v>
      </c>
      <c r="CGF9">
        <v>20413</v>
      </c>
      <c r="CGG9">
        <v>20516</v>
      </c>
      <c r="CGH9">
        <v>19491</v>
      </c>
      <c r="CGI9">
        <v>18990</v>
      </c>
      <c r="CGJ9">
        <v>18148</v>
      </c>
      <c r="CGK9">
        <v>18130</v>
      </c>
      <c r="CGL9">
        <v>16369</v>
      </c>
      <c r="CGM9">
        <v>15298</v>
      </c>
      <c r="CGN9">
        <v>14080</v>
      </c>
      <c r="CGO9">
        <v>13702</v>
      </c>
      <c r="CGP9">
        <v>13702</v>
      </c>
      <c r="CGQ9">
        <v>13660</v>
      </c>
      <c r="CGR9">
        <v>12566</v>
      </c>
      <c r="CGS9">
        <v>11632</v>
      </c>
      <c r="CGT9">
        <v>11349</v>
      </c>
      <c r="CGU9">
        <v>9825</v>
      </c>
      <c r="CGV9">
        <v>14587</v>
      </c>
      <c r="CGW9">
        <v>14266</v>
      </c>
      <c r="CGX9">
        <v>13721</v>
      </c>
      <c r="CGY9">
        <v>13276</v>
      </c>
      <c r="CGZ9">
        <v>13355</v>
      </c>
      <c r="CHA9">
        <v>13067</v>
      </c>
      <c r="CHB9">
        <v>12773</v>
      </c>
      <c r="CHC9">
        <v>12303</v>
      </c>
      <c r="CHD9">
        <v>12062</v>
      </c>
      <c r="CHE9">
        <v>12076</v>
      </c>
      <c r="CHF9">
        <v>12025</v>
      </c>
      <c r="CHG9">
        <v>12006</v>
      </c>
      <c r="CHH9">
        <v>12111</v>
      </c>
      <c r="CHI9">
        <v>12041</v>
      </c>
      <c r="CHJ9">
        <v>12469</v>
      </c>
      <c r="CHK9">
        <v>12180</v>
      </c>
      <c r="CHL9">
        <v>12256</v>
      </c>
      <c r="CHM9">
        <v>12215</v>
      </c>
      <c r="CHN9">
        <v>12348</v>
      </c>
      <c r="CHO9">
        <v>12080</v>
      </c>
      <c r="CHP9">
        <v>11626</v>
      </c>
      <c r="CHQ9">
        <v>11178</v>
      </c>
      <c r="CHR9">
        <v>11059</v>
      </c>
      <c r="CHS9">
        <v>11018</v>
      </c>
      <c r="CHT9">
        <v>11018</v>
      </c>
      <c r="CHU9">
        <v>23195</v>
      </c>
      <c r="CHV9">
        <v>22693</v>
      </c>
      <c r="CHW9">
        <v>22911</v>
      </c>
      <c r="CHX9">
        <v>23921</v>
      </c>
      <c r="CHY9">
        <v>22165</v>
      </c>
      <c r="CHZ9">
        <v>21528</v>
      </c>
      <c r="CIA9">
        <v>20151</v>
      </c>
      <c r="CIB9">
        <v>17417</v>
      </c>
      <c r="CIC9">
        <v>16498</v>
      </c>
      <c r="CID9">
        <v>16062</v>
      </c>
      <c r="CIE9">
        <v>15239</v>
      </c>
      <c r="CIF9">
        <v>14514</v>
      </c>
      <c r="CIG9">
        <v>14329</v>
      </c>
      <c r="CIH9">
        <v>13188</v>
      </c>
      <c r="CII9">
        <v>11315</v>
      </c>
      <c r="CIJ9">
        <v>10882</v>
      </c>
      <c r="CIK9">
        <v>9961</v>
      </c>
      <c r="CIL9">
        <v>9337</v>
      </c>
      <c r="CIM9">
        <v>8934</v>
      </c>
      <c r="CIN9">
        <v>8203</v>
      </c>
      <c r="CIO9">
        <v>14729</v>
      </c>
      <c r="CIP9">
        <v>14302</v>
      </c>
      <c r="CIQ9">
        <v>13815</v>
      </c>
      <c r="CIR9">
        <v>12502</v>
      </c>
      <c r="CIS9">
        <v>12502</v>
      </c>
      <c r="CIT9">
        <v>11926</v>
      </c>
      <c r="CIU9">
        <v>11557</v>
      </c>
      <c r="CIV9">
        <v>11149</v>
      </c>
      <c r="CIW9">
        <v>10283</v>
      </c>
      <c r="CIX9">
        <v>9685</v>
      </c>
      <c r="CIY9">
        <v>8727</v>
      </c>
      <c r="CIZ9">
        <v>8549</v>
      </c>
      <c r="CJA9">
        <v>8045</v>
      </c>
      <c r="CJB9">
        <v>7707</v>
      </c>
      <c r="CJC9">
        <v>7707</v>
      </c>
      <c r="CJD9">
        <v>7390</v>
      </c>
      <c r="CJE9">
        <v>7057</v>
      </c>
      <c r="CJF9">
        <v>6687</v>
      </c>
      <c r="CJG9">
        <v>6195</v>
      </c>
      <c r="CJH9">
        <v>6195</v>
      </c>
      <c r="CJI9">
        <v>14198</v>
      </c>
      <c r="CJJ9">
        <v>14244</v>
      </c>
      <c r="CJK9">
        <v>13519</v>
      </c>
      <c r="CJL9">
        <v>13111</v>
      </c>
      <c r="CJM9">
        <v>12835</v>
      </c>
      <c r="CJN9">
        <v>13251</v>
      </c>
      <c r="CJO9">
        <v>12847</v>
      </c>
      <c r="CJP9">
        <v>12710</v>
      </c>
      <c r="CJQ9">
        <v>11976</v>
      </c>
      <c r="CJR9">
        <v>11889</v>
      </c>
      <c r="CJS9">
        <v>11392</v>
      </c>
      <c r="CJT9">
        <v>11696</v>
      </c>
      <c r="CJU9">
        <v>11140</v>
      </c>
      <c r="CJV9">
        <v>10362</v>
      </c>
      <c r="CJW9">
        <v>10195</v>
      </c>
      <c r="CJX9">
        <v>9910</v>
      </c>
      <c r="CJY9">
        <v>9312</v>
      </c>
      <c r="CJZ9">
        <v>8658</v>
      </c>
      <c r="CKA9">
        <v>8128</v>
      </c>
      <c r="CKB9">
        <v>7541</v>
      </c>
      <c r="CKC9">
        <v>7023</v>
      </c>
      <c r="CKD9">
        <v>7023</v>
      </c>
      <c r="CKE9">
        <v>6759</v>
      </c>
      <c r="CKF9">
        <v>6111</v>
      </c>
      <c r="CKG9">
        <v>5721</v>
      </c>
      <c r="CKH9">
        <v>13079</v>
      </c>
      <c r="CKI9">
        <v>12344</v>
      </c>
      <c r="CKJ9">
        <v>11836</v>
      </c>
      <c r="CKK9">
        <v>11676</v>
      </c>
      <c r="CKL9">
        <v>10531</v>
      </c>
      <c r="CKM9">
        <v>10193</v>
      </c>
      <c r="CKN9">
        <v>10071</v>
      </c>
      <c r="CKO9">
        <v>9689</v>
      </c>
      <c r="CKP9">
        <v>9393</v>
      </c>
      <c r="CKQ9">
        <v>9030</v>
      </c>
      <c r="CKR9">
        <v>8699</v>
      </c>
      <c r="CKS9">
        <v>8114</v>
      </c>
      <c r="CKT9">
        <v>7850</v>
      </c>
      <c r="CKU9">
        <v>7437</v>
      </c>
      <c r="CKV9">
        <v>7437</v>
      </c>
      <c r="CKW9">
        <v>7258</v>
      </c>
      <c r="CKX9">
        <v>6844</v>
      </c>
      <c r="CKY9">
        <v>6600</v>
      </c>
      <c r="CKZ9">
        <v>6445</v>
      </c>
      <c r="CLA9">
        <v>6222</v>
      </c>
      <c r="CLB9">
        <v>10452</v>
      </c>
      <c r="CLC9">
        <v>9219</v>
      </c>
      <c r="CLD9">
        <v>8654</v>
      </c>
      <c r="CLE9">
        <v>8132</v>
      </c>
      <c r="CLF9">
        <v>7834</v>
      </c>
      <c r="CLG9">
        <v>7656</v>
      </c>
      <c r="CLH9">
        <v>7608</v>
      </c>
      <c r="CLI9">
        <v>7453</v>
      </c>
      <c r="CLJ9">
        <v>7490</v>
      </c>
      <c r="CLK9">
        <v>7113</v>
      </c>
      <c r="CLL9">
        <v>7008</v>
      </c>
      <c r="CLM9">
        <v>6526</v>
      </c>
      <c r="CLN9">
        <v>6403</v>
      </c>
      <c r="CLO9">
        <v>6136</v>
      </c>
      <c r="CLP9">
        <v>5805</v>
      </c>
      <c r="CLQ9">
        <v>5408</v>
      </c>
      <c r="CLR9">
        <v>4821</v>
      </c>
      <c r="CLS9">
        <v>4630</v>
      </c>
      <c r="CLT9">
        <v>4366</v>
      </c>
      <c r="CLU9">
        <v>4504</v>
      </c>
      <c r="CLV9">
        <v>21217</v>
      </c>
      <c r="CLW9">
        <v>19707</v>
      </c>
      <c r="CLX9">
        <v>18526</v>
      </c>
      <c r="CLY9">
        <v>18018</v>
      </c>
      <c r="CLZ9">
        <v>17703</v>
      </c>
      <c r="CMA9">
        <v>17362</v>
      </c>
      <c r="CMB9">
        <v>17341</v>
      </c>
      <c r="CMC9">
        <v>16792</v>
      </c>
      <c r="CMD9">
        <v>16855</v>
      </c>
      <c r="CME9">
        <v>16780</v>
      </c>
      <c r="CMF9">
        <v>15813</v>
      </c>
      <c r="CMG9">
        <v>15321</v>
      </c>
      <c r="CMH9">
        <v>15036</v>
      </c>
      <c r="CMI9">
        <v>14965</v>
      </c>
      <c r="CMJ9">
        <v>14965</v>
      </c>
      <c r="CMK9">
        <v>14762</v>
      </c>
      <c r="CML9">
        <v>14598</v>
      </c>
      <c r="CMM9">
        <v>14563</v>
      </c>
      <c r="CMN9">
        <v>14388</v>
      </c>
      <c r="CMO9">
        <v>14206</v>
      </c>
      <c r="CMP9">
        <v>14065</v>
      </c>
      <c r="CMQ9">
        <v>13783</v>
      </c>
      <c r="CMR9">
        <v>13529</v>
      </c>
      <c r="CMS9">
        <v>13297</v>
      </c>
      <c r="CMT9">
        <v>12333</v>
      </c>
      <c r="CMU9">
        <v>22150</v>
      </c>
      <c r="CMV9">
        <v>21514</v>
      </c>
      <c r="CMW9">
        <v>19945</v>
      </c>
      <c r="CMX9">
        <v>19228</v>
      </c>
      <c r="CMY9">
        <v>18745</v>
      </c>
      <c r="CMZ9">
        <v>18235</v>
      </c>
      <c r="CNA9">
        <v>17213</v>
      </c>
      <c r="CNB9">
        <v>16414</v>
      </c>
      <c r="CNC9">
        <v>14897</v>
      </c>
      <c r="CND9">
        <v>13727</v>
      </c>
      <c r="CNE9">
        <v>12219</v>
      </c>
      <c r="CNF9">
        <v>11808</v>
      </c>
      <c r="CNG9">
        <v>11727</v>
      </c>
      <c r="CNH9">
        <v>11604</v>
      </c>
      <c r="CNI9">
        <v>11273</v>
      </c>
      <c r="CNJ9">
        <v>10781</v>
      </c>
      <c r="CNK9">
        <v>9931</v>
      </c>
      <c r="CNL9">
        <v>9588</v>
      </c>
      <c r="CNM9">
        <v>8164</v>
      </c>
      <c r="CNN9">
        <v>7482</v>
      </c>
      <c r="CNO9">
        <v>17593</v>
      </c>
      <c r="CNP9">
        <v>17047</v>
      </c>
      <c r="CNQ9">
        <v>16407</v>
      </c>
      <c r="CNR9">
        <v>16054</v>
      </c>
      <c r="CNS9">
        <v>14766</v>
      </c>
      <c r="CNT9">
        <v>14368</v>
      </c>
      <c r="CNU9">
        <v>13412</v>
      </c>
      <c r="CNV9">
        <v>12841</v>
      </c>
      <c r="CNW9">
        <v>12394</v>
      </c>
      <c r="CNX9">
        <v>12036</v>
      </c>
      <c r="CNY9">
        <v>11765</v>
      </c>
      <c r="CNZ9">
        <v>12139</v>
      </c>
      <c r="COA9">
        <v>11890</v>
      </c>
      <c r="COB9">
        <v>11890</v>
      </c>
      <c r="COC9">
        <v>10827</v>
      </c>
      <c r="COD9">
        <v>10583</v>
      </c>
      <c r="COE9">
        <v>9543</v>
      </c>
      <c r="COF9">
        <v>8975</v>
      </c>
      <c r="COG9">
        <v>8793</v>
      </c>
      <c r="COH9">
        <v>8612</v>
      </c>
      <c r="COI9">
        <v>17127</v>
      </c>
      <c r="COJ9">
        <v>17288</v>
      </c>
      <c r="COK9">
        <v>17414</v>
      </c>
      <c r="COL9">
        <v>18290</v>
      </c>
      <c r="COM9">
        <v>17713</v>
      </c>
      <c r="CON9">
        <v>17187</v>
      </c>
      <c r="COO9">
        <v>16977</v>
      </c>
      <c r="COP9">
        <v>16711</v>
      </c>
      <c r="COQ9">
        <v>16581</v>
      </c>
      <c r="COR9">
        <v>15860</v>
      </c>
      <c r="COS9">
        <v>15634</v>
      </c>
      <c r="COT9">
        <v>16253</v>
      </c>
      <c r="COU9">
        <v>15981</v>
      </c>
      <c r="COV9">
        <v>14924</v>
      </c>
      <c r="COW9">
        <v>14985</v>
      </c>
      <c r="COX9">
        <v>14460</v>
      </c>
      <c r="COY9">
        <v>14269</v>
      </c>
      <c r="COZ9">
        <v>13630</v>
      </c>
      <c r="CPA9">
        <v>12429</v>
      </c>
      <c r="CPB9">
        <v>12429</v>
      </c>
      <c r="CPC9">
        <v>11206</v>
      </c>
      <c r="CPD9">
        <v>10424</v>
      </c>
      <c r="CPE9">
        <v>9858</v>
      </c>
      <c r="CPF9">
        <v>8813</v>
      </c>
      <c r="CPG9">
        <v>8278</v>
      </c>
      <c r="CPH9">
        <v>18608</v>
      </c>
      <c r="CPI9">
        <v>17704</v>
      </c>
      <c r="CPJ9">
        <v>17098</v>
      </c>
      <c r="CPK9">
        <v>16385</v>
      </c>
      <c r="CPL9">
        <v>15635</v>
      </c>
      <c r="CPM9">
        <v>14290</v>
      </c>
      <c r="CPN9">
        <v>13283</v>
      </c>
      <c r="CPO9">
        <v>11871</v>
      </c>
      <c r="CPP9">
        <v>11058</v>
      </c>
      <c r="CPQ9">
        <v>10747</v>
      </c>
      <c r="CPR9">
        <v>10435</v>
      </c>
      <c r="CPS9">
        <v>10217</v>
      </c>
      <c r="CPT9">
        <v>9769</v>
      </c>
      <c r="CPU9">
        <v>9054</v>
      </c>
      <c r="CPV9">
        <v>8616</v>
      </c>
      <c r="CPW9">
        <v>8207</v>
      </c>
      <c r="CPX9">
        <v>7673</v>
      </c>
      <c r="CPY9">
        <v>7128</v>
      </c>
      <c r="CPZ9">
        <v>6357</v>
      </c>
      <c r="CQA9">
        <v>6183</v>
      </c>
      <c r="CQB9">
        <v>9869</v>
      </c>
      <c r="CQC9">
        <v>9765</v>
      </c>
      <c r="CQD9">
        <v>9831</v>
      </c>
      <c r="CQE9">
        <v>9503</v>
      </c>
      <c r="CQF9">
        <v>9336</v>
      </c>
      <c r="CQG9">
        <v>9336</v>
      </c>
      <c r="CQH9">
        <v>8724</v>
      </c>
      <c r="CQI9">
        <v>8409</v>
      </c>
      <c r="CQJ9">
        <v>8187</v>
      </c>
      <c r="CQK9">
        <v>7936</v>
      </c>
      <c r="CQL9">
        <v>7396</v>
      </c>
      <c r="CQM9">
        <v>6781</v>
      </c>
      <c r="CQN9">
        <v>6249</v>
      </c>
      <c r="CQO9">
        <v>5982</v>
      </c>
      <c r="CQP9">
        <v>5458</v>
      </c>
      <c r="CQQ9">
        <v>5311</v>
      </c>
      <c r="CQR9">
        <v>4916</v>
      </c>
      <c r="CQS9">
        <v>4529</v>
      </c>
      <c r="CQT9">
        <v>4166</v>
      </c>
      <c r="CQU9">
        <v>3874</v>
      </c>
      <c r="CQV9">
        <v>16146</v>
      </c>
      <c r="CQW9">
        <v>15649</v>
      </c>
      <c r="CQX9">
        <v>14342</v>
      </c>
      <c r="CQY9">
        <v>13961</v>
      </c>
      <c r="CQZ9">
        <v>13458</v>
      </c>
      <c r="CRA9">
        <v>12907</v>
      </c>
      <c r="CRB9">
        <v>12473</v>
      </c>
      <c r="CRC9">
        <v>12056</v>
      </c>
      <c r="CRD9">
        <v>11802</v>
      </c>
      <c r="CRE9">
        <v>11683</v>
      </c>
      <c r="CRF9">
        <v>11506</v>
      </c>
      <c r="CRG9">
        <v>11446</v>
      </c>
      <c r="CRH9">
        <v>10787</v>
      </c>
      <c r="CRI9">
        <v>10700</v>
      </c>
      <c r="CRJ9">
        <v>10345</v>
      </c>
      <c r="CRK9">
        <v>9828</v>
      </c>
      <c r="CRL9">
        <v>9427</v>
      </c>
      <c r="CRM9">
        <v>9352</v>
      </c>
      <c r="CRN9">
        <v>8660</v>
      </c>
      <c r="CRO9">
        <v>7821</v>
      </c>
      <c r="CRP9">
        <v>7453</v>
      </c>
      <c r="CRQ9">
        <v>6793</v>
      </c>
      <c r="CRR9">
        <v>6799</v>
      </c>
      <c r="CRS9">
        <v>6288</v>
      </c>
      <c r="CRT9">
        <v>6288</v>
      </c>
      <c r="CRU9">
        <v>16469</v>
      </c>
      <c r="CRV9">
        <v>15966</v>
      </c>
      <c r="CRW9">
        <v>15056</v>
      </c>
      <c r="CRX9">
        <v>13885</v>
      </c>
      <c r="CRY9">
        <v>12942</v>
      </c>
      <c r="CRZ9">
        <v>11999</v>
      </c>
      <c r="CSA9">
        <v>11567</v>
      </c>
      <c r="CSB9">
        <v>11371</v>
      </c>
      <c r="CSC9">
        <v>9953</v>
      </c>
      <c r="CSD9">
        <v>9354</v>
      </c>
      <c r="CSE9">
        <v>8449</v>
      </c>
      <c r="CSF9">
        <v>7980</v>
      </c>
      <c r="CSG9">
        <v>7713</v>
      </c>
      <c r="CSH9">
        <v>7281</v>
      </c>
      <c r="CSI9">
        <v>6798</v>
      </c>
      <c r="CSJ9">
        <v>6768</v>
      </c>
      <c r="CSK9">
        <v>5974</v>
      </c>
      <c r="CSL9">
        <v>5495</v>
      </c>
      <c r="CSM9">
        <v>4706</v>
      </c>
      <c r="CSN9">
        <v>4289</v>
      </c>
      <c r="CSO9">
        <v>13041</v>
      </c>
      <c r="CSP9">
        <v>12248</v>
      </c>
      <c r="CSQ9">
        <v>11680</v>
      </c>
      <c r="CSR9">
        <v>11461</v>
      </c>
      <c r="CSS9">
        <v>11461</v>
      </c>
      <c r="CST9">
        <v>10766</v>
      </c>
      <c r="CSU9">
        <v>10255</v>
      </c>
      <c r="CSV9">
        <v>10346</v>
      </c>
      <c r="CSW9">
        <v>10276</v>
      </c>
      <c r="CSX9">
        <v>9890</v>
      </c>
      <c r="CSY9">
        <v>9400</v>
      </c>
      <c r="CSZ9">
        <v>8803</v>
      </c>
      <c r="CTA9">
        <v>7749</v>
      </c>
      <c r="CTB9">
        <v>7137</v>
      </c>
      <c r="CTC9">
        <v>7137</v>
      </c>
      <c r="CTD9">
        <v>6668</v>
      </c>
      <c r="CTE9">
        <v>6443</v>
      </c>
      <c r="CTF9">
        <v>6365</v>
      </c>
      <c r="CTG9">
        <v>5825</v>
      </c>
      <c r="CTH9">
        <v>5825</v>
      </c>
      <c r="CTI9">
        <v>12228</v>
      </c>
      <c r="CTJ9">
        <v>11694</v>
      </c>
      <c r="CTK9">
        <v>11057</v>
      </c>
      <c r="CTL9">
        <v>10923</v>
      </c>
      <c r="CTM9">
        <v>11694</v>
      </c>
      <c r="CTN9">
        <v>10408</v>
      </c>
      <c r="CTO9">
        <v>9757</v>
      </c>
      <c r="CTP9">
        <v>9393</v>
      </c>
      <c r="CTQ9">
        <v>8941</v>
      </c>
      <c r="CTR9">
        <v>8566</v>
      </c>
      <c r="CTS9">
        <v>8514</v>
      </c>
      <c r="CTT9">
        <v>8181</v>
      </c>
      <c r="CTU9">
        <v>8312</v>
      </c>
      <c r="CTV9">
        <v>8059</v>
      </c>
      <c r="CTW9">
        <v>7183</v>
      </c>
      <c r="CTX9">
        <v>6972</v>
      </c>
      <c r="CTY9">
        <v>5433</v>
      </c>
      <c r="CTZ9">
        <v>5329</v>
      </c>
      <c r="CUA9">
        <v>5232</v>
      </c>
      <c r="CUB9">
        <v>4998</v>
      </c>
      <c r="CUC9">
        <v>4752</v>
      </c>
      <c r="CUD9">
        <v>4752</v>
      </c>
      <c r="CUE9">
        <v>4427</v>
      </c>
      <c r="CUF9">
        <v>4059</v>
      </c>
      <c r="CUG9">
        <v>3824</v>
      </c>
      <c r="CUH9">
        <v>14643</v>
      </c>
      <c r="CUI9">
        <v>12584</v>
      </c>
      <c r="CUJ9">
        <v>12126</v>
      </c>
      <c r="CUK9">
        <v>11779</v>
      </c>
      <c r="CUL9">
        <v>11391</v>
      </c>
      <c r="CUM9">
        <v>10752</v>
      </c>
      <c r="CUN9">
        <v>10368</v>
      </c>
      <c r="CUO9">
        <v>10167</v>
      </c>
      <c r="CUP9">
        <v>9662</v>
      </c>
      <c r="CUQ9">
        <v>9340</v>
      </c>
      <c r="CUR9">
        <v>9152</v>
      </c>
      <c r="CUS9">
        <v>8689</v>
      </c>
      <c r="CUT9">
        <v>8495</v>
      </c>
      <c r="CUU9">
        <v>8028</v>
      </c>
      <c r="CUV9">
        <v>7251</v>
      </c>
      <c r="CUW9">
        <v>6939</v>
      </c>
      <c r="CUX9">
        <v>6997</v>
      </c>
      <c r="CUY9">
        <v>7019</v>
      </c>
      <c r="CUZ9">
        <v>6557</v>
      </c>
      <c r="CVA9">
        <v>4895</v>
      </c>
      <c r="CVB9">
        <v>11241</v>
      </c>
      <c r="CVC9">
        <v>10838</v>
      </c>
      <c r="CVD9">
        <v>10819</v>
      </c>
      <c r="CVE9">
        <v>10365</v>
      </c>
      <c r="CVF9">
        <v>10193</v>
      </c>
      <c r="CVG9">
        <v>10229</v>
      </c>
      <c r="CVH9">
        <v>9662</v>
      </c>
      <c r="CVI9">
        <v>9649</v>
      </c>
      <c r="CVJ9">
        <v>9376</v>
      </c>
      <c r="CVK9">
        <v>9249</v>
      </c>
      <c r="CVL9">
        <v>9048</v>
      </c>
      <c r="CVM9">
        <v>9913</v>
      </c>
      <c r="CVN9">
        <v>8940</v>
      </c>
      <c r="CVO9">
        <v>7943</v>
      </c>
      <c r="CVP9">
        <v>7574</v>
      </c>
      <c r="CVQ9">
        <v>7114</v>
      </c>
      <c r="CVR9">
        <v>6881</v>
      </c>
      <c r="CVS9">
        <v>6590</v>
      </c>
      <c r="CVT9">
        <v>6339</v>
      </c>
      <c r="CVU9">
        <v>6409</v>
      </c>
      <c r="CVV9">
        <v>10736</v>
      </c>
      <c r="CVW9">
        <v>10471</v>
      </c>
      <c r="CVX9">
        <v>10290</v>
      </c>
      <c r="CVY9">
        <v>9875</v>
      </c>
      <c r="CVZ9">
        <v>9384</v>
      </c>
      <c r="CWA9">
        <v>9016</v>
      </c>
      <c r="CWB9">
        <v>8699</v>
      </c>
      <c r="CWC9">
        <v>8198</v>
      </c>
      <c r="CWD9">
        <v>7969</v>
      </c>
      <c r="CWE9">
        <v>7853</v>
      </c>
      <c r="CWF9">
        <v>7576</v>
      </c>
      <c r="CWG9">
        <v>7358</v>
      </c>
      <c r="CWH9">
        <v>6679</v>
      </c>
      <c r="CWI9">
        <v>5721</v>
      </c>
      <c r="CWJ9">
        <v>5721</v>
      </c>
      <c r="CWK9">
        <v>5355</v>
      </c>
      <c r="CWL9">
        <v>4944</v>
      </c>
      <c r="CWM9">
        <v>4443</v>
      </c>
      <c r="CWN9">
        <v>4135</v>
      </c>
      <c r="CWO9">
        <v>3984</v>
      </c>
      <c r="CWP9">
        <v>3820</v>
      </c>
      <c r="CWQ9">
        <v>3837</v>
      </c>
      <c r="CWR9">
        <v>3686</v>
      </c>
      <c r="CWS9">
        <v>3570</v>
      </c>
      <c r="CWT9">
        <v>3133</v>
      </c>
      <c r="CWU9">
        <v>8819</v>
      </c>
      <c r="CWV9">
        <v>8510</v>
      </c>
      <c r="CWW9">
        <v>8515</v>
      </c>
      <c r="CWX9">
        <v>7644</v>
      </c>
      <c r="CWY9">
        <v>7357</v>
      </c>
      <c r="CWZ9">
        <v>7292</v>
      </c>
      <c r="CXA9">
        <v>7133</v>
      </c>
      <c r="CXB9">
        <v>6978</v>
      </c>
      <c r="CXC9">
        <v>7075</v>
      </c>
      <c r="CXD9">
        <v>6397</v>
      </c>
      <c r="CXE9">
        <v>6528</v>
      </c>
      <c r="CXF9">
        <v>5697</v>
      </c>
      <c r="CXG9">
        <v>5161</v>
      </c>
      <c r="CXH9">
        <v>4920</v>
      </c>
      <c r="CXI9">
        <v>4754</v>
      </c>
      <c r="CXJ9">
        <v>4652</v>
      </c>
      <c r="CXK9">
        <v>4733</v>
      </c>
      <c r="CXL9">
        <v>4760</v>
      </c>
      <c r="CXM9">
        <v>4247</v>
      </c>
      <c r="CXN9">
        <v>3540</v>
      </c>
      <c r="CXO9">
        <v>15980</v>
      </c>
      <c r="CXP9">
        <v>15206</v>
      </c>
      <c r="CXQ9">
        <v>14598</v>
      </c>
      <c r="CXR9">
        <v>14315</v>
      </c>
      <c r="CXS9">
        <v>13597</v>
      </c>
      <c r="CXT9">
        <v>13225</v>
      </c>
      <c r="CXU9">
        <v>12809</v>
      </c>
      <c r="CXV9">
        <v>12594</v>
      </c>
      <c r="CXW9">
        <v>12179</v>
      </c>
      <c r="CXX9">
        <v>12105</v>
      </c>
      <c r="CXY9">
        <v>11768</v>
      </c>
      <c r="CXZ9">
        <v>11440</v>
      </c>
      <c r="CYA9">
        <v>11333</v>
      </c>
      <c r="CYB9">
        <v>10684</v>
      </c>
      <c r="CYC9">
        <v>10684</v>
      </c>
      <c r="CYD9">
        <v>10098</v>
      </c>
      <c r="CYE9">
        <v>10380</v>
      </c>
      <c r="CYF9">
        <v>10248</v>
      </c>
      <c r="CYG9">
        <v>8763</v>
      </c>
      <c r="CYH9">
        <v>8679</v>
      </c>
      <c r="CYI9">
        <v>8122</v>
      </c>
      <c r="CYJ9">
        <v>7256</v>
      </c>
      <c r="CYK9">
        <v>6911</v>
      </c>
      <c r="CYL9">
        <v>6667</v>
      </c>
      <c r="CYM9">
        <v>6394</v>
      </c>
      <c r="CYN9">
        <v>14247</v>
      </c>
      <c r="CYO9">
        <v>13467</v>
      </c>
      <c r="CYP9">
        <v>12952</v>
      </c>
      <c r="CYQ9">
        <v>12528</v>
      </c>
      <c r="CYR9">
        <v>11656</v>
      </c>
      <c r="CYS9">
        <v>11031</v>
      </c>
      <c r="CYT9">
        <v>10444</v>
      </c>
      <c r="CYU9">
        <v>10345</v>
      </c>
      <c r="CYV9">
        <v>10171</v>
      </c>
      <c r="CYW9">
        <v>9740</v>
      </c>
      <c r="CYX9">
        <v>9529</v>
      </c>
      <c r="CYY9">
        <v>9022</v>
      </c>
      <c r="CYZ9">
        <v>8505</v>
      </c>
      <c r="CZA9">
        <v>8400</v>
      </c>
      <c r="CZB9">
        <v>8400</v>
      </c>
      <c r="CZC9">
        <v>8068</v>
      </c>
      <c r="CZD9">
        <v>7991</v>
      </c>
      <c r="CZE9">
        <v>7419</v>
      </c>
      <c r="CZF9">
        <v>6289</v>
      </c>
      <c r="CZG9">
        <v>4713</v>
      </c>
      <c r="CZH9">
        <v>11972</v>
      </c>
      <c r="CZI9">
        <v>11192</v>
      </c>
      <c r="CZJ9">
        <v>10559</v>
      </c>
      <c r="CZK9">
        <v>9994</v>
      </c>
      <c r="CZL9">
        <v>9610</v>
      </c>
      <c r="CZM9">
        <v>9971</v>
      </c>
      <c r="CZN9">
        <v>9563</v>
      </c>
      <c r="CZO9">
        <v>9560</v>
      </c>
      <c r="CZP9">
        <v>7903</v>
      </c>
      <c r="CZQ9">
        <v>7805</v>
      </c>
      <c r="CZR9">
        <v>7703</v>
      </c>
      <c r="CZS9">
        <v>6488</v>
      </c>
      <c r="CZT9">
        <v>6685</v>
      </c>
      <c r="CZU9">
        <v>5816</v>
      </c>
      <c r="CZV9">
        <v>5698</v>
      </c>
      <c r="CZW9">
        <v>5488</v>
      </c>
      <c r="CZX9">
        <v>5496</v>
      </c>
      <c r="CZY9">
        <v>4910</v>
      </c>
      <c r="CZZ9">
        <v>4360</v>
      </c>
      <c r="DAA9">
        <v>3911</v>
      </c>
      <c r="DAB9">
        <v>10238</v>
      </c>
      <c r="DAC9">
        <v>8371</v>
      </c>
      <c r="DAD9">
        <v>8406</v>
      </c>
      <c r="DAE9">
        <v>7903</v>
      </c>
      <c r="DAF9">
        <v>7632</v>
      </c>
      <c r="DAG9">
        <v>7275</v>
      </c>
      <c r="DAH9">
        <v>7080</v>
      </c>
      <c r="DAI9">
        <v>6725</v>
      </c>
      <c r="DAJ9">
        <v>5983</v>
      </c>
      <c r="DAK9">
        <v>5833</v>
      </c>
      <c r="DAL9">
        <v>5946</v>
      </c>
      <c r="DAM9">
        <v>5619</v>
      </c>
      <c r="DAN9">
        <v>5453</v>
      </c>
      <c r="DAO9">
        <v>5051</v>
      </c>
      <c r="DAP9">
        <v>4910</v>
      </c>
      <c r="DAQ9">
        <v>4827</v>
      </c>
      <c r="DAR9">
        <v>4599</v>
      </c>
      <c r="DAS9">
        <v>4513</v>
      </c>
      <c r="DAT9">
        <v>3737</v>
      </c>
      <c r="DAU9">
        <v>3412</v>
      </c>
      <c r="DAV9">
        <v>3412</v>
      </c>
      <c r="DAW9">
        <v>3255</v>
      </c>
      <c r="DAX9">
        <v>2880</v>
      </c>
      <c r="DAY9">
        <v>2402</v>
      </c>
      <c r="DAZ9">
        <v>1457</v>
      </c>
      <c r="DBA9">
        <v>11391</v>
      </c>
      <c r="DBB9">
        <v>10676</v>
      </c>
      <c r="DBC9">
        <v>10568</v>
      </c>
      <c r="DBD9">
        <v>10088</v>
      </c>
      <c r="DBE9">
        <v>9753</v>
      </c>
      <c r="DBF9">
        <v>9324</v>
      </c>
      <c r="DBG9">
        <v>8457</v>
      </c>
      <c r="DBH9">
        <v>8093</v>
      </c>
      <c r="DBI9">
        <v>8426</v>
      </c>
      <c r="DBJ9">
        <v>7959</v>
      </c>
      <c r="DBK9">
        <v>7794</v>
      </c>
      <c r="DBL9">
        <v>7168</v>
      </c>
      <c r="DBM9">
        <v>6923</v>
      </c>
      <c r="DBN9">
        <v>6554</v>
      </c>
      <c r="DBO9">
        <v>6360</v>
      </c>
      <c r="DBP9">
        <v>6094</v>
      </c>
      <c r="DBQ9">
        <v>5973</v>
      </c>
      <c r="DBR9">
        <v>5144</v>
      </c>
      <c r="DBS9">
        <v>5028</v>
      </c>
      <c r="DBT9">
        <v>4579</v>
      </c>
      <c r="DBU9">
        <v>11511</v>
      </c>
      <c r="DBV9">
        <v>10810</v>
      </c>
      <c r="DBW9">
        <v>10892</v>
      </c>
      <c r="DBX9">
        <v>10064</v>
      </c>
      <c r="DBY9">
        <v>10064</v>
      </c>
      <c r="DBZ9">
        <v>9630</v>
      </c>
      <c r="DCA9">
        <v>9624</v>
      </c>
      <c r="DCB9">
        <v>9785</v>
      </c>
      <c r="DCC9">
        <v>9839</v>
      </c>
      <c r="DCD9">
        <v>8998</v>
      </c>
      <c r="DCE9">
        <v>8437</v>
      </c>
      <c r="DCF9">
        <v>8052</v>
      </c>
      <c r="DCG9">
        <v>8157</v>
      </c>
      <c r="DCH9">
        <v>7804</v>
      </c>
      <c r="DCI9">
        <v>7170</v>
      </c>
      <c r="DCJ9">
        <v>6699</v>
      </c>
      <c r="DCK9">
        <v>6414</v>
      </c>
      <c r="DCL9">
        <v>5429</v>
      </c>
    </row>
    <row r="10" spans="1:2794" x14ac:dyDescent="0.25">
      <c r="A10" s="25" t="s">
        <v>3327</v>
      </c>
      <c r="B10">
        <v>1783</v>
      </c>
      <c r="C10">
        <v>1783</v>
      </c>
      <c r="D10">
        <v>1551</v>
      </c>
      <c r="E10">
        <v>1476</v>
      </c>
      <c r="F10">
        <v>1394</v>
      </c>
      <c r="G10">
        <v>1363</v>
      </c>
      <c r="H10">
        <v>1344</v>
      </c>
      <c r="I10">
        <v>1251</v>
      </c>
      <c r="J10">
        <v>1241</v>
      </c>
      <c r="K10">
        <v>1204</v>
      </c>
      <c r="L10">
        <v>1130</v>
      </c>
      <c r="M10">
        <v>1104</v>
      </c>
      <c r="N10">
        <v>1103</v>
      </c>
      <c r="O10">
        <v>1090</v>
      </c>
      <c r="P10">
        <v>1090</v>
      </c>
      <c r="Q10">
        <v>2299</v>
      </c>
      <c r="R10">
        <v>2009</v>
      </c>
      <c r="S10">
        <v>1908</v>
      </c>
      <c r="T10">
        <v>1690</v>
      </c>
      <c r="U10">
        <v>1593</v>
      </c>
      <c r="V10">
        <v>1394</v>
      </c>
      <c r="W10">
        <v>1369</v>
      </c>
      <c r="X10">
        <v>1337</v>
      </c>
      <c r="Y10">
        <v>1337</v>
      </c>
      <c r="Z10">
        <v>1265</v>
      </c>
      <c r="AA10">
        <v>1264</v>
      </c>
      <c r="AB10">
        <v>1204</v>
      </c>
      <c r="AC10">
        <v>1031</v>
      </c>
      <c r="AD10">
        <v>1018</v>
      </c>
      <c r="AE10">
        <v>945</v>
      </c>
      <c r="AF10">
        <v>879</v>
      </c>
      <c r="AG10">
        <v>833</v>
      </c>
      <c r="AH10">
        <v>824</v>
      </c>
      <c r="AI10">
        <v>797</v>
      </c>
      <c r="AJ10">
        <v>798</v>
      </c>
      <c r="AK10">
        <v>2060</v>
      </c>
      <c r="AL10">
        <v>1665</v>
      </c>
      <c r="AM10">
        <v>1653</v>
      </c>
      <c r="AN10">
        <v>1328</v>
      </c>
      <c r="AO10">
        <v>1315</v>
      </c>
      <c r="AP10">
        <v>1250</v>
      </c>
      <c r="AQ10">
        <v>1256</v>
      </c>
      <c r="AR10">
        <v>1153</v>
      </c>
      <c r="AS10">
        <v>1171</v>
      </c>
      <c r="AT10">
        <v>1137</v>
      </c>
      <c r="AU10">
        <v>1126</v>
      </c>
      <c r="AV10">
        <v>1140</v>
      </c>
      <c r="AW10">
        <v>942</v>
      </c>
      <c r="AX10">
        <v>917</v>
      </c>
      <c r="AY10">
        <v>896</v>
      </c>
      <c r="AZ10">
        <v>865</v>
      </c>
      <c r="BA10">
        <v>759</v>
      </c>
      <c r="BB10">
        <v>711</v>
      </c>
      <c r="BC10">
        <v>667</v>
      </c>
      <c r="BD10">
        <v>616</v>
      </c>
      <c r="BE10">
        <v>1512</v>
      </c>
      <c r="BF10">
        <v>1307</v>
      </c>
      <c r="BG10">
        <v>1189</v>
      </c>
      <c r="BH10">
        <v>1065</v>
      </c>
      <c r="BI10">
        <v>867</v>
      </c>
      <c r="BJ10">
        <v>845</v>
      </c>
      <c r="BK10">
        <v>851</v>
      </c>
      <c r="BL10">
        <v>786</v>
      </c>
      <c r="BM10">
        <v>732</v>
      </c>
      <c r="BN10">
        <v>721</v>
      </c>
      <c r="BO10">
        <v>711</v>
      </c>
      <c r="BP10">
        <v>693</v>
      </c>
      <c r="BQ10">
        <v>692</v>
      </c>
      <c r="BR10">
        <v>610</v>
      </c>
      <c r="BS10">
        <v>610</v>
      </c>
      <c r="BT10">
        <v>593</v>
      </c>
      <c r="BU10">
        <v>597</v>
      </c>
      <c r="BV10">
        <v>597</v>
      </c>
      <c r="BW10">
        <v>557</v>
      </c>
      <c r="BX10">
        <v>542</v>
      </c>
      <c r="BY10">
        <v>542</v>
      </c>
      <c r="BZ10">
        <v>503</v>
      </c>
      <c r="CA10">
        <v>497</v>
      </c>
      <c r="CB10">
        <v>492</v>
      </c>
      <c r="CC10">
        <v>492</v>
      </c>
      <c r="CD10">
        <v>1602</v>
      </c>
      <c r="CE10">
        <v>1399</v>
      </c>
      <c r="CF10">
        <v>1258</v>
      </c>
      <c r="CG10">
        <v>1154</v>
      </c>
      <c r="CH10">
        <v>1137</v>
      </c>
      <c r="CI10">
        <v>1065</v>
      </c>
      <c r="CJ10">
        <v>1070</v>
      </c>
      <c r="CK10">
        <v>1028</v>
      </c>
      <c r="CL10">
        <v>988</v>
      </c>
      <c r="CM10">
        <v>984</v>
      </c>
      <c r="CN10">
        <v>992</v>
      </c>
      <c r="CO10">
        <v>979</v>
      </c>
      <c r="CP10">
        <v>958</v>
      </c>
      <c r="CQ10">
        <v>914</v>
      </c>
      <c r="CR10">
        <v>902</v>
      </c>
      <c r="CS10">
        <v>878</v>
      </c>
      <c r="CT10">
        <v>866</v>
      </c>
      <c r="CU10">
        <v>845</v>
      </c>
      <c r="CV10">
        <v>845</v>
      </c>
      <c r="CW10">
        <v>772</v>
      </c>
      <c r="CX10">
        <v>755</v>
      </c>
      <c r="CY10">
        <v>3967</v>
      </c>
      <c r="CZ10">
        <v>3321</v>
      </c>
      <c r="DA10">
        <v>3079</v>
      </c>
      <c r="DB10">
        <v>2984</v>
      </c>
      <c r="DC10">
        <v>2562</v>
      </c>
      <c r="DD10">
        <v>2422</v>
      </c>
      <c r="DE10">
        <v>2398</v>
      </c>
      <c r="DF10">
        <v>2357</v>
      </c>
      <c r="DG10">
        <v>2130</v>
      </c>
      <c r="DH10">
        <v>2039</v>
      </c>
      <c r="DI10">
        <v>1940</v>
      </c>
      <c r="DJ10">
        <v>1852</v>
      </c>
      <c r="DK10">
        <v>1748</v>
      </c>
      <c r="DL10">
        <v>1675</v>
      </c>
      <c r="DM10">
        <v>1455</v>
      </c>
      <c r="DN10">
        <v>1429</v>
      </c>
      <c r="DO10">
        <v>1327</v>
      </c>
      <c r="DP10">
        <v>1286</v>
      </c>
      <c r="DQ10">
        <v>1212</v>
      </c>
      <c r="DR10">
        <v>1120</v>
      </c>
      <c r="DS10">
        <v>1069</v>
      </c>
      <c r="DT10">
        <v>1036</v>
      </c>
      <c r="DU10">
        <v>1001</v>
      </c>
      <c r="DV10">
        <v>813</v>
      </c>
      <c r="DW10">
        <v>3734</v>
      </c>
      <c r="DX10">
        <v>3368</v>
      </c>
      <c r="DY10">
        <v>3160</v>
      </c>
      <c r="DZ10">
        <v>3072</v>
      </c>
      <c r="EA10">
        <v>3011</v>
      </c>
      <c r="EB10">
        <v>2901</v>
      </c>
      <c r="EC10">
        <v>2811</v>
      </c>
      <c r="ED10">
        <v>2688</v>
      </c>
      <c r="EE10">
        <v>2426</v>
      </c>
      <c r="EF10">
        <v>2426</v>
      </c>
      <c r="EG10">
        <v>2356</v>
      </c>
      <c r="EH10">
        <v>2080</v>
      </c>
      <c r="EI10">
        <v>1876</v>
      </c>
      <c r="EJ10">
        <v>1639</v>
      </c>
      <c r="EK10">
        <v>1524</v>
      </c>
      <c r="EL10">
        <v>1285</v>
      </c>
      <c r="EM10">
        <v>1170</v>
      </c>
      <c r="EN10">
        <v>1196</v>
      </c>
      <c r="EO10">
        <v>1024</v>
      </c>
      <c r="EP10">
        <v>800</v>
      </c>
      <c r="EQ10">
        <v>3175</v>
      </c>
      <c r="ER10">
        <v>2601</v>
      </c>
      <c r="ES10">
        <v>2179</v>
      </c>
      <c r="ET10">
        <v>1955</v>
      </c>
      <c r="EU10">
        <v>1632</v>
      </c>
      <c r="EV10">
        <v>1580</v>
      </c>
      <c r="EW10">
        <v>1412</v>
      </c>
      <c r="EX10">
        <v>1244</v>
      </c>
      <c r="EY10">
        <v>1215</v>
      </c>
      <c r="EZ10">
        <v>728</v>
      </c>
      <c r="FA10">
        <v>674</v>
      </c>
      <c r="FB10">
        <v>679</v>
      </c>
      <c r="FC10">
        <v>591</v>
      </c>
      <c r="FD10">
        <v>569</v>
      </c>
      <c r="FE10">
        <v>421</v>
      </c>
      <c r="FF10">
        <v>418</v>
      </c>
      <c r="FG10">
        <v>373</v>
      </c>
      <c r="FH10">
        <v>359</v>
      </c>
      <c r="FI10">
        <v>354</v>
      </c>
      <c r="FJ10">
        <v>355</v>
      </c>
      <c r="FK10">
        <v>2208</v>
      </c>
      <c r="FL10">
        <v>2176</v>
      </c>
      <c r="FM10">
        <v>2093</v>
      </c>
      <c r="FN10">
        <v>2093</v>
      </c>
      <c r="FO10">
        <v>1944</v>
      </c>
      <c r="FP10">
        <v>1821</v>
      </c>
      <c r="FQ10">
        <v>1835</v>
      </c>
      <c r="FR10">
        <v>1854</v>
      </c>
      <c r="FS10">
        <v>1715</v>
      </c>
      <c r="FT10">
        <v>1715</v>
      </c>
      <c r="FU10">
        <v>1617</v>
      </c>
      <c r="FV10">
        <v>1557</v>
      </c>
      <c r="FW10">
        <v>1563</v>
      </c>
      <c r="FX10">
        <v>1363</v>
      </c>
      <c r="FY10">
        <v>1363</v>
      </c>
      <c r="FZ10">
        <v>1185</v>
      </c>
      <c r="GA10">
        <v>1027</v>
      </c>
      <c r="GB10">
        <v>954</v>
      </c>
      <c r="GC10">
        <v>895</v>
      </c>
      <c r="GD10">
        <v>887</v>
      </c>
      <c r="GE10">
        <v>3548</v>
      </c>
      <c r="GF10">
        <v>3249</v>
      </c>
      <c r="GG10">
        <v>3140</v>
      </c>
      <c r="GH10">
        <v>3140</v>
      </c>
      <c r="GI10">
        <v>3071</v>
      </c>
      <c r="GJ10">
        <v>3014</v>
      </c>
      <c r="GK10">
        <v>2900</v>
      </c>
      <c r="GL10">
        <v>2744</v>
      </c>
      <c r="GM10">
        <v>2621</v>
      </c>
      <c r="GN10">
        <v>2621</v>
      </c>
      <c r="GO10">
        <v>2646</v>
      </c>
      <c r="GP10">
        <v>2200</v>
      </c>
      <c r="GQ10">
        <v>2153</v>
      </c>
      <c r="GR10">
        <v>1691</v>
      </c>
      <c r="GS10">
        <v>1691</v>
      </c>
      <c r="GT10">
        <v>1691</v>
      </c>
      <c r="GU10">
        <v>1494</v>
      </c>
      <c r="GV10">
        <v>1371</v>
      </c>
      <c r="GW10">
        <v>1105</v>
      </c>
      <c r="GX10">
        <v>1105</v>
      </c>
      <c r="GY10">
        <v>1105</v>
      </c>
      <c r="GZ10">
        <v>616</v>
      </c>
      <c r="HA10">
        <v>435</v>
      </c>
      <c r="HB10">
        <v>248</v>
      </c>
      <c r="HC10">
        <v>248</v>
      </c>
      <c r="HD10">
        <v>1181</v>
      </c>
      <c r="HE10">
        <v>821</v>
      </c>
      <c r="HF10">
        <v>756</v>
      </c>
      <c r="HG10">
        <v>609</v>
      </c>
      <c r="HH10">
        <v>609</v>
      </c>
      <c r="HI10">
        <v>553</v>
      </c>
      <c r="HJ10">
        <v>528</v>
      </c>
      <c r="HK10">
        <v>528</v>
      </c>
      <c r="HL10">
        <v>443</v>
      </c>
      <c r="HM10">
        <v>443</v>
      </c>
      <c r="HN10">
        <v>404</v>
      </c>
      <c r="HO10">
        <v>387</v>
      </c>
      <c r="HP10">
        <v>382</v>
      </c>
      <c r="HQ10">
        <v>326</v>
      </c>
      <c r="HR10">
        <v>326</v>
      </c>
      <c r="HS10">
        <v>326</v>
      </c>
      <c r="HT10">
        <v>290</v>
      </c>
      <c r="HU10">
        <v>202</v>
      </c>
      <c r="HV10">
        <v>159</v>
      </c>
      <c r="HW10">
        <v>159</v>
      </c>
      <c r="HX10">
        <v>2181</v>
      </c>
      <c r="HY10">
        <v>1933</v>
      </c>
      <c r="HZ10">
        <v>1684</v>
      </c>
      <c r="IA10">
        <v>1615</v>
      </c>
      <c r="IB10">
        <v>1615</v>
      </c>
      <c r="IC10">
        <v>1526</v>
      </c>
      <c r="ID10">
        <v>1519</v>
      </c>
      <c r="IE10">
        <v>1449</v>
      </c>
      <c r="IF10">
        <v>1414</v>
      </c>
      <c r="IG10">
        <v>1414</v>
      </c>
      <c r="IH10">
        <v>1310</v>
      </c>
      <c r="II10">
        <v>1180</v>
      </c>
      <c r="IJ10">
        <v>1155</v>
      </c>
      <c r="IK10">
        <v>1014</v>
      </c>
      <c r="IL10">
        <v>1014</v>
      </c>
      <c r="IM10">
        <v>910</v>
      </c>
      <c r="IN10">
        <v>865</v>
      </c>
      <c r="IO10">
        <v>825</v>
      </c>
      <c r="IP10">
        <v>730</v>
      </c>
      <c r="IQ10">
        <v>730</v>
      </c>
      <c r="IR10">
        <v>3966</v>
      </c>
      <c r="IS10">
        <v>3689</v>
      </c>
      <c r="IT10">
        <v>3324</v>
      </c>
      <c r="IU10">
        <v>3021</v>
      </c>
      <c r="IV10">
        <v>3021</v>
      </c>
      <c r="IW10">
        <v>3017</v>
      </c>
      <c r="IX10">
        <v>2906</v>
      </c>
      <c r="IY10">
        <v>2699</v>
      </c>
      <c r="IZ10">
        <v>2221</v>
      </c>
      <c r="JA10">
        <v>2221</v>
      </c>
      <c r="JB10">
        <v>1982</v>
      </c>
      <c r="JC10">
        <v>1910</v>
      </c>
      <c r="JD10">
        <v>1694</v>
      </c>
      <c r="JE10">
        <v>1541</v>
      </c>
      <c r="JF10">
        <v>1541</v>
      </c>
      <c r="JG10">
        <v>1542</v>
      </c>
      <c r="JH10">
        <v>1606</v>
      </c>
      <c r="JI10">
        <v>1450</v>
      </c>
      <c r="JJ10">
        <v>1323</v>
      </c>
      <c r="JK10">
        <v>1323</v>
      </c>
      <c r="JL10">
        <v>1283</v>
      </c>
      <c r="JM10">
        <v>1112</v>
      </c>
      <c r="JN10">
        <v>996</v>
      </c>
      <c r="JO10">
        <v>850</v>
      </c>
      <c r="JP10">
        <v>850</v>
      </c>
      <c r="JQ10">
        <v>2592</v>
      </c>
      <c r="JR10">
        <v>2606</v>
      </c>
      <c r="JS10">
        <v>2360</v>
      </c>
      <c r="JT10">
        <v>2266</v>
      </c>
      <c r="JU10">
        <v>2317</v>
      </c>
      <c r="JV10">
        <v>2303</v>
      </c>
      <c r="JW10">
        <v>2174</v>
      </c>
      <c r="JX10">
        <v>2179</v>
      </c>
      <c r="JY10">
        <v>2172</v>
      </c>
      <c r="JZ10">
        <v>1876</v>
      </c>
      <c r="KA10">
        <v>1842</v>
      </c>
      <c r="KB10">
        <v>1838</v>
      </c>
      <c r="KC10">
        <v>1694</v>
      </c>
      <c r="KD10">
        <v>1694</v>
      </c>
      <c r="KE10">
        <v>1649</v>
      </c>
      <c r="KF10">
        <v>1583</v>
      </c>
      <c r="KG10">
        <v>1499</v>
      </c>
      <c r="KH10">
        <v>1491</v>
      </c>
      <c r="KI10">
        <v>1234</v>
      </c>
      <c r="KJ10">
        <v>1234</v>
      </c>
      <c r="KK10">
        <v>1928</v>
      </c>
      <c r="KL10">
        <v>1790</v>
      </c>
      <c r="KM10">
        <v>1589</v>
      </c>
      <c r="KN10">
        <v>1422</v>
      </c>
      <c r="KO10">
        <v>1422</v>
      </c>
      <c r="KP10">
        <v>1376</v>
      </c>
      <c r="KQ10">
        <v>1352</v>
      </c>
      <c r="KR10">
        <v>1345</v>
      </c>
      <c r="KS10">
        <v>1289</v>
      </c>
      <c r="KT10">
        <v>1289</v>
      </c>
      <c r="KU10">
        <v>1291</v>
      </c>
      <c r="KV10">
        <v>1292</v>
      </c>
      <c r="KW10">
        <v>1257</v>
      </c>
      <c r="KX10">
        <v>959</v>
      </c>
      <c r="KY10">
        <v>959</v>
      </c>
      <c r="KZ10">
        <v>812</v>
      </c>
      <c r="LA10">
        <v>675</v>
      </c>
      <c r="LB10">
        <v>648</v>
      </c>
      <c r="LC10">
        <v>540</v>
      </c>
      <c r="LD10">
        <v>540</v>
      </c>
      <c r="LE10">
        <v>471</v>
      </c>
      <c r="LF10">
        <v>412</v>
      </c>
      <c r="LG10">
        <v>416</v>
      </c>
      <c r="LH10">
        <v>407</v>
      </c>
      <c r="LI10">
        <v>399</v>
      </c>
      <c r="LJ10">
        <v>1178</v>
      </c>
      <c r="LK10">
        <v>1018</v>
      </c>
      <c r="LL10">
        <v>806</v>
      </c>
      <c r="LM10">
        <v>487</v>
      </c>
      <c r="LN10">
        <v>487</v>
      </c>
      <c r="LO10">
        <v>438</v>
      </c>
      <c r="LP10">
        <v>366</v>
      </c>
      <c r="LQ10">
        <v>341</v>
      </c>
      <c r="LR10">
        <v>331</v>
      </c>
      <c r="LS10">
        <v>331</v>
      </c>
      <c r="LT10">
        <v>316</v>
      </c>
      <c r="LU10">
        <v>299</v>
      </c>
      <c r="LV10">
        <v>253</v>
      </c>
      <c r="LW10">
        <v>200</v>
      </c>
      <c r="LX10">
        <v>180</v>
      </c>
      <c r="LY10">
        <v>177</v>
      </c>
      <c r="LZ10">
        <v>175</v>
      </c>
      <c r="MA10">
        <v>167</v>
      </c>
      <c r="MB10">
        <v>140</v>
      </c>
      <c r="MC10">
        <v>1503</v>
      </c>
      <c r="MD10">
        <v>1503</v>
      </c>
      <c r="ME10">
        <v>1332</v>
      </c>
      <c r="MF10">
        <v>1210</v>
      </c>
      <c r="MG10">
        <v>1147</v>
      </c>
      <c r="MH10">
        <v>652</v>
      </c>
      <c r="MI10">
        <v>598</v>
      </c>
      <c r="MJ10">
        <v>596</v>
      </c>
      <c r="MK10">
        <v>523</v>
      </c>
      <c r="ML10">
        <v>512</v>
      </c>
      <c r="MM10">
        <v>501</v>
      </c>
      <c r="MN10">
        <v>449</v>
      </c>
      <c r="MO10">
        <v>438</v>
      </c>
      <c r="MP10">
        <v>430</v>
      </c>
      <c r="MQ10">
        <v>424</v>
      </c>
      <c r="MR10">
        <v>421</v>
      </c>
      <c r="MS10">
        <v>403</v>
      </c>
      <c r="MT10">
        <v>372</v>
      </c>
      <c r="MU10">
        <v>359</v>
      </c>
      <c r="MV10">
        <v>359</v>
      </c>
      <c r="MW10">
        <v>356</v>
      </c>
      <c r="MX10">
        <v>3091</v>
      </c>
      <c r="MY10">
        <v>2500</v>
      </c>
      <c r="MZ10">
        <v>2261</v>
      </c>
      <c r="NA10">
        <v>2041</v>
      </c>
      <c r="NB10">
        <v>2041</v>
      </c>
      <c r="NC10">
        <v>1912</v>
      </c>
      <c r="ND10">
        <v>1734</v>
      </c>
      <c r="NE10">
        <v>1665</v>
      </c>
      <c r="NF10">
        <v>1261</v>
      </c>
      <c r="NG10">
        <v>1261</v>
      </c>
      <c r="NH10">
        <v>1197</v>
      </c>
      <c r="NI10">
        <v>1189</v>
      </c>
      <c r="NJ10">
        <v>1074</v>
      </c>
      <c r="NK10">
        <v>951</v>
      </c>
      <c r="NL10">
        <v>951</v>
      </c>
      <c r="NM10">
        <v>888</v>
      </c>
      <c r="NN10">
        <v>843</v>
      </c>
      <c r="NO10">
        <v>790</v>
      </c>
      <c r="NP10">
        <v>639</v>
      </c>
      <c r="NQ10">
        <v>639</v>
      </c>
      <c r="NR10">
        <v>560</v>
      </c>
      <c r="NS10">
        <v>531</v>
      </c>
      <c r="NT10">
        <v>521</v>
      </c>
      <c r="NU10">
        <v>472</v>
      </c>
      <c r="NV10">
        <v>472</v>
      </c>
      <c r="NW10">
        <v>3682</v>
      </c>
      <c r="NX10">
        <v>3195</v>
      </c>
      <c r="NY10">
        <v>3084</v>
      </c>
      <c r="NZ10">
        <v>3119</v>
      </c>
      <c r="OA10">
        <v>3119</v>
      </c>
      <c r="OB10">
        <v>2962</v>
      </c>
      <c r="OC10">
        <v>2908</v>
      </c>
      <c r="OD10">
        <v>2460</v>
      </c>
      <c r="OE10">
        <v>2073</v>
      </c>
      <c r="OF10">
        <v>2073</v>
      </c>
      <c r="OG10">
        <v>1722</v>
      </c>
      <c r="OH10">
        <v>1352</v>
      </c>
      <c r="OI10">
        <v>1076</v>
      </c>
      <c r="OJ10">
        <v>587</v>
      </c>
      <c r="OK10">
        <v>587</v>
      </c>
      <c r="OL10">
        <v>590</v>
      </c>
      <c r="OM10">
        <v>558</v>
      </c>
      <c r="ON10">
        <v>476</v>
      </c>
      <c r="OO10">
        <v>418</v>
      </c>
      <c r="OP10">
        <v>418</v>
      </c>
      <c r="OQ10">
        <v>362</v>
      </c>
      <c r="OR10">
        <v>2182</v>
      </c>
      <c r="OS10">
        <v>2005</v>
      </c>
      <c r="OT10">
        <v>1702</v>
      </c>
      <c r="OU10">
        <v>1702</v>
      </c>
      <c r="OV10">
        <v>1599</v>
      </c>
      <c r="OW10">
        <v>1601</v>
      </c>
      <c r="OX10">
        <v>1541</v>
      </c>
      <c r="OY10">
        <v>1544</v>
      </c>
      <c r="OZ10">
        <v>1544</v>
      </c>
      <c r="PA10">
        <v>1214</v>
      </c>
      <c r="PB10">
        <v>1216</v>
      </c>
      <c r="PC10">
        <v>783</v>
      </c>
      <c r="PD10">
        <v>401</v>
      </c>
      <c r="PE10">
        <v>401</v>
      </c>
      <c r="PF10">
        <v>216</v>
      </c>
      <c r="PG10">
        <v>195</v>
      </c>
      <c r="PH10">
        <v>182</v>
      </c>
      <c r="PI10">
        <v>126</v>
      </c>
      <c r="PJ10">
        <v>126</v>
      </c>
      <c r="PK10">
        <v>2339</v>
      </c>
      <c r="PL10">
        <v>1904</v>
      </c>
      <c r="PM10">
        <v>1547</v>
      </c>
      <c r="PN10">
        <v>1547</v>
      </c>
      <c r="PO10">
        <v>1382</v>
      </c>
      <c r="PP10">
        <v>1247</v>
      </c>
      <c r="PQ10">
        <v>1231</v>
      </c>
      <c r="PR10">
        <v>1197</v>
      </c>
      <c r="PS10">
        <v>974</v>
      </c>
      <c r="PT10">
        <v>974</v>
      </c>
      <c r="PU10">
        <v>880</v>
      </c>
      <c r="PV10">
        <v>816</v>
      </c>
      <c r="PW10">
        <v>764</v>
      </c>
      <c r="PX10">
        <v>705</v>
      </c>
      <c r="PY10">
        <v>705</v>
      </c>
      <c r="PZ10">
        <v>611</v>
      </c>
      <c r="QA10">
        <v>438</v>
      </c>
      <c r="QB10">
        <v>426</v>
      </c>
      <c r="QC10">
        <v>347</v>
      </c>
      <c r="QD10">
        <v>347</v>
      </c>
      <c r="QE10">
        <v>3502</v>
      </c>
      <c r="QF10">
        <v>3438</v>
      </c>
      <c r="QG10">
        <v>3118</v>
      </c>
      <c r="QH10">
        <v>3118</v>
      </c>
      <c r="QI10">
        <v>2981</v>
      </c>
      <c r="QJ10">
        <v>2916</v>
      </c>
      <c r="QK10">
        <v>2769</v>
      </c>
      <c r="QL10">
        <v>2488</v>
      </c>
      <c r="QM10">
        <v>1820</v>
      </c>
      <c r="QN10">
        <v>1820</v>
      </c>
      <c r="QO10">
        <v>1820</v>
      </c>
      <c r="QP10">
        <v>1504</v>
      </c>
      <c r="QQ10">
        <v>1279</v>
      </c>
      <c r="QR10">
        <v>1085</v>
      </c>
      <c r="QS10">
        <v>1085</v>
      </c>
      <c r="QT10">
        <v>1026</v>
      </c>
      <c r="QU10">
        <v>1026</v>
      </c>
      <c r="QV10">
        <v>1014</v>
      </c>
      <c r="QW10">
        <v>935</v>
      </c>
      <c r="QX10">
        <v>935</v>
      </c>
      <c r="QY10">
        <v>921</v>
      </c>
      <c r="QZ10">
        <v>921</v>
      </c>
      <c r="RA10">
        <v>918</v>
      </c>
      <c r="RB10">
        <v>863</v>
      </c>
      <c r="RC10">
        <v>863</v>
      </c>
      <c r="RD10">
        <v>1871</v>
      </c>
      <c r="RE10">
        <v>1617</v>
      </c>
      <c r="RF10">
        <v>1463</v>
      </c>
      <c r="RG10">
        <v>1137</v>
      </c>
      <c r="RH10">
        <v>1137</v>
      </c>
      <c r="RI10">
        <v>960</v>
      </c>
      <c r="RJ10">
        <v>954</v>
      </c>
      <c r="RK10">
        <v>910</v>
      </c>
      <c r="RL10">
        <v>779</v>
      </c>
      <c r="RM10">
        <v>779</v>
      </c>
      <c r="RN10">
        <v>700</v>
      </c>
      <c r="RO10">
        <v>568</v>
      </c>
      <c r="RP10">
        <v>472</v>
      </c>
      <c r="RQ10">
        <v>423</v>
      </c>
      <c r="RR10">
        <v>423</v>
      </c>
      <c r="RS10">
        <v>423</v>
      </c>
      <c r="RT10">
        <v>407</v>
      </c>
      <c r="RU10">
        <v>384</v>
      </c>
      <c r="RV10">
        <v>337</v>
      </c>
      <c r="RW10">
        <v>337</v>
      </c>
      <c r="RX10">
        <v>3089</v>
      </c>
      <c r="RY10">
        <v>2569</v>
      </c>
      <c r="RZ10">
        <v>2397</v>
      </c>
      <c r="SA10">
        <v>2270</v>
      </c>
      <c r="SB10">
        <v>2270</v>
      </c>
      <c r="SC10">
        <v>2068</v>
      </c>
      <c r="SD10">
        <v>1733</v>
      </c>
      <c r="SE10">
        <v>1709</v>
      </c>
      <c r="SF10">
        <v>1576</v>
      </c>
      <c r="SG10">
        <v>1576</v>
      </c>
      <c r="SH10">
        <v>1542</v>
      </c>
      <c r="SI10">
        <v>1529</v>
      </c>
      <c r="SJ10">
        <v>1516</v>
      </c>
      <c r="SK10">
        <v>1431</v>
      </c>
      <c r="SL10">
        <v>1431</v>
      </c>
      <c r="SM10">
        <v>1370</v>
      </c>
      <c r="SN10">
        <v>1331</v>
      </c>
      <c r="SO10">
        <v>1050</v>
      </c>
      <c r="SP10">
        <v>1033</v>
      </c>
      <c r="SQ10">
        <v>1033</v>
      </c>
      <c r="SR10">
        <v>1029</v>
      </c>
      <c r="SS10">
        <v>1010</v>
      </c>
      <c r="ST10">
        <v>1006</v>
      </c>
      <c r="SU10">
        <v>861</v>
      </c>
      <c r="SV10">
        <v>861</v>
      </c>
      <c r="SW10">
        <v>3183</v>
      </c>
      <c r="SX10">
        <v>2717</v>
      </c>
      <c r="SY10">
        <v>2509</v>
      </c>
      <c r="SZ10">
        <v>2246</v>
      </c>
      <c r="TA10">
        <v>2246</v>
      </c>
      <c r="TB10">
        <v>2000</v>
      </c>
      <c r="TC10">
        <v>1959</v>
      </c>
      <c r="TD10">
        <v>1653</v>
      </c>
      <c r="TE10">
        <v>1325</v>
      </c>
      <c r="TF10">
        <v>1325</v>
      </c>
      <c r="TG10">
        <v>1323</v>
      </c>
      <c r="TH10">
        <v>1290</v>
      </c>
      <c r="TI10">
        <v>1225</v>
      </c>
      <c r="TJ10">
        <v>1045</v>
      </c>
      <c r="TK10">
        <v>1045</v>
      </c>
      <c r="TL10">
        <v>827</v>
      </c>
      <c r="TM10">
        <v>827</v>
      </c>
      <c r="TN10">
        <v>808</v>
      </c>
      <c r="TO10">
        <v>562</v>
      </c>
      <c r="TP10">
        <v>562</v>
      </c>
      <c r="TQ10">
        <v>1610</v>
      </c>
      <c r="TR10">
        <v>1463</v>
      </c>
      <c r="TS10">
        <v>1246</v>
      </c>
      <c r="TT10">
        <v>1167</v>
      </c>
      <c r="TU10">
        <v>1167</v>
      </c>
      <c r="TV10">
        <v>1129</v>
      </c>
      <c r="TW10">
        <v>1085</v>
      </c>
      <c r="TX10">
        <v>1063</v>
      </c>
      <c r="TY10">
        <v>710</v>
      </c>
      <c r="TZ10">
        <v>710</v>
      </c>
      <c r="UA10">
        <v>726</v>
      </c>
      <c r="UB10">
        <v>623</v>
      </c>
      <c r="UC10">
        <v>526</v>
      </c>
      <c r="UD10">
        <v>526</v>
      </c>
      <c r="UE10">
        <v>489</v>
      </c>
      <c r="UF10">
        <v>471</v>
      </c>
      <c r="UG10">
        <v>403</v>
      </c>
      <c r="UH10">
        <v>364</v>
      </c>
      <c r="UI10">
        <v>338</v>
      </c>
      <c r="UJ10">
        <v>338</v>
      </c>
      <c r="UK10">
        <v>1320</v>
      </c>
      <c r="UL10">
        <v>1169</v>
      </c>
      <c r="UM10">
        <v>1013</v>
      </c>
      <c r="UN10">
        <v>970</v>
      </c>
      <c r="UO10">
        <v>970</v>
      </c>
      <c r="UP10">
        <v>926</v>
      </c>
      <c r="UQ10">
        <v>921</v>
      </c>
      <c r="UR10">
        <v>893</v>
      </c>
      <c r="US10">
        <v>913</v>
      </c>
      <c r="UT10">
        <v>913</v>
      </c>
      <c r="UU10">
        <v>904</v>
      </c>
      <c r="UV10">
        <v>927</v>
      </c>
      <c r="UW10">
        <v>818</v>
      </c>
      <c r="UX10">
        <v>786</v>
      </c>
      <c r="UY10">
        <v>733</v>
      </c>
      <c r="UZ10">
        <v>674</v>
      </c>
      <c r="VA10">
        <v>658</v>
      </c>
      <c r="VB10">
        <v>626</v>
      </c>
      <c r="VC10">
        <v>630</v>
      </c>
      <c r="VD10">
        <v>529</v>
      </c>
      <c r="VE10">
        <v>495</v>
      </c>
      <c r="VF10">
        <v>387</v>
      </c>
      <c r="VG10">
        <v>368</v>
      </c>
      <c r="VH10">
        <v>359</v>
      </c>
      <c r="VI10">
        <v>311</v>
      </c>
      <c r="VJ10">
        <v>2063</v>
      </c>
      <c r="VK10">
        <v>1722</v>
      </c>
      <c r="VL10">
        <v>1264</v>
      </c>
      <c r="VM10">
        <v>1104</v>
      </c>
      <c r="VN10">
        <v>1116</v>
      </c>
      <c r="VO10">
        <v>1153</v>
      </c>
      <c r="VP10">
        <v>949</v>
      </c>
      <c r="VQ10">
        <v>873</v>
      </c>
      <c r="VR10">
        <v>743</v>
      </c>
      <c r="VS10">
        <v>634</v>
      </c>
      <c r="VT10">
        <v>634</v>
      </c>
      <c r="VU10">
        <v>624</v>
      </c>
      <c r="VV10">
        <v>629</v>
      </c>
      <c r="VW10">
        <v>598</v>
      </c>
      <c r="VX10">
        <v>578</v>
      </c>
      <c r="VY10">
        <v>511</v>
      </c>
      <c r="VZ10">
        <v>373</v>
      </c>
      <c r="WA10">
        <v>348</v>
      </c>
      <c r="WB10">
        <v>326</v>
      </c>
      <c r="WC10">
        <v>270</v>
      </c>
      <c r="WD10">
        <v>2194</v>
      </c>
      <c r="WE10">
        <v>2194</v>
      </c>
      <c r="WF10">
        <v>1934</v>
      </c>
      <c r="WG10">
        <v>1722</v>
      </c>
      <c r="WH10">
        <v>1325</v>
      </c>
      <c r="WI10">
        <v>1258</v>
      </c>
      <c r="WJ10">
        <v>1118</v>
      </c>
      <c r="WK10">
        <v>1117</v>
      </c>
      <c r="WL10">
        <v>1033</v>
      </c>
      <c r="WM10">
        <v>934</v>
      </c>
      <c r="WN10">
        <v>847</v>
      </c>
      <c r="WO10">
        <v>767</v>
      </c>
      <c r="WP10">
        <v>758</v>
      </c>
      <c r="WQ10">
        <v>727</v>
      </c>
      <c r="WR10">
        <v>656</v>
      </c>
      <c r="WS10">
        <v>596</v>
      </c>
      <c r="WT10">
        <v>437</v>
      </c>
      <c r="WU10">
        <v>374</v>
      </c>
      <c r="WV10">
        <v>374</v>
      </c>
      <c r="WW10">
        <v>310</v>
      </c>
      <c r="WX10">
        <v>3716</v>
      </c>
      <c r="WY10">
        <v>3390</v>
      </c>
      <c r="WZ10">
        <v>2968</v>
      </c>
      <c r="XA10">
        <v>2716</v>
      </c>
      <c r="XB10">
        <v>2465</v>
      </c>
      <c r="XC10">
        <v>2427</v>
      </c>
      <c r="XD10">
        <v>2315</v>
      </c>
      <c r="XE10">
        <v>2288</v>
      </c>
      <c r="XF10">
        <v>1878</v>
      </c>
      <c r="XG10">
        <v>1782</v>
      </c>
      <c r="XH10">
        <v>1591</v>
      </c>
      <c r="XI10">
        <v>1554</v>
      </c>
      <c r="XJ10">
        <v>1486</v>
      </c>
      <c r="XK10">
        <v>1421</v>
      </c>
      <c r="XL10">
        <v>1375</v>
      </c>
      <c r="XM10">
        <v>1342</v>
      </c>
      <c r="XN10">
        <v>1269</v>
      </c>
      <c r="XO10">
        <v>1217</v>
      </c>
      <c r="XP10">
        <v>1140</v>
      </c>
      <c r="XQ10">
        <v>1120</v>
      </c>
      <c r="XR10">
        <v>963</v>
      </c>
      <c r="XS10">
        <v>892</v>
      </c>
      <c r="XT10">
        <v>830</v>
      </c>
      <c r="XU10">
        <v>816</v>
      </c>
      <c r="XV10">
        <v>785</v>
      </c>
      <c r="XW10">
        <v>6630</v>
      </c>
      <c r="XX10">
        <v>6232</v>
      </c>
      <c r="XY10">
        <v>6027</v>
      </c>
      <c r="XZ10">
        <v>5814</v>
      </c>
      <c r="YA10">
        <v>5283</v>
      </c>
      <c r="YB10">
        <v>5044</v>
      </c>
      <c r="YC10">
        <v>4846</v>
      </c>
      <c r="YD10">
        <v>4468</v>
      </c>
      <c r="YE10">
        <v>4342</v>
      </c>
      <c r="YF10">
        <v>4080</v>
      </c>
      <c r="YG10">
        <v>4005</v>
      </c>
      <c r="YH10">
        <v>3885</v>
      </c>
      <c r="YI10">
        <v>3632</v>
      </c>
      <c r="YJ10">
        <v>3349</v>
      </c>
      <c r="YK10">
        <v>3349</v>
      </c>
      <c r="YL10">
        <v>3221</v>
      </c>
      <c r="YM10">
        <v>2961</v>
      </c>
      <c r="YN10">
        <v>2768</v>
      </c>
      <c r="YO10">
        <v>2632</v>
      </c>
      <c r="YP10">
        <v>2625</v>
      </c>
      <c r="YQ10">
        <v>7651</v>
      </c>
      <c r="YR10">
        <v>7241</v>
      </c>
      <c r="YS10">
        <v>7095</v>
      </c>
      <c r="YT10">
        <v>6894</v>
      </c>
      <c r="YU10">
        <v>6642</v>
      </c>
      <c r="YV10">
        <v>6378</v>
      </c>
      <c r="YW10">
        <v>6251</v>
      </c>
      <c r="YX10">
        <v>6234</v>
      </c>
      <c r="YY10">
        <v>6114</v>
      </c>
      <c r="YZ10">
        <v>6121</v>
      </c>
      <c r="ZA10">
        <v>5958</v>
      </c>
      <c r="ZB10">
        <v>5448</v>
      </c>
      <c r="ZC10">
        <v>5261</v>
      </c>
      <c r="ZD10">
        <v>5066</v>
      </c>
      <c r="ZE10">
        <v>4931</v>
      </c>
      <c r="ZF10">
        <v>4881</v>
      </c>
      <c r="ZG10">
        <v>4694</v>
      </c>
      <c r="ZH10">
        <v>4541</v>
      </c>
      <c r="ZI10">
        <v>4326</v>
      </c>
      <c r="ZJ10">
        <v>4087</v>
      </c>
      <c r="ZK10">
        <v>3670</v>
      </c>
      <c r="ZL10">
        <v>3580</v>
      </c>
      <c r="ZM10">
        <v>3429</v>
      </c>
      <c r="ZN10">
        <v>3429</v>
      </c>
      <c r="ZO10">
        <v>3412</v>
      </c>
      <c r="ZP10">
        <v>4938</v>
      </c>
      <c r="ZQ10">
        <v>4584</v>
      </c>
      <c r="ZR10">
        <v>4377</v>
      </c>
      <c r="ZS10">
        <v>4077</v>
      </c>
      <c r="ZT10">
        <v>4014</v>
      </c>
      <c r="ZU10">
        <v>3776</v>
      </c>
      <c r="ZV10">
        <v>3678</v>
      </c>
      <c r="ZW10">
        <v>3693</v>
      </c>
      <c r="ZX10">
        <v>3666</v>
      </c>
      <c r="ZY10">
        <v>3669</v>
      </c>
      <c r="ZZ10">
        <v>3641</v>
      </c>
      <c r="AAA10">
        <v>3421</v>
      </c>
      <c r="AAB10">
        <v>3390</v>
      </c>
      <c r="AAC10">
        <v>3248</v>
      </c>
      <c r="AAD10">
        <v>2793</v>
      </c>
      <c r="AAE10">
        <v>2074</v>
      </c>
      <c r="AAF10">
        <v>1565</v>
      </c>
      <c r="AAG10">
        <v>214</v>
      </c>
      <c r="AAH10">
        <v>179</v>
      </c>
      <c r="AAI10">
        <v>137</v>
      </c>
      <c r="AAJ10">
        <v>2904</v>
      </c>
      <c r="AAK10">
        <v>2288</v>
      </c>
      <c r="AAL10">
        <v>1960</v>
      </c>
      <c r="AAM10">
        <v>1960</v>
      </c>
      <c r="AAN10">
        <v>1778</v>
      </c>
      <c r="AAO10">
        <v>1539</v>
      </c>
      <c r="AAP10">
        <v>1381</v>
      </c>
      <c r="AAQ10">
        <v>1325</v>
      </c>
      <c r="AAR10">
        <v>1225</v>
      </c>
      <c r="AAS10">
        <v>1124</v>
      </c>
      <c r="AAT10">
        <v>1110</v>
      </c>
      <c r="AAU10">
        <v>935</v>
      </c>
      <c r="AAV10">
        <v>931</v>
      </c>
      <c r="AAW10">
        <v>931</v>
      </c>
      <c r="AAX10">
        <v>913</v>
      </c>
      <c r="AAY10">
        <v>825</v>
      </c>
      <c r="AAZ10">
        <v>744</v>
      </c>
      <c r="ABA10">
        <v>726</v>
      </c>
      <c r="ABB10">
        <v>726</v>
      </c>
      <c r="ABC10">
        <v>707</v>
      </c>
      <c r="ABD10">
        <v>3075</v>
      </c>
      <c r="ABE10">
        <v>2478</v>
      </c>
      <c r="ABF10">
        <v>2281</v>
      </c>
      <c r="ABG10">
        <v>2222</v>
      </c>
      <c r="ABH10">
        <v>2056</v>
      </c>
      <c r="ABI10">
        <v>1695</v>
      </c>
      <c r="ABJ10">
        <v>1508</v>
      </c>
      <c r="ABK10">
        <v>1339</v>
      </c>
      <c r="ABL10">
        <v>1241</v>
      </c>
      <c r="ABM10">
        <v>1175</v>
      </c>
      <c r="ABN10">
        <v>1065</v>
      </c>
      <c r="ABO10">
        <v>927</v>
      </c>
      <c r="ABP10">
        <v>752</v>
      </c>
      <c r="ABQ10">
        <v>610</v>
      </c>
      <c r="ABR10">
        <v>553</v>
      </c>
      <c r="ABS10">
        <v>552</v>
      </c>
      <c r="ABT10">
        <v>481</v>
      </c>
      <c r="ABU10">
        <v>452</v>
      </c>
      <c r="ABV10">
        <v>362</v>
      </c>
      <c r="ABW10">
        <v>365</v>
      </c>
      <c r="ABX10">
        <v>365</v>
      </c>
      <c r="ABY10">
        <v>349</v>
      </c>
      <c r="ABZ10">
        <v>322</v>
      </c>
      <c r="ACA10">
        <v>313</v>
      </c>
      <c r="ACB10">
        <v>310</v>
      </c>
      <c r="ACC10">
        <v>2148</v>
      </c>
      <c r="ACD10">
        <v>1958</v>
      </c>
      <c r="ACE10">
        <v>1703</v>
      </c>
      <c r="ACF10">
        <v>1659</v>
      </c>
      <c r="ACG10">
        <v>1572</v>
      </c>
      <c r="ACH10">
        <v>1539</v>
      </c>
      <c r="ACI10">
        <v>1517</v>
      </c>
      <c r="ACJ10">
        <v>1508</v>
      </c>
      <c r="ACK10">
        <v>1492</v>
      </c>
      <c r="ACL10">
        <v>1477</v>
      </c>
      <c r="ACM10">
        <v>1205</v>
      </c>
      <c r="ACN10">
        <v>1162</v>
      </c>
      <c r="ACO10">
        <v>1106</v>
      </c>
      <c r="ACP10">
        <v>988</v>
      </c>
      <c r="ACQ10">
        <v>893</v>
      </c>
      <c r="ACR10">
        <v>838</v>
      </c>
      <c r="ACS10">
        <v>771</v>
      </c>
      <c r="ACT10">
        <v>757</v>
      </c>
      <c r="ACU10">
        <v>718</v>
      </c>
      <c r="ACV10">
        <v>671</v>
      </c>
      <c r="ACW10">
        <v>5362</v>
      </c>
      <c r="ACX10">
        <v>5068</v>
      </c>
      <c r="ACY10">
        <v>4720</v>
      </c>
      <c r="ACZ10">
        <v>4581</v>
      </c>
      <c r="ADA10">
        <v>4282</v>
      </c>
      <c r="ADB10">
        <v>4241</v>
      </c>
      <c r="ADC10">
        <v>4184</v>
      </c>
      <c r="ADD10">
        <v>3946</v>
      </c>
      <c r="ADE10">
        <v>3788</v>
      </c>
      <c r="ADF10">
        <v>3652</v>
      </c>
      <c r="ADG10">
        <v>3532</v>
      </c>
      <c r="ADH10">
        <v>3511</v>
      </c>
      <c r="ADI10">
        <v>1832</v>
      </c>
      <c r="ADJ10">
        <v>1822</v>
      </c>
      <c r="ADK10">
        <v>1720</v>
      </c>
      <c r="ADL10">
        <v>1718</v>
      </c>
      <c r="ADM10">
        <v>1626</v>
      </c>
      <c r="ADN10">
        <v>1357</v>
      </c>
      <c r="ADO10">
        <v>1323</v>
      </c>
      <c r="ADP10">
        <v>1089</v>
      </c>
      <c r="ADQ10">
        <v>2567</v>
      </c>
      <c r="ADR10">
        <v>2173</v>
      </c>
      <c r="ADS10">
        <v>1930</v>
      </c>
      <c r="ADT10">
        <v>1780</v>
      </c>
      <c r="ADU10">
        <v>1739</v>
      </c>
      <c r="ADV10">
        <v>1530</v>
      </c>
      <c r="ADW10">
        <v>1507</v>
      </c>
      <c r="ADX10">
        <v>1425</v>
      </c>
      <c r="ADY10">
        <v>1455</v>
      </c>
      <c r="ADZ10">
        <v>1478</v>
      </c>
      <c r="AEA10">
        <v>1440</v>
      </c>
      <c r="AEB10">
        <v>1406</v>
      </c>
      <c r="AEC10">
        <v>1446</v>
      </c>
      <c r="AED10">
        <v>1446</v>
      </c>
      <c r="AEE10">
        <v>1439</v>
      </c>
      <c r="AEF10">
        <v>1414</v>
      </c>
      <c r="AEG10">
        <v>1416</v>
      </c>
      <c r="AEH10">
        <v>1403</v>
      </c>
      <c r="AEI10">
        <v>1365</v>
      </c>
      <c r="AEJ10">
        <v>1294</v>
      </c>
      <c r="AEK10">
        <v>820</v>
      </c>
      <c r="AEL10">
        <v>741</v>
      </c>
      <c r="AEM10">
        <v>730</v>
      </c>
      <c r="AEN10">
        <v>738</v>
      </c>
      <c r="AEO10">
        <v>748</v>
      </c>
      <c r="AEP10">
        <v>2693</v>
      </c>
      <c r="AEQ10">
        <v>1910</v>
      </c>
      <c r="AER10">
        <v>1610</v>
      </c>
      <c r="AES10">
        <v>1477</v>
      </c>
      <c r="AET10">
        <v>1414</v>
      </c>
      <c r="AEU10">
        <v>1467</v>
      </c>
      <c r="AEV10">
        <v>1482</v>
      </c>
      <c r="AEW10">
        <v>1130</v>
      </c>
      <c r="AEX10">
        <v>1057</v>
      </c>
      <c r="AEY10">
        <v>1089</v>
      </c>
      <c r="AEZ10">
        <v>1150</v>
      </c>
      <c r="AFA10">
        <v>1120</v>
      </c>
      <c r="AFB10">
        <v>906</v>
      </c>
      <c r="AFC10">
        <v>906</v>
      </c>
      <c r="AFD10">
        <v>761</v>
      </c>
      <c r="AFE10">
        <v>430</v>
      </c>
      <c r="AFF10">
        <v>399</v>
      </c>
      <c r="AFG10">
        <v>376</v>
      </c>
      <c r="AFH10">
        <v>255</v>
      </c>
      <c r="AFI10">
        <v>260</v>
      </c>
      <c r="AFJ10">
        <v>2953</v>
      </c>
      <c r="AFK10">
        <v>2824</v>
      </c>
      <c r="AFL10">
        <v>2769</v>
      </c>
      <c r="AFM10">
        <v>2700</v>
      </c>
      <c r="AFN10">
        <v>2588</v>
      </c>
      <c r="AFO10">
        <v>2352</v>
      </c>
      <c r="AFP10">
        <v>2313</v>
      </c>
      <c r="AFQ10">
        <v>1896</v>
      </c>
      <c r="AFR10">
        <v>1699</v>
      </c>
      <c r="AFS10">
        <v>1554</v>
      </c>
      <c r="AFT10">
        <v>1342</v>
      </c>
      <c r="AFU10">
        <v>1287</v>
      </c>
      <c r="AFV10">
        <v>1287</v>
      </c>
      <c r="AFW10">
        <v>1268</v>
      </c>
      <c r="AFX10">
        <v>1183</v>
      </c>
      <c r="AFY10">
        <v>1093</v>
      </c>
      <c r="AFZ10">
        <v>1016</v>
      </c>
      <c r="AGA10">
        <v>962</v>
      </c>
      <c r="AGB10">
        <v>907</v>
      </c>
      <c r="AGC10">
        <v>855</v>
      </c>
      <c r="AGD10">
        <v>3689</v>
      </c>
      <c r="AGE10">
        <v>3480</v>
      </c>
      <c r="AGF10">
        <v>2959</v>
      </c>
      <c r="AGG10">
        <v>2959</v>
      </c>
      <c r="AGH10">
        <v>2911</v>
      </c>
      <c r="AGI10">
        <v>2918</v>
      </c>
      <c r="AGJ10">
        <v>2723</v>
      </c>
      <c r="AGK10">
        <v>2626</v>
      </c>
      <c r="AGL10">
        <v>2635</v>
      </c>
      <c r="AGM10">
        <v>2550</v>
      </c>
      <c r="AGN10">
        <v>2547</v>
      </c>
      <c r="AGO10">
        <v>2398</v>
      </c>
      <c r="AGP10">
        <v>2329</v>
      </c>
      <c r="AGQ10">
        <v>2264</v>
      </c>
      <c r="AGR10">
        <v>2102</v>
      </c>
      <c r="AGS10">
        <v>2040</v>
      </c>
      <c r="AGT10">
        <v>1869</v>
      </c>
      <c r="AGU10">
        <v>1756</v>
      </c>
      <c r="AGV10">
        <v>1756</v>
      </c>
      <c r="AGW10">
        <v>1770</v>
      </c>
      <c r="AGX10">
        <v>1750</v>
      </c>
      <c r="AGY10">
        <v>1754</v>
      </c>
      <c r="AGZ10">
        <v>1697</v>
      </c>
      <c r="AHA10">
        <v>1622</v>
      </c>
      <c r="AHB10">
        <v>1550</v>
      </c>
      <c r="AHC10">
        <v>8628</v>
      </c>
      <c r="AHD10">
        <v>8128</v>
      </c>
      <c r="AHE10">
        <v>8093</v>
      </c>
      <c r="AHF10">
        <v>7957</v>
      </c>
      <c r="AHG10">
        <v>7884</v>
      </c>
      <c r="AHH10">
        <v>7720</v>
      </c>
      <c r="AHI10">
        <v>7676</v>
      </c>
      <c r="AHJ10">
        <v>7637</v>
      </c>
      <c r="AHK10">
        <v>7467</v>
      </c>
      <c r="AHL10">
        <v>7209</v>
      </c>
      <c r="AHM10">
        <v>6844</v>
      </c>
      <c r="AHN10">
        <v>6448</v>
      </c>
      <c r="AHO10">
        <v>5851</v>
      </c>
      <c r="AHP10">
        <v>5682</v>
      </c>
      <c r="AHQ10">
        <v>5539</v>
      </c>
      <c r="AHR10">
        <v>5390</v>
      </c>
      <c r="AHS10">
        <v>5026</v>
      </c>
      <c r="AHT10">
        <v>4808</v>
      </c>
      <c r="AHU10">
        <v>4686</v>
      </c>
      <c r="AHV10">
        <v>4436</v>
      </c>
      <c r="AHW10">
        <v>6184</v>
      </c>
      <c r="AHX10">
        <v>5417</v>
      </c>
      <c r="AHY10">
        <v>5153</v>
      </c>
      <c r="AHZ10">
        <v>4932</v>
      </c>
      <c r="AIA10">
        <v>4657</v>
      </c>
      <c r="AIB10">
        <v>4329</v>
      </c>
      <c r="AIC10">
        <v>4231</v>
      </c>
      <c r="AID10">
        <v>3984</v>
      </c>
      <c r="AIE10">
        <v>3793</v>
      </c>
      <c r="AIF10">
        <v>3793</v>
      </c>
      <c r="AIG10">
        <v>3805</v>
      </c>
      <c r="AIH10">
        <v>3741</v>
      </c>
      <c r="AII10">
        <v>3689</v>
      </c>
      <c r="AIJ10">
        <v>3495</v>
      </c>
      <c r="AIK10">
        <v>3194</v>
      </c>
      <c r="AIL10">
        <v>2539</v>
      </c>
      <c r="AIM10">
        <v>2740</v>
      </c>
      <c r="AIN10">
        <v>2710</v>
      </c>
      <c r="AIO10">
        <v>2668</v>
      </c>
      <c r="AIP10">
        <v>2153</v>
      </c>
      <c r="AIQ10">
        <v>4388</v>
      </c>
      <c r="AIR10">
        <v>4076</v>
      </c>
      <c r="AIS10">
        <v>4042</v>
      </c>
      <c r="AIT10">
        <v>4077</v>
      </c>
      <c r="AIU10">
        <v>4056</v>
      </c>
      <c r="AIV10">
        <v>4161</v>
      </c>
      <c r="AIW10">
        <v>3820</v>
      </c>
      <c r="AIX10">
        <v>3859</v>
      </c>
      <c r="AIY10">
        <v>3804</v>
      </c>
      <c r="AIZ10">
        <v>3566</v>
      </c>
      <c r="AJA10">
        <v>3288</v>
      </c>
      <c r="AJB10">
        <v>2885</v>
      </c>
      <c r="AJC10">
        <v>2570</v>
      </c>
      <c r="AJD10">
        <v>2512</v>
      </c>
      <c r="AJE10">
        <v>2391</v>
      </c>
      <c r="AJF10">
        <v>2037</v>
      </c>
      <c r="AJG10">
        <v>2000</v>
      </c>
      <c r="AJH10">
        <v>2059</v>
      </c>
      <c r="AJI10">
        <v>2058</v>
      </c>
      <c r="AJJ10">
        <v>1984</v>
      </c>
      <c r="AJK10">
        <v>1004</v>
      </c>
      <c r="AJL10">
        <v>930</v>
      </c>
      <c r="AJM10">
        <v>836</v>
      </c>
      <c r="AJN10">
        <v>836</v>
      </c>
      <c r="AJO10">
        <v>804</v>
      </c>
      <c r="AJP10">
        <v>5162</v>
      </c>
      <c r="AJQ10">
        <v>4638</v>
      </c>
      <c r="AJR10">
        <v>4589</v>
      </c>
      <c r="AJS10">
        <v>3669</v>
      </c>
      <c r="AJT10">
        <v>3207</v>
      </c>
      <c r="AJU10">
        <v>2720</v>
      </c>
      <c r="AJV10">
        <v>1712</v>
      </c>
      <c r="AJW10">
        <v>1535</v>
      </c>
      <c r="AJX10">
        <v>1426</v>
      </c>
      <c r="AJY10">
        <v>1305</v>
      </c>
      <c r="AJZ10">
        <v>1210</v>
      </c>
      <c r="AKA10">
        <v>1127</v>
      </c>
      <c r="AKB10">
        <v>1069</v>
      </c>
      <c r="AKC10">
        <v>878</v>
      </c>
      <c r="AKD10">
        <v>847</v>
      </c>
      <c r="AKE10">
        <v>652</v>
      </c>
      <c r="AKF10">
        <v>628</v>
      </c>
      <c r="AKG10">
        <v>513</v>
      </c>
      <c r="AKH10">
        <v>419</v>
      </c>
      <c r="AKI10">
        <v>300</v>
      </c>
      <c r="AKJ10">
        <v>3369</v>
      </c>
      <c r="AKK10">
        <v>2872</v>
      </c>
      <c r="AKL10">
        <v>2707</v>
      </c>
      <c r="AKM10">
        <v>2707</v>
      </c>
      <c r="AKN10">
        <v>2653</v>
      </c>
      <c r="AKO10">
        <v>2636</v>
      </c>
      <c r="AKP10">
        <v>2438</v>
      </c>
      <c r="AKQ10">
        <v>2470</v>
      </c>
      <c r="AKR10">
        <v>2493</v>
      </c>
      <c r="AKS10">
        <v>2189</v>
      </c>
      <c r="AKT10">
        <v>1951</v>
      </c>
      <c r="AKU10">
        <v>1905</v>
      </c>
      <c r="AKV10">
        <v>1720</v>
      </c>
      <c r="AKW10">
        <v>1720</v>
      </c>
      <c r="AKX10">
        <v>1454</v>
      </c>
      <c r="AKY10">
        <v>1435</v>
      </c>
      <c r="AKZ10">
        <v>1415</v>
      </c>
      <c r="ALA10">
        <v>1313</v>
      </c>
      <c r="ALB10">
        <v>1313</v>
      </c>
      <c r="ALC10">
        <v>1265</v>
      </c>
      <c r="ALD10">
        <v>2650</v>
      </c>
      <c r="ALE10">
        <v>2057</v>
      </c>
      <c r="ALF10">
        <v>1809</v>
      </c>
      <c r="ALG10">
        <v>1733</v>
      </c>
      <c r="ALH10">
        <v>1618</v>
      </c>
      <c r="ALI10">
        <v>1600</v>
      </c>
      <c r="ALJ10">
        <v>1409</v>
      </c>
      <c r="ALK10">
        <v>1376</v>
      </c>
      <c r="ALL10">
        <v>1351</v>
      </c>
      <c r="ALM10">
        <v>1326</v>
      </c>
      <c r="ALN10">
        <v>1179</v>
      </c>
      <c r="ALO10">
        <v>1122</v>
      </c>
      <c r="ALP10">
        <v>919</v>
      </c>
      <c r="ALQ10">
        <v>813</v>
      </c>
      <c r="ALR10">
        <v>765</v>
      </c>
      <c r="ALS10">
        <v>751</v>
      </c>
      <c r="ALT10">
        <v>742</v>
      </c>
      <c r="ALU10">
        <v>580</v>
      </c>
      <c r="ALV10">
        <v>355</v>
      </c>
      <c r="ALW10">
        <v>334</v>
      </c>
      <c r="ALX10">
        <v>334</v>
      </c>
      <c r="ALY10">
        <v>306</v>
      </c>
      <c r="ALZ10">
        <v>257</v>
      </c>
      <c r="AMA10">
        <v>207</v>
      </c>
      <c r="AMB10">
        <v>198</v>
      </c>
      <c r="AMC10">
        <v>3083</v>
      </c>
      <c r="AMD10">
        <v>2675</v>
      </c>
      <c r="AME10">
        <v>2291</v>
      </c>
      <c r="AMF10">
        <v>1888</v>
      </c>
      <c r="AMG10">
        <v>1766</v>
      </c>
      <c r="AMH10">
        <v>1475</v>
      </c>
      <c r="AMI10">
        <v>1212</v>
      </c>
      <c r="AMJ10">
        <v>1056</v>
      </c>
      <c r="AMK10">
        <v>965</v>
      </c>
      <c r="AML10">
        <v>937</v>
      </c>
      <c r="AMM10">
        <v>923</v>
      </c>
      <c r="AMN10">
        <v>885</v>
      </c>
      <c r="AMO10">
        <v>819</v>
      </c>
      <c r="AMP10">
        <v>792</v>
      </c>
      <c r="AMQ10">
        <v>802</v>
      </c>
      <c r="AMR10">
        <v>769</v>
      </c>
      <c r="AMS10">
        <v>703</v>
      </c>
      <c r="AMT10">
        <v>625</v>
      </c>
      <c r="AMU10">
        <v>591</v>
      </c>
      <c r="AMV10">
        <v>514</v>
      </c>
      <c r="AMW10">
        <v>3671</v>
      </c>
      <c r="AMX10">
        <v>3396</v>
      </c>
      <c r="AMY10">
        <v>3156</v>
      </c>
      <c r="AMZ10">
        <v>3150</v>
      </c>
      <c r="ANA10">
        <v>3070</v>
      </c>
      <c r="ANB10">
        <v>3095</v>
      </c>
      <c r="ANC10">
        <v>3055</v>
      </c>
      <c r="AND10">
        <v>2857</v>
      </c>
      <c r="ANE10">
        <v>2808</v>
      </c>
      <c r="ANF10">
        <v>2682</v>
      </c>
      <c r="ANG10">
        <v>2550</v>
      </c>
      <c r="ANH10">
        <v>2451</v>
      </c>
      <c r="ANI10">
        <v>2418</v>
      </c>
      <c r="ANJ10">
        <v>2213</v>
      </c>
      <c r="ANK10">
        <v>2195</v>
      </c>
      <c r="ANL10">
        <v>2118</v>
      </c>
      <c r="ANM10">
        <v>2156</v>
      </c>
      <c r="ANN10">
        <v>2033</v>
      </c>
      <c r="ANO10">
        <v>1969</v>
      </c>
      <c r="ANP10">
        <v>1907</v>
      </c>
      <c r="ANQ10">
        <v>2488</v>
      </c>
      <c r="ANR10">
        <v>2663</v>
      </c>
      <c r="ANS10">
        <v>2578</v>
      </c>
      <c r="ANT10">
        <v>2601</v>
      </c>
      <c r="ANU10">
        <v>2641</v>
      </c>
      <c r="ANV10">
        <v>2634</v>
      </c>
      <c r="ANW10">
        <v>2359</v>
      </c>
      <c r="ANX10">
        <v>2331</v>
      </c>
      <c r="ANY10">
        <v>2020</v>
      </c>
      <c r="ANZ10">
        <v>1855</v>
      </c>
      <c r="AOA10">
        <v>1795</v>
      </c>
      <c r="AOB10">
        <v>1751</v>
      </c>
      <c r="AOC10">
        <v>1579</v>
      </c>
      <c r="AOD10">
        <v>1579</v>
      </c>
      <c r="AOE10">
        <v>1480</v>
      </c>
      <c r="AOF10">
        <v>1471</v>
      </c>
      <c r="AOG10">
        <v>1464</v>
      </c>
      <c r="AOH10">
        <v>1436</v>
      </c>
      <c r="AOI10">
        <v>1391</v>
      </c>
      <c r="AOJ10">
        <v>1336</v>
      </c>
      <c r="AOK10">
        <v>1011</v>
      </c>
      <c r="AOL10">
        <v>998</v>
      </c>
      <c r="AOM10">
        <v>810</v>
      </c>
      <c r="AON10">
        <v>728</v>
      </c>
      <c r="AOO10">
        <v>573</v>
      </c>
      <c r="AOP10">
        <v>2832</v>
      </c>
      <c r="AOQ10">
        <v>2457</v>
      </c>
      <c r="AOR10">
        <v>2371</v>
      </c>
      <c r="AOS10">
        <v>2237</v>
      </c>
      <c r="AOT10">
        <v>2103</v>
      </c>
      <c r="AOU10">
        <v>2030</v>
      </c>
      <c r="AOV10">
        <v>1823</v>
      </c>
      <c r="AOW10">
        <v>1690</v>
      </c>
      <c r="AOX10">
        <v>1688</v>
      </c>
      <c r="AOY10">
        <v>1633</v>
      </c>
      <c r="AOZ10">
        <v>1458</v>
      </c>
      <c r="APA10">
        <v>1310</v>
      </c>
      <c r="APB10">
        <v>1175</v>
      </c>
      <c r="APC10">
        <v>927</v>
      </c>
      <c r="APD10">
        <v>916</v>
      </c>
      <c r="APE10">
        <v>710</v>
      </c>
      <c r="APF10">
        <v>656</v>
      </c>
      <c r="APG10">
        <v>627</v>
      </c>
      <c r="APH10">
        <v>561</v>
      </c>
      <c r="API10">
        <v>545</v>
      </c>
      <c r="APJ10">
        <v>3418</v>
      </c>
      <c r="APK10">
        <v>3229</v>
      </c>
      <c r="APL10">
        <v>3260</v>
      </c>
      <c r="APM10">
        <v>3282</v>
      </c>
      <c r="APN10">
        <v>3049</v>
      </c>
      <c r="APO10">
        <v>2748</v>
      </c>
      <c r="APP10">
        <v>2651</v>
      </c>
      <c r="APQ10">
        <v>2559</v>
      </c>
      <c r="APR10">
        <v>2493</v>
      </c>
      <c r="APS10">
        <v>2350</v>
      </c>
      <c r="APT10">
        <v>2241</v>
      </c>
      <c r="APU10">
        <v>2046</v>
      </c>
      <c r="APV10">
        <v>1875</v>
      </c>
      <c r="APW10">
        <v>1875</v>
      </c>
      <c r="APX10">
        <v>1627</v>
      </c>
      <c r="APY10">
        <v>1552</v>
      </c>
      <c r="APZ10">
        <v>1528</v>
      </c>
      <c r="AQA10">
        <v>1514</v>
      </c>
      <c r="AQB10">
        <v>1263</v>
      </c>
      <c r="AQC10">
        <v>1189</v>
      </c>
      <c r="AQD10">
        <v>1182</v>
      </c>
      <c r="AQE10">
        <v>1121</v>
      </c>
      <c r="AQF10">
        <v>1054</v>
      </c>
      <c r="AQG10">
        <v>1054</v>
      </c>
      <c r="AQH10">
        <v>1065</v>
      </c>
      <c r="AQI10">
        <v>3437</v>
      </c>
      <c r="AQJ10">
        <v>3016</v>
      </c>
      <c r="AQK10">
        <v>2652</v>
      </c>
      <c r="AQL10">
        <v>2435</v>
      </c>
      <c r="AQM10">
        <v>1891</v>
      </c>
      <c r="AQN10">
        <v>1748</v>
      </c>
      <c r="AQO10">
        <v>1451</v>
      </c>
      <c r="AQP10">
        <v>1205</v>
      </c>
      <c r="AQQ10">
        <v>1197</v>
      </c>
      <c r="AQR10">
        <v>931</v>
      </c>
      <c r="AQS10">
        <v>861</v>
      </c>
      <c r="AQT10">
        <v>684</v>
      </c>
      <c r="AQU10">
        <v>649</v>
      </c>
      <c r="AQV10">
        <v>649</v>
      </c>
      <c r="AQW10">
        <v>603</v>
      </c>
      <c r="AQX10">
        <v>333</v>
      </c>
      <c r="AQY10">
        <v>250</v>
      </c>
      <c r="AQZ10">
        <v>226</v>
      </c>
      <c r="ARA10">
        <v>217</v>
      </c>
      <c r="ARB10">
        <v>216</v>
      </c>
      <c r="ARC10">
        <v>4396</v>
      </c>
      <c r="ARD10">
        <v>3995</v>
      </c>
      <c r="ARE10">
        <v>3466</v>
      </c>
      <c r="ARF10">
        <v>3434</v>
      </c>
      <c r="ARG10">
        <v>3328</v>
      </c>
      <c r="ARH10">
        <v>3282</v>
      </c>
      <c r="ARI10">
        <v>3175</v>
      </c>
      <c r="ARJ10">
        <v>3106</v>
      </c>
      <c r="ARK10">
        <v>2874</v>
      </c>
      <c r="ARL10">
        <v>2752</v>
      </c>
      <c r="ARM10">
        <v>2530</v>
      </c>
      <c r="ARN10">
        <v>2541</v>
      </c>
      <c r="ARO10">
        <v>2519</v>
      </c>
      <c r="ARP10">
        <v>2456</v>
      </c>
      <c r="ARQ10">
        <v>2354</v>
      </c>
      <c r="ARR10">
        <v>2110</v>
      </c>
      <c r="ARS10">
        <v>1814</v>
      </c>
      <c r="ART10">
        <v>1671</v>
      </c>
      <c r="ARU10">
        <v>1532</v>
      </c>
      <c r="ARV10">
        <v>1406</v>
      </c>
      <c r="ARW10">
        <v>4561</v>
      </c>
      <c r="ARX10">
        <v>4399</v>
      </c>
      <c r="ARY10">
        <v>4179</v>
      </c>
      <c r="ARZ10">
        <v>4095</v>
      </c>
      <c r="ASA10">
        <v>4095</v>
      </c>
      <c r="ASB10">
        <v>4000</v>
      </c>
      <c r="ASC10">
        <v>3965</v>
      </c>
      <c r="ASD10">
        <v>3803</v>
      </c>
      <c r="ASE10">
        <v>3584</v>
      </c>
      <c r="ASF10">
        <v>3570</v>
      </c>
      <c r="ASG10">
        <v>3496</v>
      </c>
      <c r="ASH10">
        <v>3326</v>
      </c>
      <c r="ASI10">
        <v>3292</v>
      </c>
      <c r="ASJ10">
        <v>3222</v>
      </c>
      <c r="ASK10">
        <v>3011</v>
      </c>
      <c r="ASL10">
        <v>2684</v>
      </c>
      <c r="ASM10">
        <v>2588</v>
      </c>
      <c r="ASN10">
        <v>2512</v>
      </c>
      <c r="ASO10">
        <v>2360</v>
      </c>
      <c r="ASP10">
        <v>2269</v>
      </c>
      <c r="ASQ10">
        <v>2130</v>
      </c>
      <c r="ASR10">
        <v>2020</v>
      </c>
      <c r="ASS10">
        <v>1937</v>
      </c>
      <c r="AST10">
        <v>1851</v>
      </c>
      <c r="ASU10">
        <v>1694</v>
      </c>
      <c r="ASV10">
        <v>1411</v>
      </c>
      <c r="ASW10">
        <v>2903</v>
      </c>
      <c r="ASX10">
        <v>2791</v>
      </c>
      <c r="ASY10">
        <v>2654</v>
      </c>
      <c r="ASZ10">
        <v>2430</v>
      </c>
      <c r="ATA10">
        <v>2176</v>
      </c>
      <c r="ATB10">
        <v>2213</v>
      </c>
      <c r="ATC10">
        <v>2181</v>
      </c>
      <c r="ATD10">
        <v>2029</v>
      </c>
      <c r="ATE10">
        <v>1932</v>
      </c>
      <c r="ATF10">
        <v>1698</v>
      </c>
      <c r="ATG10">
        <v>1621</v>
      </c>
      <c r="ATH10">
        <v>1536</v>
      </c>
      <c r="ATI10">
        <v>1551</v>
      </c>
      <c r="ATJ10">
        <v>1488</v>
      </c>
      <c r="ATK10">
        <v>1452</v>
      </c>
      <c r="ATL10">
        <v>1231</v>
      </c>
      <c r="ATM10">
        <v>959</v>
      </c>
      <c r="ATN10">
        <v>959</v>
      </c>
      <c r="ATO10">
        <v>864</v>
      </c>
      <c r="ATP10">
        <v>2303</v>
      </c>
      <c r="ATQ10">
        <v>2303</v>
      </c>
      <c r="ATR10">
        <v>2292</v>
      </c>
      <c r="ATS10">
        <v>1822</v>
      </c>
      <c r="ATT10">
        <v>1687</v>
      </c>
      <c r="ATU10">
        <v>1641</v>
      </c>
      <c r="ATV10">
        <v>1590</v>
      </c>
      <c r="ATW10">
        <v>1547</v>
      </c>
      <c r="ATX10">
        <v>1470</v>
      </c>
      <c r="ATY10">
        <v>1407</v>
      </c>
      <c r="ATZ10">
        <v>1399</v>
      </c>
      <c r="AUA10">
        <v>1353</v>
      </c>
      <c r="AUB10">
        <v>1372</v>
      </c>
      <c r="AUC10">
        <v>1378</v>
      </c>
      <c r="AUD10">
        <v>1315</v>
      </c>
      <c r="AUE10">
        <v>1360</v>
      </c>
      <c r="AUF10">
        <v>1283</v>
      </c>
      <c r="AUG10">
        <v>1240</v>
      </c>
      <c r="AUH10">
        <v>826</v>
      </c>
      <c r="AUI10">
        <v>481</v>
      </c>
      <c r="AUJ10">
        <v>4558</v>
      </c>
      <c r="AUK10">
        <v>4167</v>
      </c>
      <c r="AUL10">
        <v>3783</v>
      </c>
      <c r="AUM10">
        <v>3783</v>
      </c>
      <c r="AUN10">
        <v>3561</v>
      </c>
      <c r="AUO10">
        <v>3246</v>
      </c>
      <c r="AUP10">
        <v>3141</v>
      </c>
      <c r="AUQ10">
        <v>3025</v>
      </c>
      <c r="AUR10">
        <v>2700</v>
      </c>
      <c r="AUS10">
        <v>2532</v>
      </c>
      <c r="AUT10">
        <v>2462</v>
      </c>
      <c r="AUU10">
        <v>2050</v>
      </c>
      <c r="AUV10">
        <v>1984</v>
      </c>
      <c r="AUW10">
        <v>1797</v>
      </c>
      <c r="AUX10">
        <v>1735</v>
      </c>
      <c r="AUY10">
        <v>1716</v>
      </c>
      <c r="AUZ10">
        <v>1719</v>
      </c>
      <c r="AVA10">
        <v>1637</v>
      </c>
      <c r="AVB10">
        <v>1556</v>
      </c>
      <c r="AVC10">
        <v>1556</v>
      </c>
      <c r="AVD10">
        <v>3190</v>
      </c>
      <c r="AVE10">
        <v>2770</v>
      </c>
      <c r="AVF10">
        <v>2639</v>
      </c>
      <c r="AVG10">
        <v>2629</v>
      </c>
      <c r="AVH10">
        <v>2581</v>
      </c>
      <c r="AVI10">
        <v>2541</v>
      </c>
      <c r="AVJ10">
        <v>2363</v>
      </c>
      <c r="AVK10">
        <v>2260</v>
      </c>
      <c r="AVL10">
        <v>2175</v>
      </c>
      <c r="AVM10">
        <v>1953</v>
      </c>
      <c r="AVN10">
        <v>1828</v>
      </c>
      <c r="AVO10">
        <v>1775</v>
      </c>
      <c r="AVP10">
        <v>1795</v>
      </c>
      <c r="AVQ10">
        <v>1623</v>
      </c>
      <c r="AVR10">
        <v>1567</v>
      </c>
      <c r="AVS10">
        <v>1414</v>
      </c>
      <c r="AVT10">
        <v>1083</v>
      </c>
      <c r="AVU10">
        <v>1030</v>
      </c>
      <c r="AVV10">
        <v>862</v>
      </c>
      <c r="AVW10">
        <v>724</v>
      </c>
      <c r="AVX10">
        <v>724</v>
      </c>
      <c r="AVY10">
        <v>592</v>
      </c>
      <c r="AVZ10">
        <v>501</v>
      </c>
      <c r="AWA10">
        <v>467</v>
      </c>
      <c r="AWB10">
        <v>446</v>
      </c>
      <c r="AWC10">
        <v>2778</v>
      </c>
      <c r="AWD10">
        <v>2375</v>
      </c>
      <c r="AWE10">
        <v>1461</v>
      </c>
      <c r="AWF10">
        <v>1257</v>
      </c>
      <c r="AWG10">
        <v>1151</v>
      </c>
      <c r="AWH10">
        <v>1079</v>
      </c>
      <c r="AWI10">
        <v>863</v>
      </c>
      <c r="AWJ10">
        <v>824</v>
      </c>
      <c r="AWK10">
        <v>752</v>
      </c>
      <c r="AWL10">
        <v>706</v>
      </c>
      <c r="AWM10">
        <v>679</v>
      </c>
      <c r="AWN10">
        <v>644</v>
      </c>
      <c r="AWO10">
        <v>569</v>
      </c>
      <c r="AWP10">
        <v>558</v>
      </c>
      <c r="AWQ10">
        <v>527</v>
      </c>
      <c r="AWR10">
        <v>515</v>
      </c>
      <c r="AWS10">
        <v>479</v>
      </c>
      <c r="AWT10">
        <v>362</v>
      </c>
      <c r="AWU10">
        <v>320</v>
      </c>
      <c r="AWV10">
        <v>296</v>
      </c>
      <c r="AWW10">
        <v>2183</v>
      </c>
      <c r="AWX10">
        <v>1874</v>
      </c>
      <c r="AWY10">
        <v>1853</v>
      </c>
      <c r="AWZ10">
        <v>1770</v>
      </c>
      <c r="AXA10">
        <v>1733</v>
      </c>
      <c r="AXB10">
        <v>1679</v>
      </c>
      <c r="AXC10">
        <v>1609</v>
      </c>
      <c r="AXD10">
        <v>1638</v>
      </c>
      <c r="AXE10">
        <v>1610</v>
      </c>
      <c r="AXF10">
        <v>1591</v>
      </c>
      <c r="AXG10">
        <v>1572</v>
      </c>
      <c r="AXH10">
        <v>1599</v>
      </c>
      <c r="AXI10">
        <v>1571</v>
      </c>
      <c r="AXJ10">
        <v>1587</v>
      </c>
      <c r="AXK10">
        <v>1642</v>
      </c>
      <c r="AXL10">
        <v>1395</v>
      </c>
      <c r="AXM10">
        <v>1275</v>
      </c>
      <c r="AXN10">
        <v>1267</v>
      </c>
      <c r="AXO10">
        <v>1277</v>
      </c>
      <c r="AXP10">
        <v>1163</v>
      </c>
      <c r="AXQ10">
        <v>1109</v>
      </c>
      <c r="AXR10">
        <v>1032</v>
      </c>
      <c r="AXS10">
        <v>1023</v>
      </c>
      <c r="AXT10">
        <v>968</v>
      </c>
      <c r="AXU10">
        <v>918</v>
      </c>
      <c r="AXV10">
        <v>1335</v>
      </c>
      <c r="AXW10">
        <v>1206</v>
      </c>
      <c r="AXX10">
        <v>1099</v>
      </c>
      <c r="AXY10">
        <v>1056</v>
      </c>
      <c r="AXZ10">
        <v>1023</v>
      </c>
      <c r="AYA10">
        <v>1047</v>
      </c>
      <c r="AYB10">
        <v>1037</v>
      </c>
      <c r="AYC10">
        <v>983</v>
      </c>
      <c r="AYD10">
        <v>983</v>
      </c>
      <c r="AYE10">
        <v>932</v>
      </c>
      <c r="AYF10">
        <v>954</v>
      </c>
      <c r="AYG10">
        <v>931</v>
      </c>
      <c r="AYH10">
        <v>741</v>
      </c>
      <c r="AYI10">
        <v>633</v>
      </c>
      <c r="AYJ10">
        <v>569</v>
      </c>
      <c r="AYK10">
        <v>561</v>
      </c>
      <c r="AYL10">
        <v>502</v>
      </c>
      <c r="AYM10">
        <v>354</v>
      </c>
      <c r="AYN10">
        <v>295</v>
      </c>
      <c r="AYO10">
        <v>234</v>
      </c>
      <c r="AYP10">
        <v>1046</v>
      </c>
      <c r="AYQ10">
        <v>975</v>
      </c>
      <c r="AYR10">
        <v>946</v>
      </c>
      <c r="AYS10">
        <v>1001</v>
      </c>
      <c r="AYT10">
        <v>762</v>
      </c>
      <c r="AYU10">
        <v>714</v>
      </c>
      <c r="AYV10">
        <v>701</v>
      </c>
      <c r="AYW10">
        <v>660</v>
      </c>
      <c r="AYX10">
        <v>649</v>
      </c>
      <c r="AYY10">
        <v>585</v>
      </c>
      <c r="AYZ10">
        <v>604</v>
      </c>
      <c r="AZA10">
        <v>559</v>
      </c>
      <c r="AZB10">
        <v>542</v>
      </c>
      <c r="AZC10">
        <v>502</v>
      </c>
      <c r="AZD10">
        <v>452</v>
      </c>
      <c r="AZE10">
        <v>432</v>
      </c>
      <c r="AZF10">
        <v>437</v>
      </c>
      <c r="AZG10">
        <v>403</v>
      </c>
      <c r="AZH10">
        <v>375</v>
      </c>
      <c r="AZI10">
        <v>291</v>
      </c>
      <c r="AZJ10">
        <v>1379</v>
      </c>
      <c r="AZK10">
        <v>1279</v>
      </c>
      <c r="AZL10">
        <v>1325</v>
      </c>
      <c r="AZM10">
        <v>1288</v>
      </c>
      <c r="AZN10">
        <v>957</v>
      </c>
      <c r="AZO10">
        <v>906</v>
      </c>
      <c r="AZP10">
        <v>897</v>
      </c>
      <c r="AZQ10">
        <v>862</v>
      </c>
      <c r="AZR10">
        <v>812</v>
      </c>
      <c r="AZS10">
        <v>806</v>
      </c>
      <c r="AZT10">
        <v>681</v>
      </c>
      <c r="AZU10">
        <v>659</v>
      </c>
      <c r="AZV10">
        <v>626</v>
      </c>
      <c r="AZW10">
        <v>626</v>
      </c>
      <c r="AZX10">
        <v>663</v>
      </c>
      <c r="AZY10">
        <v>626</v>
      </c>
      <c r="AZZ10">
        <v>635</v>
      </c>
      <c r="BAA10">
        <v>627</v>
      </c>
      <c r="BAB10">
        <v>615</v>
      </c>
      <c r="BAC10">
        <v>563</v>
      </c>
      <c r="BAD10">
        <v>525</v>
      </c>
      <c r="BAE10">
        <v>532</v>
      </c>
      <c r="BAF10">
        <v>361</v>
      </c>
      <c r="BAG10">
        <v>326</v>
      </c>
      <c r="BAH10">
        <v>300</v>
      </c>
      <c r="BAI10">
        <v>2383</v>
      </c>
      <c r="BAJ10">
        <v>3547</v>
      </c>
      <c r="BAK10">
        <v>847</v>
      </c>
      <c r="BAL10">
        <v>771</v>
      </c>
      <c r="BAM10">
        <v>739</v>
      </c>
      <c r="BAN10">
        <v>630</v>
      </c>
      <c r="BAO10">
        <v>561</v>
      </c>
      <c r="BAP10">
        <v>534</v>
      </c>
      <c r="BAQ10">
        <v>455</v>
      </c>
      <c r="BAR10">
        <v>402</v>
      </c>
      <c r="BAS10">
        <v>398</v>
      </c>
      <c r="BAT10">
        <v>396</v>
      </c>
      <c r="BAU10">
        <v>347</v>
      </c>
      <c r="BAV10">
        <v>347</v>
      </c>
      <c r="BAW10">
        <v>363</v>
      </c>
      <c r="BAX10">
        <v>332</v>
      </c>
      <c r="BAY10">
        <v>314</v>
      </c>
      <c r="BAZ10">
        <v>316</v>
      </c>
      <c r="BBA10">
        <v>317</v>
      </c>
      <c r="BBB10">
        <v>267</v>
      </c>
      <c r="BBC10">
        <v>5379</v>
      </c>
      <c r="BBD10">
        <v>5214</v>
      </c>
      <c r="BBE10">
        <v>3490</v>
      </c>
      <c r="BBF10">
        <v>3434</v>
      </c>
      <c r="BBG10">
        <v>3340</v>
      </c>
      <c r="BBH10">
        <v>3009</v>
      </c>
      <c r="BBI10">
        <v>2721</v>
      </c>
      <c r="BBJ10">
        <v>2700</v>
      </c>
      <c r="BBK10">
        <v>2497</v>
      </c>
      <c r="BBL10">
        <v>2459</v>
      </c>
      <c r="BBM10">
        <v>2332</v>
      </c>
      <c r="BBN10">
        <v>2206</v>
      </c>
      <c r="BBO10">
        <v>2215</v>
      </c>
      <c r="BBP10">
        <v>2182</v>
      </c>
      <c r="BBQ10">
        <v>2114</v>
      </c>
      <c r="BBR10">
        <v>2079</v>
      </c>
      <c r="BBS10">
        <v>1824</v>
      </c>
      <c r="BBT10">
        <v>1547</v>
      </c>
      <c r="BBU10">
        <v>1408</v>
      </c>
      <c r="BBV10">
        <v>1267</v>
      </c>
      <c r="BBW10">
        <v>1860</v>
      </c>
      <c r="BBX10">
        <v>1762</v>
      </c>
      <c r="BBY10">
        <v>1587</v>
      </c>
      <c r="BBZ10">
        <v>1212</v>
      </c>
      <c r="BCA10">
        <v>1270</v>
      </c>
      <c r="BCB10">
        <v>1205</v>
      </c>
      <c r="BCC10">
        <v>1184</v>
      </c>
      <c r="BCD10">
        <v>1130</v>
      </c>
      <c r="BCE10">
        <v>1107</v>
      </c>
      <c r="BCF10">
        <v>1024</v>
      </c>
      <c r="BCG10">
        <v>1022</v>
      </c>
      <c r="BCH10">
        <v>1006</v>
      </c>
      <c r="BCI10">
        <v>1043</v>
      </c>
      <c r="BCJ10">
        <v>1019</v>
      </c>
      <c r="BCK10">
        <v>1019</v>
      </c>
      <c r="BCL10">
        <v>986</v>
      </c>
      <c r="BCM10">
        <v>996</v>
      </c>
      <c r="BCN10">
        <v>986</v>
      </c>
      <c r="BCO10">
        <v>968</v>
      </c>
      <c r="BCP10">
        <v>981</v>
      </c>
      <c r="BCQ10">
        <v>543</v>
      </c>
      <c r="BCR10">
        <v>456</v>
      </c>
      <c r="BCS10">
        <v>384</v>
      </c>
      <c r="BCT10">
        <v>337</v>
      </c>
      <c r="BCU10">
        <v>315</v>
      </c>
      <c r="BCV10">
        <v>1835</v>
      </c>
      <c r="BCW10">
        <v>1584</v>
      </c>
      <c r="BCX10">
        <v>1526</v>
      </c>
      <c r="BCY10">
        <v>1483</v>
      </c>
      <c r="BCZ10">
        <v>1506</v>
      </c>
      <c r="BDA10">
        <v>1467</v>
      </c>
      <c r="BDB10">
        <v>1374</v>
      </c>
      <c r="BDC10">
        <v>1238</v>
      </c>
      <c r="BDD10">
        <v>1023</v>
      </c>
      <c r="BDE10">
        <v>887</v>
      </c>
      <c r="BDF10">
        <v>700</v>
      </c>
      <c r="BDG10">
        <v>442</v>
      </c>
      <c r="BDH10">
        <v>359</v>
      </c>
      <c r="BDI10">
        <v>305</v>
      </c>
      <c r="BDJ10">
        <v>176</v>
      </c>
      <c r="BDK10">
        <v>114</v>
      </c>
      <c r="BDL10">
        <v>60</v>
      </c>
      <c r="BDM10">
        <v>39</v>
      </c>
      <c r="BDN10">
        <v>9</v>
      </c>
      <c r="BDO10">
        <v>8</v>
      </c>
      <c r="BDP10">
        <v>1061</v>
      </c>
      <c r="BDQ10">
        <v>925</v>
      </c>
      <c r="BDR10">
        <v>864</v>
      </c>
      <c r="BDS10">
        <v>864</v>
      </c>
      <c r="BDT10">
        <v>710</v>
      </c>
      <c r="BDU10">
        <v>532</v>
      </c>
      <c r="BDV10">
        <v>407</v>
      </c>
      <c r="BDW10">
        <v>402</v>
      </c>
      <c r="BDX10">
        <v>378</v>
      </c>
      <c r="BDY10">
        <v>397</v>
      </c>
      <c r="BDZ10">
        <v>396</v>
      </c>
      <c r="BEA10">
        <v>400</v>
      </c>
      <c r="BEB10">
        <v>358</v>
      </c>
      <c r="BEC10">
        <v>264</v>
      </c>
      <c r="BED10">
        <v>265</v>
      </c>
      <c r="BEE10">
        <v>137</v>
      </c>
      <c r="BEF10">
        <v>135</v>
      </c>
      <c r="BEG10">
        <v>7</v>
      </c>
      <c r="BEH10">
        <v>4</v>
      </c>
      <c r="BEI10">
        <v>3</v>
      </c>
      <c r="BEJ10">
        <v>944</v>
      </c>
      <c r="BEK10">
        <v>608</v>
      </c>
      <c r="BEL10">
        <v>494</v>
      </c>
      <c r="BEM10">
        <v>494</v>
      </c>
      <c r="BEN10">
        <v>347</v>
      </c>
      <c r="BEO10">
        <v>247</v>
      </c>
      <c r="BEP10">
        <v>181</v>
      </c>
      <c r="BEQ10">
        <v>24</v>
      </c>
      <c r="BER10">
        <v>24</v>
      </c>
      <c r="BES10">
        <v>24</v>
      </c>
      <c r="BET10">
        <v>24</v>
      </c>
      <c r="BEU10">
        <v>21</v>
      </c>
      <c r="BEV10">
        <v>18</v>
      </c>
      <c r="BEW10">
        <v>18</v>
      </c>
      <c r="BEX10">
        <v>18</v>
      </c>
      <c r="BEY10">
        <v>18</v>
      </c>
      <c r="BEZ10">
        <v>18</v>
      </c>
      <c r="BFA10">
        <v>17</v>
      </c>
      <c r="BFB10">
        <v>16</v>
      </c>
      <c r="BFC10">
        <v>16</v>
      </c>
      <c r="BFD10">
        <v>16</v>
      </c>
      <c r="BFE10">
        <v>6</v>
      </c>
      <c r="BFF10">
        <v>3</v>
      </c>
      <c r="BFG10">
        <v>1</v>
      </c>
      <c r="BFH10">
        <v>1</v>
      </c>
      <c r="BFI10">
        <v>392</v>
      </c>
      <c r="BFJ10">
        <v>322</v>
      </c>
      <c r="BFK10">
        <v>296</v>
      </c>
      <c r="BFL10">
        <v>226</v>
      </c>
      <c r="BFM10">
        <v>232</v>
      </c>
      <c r="BFN10">
        <v>211</v>
      </c>
      <c r="BFO10">
        <v>197</v>
      </c>
      <c r="BFP10">
        <v>192</v>
      </c>
      <c r="BFQ10">
        <v>192</v>
      </c>
      <c r="BFR10">
        <v>186</v>
      </c>
      <c r="BFS10">
        <v>160</v>
      </c>
      <c r="BFT10">
        <v>95</v>
      </c>
      <c r="BFU10">
        <v>91</v>
      </c>
      <c r="BFV10">
        <v>91</v>
      </c>
      <c r="BFW10">
        <v>91</v>
      </c>
      <c r="BFX10">
        <v>91</v>
      </c>
      <c r="BFY10">
        <v>90</v>
      </c>
      <c r="BFZ10">
        <v>90</v>
      </c>
      <c r="BGA10">
        <v>86</v>
      </c>
      <c r="BGB10">
        <v>62</v>
      </c>
      <c r="BGC10">
        <v>443</v>
      </c>
      <c r="BGD10">
        <v>257</v>
      </c>
      <c r="BGE10">
        <v>143</v>
      </c>
      <c r="BGF10">
        <v>127</v>
      </c>
      <c r="BGG10">
        <v>126</v>
      </c>
      <c r="BGH10">
        <v>105</v>
      </c>
      <c r="BGI10">
        <v>100</v>
      </c>
      <c r="BGJ10">
        <v>83</v>
      </c>
      <c r="BGK10">
        <v>94</v>
      </c>
      <c r="BGL10">
        <v>100</v>
      </c>
      <c r="BGM10">
        <v>96</v>
      </c>
      <c r="BGN10">
        <v>81</v>
      </c>
      <c r="BGO10">
        <v>77</v>
      </c>
      <c r="BGP10">
        <v>76</v>
      </c>
      <c r="BGQ10">
        <v>76</v>
      </c>
      <c r="BGR10">
        <v>51</v>
      </c>
      <c r="BGS10">
        <v>29</v>
      </c>
      <c r="BGT10">
        <v>40</v>
      </c>
      <c r="BGU10">
        <v>40</v>
      </c>
      <c r="BGV10">
        <v>9</v>
      </c>
      <c r="BGW10">
        <v>850</v>
      </c>
      <c r="BGX10">
        <v>765</v>
      </c>
      <c r="BGY10">
        <v>739</v>
      </c>
      <c r="BGZ10">
        <v>726</v>
      </c>
      <c r="BHA10">
        <v>726</v>
      </c>
      <c r="BHB10">
        <v>650</v>
      </c>
      <c r="BHC10">
        <v>615</v>
      </c>
      <c r="BHD10">
        <v>600</v>
      </c>
      <c r="BHE10">
        <v>502</v>
      </c>
      <c r="BHF10">
        <v>477</v>
      </c>
      <c r="BHG10">
        <v>470</v>
      </c>
      <c r="BHH10">
        <v>465</v>
      </c>
      <c r="BHI10">
        <v>468</v>
      </c>
      <c r="BHJ10">
        <v>453</v>
      </c>
      <c r="BHK10">
        <v>476</v>
      </c>
      <c r="BHL10">
        <v>471</v>
      </c>
      <c r="BHM10">
        <v>467</v>
      </c>
      <c r="BHN10">
        <v>455</v>
      </c>
      <c r="BHO10">
        <v>235</v>
      </c>
      <c r="BHP10">
        <v>219</v>
      </c>
      <c r="BHQ10">
        <v>205</v>
      </c>
      <c r="BHR10">
        <v>203</v>
      </c>
      <c r="BHS10">
        <v>194</v>
      </c>
      <c r="BHT10">
        <v>209</v>
      </c>
      <c r="BHU10">
        <v>117</v>
      </c>
      <c r="BHV10">
        <v>297</v>
      </c>
      <c r="BHW10">
        <v>187</v>
      </c>
      <c r="BHX10">
        <v>177</v>
      </c>
      <c r="BHY10">
        <v>149</v>
      </c>
      <c r="BHZ10">
        <v>104</v>
      </c>
      <c r="BIA10">
        <v>98</v>
      </c>
      <c r="BIB10">
        <v>85</v>
      </c>
      <c r="BIC10">
        <v>67</v>
      </c>
      <c r="BID10">
        <v>67</v>
      </c>
      <c r="BIE10">
        <v>54</v>
      </c>
      <c r="BIF10">
        <v>51</v>
      </c>
      <c r="BIG10">
        <v>50</v>
      </c>
      <c r="BIH10">
        <v>33</v>
      </c>
      <c r="BII10">
        <v>35</v>
      </c>
      <c r="BIJ10">
        <v>19</v>
      </c>
      <c r="BIK10">
        <v>19</v>
      </c>
      <c r="BIL10">
        <v>19</v>
      </c>
      <c r="BIM10">
        <v>18</v>
      </c>
      <c r="BIN10">
        <v>14</v>
      </c>
      <c r="BIO10">
        <v>13</v>
      </c>
      <c r="BIP10">
        <v>1313</v>
      </c>
      <c r="BIQ10">
        <v>1094</v>
      </c>
      <c r="BIR10">
        <v>928</v>
      </c>
      <c r="BIS10">
        <v>815</v>
      </c>
      <c r="BIT10">
        <v>634</v>
      </c>
      <c r="BIU10">
        <v>553</v>
      </c>
      <c r="BIV10">
        <v>502</v>
      </c>
      <c r="BIW10">
        <v>476</v>
      </c>
      <c r="BIX10">
        <v>454</v>
      </c>
      <c r="BIY10">
        <v>425</v>
      </c>
      <c r="BIZ10">
        <v>343</v>
      </c>
      <c r="BJA10">
        <v>314</v>
      </c>
      <c r="BJB10">
        <v>307</v>
      </c>
      <c r="BJC10">
        <v>263</v>
      </c>
      <c r="BJD10">
        <v>196</v>
      </c>
      <c r="BJE10">
        <v>176</v>
      </c>
      <c r="BJF10">
        <v>124</v>
      </c>
      <c r="BJG10">
        <v>112</v>
      </c>
      <c r="BJH10">
        <v>75</v>
      </c>
      <c r="BJI10">
        <v>13</v>
      </c>
      <c r="BJJ10">
        <v>747</v>
      </c>
      <c r="BJK10">
        <v>595</v>
      </c>
      <c r="BJL10">
        <v>513</v>
      </c>
      <c r="BJM10">
        <v>484</v>
      </c>
      <c r="BJN10">
        <v>377</v>
      </c>
      <c r="BJO10">
        <v>373</v>
      </c>
      <c r="BJP10">
        <v>332</v>
      </c>
      <c r="BJQ10">
        <v>283</v>
      </c>
      <c r="BJR10">
        <v>287</v>
      </c>
      <c r="BJS10">
        <v>285</v>
      </c>
      <c r="BJT10">
        <v>264</v>
      </c>
      <c r="BJU10">
        <v>262</v>
      </c>
      <c r="BJV10">
        <v>243</v>
      </c>
      <c r="BJW10">
        <v>217</v>
      </c>
      <c r="BJX10">
        <v>217</v>
      </c>
      <c r="BJY10">
        <v>188</v>
      </c>
      <c r="BJZ10">
        <v>188</v>
      </c>
      <c r="BKA10">
        <v>182</v>
      </c>
      <c r="BKB10">
        <v>148</v>
      </c>
      <c r="BKC10">
        <v>129</v>
      </c>
      <c r="BKD10">
        <v>96</v>
      </c>
      <c r="BKE10">
        <v>88</v>
      </c>
      <c r="BKF10">
        <v>88</v>
      </c>
      <c r="BKG10">
        <v>44</v>
      </c>
      <c r="BKH10">
        <v>29</v>
      </c>
      <c r="BKI10">
        <v>1002</v>
      </c>
      <c r="BKJ10">
        <v>707</v>
      </c>
      <c r="BKK10">
        <v>657</v>
      </c>
      <c r="BKL10">
        <v>569</v>
      </c>
      <c r="BKM10">
        <v>488</v>
      </c>
      <c r="BKN10">
        <v>473</v>
      </c>
      <c r="BKO10">
        <v>405</v>
      </c>
      <c r="BKP10">
        <v>389</v>
      </c>
      <c r="BKQ10">
        <v>359</v>
      </c>
      <c r="BKR10">
        <v>346</v>
      </c>
      <c r="BKS10">
        <v>336</v>
      </c>
      <c r="BKT10">
        <v>309</v>
      </c>
      <c r="BKU10">
        <v>269</v>
      </c>
      <c r="BKV10">
        <v>226</v>
      </c>
      <c r="BKW10">
        <v>203</v>
      </c>
      <c r="BKX10">
        <v>123</v>
      </c>
      <c r="BKY10">
        <v>81</v>
      </c>
      <c r="BKZ10">
        <v>70</v>
      </c>
      <c r="BLA10">
        <v>70</v>
      </c>
      <c r="BLB10">
        <v>58</v>
      </c>
      <c r="BLC10">
        <v>1132</v>
      </c>
      <c r="BLD10">
        <v>792</v>
      </c>
      <c r="BLE10">
        <v>706</v>
      </c>
      <c r="BLF10">
        <v>757</v>
      </c>
      <c r="BLG10">
        <v>694</v>
      </c>
      <c r="BLH10">
        <v>497</v>
      </c>
      <c r="BLI10">
        <v>450</v>
      </c>
      <c r="BLJ10">
        <v>389</v>
      </c>
      <c r="BLK10">
        <v>375</v>
      </c>
      <c r="BLL10">
        <v>365</v>
      </c>
      <c r="BLM10">
        <v>331</v>
      </c>
      <c r="BLN10">
        <v>323</v>
      </c>
      <c r="BLO10">
        <v>317</v>
      </c>
      <c r="BLP10">
        <v>299</v>
      </c>
      <c r="BLQ10">
        <v>200</v>
      </c>
      <c r="BLR10">
        <v>172</v>
      </c>
      <c r="BLS10">
        <v>161</v>
      </c>
      <c r="BLT10">
        <v>155</v>
      </c>
      <c r="BLU10">
        <v>127</v>
      </c>
      <c r="BLV10">
        <v>82</v>
      </c>
      <c r="BLW10">
        <v>80</v>
      </c>
      <c r="BLX10">
        <v>58</v>
      </c>
      <c r="BLY10">
        <v>46</v>
      </c>
      <c r="BLZ10">
        <v>45</v>
      </c>
      <c r="BMA10">
        <v>24</v>
      </c>
      <c r="BMB10">
        <v>7638</v>
      </c>
      <c r="BMC10">
        <v>7145</v>
      </c>
      <c r="BMD10">
        <v>6977</v>
      </c>
      <c r="BME10">
        <v>6441</v>
      </c>
      <c r="BMF10">
        <v>6441</v>
      </c>
      <c r="BMG10">
        <v>6441</v>
      </c>
      <c r="BMH10">
        <v>6186</v>
      </c>
      <c r="BMI10">
        <v>5901</v>
      </c>
      <c r="BMJ10">
        <v>5864</v>
      </c>
      <c r="BMK10">
        <v>5910</v>
      </c>
      <c r="BML10">
        <v>5722</v>
      </c>
      <c r="BMM10">
        <v>5718</v>
      </c>
      <c r="BMN10">
        <v>5709</v>
      </c>
      <c r="BMO10">
        <v>5851</v>
      </c>
      <c r="BMP10">
        <v>5903</v>
      </c>
      <c r="BMQ10">
        <v>6272</v>
      </c>
      <c r="BMR10">
        <v>6216</v>
      </c>
      <c r="BMS10">
        <v>6246</v>
      </c>
      <c r="BMT10">
        <v>6365</v>
      </c>
      <c r="BMU10">
        <v>6424</v>
      </c>
      <c r="BMV10">
        <v>11124</v>
      </c>
      <c r="BMW10">
        <v>11274</v>
      </c>
      <c r="BMX10">
        <v>11296</v>
      </c>
      <c r="BMY10">
        <v>11613</v>
      </c>
      <c r="BMZ10">
        <v>11562</v>
      </c>
      <c r="BNA10">
        <v>11865</v>
      </c>
      <c r="BNB10">
        <v>12102</v>
      </c>
      <c r="BNC10">
        <v>12646</v>
      </c>
      <c r="BND10">
        <v>12935</v>
      </c>
      <c r="BNE10">
        <v>12760</v>
      </c>
      <c r="BNF10">
        <v>12215</v>
      </c>
      <c r="BNG10">
        <v>12129</v>
      </c>
      <c r="BNH10">
        <v>11807</v>
      </c>
      <c r="BNI10">
        <v>11742</v>
      </c>
      <c r="BNJ10">
        <v>11718</v>
      </c>
      <c r="BNK10">
        <v>11452</v>
      </c>
      <c r="BNL10">
        <v>11096</v>
      </c>
      <c r="BNM10">
        <v>10740</v>
      </c>
      <c r="BNN10">
        <v>9881</v>
      </c>
      <c r="BNO10">
        <v>9590</v>
      </c>
      <c r="BNP10">
        <v>6735</v>
      </c>
      <c r="BNQ10">
        <v>5890</v>
      </c>
      <c r="BNR10">
        <v>5859</v>
      </c>
      <c r="BNS10">
        <v>5859</v>
      </c>
      <c r="BNT10">
        <v>5578</v>
      </c>
      <c r="BNU10">
        <v>5090</v>
      </c>
      <c r="BNV10">
        <v>4974</v>
      </c>
      <c r="BNW10">
        <v>4862</v>
      </c>
      <c r="BNX10">
        <v>4750</v>
      </c>
      <c r="BNY10">
        <v>4837</v>
      </c>
      <c r="BNZ10">
        <v>4594</v>
      </c>
      <c r="BOA10">
        <v>4553</v>
      </c>
      <c r="BOB10">
        <v>4222</v>
      </c>
      <c r="BOC10">
        <v>4005</v>
      </c>
      <c r="BOD10">
        <v>3848</v>
      </c>
      <c r="BOE10">
        <v>3758</v>
      </c>
      <c r="BOF10">
        <v>3720</v>
      </c>
      <c r="BOG10">
        <v>3263</v>
      </c>
      <c r="BOH10">
        <v>3095</v>
      </c>
      <c r="BOI10">
        <v>2988</v>
      </c>
      <c r="BOJ10">
        <v>4533</v>
      </c>
      <c r="BOK10">
        <v>3811</v>
      </c>
      <c r="BOL10">
        <v>3351</v>
      </c>
      <c r="BOM10">
        <v>3351</v>
      </c>
      <c r="BON10">
        <v>3401</v>
      </c>
      <c r="BOO10">
        <v>3239</v>
      </c>
      <c r="BOP10">
        <v>3296</v>
      </c>
      <c r="BOQ10">
        <v>3067</v>
      </c>
      <c r="BOR10">
        <v>3024</v>
      </c>
      <c r="BOS10">
        <v>2957</v>
      </c>
      <c r="BOT10">
        <v>2650</v>
      </c>
      <c r="BOU10">
        <v>2269</v>
      </c>
      <c r="BOV10">
        <v>2271</v>
      </c>
      <c r="BOW10">
        <v>2263</v>
      </c>
      <c r="BOX10">
        <v>2326</v>
      </c>
      <c r="BOY10">
        <v>2228</v>
      </c>
      <c r="BOZ10">
        <v>2228</v>
      </c>
      <c r="BPA10">
        <v>2228</v>
      </c>
      <c r="BPB10">
        <v>2052</v>
      </c>
      <c r="BPC10">
        <v>1937</v>
      </c>
      <c r="BPD10">
        <v>1804</v>
      </c>
      <c r="BPE10">
        <v>1804</v>
      </c>
      <c r="BPF10">
        <v>1804</v>
      </c>
      <c r="BPG10">
        <v>1795</v>
      </c>
      <c r="BPH10">
        <v>1731</v>
      </c>
      <c r="BPI10">
        <v>4387</v>
      </c>
      <c r="BPJ10">
        <v>4335</v>
      </c>
      <c r="BPK10">
        <v>4064</v>
      </c>
      <c r="BPL10">
        <v>4042</v>
      </c>
      <c r="BPM10">
        <v>3958</v>
      </c>
      <c r="BPN10">
        <v>3840</v>
      </c>
      <c r="BPO10">
        <v>3746</v>
      </c>
      <c r="BPP10">
        <v>3386</v>
      </c>
      <c r="BPQ10">
        <v>3307</v>
      </c>
      <c r="BPR10">
        <v>3271</v>
      </c>
      <c r="BPS10">
        <v>3170</v>
      </c>
      <c r="BPT10">
        <v>2795</v>
      </c>
      <c r="BPU10">
        <v>2562</v>
      </c>
      <c r="BPV10">
        <v>2498</v>
      </c>
      <c r="BPW10">
        <v>2170</v>
      </c>
      <c r="BPX10">
        <v>2170</v>
      </c>
      <c r="BPY10">
        <v>1624</v>
      </c>
      <c r="BPZ10">
        <v>1442</v>
      </c>
      <c r="BQA10">
        <v>1156</v>
      </c>
      <c r="BQB10">
        <v>979</v>
      </c>
      <c r="BQC10">
        <v>5463</v>
      </c>
      <c r="BQD10">
        <v>4905</v>
      </c>
      <c r="BQE10">
        <v>4756</v>
      </c>
      <c r="BQF10">
        <v>4663</v>
      </c>
      <c r="BQG10">
        <v>4562</v>
      </c>
      <c r="BQH10">
        <v>4313</v>
      </c>
      <c r="BQI10">
        <v>3805</v>
      </c>
      <c r="BQJ10">
        <v>3747</v>
      </c>
      <c r="BQK10">
        <v>3743</v>
      </c>
      <c r="BQL10">
        <v>3743</v>
      </c>
      <c r="BQM10">
        <v>3641</v>
      </c>
      <c r="BQN10">
        <v>3759</v>
      </c>
      <c r="BQO10">
        <v>3319</v>
      </c>
      <c r="BQP10">
        <v>3030</v>
      </c>
      <c r="BQQ10">
        <v>3030</v>
      </c>
      <c r="BQR10">
        <v>2912</v>
      </c>
      <c r="BQS10">
        <v>2835</v>
      </c>
      <c r="BQT10">
        <v>2524</v>
      </c>
      <c r="BQU10">
        <v>2370</v>
      </c>
      <c r="BQV10">
        <v>2370</v>
      </c>
      <c r="BQW10">
        <v>2250</v>
      </c>
      <c r="BQX10">
        <v>2285</v>
      </c>
      <c r="BQY10">
        <v>2005</v>
      </c>
      <c r="BQZ10">
        <v>1060</v>
      </c>
      <c r="BRA10">
        <v>1060</v>
      </c>
      <c r="BRB10">
        <v>7201</v>
      </c>
      <c r="BRC10">
        <v>7002</v>
      </c>
      <c r="BRD10">
        <v>6710</v>
      </c>
      <c r="BRE10">
        <v>6514</v>
      </c>
      <c r="BRF10">
        <v>6514</v>
      </c>
      <c r="BRG10">
        <v>6262</v>
      </c>
      <c r="BRH10">
        <v>5428</v>
      </c>
      <c r="BRI10">
        <v>4828</v>
      </c>
      <c r="BRJ10">
        <v>4653</v>
      </c>
      <c r="BRK10">
        <v>4653</v>
      </c>
      <c r="BRL10">
        <v>4462</v>
      </c>
      <c r="BRM10">
        <v>3883</v>
      </c>
      <c r="BRN10">
        <v>4633</v>
      </c>
      <c r="BRO10">
        <v>4359</v>
      </c>
      <c r="BRP10">
        <v>4359</v>
      </c>
      <c r="BRQ10">
        <v>2412</v>
      </c>
      <c r="BRR10">
        <v>2071</v>
      </c>
      <c r="BRS10">
        <v>1221</v>
      </c>
      <c r="BRT10">
        <v>936</v>
      </c>
      <c r="BRU10">
        <v>936</v>
      </c>
      <c r="BRV10">
        <v>4284</v>
      </c>
      <c r="BRW10">
        <v>4161</v>
      </c>
      <c r="BRX10">
        <v>3793</v>
      </c>
      <c r="BRY10">
        <v>3598</v>
      </c>
      <c r="BRZ10">
        <v>3598</v>
      </c>
      <c r="BSA10">
        <v>3157</v>
      </c>
      <c r="BSB10">
        <v>3055</v>
      </c>
      <c r="BSC10">
        <v>2980</v>
      </c>
      <c r="BSD10">
        <v>2874</v>
      </c>
      <c r="BSE10">
        <v>2874</v>
      </c>
      <c r="BSF10">
        <v>2871</v>
      </c>
      <c r="BSG10">
        <v>2805</v>
      </c>
      <c r="BSH10">
        <v>2789</v>
      </c>
      <c r="BSI10">
        <v>2763</v>
      </c>
      <c r="BSJ10">
        <v>2763</v>
      </c>
      <c r="BSK10">
        <v>2711</v>
      </c>
      <c r="BSL10">
        <v>2425</v>
      </c>
      <c r="BSM10">
        <v>2265</v>
      </c>
      <c r="BSN10">
        <v>1514</v>
      </c>
      <c r="BSO10">
        <v>1514</v>
      </c>
      <c r="BSP10">
        <v>3856</v>
      </c>
      <c r="BSQ10">
        <v>3551</v>
      </c>
      <c r="BSR10">
        <v>3381</v>
      </c>
      <c r="BSS10">
        <v>3467</v>
      </c>
      <c r="BST10">
        <v>3467</v>
      </c>
      <c r="BSU10">
        <v>3187</v>
      </c>
      <c r="BSV10">
        <v>3022</v>
      </c>
      <c r="BSW10">
        <v>3012</v>
      </c>
      <c r="BSX10">
        <v>2841</v>
      </c>
      <c r="BSY10">
        <v>2841</v>
      </c>
      <c r="BSZ10">
        <v>2579</v>
      </c>
      <c r="BTA10">
        <v>2397</v>
      </c>
      <c r="BTB10">
        <v>2263</v>
      </c>
      <c r="BTC10">
        <v>1659</v>
      </c>
      <c r="BTD10">
        <v>1659</v>
      </c>
      <c r="BTE10">
        <v>1663</v>
      </c>
      <c r="BTF10">
        <v>1433</v>
      </c>
      <c r="BTG10">
        <v>1110</v>
      </c>
      <c r="BTH10">
        <v>973</v>
      </c>
      <c r="BTI10">
        <v>973</v>
      </c>
      <c r="BTJ10">
        <v>938</v>
      </c>
      <c r="BTK10">
        <v>769</v>
      </c>
      <c r="BTL10">
        <v>722</v>
      </c>
      <c r="BTM10">
        <v>657</v>
      </c>
      <c r="BTN10">
        <v>657</v>
      </c>
      <c r="BTO10">
        <v>1981</v>
      </c>
      <c r="BTP10">
        <v>1767</v>
      </c>
      <c r="BTQ10">
        <v>1263</v>
      </c>
      <c r="BTR10">
        <v>1125</v>
      </c>
      <c r="BTS10">
        <v>1125</v>
      </c>
      <c r="BTT10">
        <v>1142</v>
      </c>
      <c r="BTU10">
        <v>1112</v>
      </c>
      <c r="BTV10">
        <v>1098</v>
      </c>
      <c r="BTW10">
        <v>987</v>
      </c>
      <c r="BTX10">
        <v>913</v>
      </c>
      <c r="BTY10">
        <v>886</v>
      </c>
      <c r="BTZ10">
        <v>886</v>
      </c>
      <c r="BUA10">
        <v>799</v>
      </c>
      <c r="BUB10">
        <v>811</v>
      </c>
      <c r="BUC10">
        <v>756</v>
      </c>
      <c r="BUD10">
        <v>714</v>
      </c>
      <c r="BUE10">
        <v>635</v>
      </c>
      <c r="BUF10">
        <v>502</v>
      </c>
      <c r="BUG10">
        <v>478</v>
      </c>
      <c r="BUH10">
        <v>523</v>
      </c>
      <c r="BUI10">
        <v>5272</v>
      </c>
      <c r="BUJ10">
        <v>5017</v>
      </c>
      <c r="BUK10">
        <v>4539</v>
      </c>
      <c r="BUL10">
        <v>4240</v>
      </c>
      <c r="BUM10">
        <v>4128</v>
      </c>
      <c r="BUN10">
        <v>4089</v>
      </c>
      <c r="BUO10">
        <v>3823</v>
      </c>
      <c r="BUP10">
        <v>3673</v>
      </c>
      <c r="BUQ10">
        <v>3625</v>
      </c>
      <c r="BUR10">
        <v>3544</v>
      </c>
      <c r="BUS10">
        <v>3445</v>
      </c>
      <c r="BUT10">
        <v>3189</v>
      </c>
      <c r="BUU10">
        <v>3137</v>
      </c>
      <c r="BUV10">
        <v>2763</v>
      </c>
      <c r="BUW10">
        <v>2647</v>
      </c>
      <c r="BUX10">
        <v>2580</v>
      </c>
      <c r="BUY10">
        <v>2579</v>
      </c>
      <c r="BUZ10">
        <v>1694</v>
      </c>
      <c r="BVA10">
        <v>1654</v>
      </c>
      <c r="BVB10">
        <v>1654</v>
      </c>
      <c r="BVC10">
        <v>10118</v>
      </c>
      <c r="BVD10">
        <v>9793</v>
      </c>
      <c r="BVE10">
        <v>9561</v>
      </c>
      <c r="BVF10">
        <v>9351</v>
      </c>
      <c r="BVG10">
        <v>9065</v>
      </c>
      <c r="BVH10">
        <v>8968</v>
      </c>
      <c r="BVI10">
        <v>8884</v>
      </c>
      <c r="BVJ10">
        <v>8768</v>
      </c>
      <c r="BVK10">
        <v>8137</v>
      </c>
      <c r="BVL10">
        <v>7962</v>
      </c>
      <c r="BVM10">
        <v>7829</v>
      </c>
      <c r="BVN10">
        <v>7619</v>
      </c>
      <c r="BVO10">
        <v>6917</v>
      </c>
      <c r="BVP10">
        <v>6309</v>
      </c>
      <c r="BVQ10">
        <v>6023</v>
      </c>
      <c r="BVR10">
        <v>5585</v>
      </c>
      <c r="BVS10">
        <v>5516</v>
      </c>
      <c r="BVT10">
        <v>5294</v>
      </c>
      <c r="BVU10">
        <v>4965</v>
      </c>
      <c r="BVV10">
        <v>4837</v>
      </c>
      <c r="BVW10">
        <v>4545</v>
      </c>
      <c r="BVX10">
        <v>4269</v>
      </c>
      <c r="BVY10">
        <v>4072</v>
      </c>
      <c r="BVZ10">
        <v>3902</v>
      </c>
      <c r="BWA10">
        <v>6517</v>
      </c>
      <c r="BWB10">
        <v>6517</v>
      </c>
      <c r="BWC10">
        <v>6517</v>
      </c>
      <c r="BWD10">
        <v>5858</v>
      </c>
      <c r="BWE10">
        <v>5602</v>
      </c>
      <c r="BWF10">
        <v>5116</v>
      </c>
      <c r="BWG10">
        <v>4707</v>
      </c>
      <c r="BWH10">
        <v>4012</v>
      </c>
      <c r="BWI10">
        <v>3784</v>
      </c>
      <c r="BWJ10">
        <v>3707</v>
      </c>
      <c r="BWK10">
        <v>3722</v>
      </c>
      <c r="BWL10">
        <v>3656</v>
      </c>
      <c r="BWM10">
        <v>3339</v>
      </c>
      <c r="BWN10">
        <v>3010</v>
      </c>
      <c r="BWO10">
        <v>3533</v>
      </c>
      <c r="BWP10">
        <v>3435</v>
      </c>
      <c r="BWQ10">
        <v>3450</v>
      </c>
      <c r="BWR10">
        <v>3208</v>
      </c>
      <c r="BWS10">
        <v>3072</v>
      </c>
      <c r="BWT10">
        <v>2815</v>
      </c>
      <c r="BWU10">
        <v>2580</v>
      </c>
      <c r="BWV10">
        <v>2436</v>
      </c>
      <c r="BWW10">
        <v>4056</v>
      </c>
      <c r="BWX10">
        <v>3529</v>
      </c>
      <c r="BWY10">
        <v>3169</v>
      </c>
      <c r="BWZ10">
        <v>3061</v>
      </c>
      <c r="BXA10">
        <v>2913</v>
      </c>
      <c r="BXB10">
        <v>2867</v>
      </c>
      <c r="BXC10">
        <v>2895</v>
      </c>
      <c r="BXD10">
        <v>2877</v>
      </c>
      <c r="BXE10">
        <v>3479</v>
      </c>
      <c r="BXF10">
        <v>3487</v>
      </c>
      <c r="BXG10">
        <v>3554</v>
      </c>
      <c r="BXH10">
        <v>3985</v>
      </c>
      <c r="BXI10">
        <v>4679</v>
      </c>
      <c r="BXJ10">
        <v>5125</v>
      </c>
      <c r="BXK10">
        <v>5143</v>
      </c>
      <c r="BXL10">
        <v>5618</v>
      </c>
      <c r="BXM10">
        <v>5573</v>
      </c>
      <c r="BXN10">
        <v>5346</v>
      </c>
      <c r="BXO10">
        <v>5258</v>
      </c>
      <c r="BXP10">
        <v>4803</v>
      </c>
      <c r="BXQ10">
        <v>3429</v>
      </c>
      <c r="BXR10">
        <v>3006</v>
      </c>
      <c r="BXS10">
        <v>3006</v>
      </c>
      <c r="BXT10">
        <v>2705</v>
      </c>
      <c r="BXU10">
        <v>8631</v>
      </c>
      <c r="BXV10">
        <v>7826</v>
      </c>
      <c r="BXW10">
        <v>6387</v>
      </c>
      <c r="BXX10">
        <v>5895</v>
      </c>
      <c r="BXY10">
        <v>5686</v>
      </c>
      <c r="BXZ10">
        <v>5256</v>
      </c>
      <c r="BYA10">
        <v>5292</v>
      </c>
      <c r="BYB10">
        <v>5381</v>
      </c>
      <c r="BYC10">
        <v>5424</v>
      </c>
      <c r="BYD10">
        <v>5255</v>
      </c>
      <c r="BYE10">
        <v>5139</v>
      </c>
      <c r="BYF10">
        <v>5053</v>
      </c>
      <c r="BYG10">
        <v>4869</v>
      </c>
      <c r="BYH10">
        <v>4737</v>
      </c>
      <c r="BYI10">
        <v>4630</v>
      </c>
      <c r="BYJ10">
        <v>4358</v>
      </c>
      <c r="BYK10">
        <v>3822</v>
      </c>
      <c r="BYL10">
        <v>3380</v>
      </c>
      <c r="BYM10">
        <v>2825</v>
      </c>
      <c r="BYN10">
        <v>2825</v>
      </c>
      <c r="BYO10">
        <v>11487</v>
      </c>
      <c r="BYP10">
        <v>9594</v>
      </c>
      <c r="BYQ10">
        <v>8824</v>
      </c>
      <c r="BYR10">
        <v>8002</v>
      </c>
      <c r="BYS10">
        <v>7511</v>
      </c>
      <c r="BYT10">
        <v>6658</v>
      </c>
      <c r="BYU10">
        <v>6003</v>
      </c>
      <c r="BYV10">
        <v>4532</v>
      </c>
      <c r="BYW10">
        <v>4079</v>
      </c>
      <c r="BYX10">
        <v>3425</v>
      </c>
      <c r="BYY10">
        <v>3099</v>
      </c>
      <c r="BYZ10">
        <v>2902</v>
      </c>
      <c r="BZA10">
        <v>2652</v>
      </c>
      <c r="BZB10">
        <v>2652</v>
      </c>
      <c r="BZC10">
        <v>2627</v>
      </c>
      <c r="BZD10">
        <v>2401</v>
      </c>
      <c r="BZE10">
        <v>1986</v>
      </c>
      <c r="BZF10">
        <v>1910</v>
      </c>
      <c r="BZG10">
        <v>1910</v>
      </c>
      <c r="BZH10">
        <v>1664</v>
      </c>
      <c r="BZI10">
        <v>10715</v>
      </c>
      <c r="BZJ10">
        <v>9958</v>
      </c>
      <c r="BZK10">
        <v>8863</v>
      </c>
      <c r="BZL10">
        <v>6696</v>
      </c>
      <c r="BZM10">
        <v>6058</v>
      </c>
      <c r="BZN10">
        <v>5635</v>
      </c>
      <c r="BZO10">
        <v>5360</v>
      </c>
      <c r="BZP10">
        <v>4784</v>
      </c>
      <c r="BZQ10">
        <v>4410</v>
      </c>
      <c r="BZR10">
        <v>3549</v>
      </c>
      <c r="BZS10">
        <v>2890</v>
      </c>
      <c r="BZT10">
        <v>2906</v>
      </c>
      <c r="BZU10">
        <v>2374</v>
      </c>
      <c r="BZV10">
        <v>2364</v>
      </c>
      <c r="BZW10">
        <v>2321</v>
      </c>
      <c r="BZX10">
        <v>1903</v>
      </c>
      <c r="BZY10">
        <v>1913</v>
      </c>
      <c r="BZZ10">
        <v>1852</v>
      </c>
      <c r="CAA10">
        <v>1754</v>
      </c>
      <c r="CAB10">
        <v>16322</v>
      </c>
      <c r="CAC10">
        <v>16322</v>
      </c>
      <c r="CAD10">
        <v>16322</v>
      </c>
      <c r="CAE10">
        <v>16073</v>
      </c>
      <c r="CAF10">
        <v>16166</v>
      </c>
      <c r="CAG10">
        <v>16162</v>
      </c>
      <c r="CAH10">
        <v>16012</v>
      </c>
      <c r="CAI10">
        <v>15833</v>
      </c>
      <c r="CAJ10">
        <v>15052</v>
      </c>
      <c r="CAK10">
        <v>13871</v>
      </c>
      <c r="CAL10">
        <v>12899</v>
      </c>
      <c r="CAM10">
        <v>12835</v>
      </c>
      <c r="CAN10">
        <v>11008</v>
      </c>
      <c r="CAO10">
        <v>10396</v>
      </c>
      <c r="CAP10">
        <v>9516</v>
      </c>
      <c r="CAQ10">
        <v>8049</v>
      </c>
      <c r="CAR10">
        <v>7911</v>
      </c>
      <c r="CAS10">
        <v>7770</v>
      </c>
      <c r="CAT10">
        <v>7486</v>
      </c>
      <c r="CAU10">
        <v>7771</v>
      </c>
      <c r="CAV10">
        <v>7635</v>
      </c>
      <c r="CAW10">
        <v>7686</v>
      </c>
      <c r="CAX10">
        <v>7253</v>
      </c>
      <c r="CAY10">
        <v>7196</v>
      </c>
      <c r="CAZ10">
        <v>6986</v>
      </c>
      <c r="CBA10">
        <v>6795</v>
      </c>
      <c r="CBB10">
        <v>14559</v>
      </c>
      <c r="CBC10">
        <v>13363</v>
      </c>
      <c r="CBD10">
        <v>13060</v>
      </c>
      <c r="CBE10">
        <v>12151</v>
      </c>
      <c r="CBF10">
        <v>11048</v>
      </c>
      <c r="CBG10">
        <v>10146</v>
      </c>
      <c r="CBH10">
        <v>8386</v>
      </c>
      <c r="CBI10">
        <v>8068</v>
      </c>
      <c r="CBJ10">
        <v>6305</v>
      </c>
      <c r="CBK10">
        <v>4680</v>
      </c>
      <c r="CBL10">
        <v>4383</v>
      </c>
      <c r="CBM10">
        <v>4197</v>
      </c>
      <c r="CBN10">
        <v>4089</v>
      </c>
      <c r="CBO10">
        <v>3959</v>
      </c>
      <c r="CBP10">
        <v>3860</v>
      </c>
      <c r="CBQ10">
        <v>3672</v>
      </c>
      <c r="CBR10">
        <v>3391</v>
      </c>
      <c r="CBS10">
        <v>3091</v>
      </c>
      <c r="CBT10">
        <v>2799</v>
      </c>
      <c r="CBU10">
        <v>2618</v>
      </c>
      <c r="CBV10">
        <v>16035</v>
      </c>
      <c r="CBW10">
        <v>15218</v>
      </c>
      <c r="CBX10">
        <v>14694</v>
      </c>
      <c r="CBY10">
        <v>14524</v>
      </c>
      <c r="CBZ10">
        <v>14353</v>
      </c>
      <c r="CCA10">
        <v>14104</v>
      </c>
      <c r="CCB10">
        <v>13814</v>
      </c>
      <c r="CCC10">
        <v>13210</v>
      </c>
      <c r="CCD10">
        <v>12681</v>
      </c>
      <c r="CCE10">
        <v>12004</v>
      </c>
      <c r="CCF10">
        <v>11018</v>
      </c>
      <c r="CCG10">
        <v>10729</v>
      </c>
      <c r="CCH10">
        <v>9932</v>
      </c>
      <c r="CCI10">
        <v>9594</v>
      </c>
      <c r="CCJ10">
        <v>9594</v>
      </c>
      <c r="CCK10">
        <v>8992</v>
      </c>
      <c r="CCL10">
        <v>8544</v>
      </c>
      <c r="CCM10">
        <v>7747</v>
      </c>
      <c r="CCN10">
        <v>7171</v>
      </c>
      <c r="CCO10">
        <v>6617</v>
      </c>
      <c r="CCP10">
        <v>9456</v>
      </c>
      <c r="CCQ10">
        <v>8983</v>
      </c>
      <c r="CCR10">
        <v>8571</v>
      </c>
      <c r="CCS10">
        <v>8427</v>
      </c>
      <c r="CCT10">
        <v>8299</v>
      </c>
      <c r="CCU10">
        <v>7975</v>
      </c>
      <c r="CCV10">
        <v>7182</v>
      </c>
      <c r="CCW10">
        <v>6612</v>
      </c>
      <c r="CCX10">
        <v>5260</v>
      </c>
      <c r="CCY10">
        <v>4724</v>
      </c>
      <c r="CCZ10">
        <v>4578</v>
      </c>
      <c r="CDA10">
        <v>4417</v>
      </c>
      <c r="CDB10">
        <v>4367</v>
      </c>
      <c r="CDC10">
        <v>4303</v>
      </c>
      <c r="CDD10">
        <v>3855</v>
      </c>
      <c r="CDE10">
        <v>3915</v>
      </c>
      <c r="CDF10">
        <v>3255</v>
      </c>
      <c r="CDG10">
        <v>3029</v>
      </c>
      <c r="CDH10">
        <v>2877</v>
      </c>
      <c r="CDI10">
        <v>2434</v>
      </c>
      <c r="CDJ10">
        <v>1987</v>
      </c>
      <c r="CDK10">
        <v>1710</v>
      </c>
      <c r="CDL10">
        <v>1392</v>
      </c>
      <c r="CDM10">
        <v>1198</v>
      </c>
      <c r="CDN10">
        <v>1114</v>
      </c>
      <c r="CDO10">
        <v>5577</v>
      </c>
      <c r="CDP10">
        <v>5004</v>
      </c>
      <c r="CDQ10">
        <v>4411</v>
      </c>
      <c r="CDR10">
        <v>4168</v>
      </c>
      <c r="CDS10">
        <v>3829</v>
      </c>
      <c r="CDT10">
        <v>3456</v>
      </c>
      <c r="CDU10">
        <v>3279</v>
      </c>
      <c r="CDV10">
        <v>3091</v>
      </c>
      <c r="CDW10">
        <v>3035</v>
      </c>
      <c r="CDX10">
        <v>2939</v>
      </c>
      <c r="CDY10">
        <v>2857</v>
      </c>
      <c r="CDZ10">
        <v>2779</v>
      </c>
      <c r="CEA10">
        <v>2779</v>
      </c>
      <c r="CEB10">
        <v>2554</v>
      </c>
      <c r="CEC10">
        <v>2356</v>
      </c>
      <c r="CED10">
        <v>2077</v>
      </c>
      <c r="CEE10">
        <v>1935</v>
      </c>
      <c r="CEF10">
        <v>1760</v>
      </c>
      <c r="CEG10">
        <v>1528</v>
      </c>
      <c r="CEH10">
        <v>1446</v>
      </c>
      <c r="CEI10">
        <v>6812</v>
      </c>
      <c r="CEJ10">
        <v>6608</v>
      </c>
      <c r="CEK10">
        <v>6346</v>
      </c>
      <c r="CEL10">
        <v>6289</v>
      </c>
      <c r="CEM10">
        <v>6093</v>
      </c>
      <c r="CEN10">
        <v>5853</v>
      </c>
      <c r="CEO10">
        <v>5775</v>
      </c>
      <c r="CEP10">
        <v>5660</v>
      </c>
      <c r="CEQ10">
        <v>5508</v>
      </c>
      <c r="CER10">
        <v>5454</v>
      </c>
      <c r="CES10">
        <v>5269</v>
      </c>
      <c r="CET10">
        <v>5131</v>
      </c>
      <c r="CEU10">
        <v>4915</v>
      </c>
      <c r="CEV10">
        <v>4660</v>
      </c>
      <c r="CEW10">
        <v>4612</v>
      </c>
      <c r="CEX10">
        <v>4594</v>
      </c>
      <c r="CEY10">
        <v>4409</v>
      </c>
      <c r="CEZ10">
        <v>4290</v>
      </c>
      <c r="CFA10">
        <v>4206</v>
      </c>
      <c r="CFB10">
        <v>4206</v>
      </c>
      <c r="CFC10">
        <v>3837</v>
      </c>
      <c r="CFD10">
        <v>3560</v>
      </c>
      <c r="CFE10">
        <v>3061</v>
      </c>
      <c r="CFF10">
        <v>2863</v>
      </c>
      <c r="CFG10">
        <v>2044</v>
      </c>
      <c r="CFH10">
        <v>7181</v>
      </c>
      <c r="CFI10">
        <v>6671</v>
      </c>
      <c r="CFJ10">
        <v>6063</v>
      </c>
      <c r="CFK10">
        <v>5578</v>
      </c>
      <c r="CFL10">
        <v>5394</v>
      </c>
      <c r="CFM10">
        <v>5210</v>
      </c>
      <c r="CFN10">
        <v>4725</v>
      </c>
      <c r="CFO10">
        <v>4404</v>
      </c>
      <c r="CFP10">
        <v>4306</v>
      </c>
      <c r="CFQ10">
        <v>4203</v>
      </c>
      <c r="CFR10">
        <v>4010</v>
      </c>
      <c r="CFS10">
        <v>3885</v>
      </c>
      <c r="CFT10">
        <v>3607</v>
      </c>
      <c r="CFU10">
        <v>3410</v>
      </c>
      <c r="CFV10">
        <v>3049</v>
      </c>
      <c r="CFW10">
        <v>2876</v>
      </c>
      <c r="CFX10">
        <v>2323</v>
      </c>
      <c r="CFY10">
        <v>1902</v>
      </c>
      <c r="CFZ10">
        <v>1690</v>
      </c>
      <c r="CGA10">
        <v>1331</v>
      </c>
      <c r="CGB10">
        <v>9975</v>
      </c>
      <c r="CGC10">
        <v>9680</v>
      </c>
      <c r="CGD10">
        <v>9204</v>
      </c>
      <c r="CGE10">
        <v>9042</v>
      </c>
      <c r="CGF10">
        <v>9166</v>
      </c>
      <c r="CGG10">
        <v>9151</v>
      </c>
      <c r="CGH10">
        <v>8291</v>
      </c>
      <c r="CGI10">
        <v>7865</v>
      </c>
      <c r="CGJ10">
        <v>7712</v>
      </c>
      <c r="CGK10">
        <v>7481</v>
      </c>
      <c r="CGL10">
        <v>6884</v>
      </c>
      <c r="CGM10">
        <v>6562</v>
      </c>
      <c r="CGN10">
        <v>6239</v>
      </c>
      <c r="CGO10">
        <v>6038</v>
      </c>
      <c r="CGP10">
        <v>6038</v>
      </c>
      <c r="CGQ10">
        <v>6023</v>
      </c>
      <c r="CGR10">
        <v>5663</v>
      </c>
      <c r="CGS10">
        <v>5480</v>
      </c>
      <c r="CGT10">
        <v>5334</v>
      </c>
      <c r="CGU10">
        <v>4275</v>
      </c>
      <c r="CGV10">
        <v>9060</v>
      </c>
      <c r="CGW10">
        <v>8353</v>
      </c>
      <c r="CGX10">
        <v>8130</v>
      </c>
      <c r="CGY10">
        <v>7817</v>
      </c>
      <c r="CGZ10">
        <v>7612</v>
      </c>
      <c r="CHA10">
        <v>7001</v>
      </c>
      <c r="CHB10">
        <v>6539</v>
      </c>
      <c r="CHC10">
        <v>5876</v>
      </c>
      <c r="CHD10">
        <v>5361</v>
      </c>
      <c r="CHE10">
        <v>5226</v>
      </c>
      <c r="CHF10">
        <v>5085</v>
      </c>
      <c r="CHG10">
        <v>5009</v>
      </c>
      <c r="CHH10">
        <v>4908</v>
      </c>
      <c r="CHI10">
        <v>4764</v>
      </c>
      <c r="CHJ10">
        <v>4552</v>
      </c>
      <c r="CHK10">
        <v>4356</v>
      </c>
      <c r="CHL10">
        <v>4170</v>
      </c>
      <c r="CHM10">
        <v>3924</v>
      </c>
      <c r="CHN10">
        <v>3729</v>
      </c>
      <c r="CHO10">
        <v>3505</v>
      </c>
      <c r="CHP10">
        <v>2868</v>
      </c>
      <c r="CHQ10">
        <v>2713</v>
      </c>
      <c r="CHR10">
        <v>2197</v>
      </c>
      <c r="CHS10">
        <v>1806</v>
      </c>
      <c r="CHT10">
        <v>1806</v>
      </c>
      <c r="CHU10">
        <v>10177</v>
      </c>
      <c r="CHV10">
        <v>9809</v>
      </c>
      <c r="CHW10">
        <v>9705</v>
      </c>
      <c r="CHX10">
        <v>9639</v>
      </c>
      <c r="CHY10">
        <v>9115</v>
      </c>
      <c r="CHZ10">
        <v>7612</v>
      </c>
      <c r="CIA10">
        <v>6757</v>
      </c>
      <c r="CIB10">
        <v>6309</v>
      </c>
      <c r="CIC10">
        <v>5970</v>
      </c>
      <c r="CID10">
        <v>5875</v>
      </c>
      <c r="CIE10">
        <v>4941</v>
      </c>
      <c r="CIF10">
        <v>4663</v>
      </c>
      <c r="CIG10">
        <v>4632</v>
      </c>
      <c r="CIH10">
        <v>4352</v>
      </c>
      <c r="CII10">
        <v>4296</v>
      </c>
      <c r="CIJ10">
        <v>3709</v>
      </c>
      <c r="CIK10">
        <v>3506</v>
      </c>
      <c r="CIL10">
        <v>3299</v>
      </c>
      <c r="CIM10">
        <v>3155</v>
      </c>
      <c r="CIN10">
        <v>2242</v>
      </c>
      <c r="CIO10">
        <v>6542</v>
      </c>
      <c r="CIP10">
        <v>6109</v>
      </c>
      <c r="CIQ10">
        <v>5539</v>
      </c>
      <c r="CIR10">
        <v>5198</v>
      </c>
      <c r="CIS10">
        <v>5198</v>
      </c>
      <c r="CIT10">
        <v>4992</v>
      </c>
      <c r="CIU10">
        <v>4661</v>
      </c>
      <c r="CIV10">
        <v>4302</v>
      </c>
      <c r="CIW10">
        <v>3817</v>
      </c>
      <c r="CIX10">
        <v>3393</v>
      </c>
      <c r="CIY10">
        <v>3093</v>
      </c>
      <c r="CIZ10">
        <v>2746</v>
      </c>
      <c r="CJA10">
        <v>2367</v>
      </c>
      <c r="CJB10">
        <v>2185</v>
      </c>
      <c r="CJC10">
        <v>2185</v>
      </c>
      <c r="CJD10">
        <v>1965</v>
      </c>
      <c r="CJE10">
        <v>1778</v>
      </c>
      <c r="CJF10">
        <v>1694</v>
      </c>
      <c r="CJG10">
        <v>1361</v>
      </c>
      <c r="CJH10">
        <v>1361</v>
      </c>
      <c r="CJI10">
        <v>5802</v>
      </c>
      <c r="CJJ10">
        <v>5660</v>
      </c>
      <c r="CJK10">
        <v>5578</v>
      </c>
      <c r="CJL10">
        <v>5395</v>
      </c>
      <c r="CJM10">
        <v>5336</v>
      </c>
      <c r="CJN10">
        <v>5385</v>
      </c>
      <c r="CJO10">
        <v>5383</v>
      </c>
      <c r="CJP10">
        <v>5341</v>
      </c>
      <c r="CJQ10">
        <v>5309</v>
      </c>
      <c r="CJR10">
        <v>5159</v>
      </c>
      <c r="CJS10">
        <v>5004</v>
      </c>
      <c r="CJT10">
        <v>4998</v>
      </c>
      <c r="CJU10">
        <v>4782</v>
      </c>
      <c r="CJV10">
        <v>3681</v>
      </c>
      <c r="CJW10">
        <v>3504</v>
      </c>
      <c r="CJX10">
        <v>3316</v>
      </c>
      <c r="CJY10">
        <v>2942</v>
      </c>
      <c r="CJZ10">
        <v>2680</v>
      </c>
      <c r="CKA10">
        <v>2377</v>
      </c>
      <c r="CKB10">
        <v>2179</v>
      </c>
      <c r="CKC10">
        <v>2048</v>
      </c>
      <c r="CKD10">
        <v>2048</v>
      </c>
      <c r="CKE10">
        <v>1859</v>
      </c>
      <c r="CKF10">
        <v>1628</v>
      </c>
      <c r="CKG10">
        <v>1410</v>
      </c>
      <c r="CKH10">
        <v>4710</v>
      </c>
      <c r="CKI10">
        <v>4235</v>
      </c>
      <c r="CKJ10">
        <v>3898</v>
      </c>
      <c r="CKK10">
        <v>3781</v>
      </c>
      <c r="CKL10">
        <v>3153</v>
      </c>
      <c r="CKM10">
        <v>2903</v>
      </c>
      <c r="CKN10">
        <v>2806</v>
      </c>
      <c r="CKO10">
        <v>2507</v>
      </c>
      <c r="CKP10">
        <v>2379</v>
      </c>
      <c r="CKQ10">
        <v>2265</v>
      </c>
      <c r="CKR10">
        <v>2135</v>
      </c>
      <c r="CKS10">
        <v>1748</v>
      </c>
      <c r="CKT10">
        <v>1611</v>
      </c>
      <c r="CKU10">
        <v>1321</v>
      </c>
      <c r="CKV10">
        <v>1321</v>
      </c>
      <c r="CKW10">
        <v>1183</v>
      </c>
      <c r="CKX10">
        <v>1038</v>
      </c>
      <c r="CKY10">
        <v>873</v>
      </c>
      <c r="CKZ10">
        <v>763</v>
      </c>
      <c r="CLA10">
        <v>691</v>
      </c>
      <c r="CLB10">
        <v>5776</v>
      </c>
      <c r="CLC10">
        <v>5246</v>
      </c>
      <c r="CLD10">
        <v>5096</v>
      </c>
      <c r="CLE10">
        <v>4659</v>
      </c>
      <c r="CLF10">
        <v>4542</v>
      </c>
      <c r="CLG10">
        <v>4117</v>
      </c>
      <c r="CLH10">
        <v>4002</v>
      </c>
      <c r="CLI10">
        <v>3860</v>
      </c>
      <c r="CLJ10">
        <v>3664</v>
      </c>
      <c r="CLK10">
        <v>3499</v>
      </c>
      <c r="CLL10">
        <v>3370</v>
      </c>
      <c r="CLM10">
        <v>3216</v>
      </c>
      <c r="CLN10">
        <v>3128</v>
      </c>
      <c r="CLO10">
        <v>2950</v>
      </c>
      <c r="CLP10">
        <v>2725</v>
      </c>
      <c r="CLQ10">
        <v>2521</v>
      </c>
      <c r="CLR10">
        <v>2340</v>
      </c>
      <c r="CLS10">
        <v>2168</v>
      </c>
      <c r="CLT10">
        <v>2026</v>
      </c>
      <c r="CLU10">
        <v>1896</v>
      </c>
      <c r="CLV10">
        <v>3730</v>
      </c>
      <c r="CLW10">
        <v>3488</v>
      </c>
      <c r="CLX10">
        <v>3453</v>
      </c>
      <c r="CLY10">
        <v>3384</v>
      </c>
      <c r="CLZ10">
        <v>3358</v>
      </c>
      <c r="CMA10">
        <v>3128</v>
      </c>
      <c r="CMB10">
        <v>3055</v>
      </c>
      <c r="CMC10">
        <v>2981</v>
      </c>
      <c r="CMD10">
        <v>2898</v>
      </c>
      <c r="CME10">
        <v>2668</v>
      </c>
      <c r="CMF10">
        <v>2283</v>
      </c>
      <c r="CMG10">
        <v>2256</v>
      </c>
      <c r="CMH10">
        <v>2183</v>
      </c>
      <c r="CMI10">
        <v>2158</v>
      </c>
      <c r="CMJ10">
        <v>2158</v>
      </c>
      <c r="CMK10">
        <v>2094</v>
      </c>
      <c r="CML10">
        <v>2062</v>
      </c>
      <c r="CMM10">
        <v>1936</v>
      </c>
      <c r="CMN10">
        <v>1796</v>
      </c>
      <c r="CMO10">
        <v>1767</v>
      </c>
      <c r="CMP10">
        <v>1731</v>
      </c>
      <c r="CMQ10">
        <v>1584</v>
      </c>
      <c r="CMR10">
        <v>1497</v>
      </c>
      <c r="CMS10">
        <v>1356</v>
      </c>
      <c r="CMT10">
        <v>1100</v>
      </c>
      <c r="CMU10">
        <v>11643</v>
      </c>
      <c r="CMV10">
        <v>11341</v>
      </c>
      <c r="CMW10">
        <v>11189</v>
      </c>
      <c r="CMX10">
        <v>10748</v>
      </c>
      <c r="CMY10">
        <v>10611</v>
      </c>
      <c r="CMZ10">
        <v>9780</v>
      </c>
      <c r="CNA10">
        <v>9351</v>
      </c>
      <c r="CNB10">
        <v>8965</v>
      </c>
      <c r="CNC10">
        <v>8321</v>
      </c>
      <c r="CND10">
        <v>7884</v>
      </c>
      <c r="CNE10">
        <v>7574</v>
      </c>
      <c r="CNF10">
        <v>7455</v>
      </c>
      <c r="CNG10">
        <v>6529</v>
      </c>
      <c r="CNH10">
        <v>6392</v>
      </c>
      <c r="CNI10">
        <v>5715</v>
      </c>
      <c r="CNJ10">
        <v>4936</v>
      </c>
      <c r="CNK10">
        <v>4446</v>
      </c>
      <c r="CNL10">
        <v>4282</v>
      </c>
      <c r="CNM10">
        <v>3840</v>
      </c>
      <c r="CNN10">
        <v>3707</v>
      </c>
      <c r="CNO10">
        <v>6529</v>
      </c>
      <c r="CNP10">
        <v>5886</v>
      </c>
      <c r="CNQ10">
        <v>5325</v>
      </c>
      <c r="CNR10">
        <v>5067</v>
      </c>
      <c r="CNS10">
        <v>4821</v>
      </c>
      <c r="CNT10">
        <v>4137</v>
      </c>
      <c r="CNU10">
        <v>3793</v>
      </c>
      <c r="CNV10">
        <v>3602</v>
      </c>
      <c r="CNW10">
        <v>3111</v>
      </c>
      <c r="CNX10">
        <v>2740</v>
      </c>
      <c r="CNY10">
        <v>2327</v>
      </c>
      <c r="CNZ10">
        <v>2044</v>
      </c>
      <c r="COA10">
        <v>1931</v>
      </c>
      <c r="COB10">
        <v>1931</v>
      </c>
      <c r="COC10">
        <v>1731</v>
      </c>
      <c r="COD10">
        <v>1672</v>
      </c>
      <c r="COE10">
        <v>1526</v>
      </c>
      <c r="COF10">
        <v>1322</v>
      </c>
      <c r="COG10">
        <v>1157</v>
      </c>
      <c r="COH10">
        <v>873</v>
      </c>
      <c r="COI10">
        <v>7618</v>
      </c>
      <c r="COJ10">
        <v>7202</v>
      </c>
      <c r="COK10">
        <v>6920</v>
      </c>
      <c r="COL10">
        <v>7763</v>
      </c>
      <c r="COM10">
        <v>7502</v>
      </c>
      <c r="CON10">
        <v>7235</v>
      </c>
      <c r="COO10">
        <v>7196</v>
      </c>
      <c r="COP10">
        <v>7068</v>
      </c>
      <c r="COQ10">
        <v>6924</v>
      </c>
      <c r="COR10">
        <v>6848</v>
      </c>
      <c r="COS10">
        <v>6794</v>
      </c>
      <c r="COT10">
        <v>6614</v>
      </c>
      <c r="COU10">
        <v>6510</v>
      </c>
      <c r="COV10">
        <v>6456</v>
      </c>
      <c r="COW10">
        <v>5793</v>
      </c>
      <c r="COX10">
        <v>5688</v>
      </c>
      <c r="COY10">
        <v>5455</v>
      </c>
      <c r="COZ10">
        <v>5122</v>
      </c>
      <c r="CPA10">
        <v>4618</v>
      </c>
      <c r="CPB10">
        <v>4618</v>
      </c>
      <c r="CPC10">
        <v>4071</v>
      </c>
      <c r="CPD10">
        <v>3706</v>
      </c>
      <c r="CPE10">
        <v>3423</v>
      </c>
      <c r="CPF10">
        <v>2496</v>
      </c>
      <c r="CPG10">
        <v>2054</v>
      </c>
      <c r="CPH10">
        <v>6710</v>
      </c>
      <c r="CPI10">
        <v>6125</v>
      </c>
      <c r="CPJ10">
        <v>5826</v>
      </c>
      <c r="CPK10">
        <v>5466</v>
      </c>
      <c r="CPL10">
        <v>5143</v>
      </c>
      <c r="CPM10">
        <v>4898</v>
      </c>
      <c r="CPN10">
        <v>4689</v>
      </c>
      <c r="CPO10">
        <v>3933</v>
      </c>
      <c r="CPP10">
        <v>3667</v>
      </c>
      <c r="CPQ10">
        <v>3598</v>
      </c>
      <c r="CPR10">
        <v>3381</v>
      </c>
      <c r="CPS10">
        <v>3324</v>
      </c>
      <c r="CPT10">
        <v>3339</v>
      </c>
      <c r="CPU10">
        <v>3174</v>
      </c>
      <c r="CPV10">
        <v>2907</v>
      </c>
      <c r="CPW10">
        <v>2751</v>
      </c>
      <c r="CPX10">
        <v>2663</v>
      </c>
      <c r="CPY10">
        <v>2720</v>
      </c>
      <c r="CPZ10">
        <v>1810</v>
      </c>
      <c r="CQA10">
        <v>1729</v>
      </c>
      <c r="CQB10">
        <v>4916</v>
      </c>
      <c r="CQC10">
        <v>4761</v>
      </c>
      <c r="CQD10">
        <v>4639</v>
      </c>
      <c r="CQE10">
        <v>4056</v>
      </c>
      <c r="CQF10">
        <v>3740</v>
      </c>
      <c r="CQG10">
        <v>3740</v>
      </c>
      <c r="CQH10">
        <v>2892</v>
      </c>
      <c r="CQI10">
        <v>2838</v>
      </c>
      <c r="CQJ10">
        <v>2665</v>
      </c>
      <c r="CQK10">
        <v>2534</v>
      </c>
      <c r="CQL10">
        <v>2368</v>
      </c>
      <c r="CQM10">
        <v>2110</v>
      </c>
      <c r="CQN10">
        <v>1880</v>
      </c>
      <c r="CQO10">
        <v>1790</v>
      </c>
      <c r="CQP10">
        <v>1548</v>
      </c>
      <c r="CQQ10">
        <v>1494</v>
      </c>
      <c r="CQR10">
        <v>944</v>
      </c>
      <c r="CQS10">
        <v>846</v>
      </c>
      <c r="CQT10">
        <v>523</v>
      </c>
      <c r="CQU10">
        <v>390</v>
      </c>
      <c r="CQV10">
        <v>2951</v>
      </c>
      <c r="CQW10">
        <v>2825</v>
      </c>
      <c r="CQX10">
        <v>2753</v>
      </c>
      <c r="CQY10">
        <v>2646</v>
      </c>
      <c r="CQZ10">
        <v>2632</v>
      </c>
      <c r="CRA10">
        <v>2528</v>
      </c>
      <c r="CRB10">
        <v>2367</v>
      </c>
      <c r="CRC10">
        <v>2335</v>
      </c>
      <c r="CRD10">
        <v>2304</v>
      </c>
      <c r="CRE10">
        <v>2210</v>
      </c>
      <c r="CRF10">
        <v>2108</v>
      </c>
      <c r="CRG10">
        <v>2065</v>
      </c>
      <c r="CRH10">
        <v>1929</v>
      </c>
      <c r="CRI10">
        <v>1855</v>
      </c>
      <c r="CRJ10">
        <v>1759</v>
      </c>
      <c r="CRK10">
        <v>1690</v>
      </c>
      <c r="CRL10">
        <v>1524</v>
      </c>
      <c r="CRM10">
        <v>1442</v>
      </c>
      <c r="CRN10">
        <v>1200</v>
      </c>
      <c r="CRO10">
        <v>796</v>
      </c>
      <c r="CRP10">
        <v>739</v>
      </c>
      <c r="CRQ10">
        <v>631</v>
      </c>
      <c r="CRR10">
        <v>584</v>
      </c>
      <c r="CRS10">
        <v>476</v>
      </c>
      <c r="CRT10">
        <v>476</v>
      </c>
      <c r="CRU10">
        <v>4810</v>
      </c>
      <c r="CRV10">
        <v>4509</v>
      </c>
      <c r="CRW10">
        <v>4239</v>
      </c>
      <c r="CRX10">
        <v>4065</v>
      </c>
      <c r="CRY10">
        <v>3926</v>
      </c>
      <c r="CRZ10">
        <v>3772</v>
      </c>
      <c r="CSA10">
        <v>3589</v>
      </c>
      <c r="CSB10">
        <v>3516</v>
      </c>
      <c r="CSC10">
        <v>3028</v>
      </c>
      <c r="CSD10">
        <v>2713</v>
      </c>
      <c r="CSE10">
        <v>2475</v>
      </c>
      <c r="CSF10">
        <v>2340</v>
      </c>
      <c r="CSG10">
        <v>2106</v>
      </c>
      <c r="CSH10">
        <v>1935</v>
      </c>
      <c r="CSI10">
        <v>1695</v>
      </c>
      <c r="CSJ10">
        <v>1612</v>
      </c>
      <c r="CSK10">
        <v>1522</v>
      </c>
      <c r="CSL10">
        <v>1179</v>
      </c>
      <c r="CSM10">
        <v>1135</v>
      </c>
      <c r="CSN10">
        <v>1242</v>
      </c>
      <c r="CSO10">
        <v>3304</v>
      </c>
      <c r="CSP10">
        <v>3102</v>
      </c>
      <c r="CSQ10">
        <v>2890</v>
      </c>
      <c r="CSR10">
        <v>2514</v>
      </c>
      <c r="CSS10">
        <v>2514</v>
      </c>
      <c r="CST10">
        <v>2476</v>
      </c>
      <c r="CSU10">
        <v>2429</v>
      </c>
      <c r="CSV10">
        <v>2406</v>
      </c>
      <c r="CSW10">
        <v>2313</v>
      </c>
      <c r="CSX10">
        <v>2154</v>
      </c>
      <c r="CSY10">
        <v>2064</v>
      </c>
      <c r="CSZ10">
        <v>1987</v>
      </c>
      <c r="CTA10">
        <v>1775</v>
      </c>
      <c r="CTB10">
        <v>1721</v>
      </c>
      <c r="CTC10">
        <v>1721</v>
      </c>
      <c r="CTD10">
        <v>1445</v>
      </c>
      <c r="CTE10">
        <v>1427</v>
      </c>
      <c r="CTF10">
        <v>1385</v>
      </c>
      <c r="CTG10">
        <v>1218</v>
      </c>
      <c r="CTH10">
        <v>1218</v>
      </c>
      <c r="CTI10">
        <v>5155</v>
      </c>
      <c r="CTJ10">
        <v>4946</v>
      </c>
      <c r="CTK10">
        <v>4859</v>
      </c>
      <c r="CTL10">
        <v>4697</v>
      </c>
      <c r="CTM10">
        <v>4543</v>
      </c>
      <c r="CTN10">
        <v>4386</v>
      </c>
      <c r="CTO10">
        <v>4091</v>
      </c>
      <c r="CTP10">
        <v>3900</v>
      </c>
      <c r="CTQ10">
        <v>3629</v>
      </c>
      <c r="CTR10">
        <v>3276</v>
      </c>
      <c r="CTS10">
        <v>3142</v>
      </c>
      <c r="CTT10">
        <v>3053</v>
      </c>
      <c r="CTU10">
        <v>2946</v>
      </c>
      <c r="CTV10">
        <v>2779</v>
      </c>
      <c r="CTW10">
        <v>2818</v>
      </c>
      <c r="CTX10">
        <v>1954</v>
      </c>
      <c r="CTY10">
        <v>1785</v>
      </c>
      <c r="CTZ10">
        <v>1634</v>
      </c>
      <c r="CUA10">
        <v>1628</v>
      </c>
      <c r="CUB10">
        <v>1552</v>
      </c>
      <c r="CUC10">
        <v>1327</v>
      </c>
      <c r="CUD10">
        <v>1327</v>
      </c>
      <c r="CUE10">
        <v>1364</v>
      </c>
      <c r="CUF10">
        <v>1060</v>
      </c>
      <c r="CUG10">
        <v>960</v>
      </c>
      <c r="CUH10">
        <v>3255</v>
      </c>
      <c r="CUI10">
        <v>3115</v>
      </c>
      <c r="CUJ10">
        <v>3173</v>
      </c>
      <c r="CUK10">
        <v>3025</v>
      </c>
      <c r="CUL10">
        <v>3010</v>
      </c>
      <c r="CUM10">
        <v>2727</v>
      </c>
      <c r="CUN10">
        <v>2747</v>
      </c>
      <c r="CUO10">
        <v>2796</v>
      </c>
      <c r="CUP10">
        <v>2595</v>
      </c>
      <c r="CUQ10">
        <v>2312</v>
      </c>
      <c r="CUR10">
        <v>2172</v>
      </c>
      <c r="CUS10">
        <v>1670</v>
      </c>
      <c r="CUT10">
        <v>1545</v>
      </c>
      <c r="CUU10">
        <v>1322</v>
      </c>
      <c r="CUV10">
        <v>1122</v>
      </c>
      <c r="CUW10">
        <v>782</v>
      </c>
      <c r="CUX10">
        <v>592</v>
      </c>
      <c r="CUY10">
        <v>544</v>
      </c>
      <c r="CUZ10">
        <v>516</v>
      </c>
      <c r="CVA10">
        <v>488</v>
      </c>
      <c r="CVB10">
        <v>4503</v>
      </c>
      <c r="CVC10">
        <v>4188</v>
      </c>
      <c r="CVD10">
        <v>4147</v>
      </c>
      <c r="CVE10">
        <v>3858</v>
      </c>
      <c r="CVF10">
        <v>3705</v>
      </c>
      <c r="CVG10">
        <v>3543</v>
      </c>
      <c r="CVH10">
        <v>3330</v>
      </c>
      <c r="CVI10">
        <v>3203</v>
      </c>
      <c r="CVJ10">
        <v>3032</v>
      </c>
      <c r="CVK10">
        <v>3105</v>
      </c>
      <c r="CVL10">
        <v>2626</v>
      </c>
      <c r="CVM10">
        <v>2767</v>
      </c>
      <c r="CVN10">
        <v>2561</v>
      </c>
      <c r="CVO10">
        <v>2256</v>
      </c>
      <c r="CVP10">
        <v>2073</v>
      </c>
      <c r="CVQ10">
        <v>1825</v>
      </c>
      <c r="CVR10">
        <v>1662</v>
      </c>
      <c r="CVS10">
        <v>1645</v>
      </c>
      <c r="CVT10">
        <v>1584</v>
      </c>
      <c r="CVU10">
        <v>1143</v>
      </c>
      <c r="CVV10">
        <v>4664</v>
      </c>
      <c r="CVW10">
        <v>4786</v>
      </c>
      <c r="CVX10">
        <v>4406</v>
      </c>
      <c r="CVY10">
        <v>4309</v>
      </c>
      <c r="CVZ10">
        <v>3946</v>
      </c>
      <c r="CWA10">
        <v>3421</v>
      </c>
      <c r="CWB10">
        <v>3626</v>
      </c>
      <c r="CWC10">
        <v>2945</v>
      </c>
      <c r="CWD10">
        <v>2695</v>
      </c>
      <c r="CWE10">
        <v>2583</v>
      </c>
      <c r="CWF10">
        <v>2592</v>
      </c>
      <c r="CWG10">
        <v>2391</v>
      </c>
      <c r="CWH10">
        <v>2347</v>
      </c>
      <c r="CWI10">
        <v>1381</v>
      </c>
      <c r="CWJ10">
        <v>1381</v>
      </c>
      <c r="CWK10">
        <v>1230</v>
      </c>
      <c r="CWL10">
        <v>1029</v>
      </c>
      <c r="CWM10">
        <v>916</v>
      </c>
      <c r="CWN10">
        <v>799</v>
      </c>
      <c r="CWO10">
        <v>759</v>
      </c>
      <c r="CWP10">
        <v>726</v>
      </c>
      <c r="CWQ10">
        <v>662</v>
      </c>
      <c r="CWR10">
        <v>597</v>
      </c>
      <c r="CWS10">
        <v>543</v>
      </c>
      <c r="CWT10">
        <v>535</v>
      </c>
      <c r="CWU10">
        <v>2570</v>
      </c>
      <c r="CWV10">
        <v>2507</v>
      </c>
      <c r="CWW10">
        <v>2456</v>
      </c>
      <c r="CWX10">
        <v>2373</v>
      </c>
      <c r="CWY10">
        <v>2276</v>
      </c>
      <c r="CWZ10">
        <v>2111</v>
      </c>
      <c r="CXA10">
        <v>2058</v>
      </c>
      <c r="CXB10">
        <v>2059</v>
      </c>
      <c r="CXC10">
        <v>1927</v>
      </c>
      <c r="CXD10">
        <v>1835</v>
      </c>
      <c r="CXE10">
        <v>1755</v>
      </c>
      <c r="CXF10">
        <v>1548</v>
      </c>
      <c r="CXG10">
        <v>1466</v>
      </c>
      <c r="CXH10">
        <v>1287</v>
      </c>
      <c r="CXI10">
        <v>1187</v>
      </c>
      <c r="CXJ10">
        <v>991</v>
      </c>
      <c r="CXK10">
        <v>864</v>
      </c>
      <c r="CXL10">
        <v>892</v>
      </c>
      <c r="CXM10">
        <v>740</v>
      </c>
      <c r="CXN10">
        <v>350</v>
      </c>
      <c r="CXO10">
        <v>3509</v>
      </c>
      <c r="CXP10">
        <v>2689</v>
      </c>
      <c r="CXQ10">
        <v>2634</v>
      </c>
      <c r="CXR10">
        <v>2706</v>
      </c>
      <c r="CXS10">
        <v>2323</v>
      </c>
      <c r="CXT10">
        <v>2259</v>
      </c>
      <c r="CXU10">
        <v>2293</v>
      </c>
      <c r="CXV10">
        <v>2076</v>
      </c>
      <c r="CXW10">
        <v>2088</v>
      </c>
      <c r="CXX10">
        <v>1979</v>
      </c>
      <c r="CXY10">
        <v>1977</v>
      </c>
      <c r="CXZ10">
        <v>1538</v>
      </c>
      <c r="CYA10">
        <v>1502</v>
      </c>
      <c r="CYB10">
        <v>1469</v>
      </c>
      <c r="CYC10">
        <v>1469</v>
      </c>
      <c r="CYD10">
        <v>1437</v>
      </c>
      <c r="CYE10">
        <v>1520</v>
      </c>
      <c r="CYF10">
        <v>960</v>
      </c>
      <c r="CYG10">
        <v>640</v>
      </c>
      <c r="CYH10">
        <v>712</v>
      </c>
      <c r="CYI10">
        <v>633</v>
      </c>
      <c r="CYJ10">
        <v>321</v>
      </c>
      <c r="CYK10">
        <v>199</v>
      </c>
      <c r="CYL10">
        <v>155</v>
      </c>
      <c r="CYM10">
        <v>171</v>
      </c>
      <c r="CYN10">
        <v>5985</v>
      </c>
      <c r="CYO10">
        <v>5650</v>
      </c>
      <c r="CYP10">
        <v>5678</v>
      </c>
      <c r="CYQ10">
        <v>5422</v>
      </c>
      <c r="CYR10">
        <v>4884</v>
      </c>
      <c r="CYS10">
        <v>4509</v>
      </c>
      <c r="CYT10">
        <v>3696</v>
      </c>
      <c r="CYU10">
        <v>3287</v>
      </c>
      <c r="CYV10">
        <v>3006</v>
      </c>
      <c r="CYW10">
        <v>2897</v>
      </c>
      <c r="CYX10">
        <v>3142</v>
      </c>
      <c r="CYY10">
        <v>2532</v>
      </c>
      <c r="CYZ10">
        <v>2346</v>
      </c>
      <c r="CZA10">
        <v>2587</v>
      </c>
      <c r="CZB10">
        <v>2587</v>
      </c>
      <c r="CZC10">
        <v>2106</v>
      </c>
      <c r="CZD10">
        <v>1780</v>
      </c>
      <c r="CZE10">
        <v>1429</v>
      </c>
      <c r="CZF10">
        <v>1003</v>
      </c>
      <c r="CZG10">
        <v>354</v>
      </c>
      <c r="CZH10">
        <v>3522</v>
      </c>
      <c r="CZI10">
        <v>3059</v>
      </c>
      <c r="CZJ10">
        <v>2572</v>
      </c>
      <c r="CZK10">
        <v>2474</v>
      </c>
      <c r="CZL10">
        <v>2284</v>
      </c>
      <c r="CZM10">
        <v>2135</v>
      </c>
      <c r="CZN10">
        <v>2068</v>
      </c>
      <c r="CZO10">
        <v>2105</v>
      </c>
      <c r="CZP10">
        <v>2004</v>
      </c>
      <c r="CZQ10">
        <v>1946</v>
      </c>
      <c r="CZR10">
        <v>1829</v>
      </c>
      <c r="CZS10">
        <v>1791</v>
      </c>
      <c r="CZT10">
        <v>1712</v>
      </c>
      <c r="CZU10">
        <v>1587</v>
      </c>
      <c r="CZV10">
        <v>1278</v>
      </c>
      <c r="CZW10">
        <v>1196</v>
      </c>
      <c r="CZX10">
        <v>1167</v>
      </c>
      <c r="CZY10">
        <v>1138</v>
      </c>
      <c r="CZZ10">
        <v>1149</v>
      </c>
      <c r="DAA10">
        <v>961</v>
      </c>
      <c r="DAB10">
        <v>3184</v>
      </c>
      <c r="DAC10">
        <v>2747</v>
      </c>
      <c r="DAD10">
        <v>2528</v>
      </c>
      <c r="DAE10">
        <v>2572</v>
      </c>
      <c r="DAF10">
        <v>2446</v>
      </c>
      <c r="DAG10">
        <v>2297</v>
      </c>
      <c r="DAH10">
        <v>2227</v>
      </c>
      <c r="DAI10">
        <v>2247</v>
      </c>
      <c r="DAJ10">
        <v>1944</v>
      </c>
      <c r="DAK10">
        <v>1250</v>
      </c>
      <c r="DAL10">
        <v>1552</v>
      </c>
      <c r="DAM10">
        <v>734</v>
      </c>
      <c r="DAN10">
        <v>447</v>
      </c>
      <c r="DAO10">
        <v>489</v>
      </c>
      <c r="DAP10">
        <v>409</v>
      </c>
      <c r="DAQ10">
        <v>462</v>
      </c>
      <c r="DAR10">
        <v>498</v>
      </c>
      <c r="DAS10">
        <v>434</v>
      </c>
      <c r="DAT10">
        <v>421</v>
      </c>
      <c r="DAU10">
        <v>390</v>
      </c>
      <c r="DAV10">
        <v>390</v>
      </c>
      <c r="DAW10">
        <v>430</v>
      </c>
      <c r="DAX10">
        <v>317</v>
      </c>
      <c r="DAY10">
        <v>289</v>
      </c>
      <c r="DAZ10">
        <v>275</v>
      </c>
      <c r="DBA10">
        <v>1143</v>
      </c>
      <c r="DBB10">
        <v>977</v>
      </c>
      <c r="DBC10">
        <v>942</v>
      </c>
      <c r="DBD10">
        <v>918</v>
      </c>
      <c r="DBE10">
        <v>832</v>
      </c>
      <c r="DBF10">
        <v>801</v>
      </c>
      <c r="DBG10">
        <v>678</v>
      </c>
      <c r="DBH10">
        <v>677</v>
      </c>
      <c r="DBI10">
        <v>551</v>
      </c>
      <c r="DBJ10">
        <v>447</v>
      </c>
      <c r="DBK10">
        <v>380</v>
      </c>
      <c r="DBL10">
        <v>379</v>
      </c>
      <c r="DBM10">
        <v>338</v>
      </c>
      <c r="DBN10">
        <v>328</v>
      </c>
      <c r="DBO10">
        <v>373</v>
      </c>
      <c r="DBP10">
        <v>289</v>
      </c>
      <c r="DBQ10">
        <v>279</v>
      </c>
      <c r="DBR10">
        <v>247</v>
      </c>
      <c r="DBS10">
        <v>144</v>
      </c>
      <c r="DBT10">
        <v>74</v>
      </c>
      <c r="DBU10">
        <v>4163</v>
      </c>
      <c r="DBV10">
        <v>3804</v>
      </c>
      <c r="DBW10">
        <v>4064</v>
      </c>
      <c r="DBX10">
        <v>3887</v>
      </c>
      <c r="DBY10">
        <v>3887</v>
      </c>
      <c r="DBZ10">
        <v>3429</v>
      </c>
      <c r="DCA10">
        <v>3607</v>
      </c>
      <c r="DCB10">
        <v>3688</v>
      </c>
      <c r="DCC10">
        <v>3206</v>
      </c>
      <c r="DCD10">
        <v>2659</v>
      </c>
      <c r="DCE10">
        <v>2304</v>
      </c>
      <c r="DCF10">
        <v>2149</v>
      </c>
      <c r="DCG10">
        <v>2154</v>
      </c>
      <c r="DCH10">
        <v>1942</v>
      </c>
      <c r="DCI10">
        <v>1882</v>
      </c>
      <c r="DCJ10">
        <v>1630</v>
      </c>
      <c r="DCK10">
        <v>1575</v>
      </c>
      <c r="DCL10">
        <v>1018</v>
      </c>
    </row>
    <row r="11" spans="1:2794" x14ac:dyDescent="0.25">
      <c r="A11" s="25"/>
    </row>
    <row r="12" spans="1:2794" x14ac:dyDescent="0.25">
      <c r="A12" s="25" t="s">
        <v>121</v>
      </c>
      <c r="B12">
        <v>46302</v>
      </c>
      <c r="C12">
        <v>46301</v>
      </c>
      <c r="D12">
        <v>46300</v>
      </c>
      <c r="E12">
        <v>46297</v>
      </c>
      <c r="F12">
        <v>46296</v>
      </c>
      <c r="G12">
        <v>46295</v>
      </c>
      <c r="H12">
        <v>46294</v>
      </c>
      <c r="I12">
        <v>46293</v>
      </c>
      <c r="J12">
        <v>46290</v>
      </c>
      <c r="K12">
        <v>46289</v>
      </c>
      <c r="L12">
        <v>46288</v>
      </c>
      <c r="M12">
        <v>46287</v>
      </c>
      <c r="N12">
        <v>46286</v>
      </c>
      <c r="O12">
        <v>46283</v>
      </c>
      <c r="P12">
        <v>46282</v>
      </c>
      <c r="Q12">
        <v>46281</v>
      </c>
      <c r="R12">
        <v>46280</v>
      </c>
      <c r="S12">
        <v>46279</v>
      </c>
      <c r="T12">
        <v>46276</v>
      </c>
      <c r="U12">
        <v>46275</v>
      </c>
      <c r="V12">
        <v>46274</v>
      </c>
      <c r="W12">
        <v>46273</v>
      </c>
      <c r="X12">
        <v>46272</v>
      </c>
      <c r="Y12">
        <v>46269</v>
      </c>
      <c r="Z12">
        <v>46268</v>
      </c>
      <c r="AA12">
        <v>46267</v>
      </c>
      <c r="AB12">
        <v>46266</v>
      </c>
      <c r="AC12">
        <v>46265</v>
      </c>
      <c r="AD12">
        <v>46262</v>
      </c>
      <c r="AE12">
        <v>46261</v>
      </c>
      <c r="AF12">
        <v>46260</v>
      </c>
      <c r="AG12">
        <v>46259</v>
      </c>
      <c r="AH12">
        <v>46258</v>
      </c>
      <c r="AI12">
        <v>46255</v>
      </c>
      <c r="AJ12">
        <v>46254</v>
      </c>
      <c r="AK12">
        <v>46253</v>
      </c>
      <c r="AL12">
        <v>46252</v>
      </c>
      <c r="AM12">
        <v>46251</v>
      </c>
      <c r="AN12">
        <v>46248</v>
      </c>
      <c r="AO12">
        <v>46247</v>
      </c>
      <c r="AP12">
        <v>46246</v>
      </c>
      <c r="AQ12">
        <v>46245</v>
      </c>
      <c r="AR12">
        <v>46244</v>
      </c>
      <c r="AS12">
        <v>46241</v>
      </c>
      <c r="AT12">
        <v>46240</v>
      </c>
      <c r="AU12">
        <v>46239</v>
      </c>
      <c r="AV12">
        <v>46238</v>
      </c>
      <c r="AW12">
        <v>46237</v>
      </c>
      <c r="AX12">
        <v>46234</v>
      </c>
      <c r="AY12">
        <v>46233</v>
      </c>
      <c r="AZ12">
        <v>46232</v>
      </c>
      <c r="BA12">
        <v>46231</v>
      </c>
      <c r="BB12">
        <v>46230</v>
      </c>
      <c r="BC12">
        <v>46227</v>
      </c>
      <c r="BD12">
        <v>46226</v>
      </c>
      <c r="BE12">
        <v>46225</v>
      </c>
      <c r="BF12">
        <v>46224</v>
      </c>
      <c r="BG12">
        <v>46223</v>
      </c>
      <c r="BH12">
        <v>46220</v>
      </c>
      <c r="BI12">
        <v>46219</v>
      </c>
      <c r="BJ12">
        <v>46218</v>
      </c>
      <c r="BK12">
        <v>46217</v>
      </c>
      <c r="BL12">
        <v>46216</v>
      </c>
      <c r="BM12">
        <v>46213</v>
      </c>
      <c r="BN12">
        <v>46212</v>
      </c>
      <c r="BO12">
        <v>46211</v>
      </c>
      <c r="BP12">
        <v>46210</v>
      </c>
      <c r="BQ12">
        <v>46209</v>
      </c>
      <c r="BR12">
        <v>46206</v>
      </c>
      <c r="BS12">
        <v>46205</v>
      </c>
      <c r="BT12">
        <v>46204</v>
      </c>
      <c r="BU12">
        <v>46203</v>
      </c>
      <c r="BV12">
        <v>46202</v>
      </c>
      <c r="BW12">
        <v>46199</v>
      </c>
      <c r="BX12">
        <v>46198</v>
      </c>
      <c r="BY12">
        <v>46197</v>
      </c>
      <c r="BZ12">
        <v>46196</v>
      </c>
      <c r="CA12">
        <v>46195</v>
      </c>
      <c r="CB12">
        <v>46192</v>
      </c>
      <c r="CC12">
        <v>46191</v>
      </c>
      <c r="CD12">
        <v>46190</v>
      </c>
      <c r="CE12">
        <v>46189</v>
      </c>
      <c r="CF12">
        <v>46188</v>
      </c>
      <c r="CG12">
        <v>46185</v>
      </c>
      <c r="CH12">
        <v>46184</v>
      </c>
      <c r="CI12">
        <v>46183</v>
      </c>
      <c r="CJ12">
        <v>46182</v>
      </c>
      <c r="CK12">
        <v>46181</v>
      </c>
      <c r="CL12">
        <v>46178</v>
      </c>
      <c r="CM12">
        <v>46177</v>
      </c>
      <c r="CN12">
        <v>46176</v>
      </c>
      <c r="CO12">
        <v>46175</v>
      </c>
      <c r="CP12">
        <v>46174</v>
      </c>
      <c r="CQ12">
        <v>46171</v>
      </c>
      <c r="CR12">
        <v>46170</v>
      </c>
      <c r="CS12">
        <v>46169</v>
      </c>
      <c r="CT12">
        <v>46168</v>
      </c>
      <c r="CU12">
        <v>46167</v>
      </c>
      <c r="CV12">
        <v>46164</v>
      </c>
      <c r="CW12">
        <v>46163</v>
      </c>
      <c r="CX12">
        <v>46162</v>
      </c>
      <c r="CY12">
        <v>46161</v>
      </c>
      <c r="CZ12">
        <v>46160</v>
      </c>
      <c r="DA12">
        <v>46157</v>
      </c>
      <c r="DB12">
        <v>46156</v>
      </c>
      <c r="DC12">
        <v>46155</v>
      </c>
      <c r="DD12">
        <v>46154</v>
      </c>
      <c r="DE12">
        <v>46153</v>
      </c>
      <c r="DF12">
        <v>46150</v>
      </c>
      <c r="DG12">
        <v>46149</v>
      </c>
      <c r="DH12">
        <v>46148</v>
      </c>
      <c r="DI12">
        <v>46147</v>
      </c>
      <c r="DJ12">
        <v>46146</v>
      </c>
      <c r="DK12">
        <v>46143</v>
      </c>
      <c r="DL12">
        <v>46142</v>
      </c>
      <c r="DM12">
        <v>46141</v>
      </c>
      <c r="DN12">
        <v>46140</v>
      </c>
      <c r="DO12">
        <v>46139</v>
      </c>
      <c r="DP12">
        <v>46136</v>
      </c>
      <c r="DQ12">
        <v>46135</v>
      </c>
      <c r="DR12">
        <v>46134</v>
      </c>
      <c r="DS12">
        <v>46133</v>
      </c>
      <c r="DT12">
        <v>46132</v>
      </c>
      <c r="DU12">
        <v>46129</v>
      </c>
      <c r="DV12">
        <v>46128</v>
      </c>
      <c r="DW12">
        <v>46127</v>
      </c>
      <c r="DX12">
        <v>46126</v>
      </c>
      <c r="DY12">
        <v>46125</v>
      </c>
      <c r="DZ12">
        <v>46122</v>
      </c>
      <c r="EA12">
        <v>46121</v>
      </c>
      <c r="EB12">
        <v>46120</v>
      </c>
      <c r="EC12">
        <v>46119</v>
      </c>
      <c r="ED12">
        <v>46118</v>
      </c>
      <c r="EE12">
        <v>46115</v>
      </c>
      <c r="EF12">
        <v>46114</v>
      </c>
      <c r="EG12">
        <v>46113</v>
      </c>
      <c r="EH12">
        <v>46112</v>
      </c>
      <c r="EI12">
        <v>46111</v>
      </c>
      <c r="EJ12">
        <v>46108</v>
      </c>
      <c r="EK12">
        <v>46107</v>
      </c>
      <c r="EL12">
        <v>46106</v>
      </c>
      <c r="EM12">
        <v>46105</v>
      </c>
      <c r="EN12">
        <v>46104</v>
      </c>
      <c r="EO12">
        <v>46101</v>
      </c>
      <c r="EP12">
        <v>46100</v>
      </c>
      <c r="EQ12">
        <v>46099</v>
      </c>
      <c r="ER12">
        <v>46098</v>
      </c>
      <c r="ES12">
        <v>46097</v>
      </c>
      <c r="ET12">
        <v>46094</v>
      </c>
      <c r="EU12">
        <v>46093</v>
      </c>
      <c r="EV12">
        <v>46092</v>
      </c>
      <c r="EW12">
        <v>46091</v>
      </c>
      <c r="EX12">
        <v>46090</v>
      </c>
      <c r="EY12">
        <v>46087</v>
      </c>
      <c r="EZ12">
        <v>46086</v>
      </c>
      <c r="FA12">
        <v>46085</v>
      </c>
      <c r="FB12">
        <v>46084</v>
      </c>
      <c r="FC12">
        <v>46083</v>
      </c>
      <c r="FD12">
        <v>46080</v>
      </c>
      <c r="FE12">
        <v>46079</v>
      </c>
      <c r="FF12">
        <v>46078</v>
      </c>
      <c r="FG12">
        <v>46077</v>
      </c>
      <c r="FH12">
        <v>46076</v>
      </c>
      <c r="FI12">
        <v>46073</v>
      </c>
      <c r="FJ12">
        <v>46072</v>
      </c>
      <c r="FK12">
        <v>46071</v>
      </c>
      <c r="FL12">
        <v>46070</v>
      </c>
      <c r="FM12">
        <v>46069</v>
      </c>
      <c r="FN12">
        <v>46066</v>
      </c>
      <c r="FO12">
        <v>46065</v>
      </c>
      <c r="FP12">
        <v>46064</v>
      </c>
      <c r="FQ12">
        <v>46063</v>
      </c>
      <c r="FR12">
        <v>46062</v>
      </c>
      <c r="FS12">
        <v>46059</v>
      </c>
      <c r="FT12">
        <v>46058</v>
      </c>
      <c r="FU12">
        <v>46057</v>
      </c>
      <c r="FV12">
        <v>46056</v>
      </c>
      <c r="FW12">
        <v>46055</v>
      </c>
      <c r="FX12">
        <v>46052</v>
      </c>
      <c r="FY12">
        <v>46051</v>
      </c>
      <c r="FZ12">
        <v>46050</v>
      </c>
      <c r="GA12">
        <v>46049</v>
      </c>
      <c r="GB12">
        <v>46048</v>
      </c>
      <c r="GC12">
        <v>46045</v>
      </c>
      <c r="GD12">
        <v>46044</v>
      </c>
      <c r="GE12">
        <v>46043</v>
      </c>
      <c r="GF12">
        <v>46042</v>
      </c>
      <c r="GG12">
        <v>46041</v>
      </c>
      <c r="GH12">
        <v>46038</v>
      </c>
      <c r="GI12">
        <v>46037</v>
      </c>
      <c r="GJ12">
        <v>46036</v>
      </c>
      <c r="GK12">
        <v>46035</v>
      </c>
      <c r="GL12">
        <v>46034</v>
      </c>
      <c r="GM12">
        <v>46031</v>
      </c>
      <c r="GN12">
        <v>46030</v>
      </c>
      <c r="GO12">
        <v>46029</v>
      </c>
      <c r="GP12">
        <v>46028</v>
      </c>
      <c r="GQ12">
        <v>46027</v>
      </c>
      <c r="GR12">
        <v>46024</v>
      </c>
      <c r="GS12">
        <v>46023</v>
      </c>
      <c r="GT12">
        <v>46022</v>
      </c>
      <c r="GU12">
        <v>46021</v>
      </c>
      <c r="GV12">
        <v>46020</v>
      </c>
      <c r="GW12">
        <v>46017</v>
      </c>
      <c r="GX12">
        <v>46016</v>
      </c>
      <c r="GY12">
        <v>46015</v>
      </c>
      <c r="GZ12">
        <v>46014</v>
      </c>
      <c r="HA12">
        <v>46013</v>
      </c>
      <c r="HB12">
        <v>46010</v>
      </c>
      <c r="HC12">
        <v>46009</v>
      </c>
      <c r="HD12">
        <v>46008</v>
      </c>
      <c r="HE12">
        <v>46007</v>
      </c>
      <c r="HF12">
        <v>46006</v>
      </c>
      <c r="HG12">
        <v>46003</v>
      </c>
      <c r="HH12">
        <v>46002</v>
      </c>
      <c r="HI12">
        <v>46001</v>
      </c>
      <c r="HJ12">
        <v>46000</v>
      </c>
      <c r="HK12">
        <v>45999</v>
      </c>
      <c r="HL12">
        <v>45996</v>
      </c>
      <c r="HM12">
        <v>45995</v>
      </c>
      <c r="HN12">
        <v>45994</v>
      </c>
      <c r="HO12">
        <v>45993</v>
      </c>
      <c r="HP12">
        <v>45992</v>
      </c>
      <c r="HQ12">
        <v>45989</v>
      </c>
      <c r="HR12">
        <v>45988</v>
      </c>
      <c r="HS12">
        <v>45987</v>
      </c>
      <c r="HT12">
        <v>45986</v>
      </c>
      <c r="HU12">
        <v>45985</v>
      </c>
      <c r="HV12">
        <v>45982</v>
      </c>
      <c r="HW12">
        <v>45981</v>
      </c>
      <c r="HX12">
        <v>45980</v>
      </c>
      <c r="HY12">
        <v>45979</v>
      </c>
      <c r="HZ12">
        <v>45978</v>
      </c>
      <c r="IA12">
        <v>45975</v>
      </c>
      <c r="IB12">
        <v>45974</v>
      </c>
      <c r="IC12">
        <v>45973</v>
      </c>
      <c r="ID12">
        <v>45972</v>
      </c>
      <c r="IE12">
        <v>45971</v>
      </c>
      <c r="IF12">
        <v>45968</v>
      </c>
      <c r="IG12">
        <v>45967</v>
      </c>
      <c r="IH12">
        <v>45966</v>
      </c>
      <c r="II12">
        <v>45965</v>
      </c>
      <c r="IJ12">
        <v>45964</v>
      </c>
      <c r="IK12">
        <v>45961</v>
      </c>
      <c r="IL12">
        <v>45960</v>
      </c>
      <c r="IM12">
        <v>45959</v>
      </c>
      <c r="IN12">
        <v>45958</v>
      </c>
      <c r="IO12">
        <v>45957</v>
      </c>
      <c r="IP12">
        <v>45954</v>
      </c>
      <c r="IQ12">
        <v>45953</v>
      </c>
      <c r="IR12">
        <v>45952</v>
      </c>
      <c r="IS12">
        <v>45951</v>
      </c>
      <c r="IT12">
        <v>45950</v>
      </c>
      <c r="IU12">
        <v>45947</v>
      </c>
      <c r="IV12">
        <v>45946</v>
      </c>
      <c r="IW12">
        <v>45945</v>
      </c>
      <c r="IX12">
        <v>45944</v>
      </c>
      <c r="IY12">
        <v>45943</v>
      </c>
      <c r="IZ12">
        <v>45940</v>
      </c>
      <c r="JA12">
        <v>45939</v>
      </c>
      <c r="JB12">
        <v>45938</v>
      </c>
      <c r="JC12">
        <v>45937</v>
      </c>
      <c r="JD12">
        <v>45936</v>
      </c>
      <c r="JE12">
        <v>45933</v>
      </c>
      <c r="JF12">
        <v>45932</v>
      </c>
      <c r="JG12">
        <v>45931</v>
      </c>
      <c r="JH12">
        <v>45930</v>
      </c>
      <c r="JI12">
        <v>45929</v>
      </c>
      <c r="JJ12">
        <v>45926</v>
      </c>
      <c r="JK12">
        <v>45925</v>
      </c>
      <c r="JL12">
        <v>45924</v>
      </c>
      <c r="JM12">
        <v>45923</v>
      </c>
      <c r="JN12">
        <v>45922</v>
      </c>
      <c r="JO12">
        <v>45919</v>
      </c>
      <c r="JP12">
        <v>45918</v>
      </c>
      <c r="JQ12">
        <v>45917</v>
      </c>
      <c r="JR12">
        <v>45916</v>
      </c>
      <c r="JS12">
        <v>45915</v>
      </c>
      <c r="JT12">
        <v>45912</v>
      </c>
      <c r="JU12">
        <v>45911</v>
      </c>
      <c r="JV12">
        <v>45910</v>
      </c>
      <c r="JW12">
        <v>45909</v>
      </c>
      <c r="JX12">
        <v>45908</v>
      </c>
      <c r="JY12">
        <v>45905</v>
      </c>
      <c r="JZ12">
        <v>45904</v>
      </c>
      <c r="KA12">
        <v>45903</v>
      </c>
      <c r="KB12">
        <v>45902</v>
      </c>
      <c r="KC12">
        <v>45901</v>
      </c>
      <c r="KD12">
        <v>45898</v>
      </c>
      <c r="KE12">
        <v>45897</v>
      </c>
      <c r="KF12">
        <v>45896</v>
      </c>
      <c r="KG12">
        <v>45895</v>
      </c>
      <c r="KH12">
        <v>45894</v>
      </c>
      <c r="KI12">
        <v>45891</v>
      </c>
      <c r="KJ12">
        <v>45890</v>
      </c>
      <c r="KK12">
        <v>45889</v>
      </c>
      <c r="KL12">
        <v>45888</v>
      </c>
      <c r="KM12">
        <v>45887</v>
      </c>
      <c r="KN12">
        <v>45884</v>
      </c>
      <c r="KO12">
        <v>45883</v>
      </c>
      <c r="KP12">
        <v>45882</v>
      </c>
      <c r="KQ12">
        <v>45881</v>
      </c>
      <c r="KR12">
        <v>45880</v>
      </c>
      <c r="KS12">
        <v>45877</v>
      </c>
      <c r="KT12">
        <v>45876</v>
      </c>
      <c r="KU12">
        <v>45875</v>
      </c>
      <c r="KV12">
        <v>45874</v>
      </c>
      <c r="KW12">
        <v>45873</v>
      </c>
      <c r="KX12">
        <v>45870</v>
      </c>
      <c r="KY12">
        <v>45869</v>
      </c>
      <c r="KZ12">
        <v>45868</v>
      </c>
      <c r="LA12">
        <v>45867</v>
      </c>
      <c r="LB12">
        <v>45866</v>
      </c>
      <c r="LC12">
        <v>45863</v>
      </c>
      <c r="LD12">
        <v>45862</v>
      </c>
      <c r="LE12">
        <v>45861</v>
      </c>
      <c r="LF12">
        <v>45860</v>
      </c>
      <c r="LG12">
        <v>45859</v>
      </c>
      <c r="LH12">
        <v>45856</v>
      </c>
      <c r="LI12">
        <v>45855</v>
      </c>
      <c r="LJ12">
        <v>45854</v>
      </c>
      <c r="LK12">
        <v>45853</v>
      </c>
      <c r="LL12">
        <v>45852</v>
      </c>
      <c r="LM12">
        <v>45849</v>
      </c>
      <c r="LN12">
        <v>45848</v>
      </c>
      <c r="LO12">
        <v>45847</v>
      </c>
      <c r="LP12">
        <v>45846</v>
      </c>
      <c r="LQ12">
        <v>45845</v>
      </c>
      <c r="LR12">
        <v>45842</v>
      </c>
      <c r="LS12">
        <v>45841</v>
      </c>
      <c r="LT12">
        <v>45840</v>
      </c>
      <c r="LU12">
        <v>45839</v>
      </c>
      <c r="LV12">
        <v>45838</v>
      </c>
      <c r="LW12">
        <v>45835</v>
      </c>
      <c r="LX12">
        <v>45834</v>
      </c>
      <c r="LY12">
        <v>45833</v>
      </c>
      <c r="LZ12">
        <v>45832</v>
      </c>
      <c r="MA12">
        <v>45831</v>
      </c>
      <c r="MB12">
        <v>45828</v>
      </c>
      <c r="MC12">
        <v>45827</v>
      </c>
      <c r="MD12">
        <v>45826</v>
      </c>
      <c r="ME12">
        <v>45825</v>
      </c>
      <c r="MF12">
        <v>45824</v>
      </c>
      <c r="MG12">
        <v>45821</v>
      </c>
      <c r="MH12">
        <v>45820</v>
      </c>
      <c r="MI12">
        <v>45819</v>
      </c>
      <c r="MJ12">
        <v>45818</v>
      </c>
      <c r="MK12">
        <v>45817</v>
      </c>
      <c r="ML12">
        <v>45814</v>
      </c>
      <c r="MM12">
        <v>45813</v>
      </c>
      <c r="MN12">
        <v>45812</v>
      </c>
      <c r="MO12">
        <v>45811</v>
      </c>
      <c r="MP12">
        <v>45810</v>
      </c>
      <c r="MQ12">
        <v>45807</v>
      </c>
      <c r="MR12">
        <v>45806</v>
      </c>
      <c r="MS12">
        <v>45805</v>
      </c>
      <c r="MT12">
        <v>45804</v>
      </c>
      <c r="MU12">
        <v>45803</v>
      </c>
      <c r="MV12">
        <v>45800</v>
      </c>
      <c r="MW12">
        <v>45799</v>
      </c>
      <c r="MX12">
        <v>45798</v>
      </c>
      <c r="MY12">
        <v>45797</v>
      </c>
      <c r="MZ12">
        <v>45796</v>
      </c>
      <c r="NA12">
        <v>45793</v>
      </c>
      <c r="NB12">
        <v>45792</v>
      </c>
      <c r="NC12">
        <v>45791</v>
      </c>
      <c r="ND12">
        <v>45790</v>
      </c>
      <c r="NE12">
        <v>45789</v>
      </c>
      <c r="NF12">
        <v>45786</v>
      </c>
      <c r="NG12">
        <v>45785</v>
      </c>
      <c r="NH12">
        <v>45784</v>
      </c>
      <c r="NI12">
        <v>45783</v>
      </c>
      <c r="NJ12">
        <v>45782</v>
      </c>
      <c r="NK12">
        <v>45779</v>
      </c>
      <c r="NL12">
        <v>45778</v>
      </c>
      <c r="NM12">
        <v>45777</v>
      </c>
      <c r="NN12">
        <v>45776</v>
      </c>
      <c r="NO12">
        <v>45775</v>
      </c>
      <c r="NP12">
        <v>45772</v>
      </c>
      <c r="NQ12">
        <v>45771</v>
      </c>
      <c r="NR12">
        <v>45770</v>
      </c>
      <c r="NS12">
        <v>45769</v>
      </c>
      <c r="NT12">
        <v>45768</v>
      </c>
      <c r="NU12">
        <v>45765</v>
      </c>
      <c r="NV12">
        <v>45764</v>
      </c>
      <c r="NW12">
        <v>45763</v>
      </c>
      <c r="NX12">
        <v>45762</v>
      </c>
      <c r="NY12">
        <v>45761</v>
      </c>
      <c r="NZ12">
        <v>45758</v>
      </c>
      <c r="OA12">
        <v>45757</v>
      </c>
      <c r="OB12">
        <v>45756</v>
      </c>
      <c r="OC12">
        <v>45755</v>
      </c>
      <c r="OD12">
        <v>45754</v>
      </c>
      <c r="OE12">
        <v>45751</v>
      </c>
      <c r="OF12">
        <v>45750</v>
      </c>
      <c r="OG12">
        <v>45749</v>
      </c>
      <c r="OH12">
        <v>45748</v>
      </c>
      <c r="OI12">
        <v>45747</v>
      </c>
      <c r="OJ12">
        <v>45744</v>
      </c>
      <c r="OK12">
        <v>45743</v>
      </c>
      <c r="OL12">
        <v>45742</v>
      </c>
      <c r="OM12">
        <v>45741</v>
      </c>
      <c r="ON12">
        <v>45740</v>
      </c>
      <c r="OO12">
        <v>45737</v>
      </c>
      <c r="OP12">
        <v>45736</v>
      </c>
      <c r="OQ12">
        <v>45735</v>
      </c>
      <c r="OR12">
        <v>45734</v>
      </c>
      <c r="OS12">
        <v>45733</v>
      </c>
      <c r="OT12">
        <v>45730</v>
      </c>
      <c r="OU12">
        <v>45729</v>
      </c>
      <c r="OV12">
        <v>45728</v>
      </c>
      <c r="OW12">
        <v>45727</v>
      </c>
      <c r="OX12">
        <v>45726</v>
      </c>
      <c r="OY12">
        <v>45723</v>
      </c>
      <c r="OZ12">
        <v>45722</v>
      </c>
      <c r="PA12">
        <v>45721</v>
      </c>
      <c r="PB12">
        <v>45720</v>
      </c>
      <c r="PC12">
        <v>45719</v>
      </c>
      <c r="PD12">
        <v>45716</v>
      </c>
      <c r="PE12">
        <v>45715</v>
      </c>
      <c r="PF12">
        <v>45714</v>
      </c>
      <c r="PG12">
        <v>45713</v>
      </c>
      <c r="PH12">
        <v>45712</v>
      </c>
      <c r="PI12">
        <v>45709</v>
      </c>
      <c r="PJ12">
        <v>45708</v>
      </c>
      <c r="PK12">
        <v>45707</v>
      </c>
      <c r="PL12">
        <v>45706</v>
      </c>
      <c r="PM12">
        <v>45705</v>
      </c>
      <c r="PN12">
        <v>45702</v>
      </c>
      <c r="PO12">
        <v>45701</v>
      </c>
      <c r="PP12">
        <v>45700</v>
      </c>
      <c r="PQ12">
        <v>45699</v>
      </c>
      <c r="PR12">
        <v>45698</v>
      </c>
      <c r="PS12">
        <v>45695</v>
      </c>
      <c r="PT12">
        <v>45694</v>
      </c>
      <c r="PU12">
        <v>45693</v>
      </c>
      <c r="PV12">
        <v>45692</v>
      </c>
      <c r="PW12">
        <v>45691</v>
      </c>
      <c r="PX12">
        <v>45688</v>
      </c>
      <c r="PY12">
        <v>45687</v>
      </c>
      <c r="PZ12">
        <v>45686</v>
      </c>
      <c r="QA12">
        <v>45685</v>
      </c>
      <c r="QB12">
        <v>45684</v>
      </c>
      <c r="QC12">
        <v>45681</v>
      </c>
      <c r="QD12">
        <v>45680</v>
      </c>
      <c r="QE12">
        <v>45679</v>
      </c>
      <c r="QF12">
        <v>45678</v>
      </c>
      <c r="QG12">
        <v>45677</v>
      </c>
      <c r="QH12">
        <v>45674</v>
      </c>
      <c r="QI12">
        <v>45673</v>
      </c>
      <c r="QJ12">
        <v>45672</v>
      </c>
      <c r="QK12">
        <v>45671</v>
      </c>
      <c r="QL12">
        <v>45670</v>
      </c>
      <c r="QM12">
        <v>45667</v>
      </c>
      <c r="QN12">
        <v>45666</v>
      </c>
      <c r="QO12">
        <v>45665</v>
      </c>
      <c r="QP12">
        <v>45664</v>
      </c>
      <c r="QQ12">
        <v>45663</v>
      </c>
      <c r="QR12">
        <v>45660</v>
      </c>
      <c r="QS12">
        <v>45659</v>
      </c>
      <c r="QT12">
        <v>45658</v>
      </c>
      <c r="QU12">
        <v>45657</v>
      </c>
      <c r="QV12">
        <v>45656</v>
      </c>
      <c r="QW12">
        <v>45653</v>
      </c>
      <c r="QX12">
        <v>45652</v>
      </c>
      <c r="QY12">
        <v>45651</v>
      </c>
      <c r="QZ12">
        <v>45650</v>
      </c>
      <c r="RA12">
        <v>45649</v>
      </c>
      <c r="RB12">
        <v>45646</v>
      </c>
      <c r="RC12">
        <v>45645</v>
      </c>
      <c r="RD12">
        <v>45644</v>
      </c>
      <c r="RE12">
        <v>45643</v>
      </c>
      <c r="RF12">
        <v>45642</v>
      </c>
      <c r="RG12">
        <v>45639</v>
      </c>
      <c r="RH12">
        <v>45638</v>
      </c>
      <c r="RI12">
        <v>45637</v>
      </c>
      <c r="RJ12">
        <v>45636</v>
      </c>
      <c r="RK12">
        <v>45635</v>
      </c>
      <c r="RL12">
        <v>45632</v>
      </c>
      <c r="RM12">
        <v>45631</v>
      </c>
      <c r="RN12">
        <v>45630</v>
      </c>
      <c r="RO12">
        <v>45629</v>
      </c>
      <c r="RP12">
        <v>45628</v>
      </c>
      <c r="RQ12">
        <v>45625</v>
      </c>
      <c r="RR12">
        <v>45624</v>
      </c>
      <c r="RS12">
        <v>45623</v>
      </c>
      <c r="RT12">
        <v>45622</v>
      </c>
      <c r="RU12">
        <v>45621</v>
      </c>
      <c r="RV12">
        <v>45618</v>
      </c>
      <c r="RW12">
        <v>45617</v>
      </c>
      <c r="RX12">
        <v>45616</v>
      </c>
      <c r="RY12">
        <v>45615</v>
      </c>
      <c r="RZ12">
        <v>45614</v>
      </c>
      <c r="SA12">
        <v>45611</v>
      </c>
      <c r="SB12">
        <v>45610</v>
      </c>
      <c r="SC12">
        <v>45609</v>
      </c>
      <c r="SD12">
        <v>45608</v>
      </c>
      <c r="SE12">
        <v>45607</v>
      </c>
      <c r="SF12">
        <v>45604</v>
      </c>
      <c r="SG12">
        <v>45603</v>
      </c>
      <c r="SH12">
        <v>45602</v>
      </c>
      <c r="SI12">
        <v>45601</v>
      </c>
      <c r="SJ12">
        <v>45600</v>
      </c>
      <c r="SK12">
        <v>45597</v>
      </c>
      <c r="SL12">
        <v>45596</v>
      </c>
      <c r="SM12">
        <v>45595</v>
      </c>
      <c r="SN12">
        <v>45594</v>
      </c>
      <c r="SO12">
        <v>45593</v>
      </c>
      <c r="SP12">
        <v>45590</v>
      </c>
      <c r="SQ12">
        <v>45589</v>
      </c>
      <c r="SR12">
        <v>45588</v>
      </c>
      <c r="SS12">
        <v>45587</v>
      </c>
      <c r="ST12">
        <v>45586</v>
      </c>
      <c r="SU12">
        <v>45583</v>
      </c>
      <c r="SV12">
        <v>45582</v>
      </c>
      <c r="SW12">
        <v>45581</v>
      </c>
      <c r="SX12">
        <v>45580</v>
      </c>
      <c r="SY12">
        <v>45579</v>
      </c>
      <c r="SZ12">
        <v>45576</v>
      </c>
      <c r="TA12">
        <v>45575</v>
      </c>
      <c r="TB12">
        <v>45574</v>
      </c>
      <c r="TC12">
        <v>45573</v>
      </c>
      <c r="TD12">
        <v>45572</v>
      </c>
      <c r="TE12">
        <v>45569</v>
      </c>
      <c r="TF12">
        <v>45568</v>
      </c>
      <c r="TG12">
        <v>45567</v>
      </c>
      <c r="TH12">
        <v>45566</v>
      </c>
      <c r="TI12">
        <v>45565</v>
      </c>
      <c r="TJ12">
        <v>45562</v>
      </c>
      <c r="TK12">
        <v>45561</v>
      </c>
      <c r="TL12">
        <v>45560</v>
      </c>
      <c r="TM12">
        <v>45559</v>
      </c>
      <c r="TN12">
        <v>45558</v>
      </c>
      <c r="TO12">
        <v>45555</v>
      </c>
      <c r="TP12">
        <v>45554</v>
      </c>
      <c r="TQ12">
        <v>45553</v>
      </c>
      <c r="TR12">
        <v>45552</v>
      </c>
      <c r="TS12">
        <v>45551</v>
      </c>
      <c r="TT12">
        <v>45548</v>
      </c>
      <c r="TU12">
        <v>45547</v>
      </c>
      <c r="TV12">
        <v>45546</v>
      </c>
      <c r="TW12">
        <v>45545</v>
      </c>
      <c r="TX12">
        <v>45544</v>
      </c>
      <c r="TY12">
        <v>45541</v>
      </c>
      <c r="TZ12">
        <v>45540</v>
      </c>
      <c r="UA12">
        <v>45539</v>
      </c>
      <c r="UB12">
        <v>45538</v>
      </c>
      <c r="UC12">
        <v>45537</v>
      </c>
      <c r="UD12">
        <v>45534</v>
      </c>
      <c r="UE12">
        <v>45533</v>
      </c>
      <c r="UF12">
        <v>45532</v>
      </c>
      <c r="UG12">
        <v>45531</v>
      </c>
      <c r="UH12">
        <v>45530</v>
      </c>
      <c r="UI12">
        <v>45527</v>
      </c>
      <c r="UJ12">
        <v>45526</v>
      </c>
      <c r="UK12">
        <v>45525</v>
      </c>
      <c r="UL12">
        <v>45524</v>
      </c>
      <c r="UM12">
        <v>45523</v>
      </c>
      <c r="UN12">
        <v>45520</v>
      </c>
      <c r="UO12">
        <v>45519</v>
      </c>
      <c r="UP12">
        <v>45518</v>
      </c>
      <c r="UQ12">
        <v>45517</v>
      </c>
      <c r="UR12">
        <v>45516</v>
      </c>
      <c r="US12">
        <v>45513</v>
      </c>
      <c r="UT12">
        <v>45512</v>
      </c>
      <c r="UU12">
        <v>45511</v>
      </c>
      <c r="UV12">
        <v>45510</v>
      </c>
      <c r="UW12">
        <v>45509</v>
      </c>
      <c r="UX12">
        <v>45506</v>
      </c>
      <c r="UY12">
        <v>45505</v>
      </c>
      <c r="UZ12">
        <v>45504</v>
      </c>
      <c r="VA12">
        <v>45503</v>
      </c>
      <c r="VB12">
        <v>45502</v>
      </c>
      <c r="VC12">
        <v>45499</v>
      </c>
      <c r="VD12">
        <v>45498</v>
      </c>
      <c r="VE12">
        <v>45497</v>
      </c>
      <c r="VF12">
        <v>45496</v>
      </c>
      <c r="VG12">
        <v>45495</v>
      </c>
      <c r="VH12">
        <v>45492</v>
      </c>
      <c r="VI12">
        <v>45491</v>
      </c>
      <c r="VJ12">
        <v>45490</v>
      </c>
      <c r="VK12">
        <v>45489</v>
      </c>
      <c r="VL12">
        <v>45488</v>
      </c>
      <c r="VM12">
        <v>45485</v>
      </c>
      <c r="VN12">
        <v>45484</v>
      </c>
      <c r="VO12">
        <v>45483</v>
      </c>
      <c r="VP12">
        <v>45482</v>
      </c>
      <c r="VQ12">
        <v>45481</v>
      </c>
      <c r="VR12">
        <v>45478</v>
      </c>
      <c r="VS12">
        <v>45477</v>
      </c>
      <c r="VT12">
        <v>45476</v>
      </c>
      <c r="VU12">
        <v>45475</v>
      </c>
      <c r="VV12">
        <v>45474</v>
      </c>
      <c r="VW12">
        <v>45471</v>
      </c>
      <c r="VX12">
        <v>45470</v>
      </c>
      <c r="VY12">
        <v>45469</v>
      </c>
      <c r="VZ12">
        <v>45468</v>
      </c>
      <c r="WA12">
        <v>45467</v>
      </c>
      <c r="WB12">
        <v>45464</v>
      </c>
      <c r="WC12">
        <v>45463</v>
      </c>
      <c r="WD12">
        <v>45462</v>
      </c>
      <c r="WE12">
        <v>45461</v>
      </c>
      <c r="WF12">
        <v>45460</v>
      </c>
      <c r="WG12">
        <v>45457</v>
      </c>
      <c r="WH12">
        <v>45456</v>
      </c>
      <c r="WI12">
        <v>45455</v>
      </c>
      <c r="WJ12">
        <v>45454</v>
      </c>
      <c r="WK12">
        <v>45453</v>
      </c>
      <c r="WL12">
        <v>45450</v>
      </c>
      <c r="WM12">
        <v>45449</v>
      </c>
      <c r="WN12">
        <v>45448</v>
      </c>
      <c r="WO12">
        <v>45447</v>
      </c>
      <c r="WP12">
        <v>45446</v>
      </c>
      <c r="WQ12">
        <v>45443</v>
      </c>
      <c r="WR12">
        <v>45442</v>
      </c>
      <c r="WS12">
        <v>45441</v>
      </c>
      <c r="WT12">
        <v>45440</v>
      </c>
      <c r="WU12">
        <v>45439</v>
      </c>
      <c r="WV12">
        <v>45436</v>
      </c>
      <c r="WW12">
        <v>45435</v>
      </c>
      <c r="WX12">
        <v>45434</v>
      </c>
      <c r="WY12">
        <v>45433</v>
      </c>
      <c r="WZ12">
        <v>45432</v>
      </c>
      <c r="XA12">
        <v>45429</v>
      </c>
      <c r="XB12">
        <v>45428</v>
      </c>
      <c r="XC12">
        <v>45427</v>
      </c>
      <c r="XD12">
        <v>45426</v>
      </c>
      <c r="XE12">
        <v>45425</v>
      </c>
      <c r="XF12">
        <v>45422</v>
      </c>
      <c r="XG12">
        <v>45421</v>
      </c>
      <c r="XH12">
        <v>45420</v>
      </c>
      <c r="XI12">
        <v>45419</v>
      </c>
      <c r="XJ12">
        <v>45418</v>
      </c>
      <c r="XK12">
        <v>45415</v>
      </c>
      <c r="XL12">
        <v>45414</v>
      </c>
      <c r="XM12">
        <v>45413</v>
      </c>
      <c r="XN12">
        <v>45412</v>
      </c>
      <c r="XO12">
        <v>45411</v>
      </c>
      <c r="XP12">
        <v>45408</v>
      </c>
      <c r="XQ12">
        <v>45407</v>
      </c>
      <c r="XR12">
        <v>45406</v>
      </c>
      <c r="XS12">
        <v>45405</v>
      </c>
      <c r="XT12">
        <v>45404</v>
      </c>
      <c r="XU12">
        <v>45401</v>
      </c>
      <c r="XV12">
        <v>45400</v>
      </c>
      <c r="XW12">
        <v>45399</v>
      </c>
      <c r="XX12">
        <v>45398</v>
      </c>
      <c r="XY12">
        <v>45397</v>
      </c>
      <c r="XZ12">
        <v>45394</v>
      </c>
      <c r="YA12">
        <v>45393</v>
      </c>
      <c r="YB12">
        <v>45392</v>
      </c>
      <c r="YC12">
        <v>45391</v>
      </c>
      <c r="YD12">
        <v>45390</v>
      </c>
      <c r="YE12">
        <v>45387</v>
      </c>
      <c r="YF12">
        <v>45386</v>
      </c>
      <c r="YG12">
        <v>45385</v>
      </c>
      <c r="YH12">
        <v>45384</v>
      </c>
      <c r="YI12">
        <v>45383</v>
      </c>
      <c r="YJ12">
        <v>45380</v>
      </c>
      <c r="YK12">
        <v>45379</v>
      </c>
      <c r="YL12">
        <v>45378</v>
      </c>
      <c r="YM12">
        <v>45377</v>
      </c>
      <c r="YN12">
        <v>45376</v>
      </c>
      <c r="YO12">
        <v>45373</v>
      </c>
      <c r="YP12">
        <v>45372</v>
      </c>
      <c r="YQ12">
        <v>45371</v>
      </c>
      <c r="YR12">
        <v>45370</v>
      </c>
      <c r="YS12">
        <v>45369</v>
      </c>
      <c r="YT12">
        <v>45366</v>
      </c>
      <c r="YU12">
        <v>45365</v>
      </c>
      <c r="YV12">
        <v>45364</v>
      </c>
      <c r="YW12">
        <v>45363</v>
      </c>
      <c r="YX12">
        <v>45362</v>
      </c>
      <c r="YY12">
        <v>45359</v>
      </c>
      <c r="YZ12">
        <v>45358</v>
      </c>
      <c r="ZA12">
        <v>45357</v>
      </c>
      <c r="ZB12">
        <v>45356</v>
      </c>
      <c r="ZC12">
        <v>45355</v>
      </c>
      <c r="ZD12">
        <v>45352</v>
      </c>
      <c r="ZE12">
        <v>45351</v>
      </c>
      <c r="ZF12">
        <v>45350</v>
      </c>
      <c r="ZG12">
        <v>45349</v>
      </c>
      <c r="ZH12">
        <v>45348</v>
      </c>
      <c r="ZI12">
        <v>45345</v>
      </c>
      <c r="ZJ12">
        <v>45344</v>
      </c>
      <c r="ZK12">
        <v>45343</v>
      </c>
      <c r="ZL12">
        <v>45342</v>
      </c>
      <c r="ZM12">
        <v>45341</v>
      </c>
      <c r="ZN12">
        <v>45338</v>
      </c>
      <c r="ZO12">
        <v>45337</v>
      </c>
      <c r="ZP12">
        <v>45336</v>
      </c>
      <c r="ZQ12">
        <v>45335</v>
      </c>
      <c r="ZR12">
        <v>45334</v>
      </c>
      <c r="ZS12">
        <v>45331</v>
      </c>
      <c r="ZT12">
        <v>45330</v>
      </c>
      <c r="ZU12">
        <v>45329</v>
      </c>
      <c r="ZV12">
        <v>45328</v>
      </c>
      <c r="ZW12">
        <v>45327</v>
      </c>
      <c r="ZX12">
        <v>45324</v>
      </c>
      <c r="ZY12">
        <v>45323</v>
      </c>
      <c r="ZZ12">
        <v>45322</v>
      </c>
      <c r="AAA12">
        <v>45321</v>
      </c>
      <c r="AAB12">
        <v>45320</v>
      </c>
      <c r="AAC12">
        <v>45317</v>
      </c>
      <c r="AAD12">
        <v>45316</v>
      </c>
      <c r="AAE12">
        <v>45315</v>
      </c>
      <c r="AAF12">
        <v>45314</v>
      </c>
      <c r="AAG12">
        <v>45313</v>
      </c>
      <c r="AAH12">
        <v>45310</v>
      </c>
      <c r="AAI12">
        <v>45309</v>
      </c>
      <c r="AAJ12">
        <v>45308</v>
      </c>
      <c r="AAK12">
        <v>45307</v>
      </c>
      <c r="AAL12">
        <v>45306</v>
      </c>
      <c r="AAM12">
        <v>45303</v>
      </c>
      <c r="AAN12">
        <v>45302</v>
      </c>
      <c r="AAO12">
        <v>45301</v>
      </c>
      <c r="AAP12">
        <v>45300</v>
      </c>
      <c r="AAQ12">
        <v>45299</v>
      </c>
      <c r="AAR12">
        <v>45296</v>
      </c>
      <c r="AAS12">
        <v>45295</v>
      </c>
      <c r="AAT12">
        <v>45294</v>
      </c>
      <c r="AAU12">
        <v>45293</v>
      </c>
      <c r="AAV12">
        <v>45292</v>
      </c>
      <c r="AAW12">
        <v>45289</v>
      </c>
      <c r="AAX12">
        <v>45288</v>
      </c>
      <c r="AAY12">
        <v>45287</v>
      </c>
      <c r="AAZ12">
        <v>45286</v>
      </c>
      <c r="ABA12">
        <v>45285</v>
      </c>
      <c r="ABB12">
        <v>45282</v>
      </c>
      <c r="ABC12">
        <v>45281</v>
      </c>
      <c r="ABD12">
        <v>45280</v>
      </c>
      <c r="ABE12">
        <v>45279</v>
      </c>
      <c r="ABF12">
        <v>45278</v>
      </c>
      <c r="ABG12">
        <v>45275</v>
      </c>
      <c r="ABH12">
        <v>45274</v>
      </c>
      <c r="ABI12">
        <v>45273</v>
      </c>
      <c r="ABJ12">
        <v>45272</v>
      </c>
      <c r="ABK12">
        <v>45271</v>
      </c>
      <c r="ABL12">
        <v>45268</v>
      </c>
      <c r="ABM12">
        <v>45267</v>
      </c>
      <c r="ABN12">
        <v>45266</v>
      </c>
      <c r="ABO12">
        <v>45265</v>
      </c>
      <c r="ABP12">
        <v>45264</v>
      </c>
      <c r="ABQ12">
        <v>45261</v>
      </c>
      <c r="ABR12">
        <v>45260</v>
      </c>
      <c r="ABS12">
        <v>45259</v>
      </c>
      <c r="ABT12">
        <v>45258</v>
      </c>
      <c r="ABU12">
        <v>45257</v>
      </c>
      <c r="ABV12">
        <v>45254</v>
      </c>
      <c r="ABW12">
        <v>45253</v>
      </c>
      <c r="ABX12">
        <v>45252</v>
      </c>
      <c r="ABY12">
        <v>45251</v>
      </c>
      <c r="ABZ12">
        <v>45250</v>
      </c>
      <c r="ACA12">
        <v>45247</v>
      </c>
      <c r="ACB12">
        <v>45246</v>
      </c>
      <c r="ACC12">
        <v>45245</v>
      </c>
      <c r="ACD12">
        <v>45244</v>
      </c>
      <c r="ACE12">
        <v>45243</v>
      </c>
      <c r="ACF12">
        <v>45240</v>
      </c>
      <c r="ACG12">
        <v>45239</v>
      </c>
      <c r="ACH12">
        <v>45238</v>
      </c>
      <c r="ACI12">
        <v>45237</v>
      </c>
      <c r="ACJ12">
        <v>45236</v>
      </c>
      <c r="ACK12">
        <v>45233</v>
      </c>
      <c r="ACL12">
        <v>45232</v>
      </c>
      <c r="ACM12">
        <v>45231</v>
      </c>
      <c r="ACN12">
        <v>45230</v>
      </c>
      <c r="ACO12">
        <v>45229</v>
      </c>
      <c r="ACP12">
        <v>45226</v>
      </c>
      <c r="ACQ12">
        <v>45225</v>
      </c>
      <c r="ACR12">
        <v>45224</v>
      </c>
      <c r="ACS12">
        <v>45223</v>
      </c>
      <c r="ACT12">
        <v>45222</v>
      </c>
      <c r="ACU12">
        <v>45219</v>
      </c>
      <c r="ACV12">
        <v>45218</v>
      </c>
      <c r="ACW12">
        <v>45217</v>
      </c>
      <c r="ACX12">
        <v>45216</v>
      </c>
      <c r="ACY12">
        <v>45215</v>
      </c>
      <c r="ACZ12">
        <v>45212</v>
      </c>
      <c r="ADA12">
        <v>45211</v>
      </c>
      <c r="ADB12">
        <v>45210</v>
      </c>
      <c r="ADC12">
        <v>45209</v>
      </c>
      <c r="ADD12">
        <v>45208</v>
      </c>
      <c r="ADE12">
        <v>45205</v>
      </c>
      <c r="ADF12">
        <v>45204</v>
      </c>
      <c r="ADG12">
        <v>45203</v>
      </c>
      <c r="ADH12">
        <v>45202</v>
      </c>
      <c r="ADI12">
        <v>45201</v>
      </c>
      <c r="ADJ12">
        <v>45198</v>
      </c>
      <c r="ADK12">
        <v>45197</v>
      </c>
      <c r="ADL12">
        <v>45196</v>
      </c>
      <c r="ADM12">
        <v>45195</v>
      </c>
      <c r="ADN12">
        <v>45194</v>
      </c>
      <c r="ADO12">
        <v>45191</v>
      </c>
      <c r="ADP12">
        <v>45190</v>
      </c>
      <c r="ADQ12">
        <v>45189</v>
      </c>
      <c r="ADR12">
        <v>45188</v>
      </c>
      <c r="ADS12">
        <v>45187</v>
      </c>
      <c r="ADT12">
        <v>45184</v>
      </c>
      <c r="ADU12">
        <v>45183</v>
      </c>
      <c r="ADV12">
        <v>45182</v>
      </c>
      <c r="ADW12">
        <v>45181</v>
      </c>
      <c r="ADX12">
        <v>45180</v>
      </c>
      <c r="ADY12">
        <v>45177</v>
      </c>
      <c r="ADZ12">
        <v>45176</v>
      </c>
      <c r="AEA12">
        <v>45175</v>
      </c>
      <c r="AEB12">
        <v>45174</v>
      </c>
      <c r="AEC12">
        <v>45173</v>
      </c>
      <c r="AED12">
        <v>45170</v>
      </c>
      <c r="AEE12">
        <v>45169</v>
      </c>
      <c r="AEF12">
        <v>45168</v>
      </c>
      <c r="AEG12">
        <v>45167</v>
      </c>
      <c r="AEH12">
        <v>45166</v>
      </c>
      <c r="AEI12">
        <v>45163</v>
      </c>
      <c r="AEJ12">
        <v>45162</v>
      </c>
      <c r="AEK12">
        <v>45161</v>
      </c>
      <c r="AEL12">
        <v>45160</v>
      </c>
      <c r="AEM12">
        <v>45159</v>
      </c>
      <c r="AEN12">
        <v>45156</v>
      </c>
      <c r="AEO12">
        <v>45155</v>
      </c>
      <c r="AEP12">
        <v>45154</v>
      </c>
      <c r="AEQ12">
        <v>45153</v>
      </c>
      <c r="AER12">
        <v>45152</v>
      </c>
      <c r="AES12">
        <v>45149</v>
      </c>
      <c r="AET12">
        <v>45148</v>
      </c>
      <c r="AEU12">
        <v>45147</v>
      </c>
      <c r="AEV12">
        <v>45146</v>
      </c>
      <c r="AEW12">
        <v>45145</v>
      </c>
      <c r="AEX12">
        <v>45142</v>
      </c>
      <c r="AEY12">
        <v>45141</v>
      </c>
      <c r="AEZ12">
        <v>45140</v>
      </c>
      <c r="AFA12">
        <v>45139</v>
      </c>
      <c r="AFB12">
        <v>45138</v>
      </c>
      <c r="AFC12">
        <v>45135</v>
      </c>
      <c r="AFD12">
        <v>45134</v>
      </c>
      <c r="AFE12">
        <v>45133</v>
      </c>
      <c r="AFF12">
        <v>45132</v>
      </c>
      <c r="AFG12">
        <v>45131</v>
      </c>
      <c r="AFH12">
        <v>45128</v>
      </c>
      <c r="AFI12">
        <v>45127</v>
      </c>
      <c r="AFJ12">
        <v>45126</v>
      </c>
      <c r="AFK12">
        <v>45125</v>
      </c>
      <c r="AFL12">
        <v>45124</v>
      </c>
      <c r="AFM12">
        <v>45121</v>
      </c>
      <c r="AFN12">
        <v>45120</v>
      </c>
      <c r="AFO12">
        <v>45119</v>
      </c>
      <c r="AFP12">
        <v>45118</v>
      </c>
      <c r="AFQ12">
        <v>45117</v>
      </c>
      <c r="AFR12">
        <v>45114</v>
      </c>
      <c r="AFS12">
        <v>45113</v>
      </c>
      <c r="AFT12">
        <v>45112</v>
      </c>
      <c r="AFU12">
        <v>45111</v>
      </c>
      <c r="AFV12">
        <v>45110</v>
      </c>
      <c r="AFW12">
        <v>45107</v>
      </c>
      <c r="AFX12">
        <v>45106</v>
      </c>
      <c r="AFY12">
        <v>45105</v>
      </c>
      <c r="AFZ12">
        <v>45104</v>
      </c>
      <c r="AGA12">
        <v>45103</v>
      </c>
      <c r="AGB12">
        <v>45100</v>
      </c>
      <c r="AGC12">
        <v>45099</v>
      </c>
      <c r="AGD12">
        <v>45098</v>
      </c>
      <c r="AGE12">
        <v>45097</v>
      </c>
      <c r="AGF12">
        <v>45096</v>
      </c>
      <c r="AGG12">
        <v>45093</v>
      </c>
      <c r="AGH12">
        <v>45092</v>
      </c>
      <c r="AGI12">
        <v>45091</v>
      </c>
      <c r="AGJ12">
        <v>45090</v>
      </c>
      <c r="AGK12">
        <v>45089</v>
      </c>
      <c r="AGL12">
        <v>45086</v>
      </c>
      <c r="AGM12">
        <v>45085</v>
      </c>
      <c r="AGN12">
        <v>45084</v>
      </c>
      <c r="AGO12">
        <v>45083</v>
      </c>
      <c r="AGP12">
        <v>45082</v>
      </c>
      <c r="AGQ12">
        <v>45079</v>
      </c>
      <c r="AGR12">
        <v>45078</v>
      </c>
      <c r="AGS12">
        <v>45077</v>
      </c>
      <c r="AGT12">
        <v>45076</v>
      </c>
      <c r="AGU12">
        <v>45075</v>
      </c>
      <c r="AGV12">
        <v>45072</v>
      </c>
      <c r="AGW12">
        <v>45071</v>
      </c>
      <c r="AGX12">
        <v>45070</v>
      </c>
      <c r="AGY12">
        <v>45069</v>
      </c>
      <c r="AGZ12">
        <v>45068</v>
      </c>
      <c r="AHA12">
        <v>45065</v>
      </c>
      <c r="AHB12">
        <v>45064</v>
      </c>
      <c r="AHC12">
        <v>45063</v>
      </c>
      <c r="AHD12">
        <v>45062</v>
      </c>
      <c r="AHE12">
        <v>45061</v>
      </c>
      <c r="AHF12">
        <v>45058</v>
      </c>
      <c r="AHG12">
        <v>45057</v>
      </c>
      <c r="AHH12">
        <v>45056</v>
      </c>
      <c r="AHI12">
        <v>45055</v>
      </c>
      <c r="AHJ12">
        <v>45054</v>
      </c>
      <c r="AHK12">
        <v>45051</v>
      </c>
      <c r="AHL12">
        <v>45050</v>
      </c>
      <c r="AHM12">
        <v>45049</v>
      </c>
      <c r="AHN12">
        <v>45048</v>
      </c>
      <c r="AHO12">
        <v>45047</v>
      </c>
      <c r="AHP12">
        <v>45044</v>
      </c>
      <c r="AHQ12">
        <v>45043</v>
      </c>
      <c r="AHR12">
        <v>45042</v>
      </c>
      <c r="AHS12">
        <v>45041</v>
      </c>
      <c r="AHT12">
        <v>45040</v>
      </c>
      <c r="AHU12">
        <v>45037</v>
      </c>
      <c r="AHV12">
        <v>45036</v>
      </c>
      <c r="AHW12">
        <v>45035</v>
      </c>
      <c r="AHX12">
        <v>45034</v>
      </c>
      <c r="AHY12">
        <v>45033</v>
      </c>
      <c r="AHZ12">
        <v>45030</v>
      </c>
      <c r="AIA12">
        <v>45029</v>
      </c>
      <c r="AIB12">
        <v>45028</v>
      </c>
      <c r="AIC12">
        <v>45027</v>
      </c>
      <c r="AID12">
        <v>45026</v>
      </c>
      <c r="AIE12">
        <v>45023</v>
      </c>
      <c r="AIF12">
        <v>45022</v>
      </c>
      <c r="AIG12">
        <v>45021</v>
      </c>
      <c r="AIH12">
        <v>45020</v>
      </c>
      <c r="AII12">
        <v>45019</v>
      </c>
      <c r="AIJ12">
        <v>45016</v>
      </c>
      <c r="AIK12">
        <v>45015</v>
      </c>
      <c r="AIL12">
        <v>45014</v>
      </c>
      <c r="AIM12">
        <v>45013</v>
      </c>
      <c r="AIN12">
        <v>45012</v>
      </c>
      <c r="AIO12">
        <v>45009</v>
      </c>
      <c r="AIP12">
        <v>45008</v>
      </c>
      <c r="AIQ12">
        <v>45007</v>
      </c>
      <c r="AIR12">
        <v>45006</v>
      </c>
      <c r="AIS12">
        <v>45005</v>
      </c>
      <c r="AIT12">
        <v>45002</v>
      </c>
      <c r="AIU12">
        <v>45001</v>
      </c>
      <c r="AIV12">
        <v>45000</v>
      </c>
      <c r="AIW12">
        <v>44999</v>
      </c>
      <c r="AIX12">
        <v>44998</v>
      </c>
      <c r="AIY12">
        <v>44995</v>
      </c>
      <c r="AIZ12">
        <v>44994</v>
      </c>
      <c r="AJA12">
        <v>44993</v>
      </c>
      <c r="AJB12">
        <v>44992</v>
      </c>
      <c r="AJC12">
        <v>44991</v>
      </c>
      <c r="AJD12">
        <v>44988</v>
      </c>
      <c r="AJE12">
        <v>44987</v>
      </c>
      <c r="AJF12">
        <v>44986</v>
      </c>
      <c r="AJG12">
        <v>44985</v>
      </c>
      <c r="AJH12">
        <v>44984</v>
      </c>
      <c r="AJI12">
        <v>44981</v>
      </c>
      <c r="AJJ12">
        <v>44980</v>
      </c>
      <c r="AJK12">
        <v>44979</v>
      </c>
      <c r="AJL12">
        <v>44978</v>
      </c>
      <c r="AJM12">
        <v>44977</v>
      </c>
      <c r="AJN12">
        <v>44974</v>
      </c>
      <c r="AJO12">
        <v>44973</v>
      </c>
      <c r="AJP12">
        <v>44972</v>
      </c>
      <c r="AJQ12">
        <v>44971</v>
      </c>
      <c r="AJR12">
        <v>44970</v>
      </c>
      <c r="AJS12">
        <v>44967</v>
      </c>
      <c r="AJT12">
        <v>44966</v>
      </c>
      <c r="AJU12">
        <v>44965</v>
      </c>
      <c r="AJV12">
        <v>44964</v>
      </c>
      <c r="AJW12">
        <v>44963</v>
      </c>
      <c r="AJX12">
        <v>44960</v>
      </c>
      <c r="AJY12">
        <v>44959</v>
      </c>
      <c r="AJZ12">
        <v>44958</v>
      </c>
      <c r="AKA12">
        <v>44957</v>
      </c>
      <c r="AKB12">
        <v>44956</v>
      </c>
      <c r="AKC12">
        <v>44953</v>
      </c>
      <c r="AKD12">
        <v>44952</v>
      </c>
      <c r="AKE12">
        <v>44951</v>
      </c>
      <c r="AKF12">
        <v>44950</v>
      </c>
      <c r="AKG12">
        <v>44949</v>
      </c>
      <c r="AKH12">
        <v>44946</v>
      </c>
      <c r="AKI12">
        <v>44945</v>
      </c>
      <c r="AKJ12">
        <v>44944</v>
      </c>
      <c r="AKK12">
        <v>44943</v>
      </c>
      <c r="AKL12">
        <v>44942</v>
      </c>
      <c r="AKM12">
        <v>44939</v>
      </c>
      <c r="AKN12">
        <v>44938</v>
      </c>
      <c r="AKO12">
        <v>44937</v>
      </c>
      <c r="AKP12">
        <v>44936</v>
      </c>
      <c r="AKQ12">
        <v>44935</v>
      </c>
      <c r="AKR12">
        <v>44932</v>
      </c>
      <c r="AKS12">
        <v>44931</v>
      </c>
      <c r="AKT12">
        <v>44930</v>
      </c>
      <c r="AKU12">
        <v>44929</v>
      </c>
      <c r="AKV12">
        <v>44928</v>
      </c>
      <c r="AKW12">
        <v>44925</v>
      </c>
      <c r="AKX12">
        <v>44924</v>
      </c>
      <c r="AKY12">
        <v>44923</v>
      </c>
      <c r="AKZ12">
        <v>44922</v>
      </c>
      <c r="ALA12">
        <v>44921</v>
      </c>
      <c r="ALB12">
        <v>44918</v>
      </c>
      <c r="ALC12">
        <v>44917</v>
      </c>
      <c r="ALD12">
        <v>44916</v>
      </c>
      <c r="ALE12">
        <v>44915</v>
      </c>
      <c r="ALF12">
        <v>44914</v>
      </c>
      <c r="ALG12">
        <v>44911</v>
      </c>
      <c r="ALH12">
        <v>44910</v>
      </c>
      <c r="ALI12">
        <v>44909</v>
      </c>
      <c r="ALJ12">
        <v>44908</v>
      </c>
      <c r="ALK12">
        <v>44907</v>
      </c>
      <c r="ALL12">
        <v>44904</v>
      </c>
      <c r="ALM12">
        <v>44903</v>
      </c>
      <c r="ALN12">
        <v>44902</v>
      </c>
      <c r="ALO12">
        <v>44901</v>
      </c>
      <c r="ALP12">
        <v>44900</v>
      </c>
      <c r="ALQ12">
        <v>44897</v>
      </c>
      <c r="ALR12">
        <v>44896</v>
      </c>
      <c r="ALS12">
        <v>44895</v>
      </c>
      <c r="ALT12">
        <v>44894</v>
      </c>
      <c r="ALU12">
        <v>44893</v>
      </c>
      <c r="ALV12">
        <v>44890</v>
      </c>
      <c r="ALW12">
        <v>44889</v>
      </c>
      <c r="ALX12">
        <v>44888</v>
      </c>
      <c r="ALY12">
        <v>44887</v>
      </c>
      <c r="ALZ12">
        <v>44886</v>
      </c>
      <c r="AMA12">
        <v>44883</v>
      </c>
      <c r="AMB12">
        <v>44882</v>
      </c>
      <c r="AMC12">
        <v>44881</v>
      </c>
      <c r="AMD12">
        <v>44880</v>
      </c>
      <c r="AME12">
        <v>44879</v>
      </c>
      <c r="AMF12">
        <v>44876</v>
      </c>
      <c r="AMG12">
        <v>44875</v>
      </c>
      <c r="AMH12">
        <v>44874</v>
      </c>
      <c r="AMI12">
        <v>44873</v>
      </c>
      <c r="AMJ12">
        <v>44872</v>
      </c>
      <c r="AMK12">
        <v>44869</v>
      </c>
      <c r="AML12">
        <v>44868</v>
      </c>
      <c r="AMM12">
        <v>44867</v>
      </c>
      <c r="AMN12">
        <v>44866</v>
      </c>
      <c r="AMO12">
        <v>44865</v>
      </c>
      <c r="AMP12">
        <v>44862</v>
      </c>
      <c r="AMQ12">
        <v>44861</v>
      </c>
      <c r="AMR12">
        <v>44860</v>
      </c>
      <c r="AMS12">
        <v>44859</v>
      </c>
      <c r="AMT12">
        <v>44858</v>
      </c>
      <c r="AMU12">
        <v>44855</v>
      </c>
      <c r="AMV12">
        <v>44854</v>
      </c>
      <c r="AMW12">
        <v>44853</v>
      </c>
      <c r="AMX12">
        <v>44852</v>
      </c>
      <c r="AMY12">
        <v>44851</v>
      </c>
      <c r="AMZ12">
        <v>44848</v>
      </c>
      <c r="ANA12">
        <v>44847</v>
      </c>
      <c r="ANB12">
        <v>44846</v>
      </c>
      <c r="ANC12">
        <v>44845</v>
      </c>
      <c r="AND12">
        <v>44844</v>
      </c>
      <c r="ANE12">
        <v>44841</v>
      </c>
      <c r="ANF12">
        <v>44840</v>
      </c>
      <c r="ANG12">
        <v>44839</v>
      </c>
      <c r="ANH12">
        <v>44838</v>
      </c>
      <c r="ANI12">
        <v>44837</v>
      </c>
      <c r="ANJ12">
        <v>44834</v>
      </c>
      <c r="ANK12">
        <v>44833</v>
      </c>
      <c r="ANL12">
        <v>44832</v>
      </c>
      <c r="ANM12">
        <v>44831</v>
      </c>
      <c r="ANN12">
        <v>44830</v>
      </c>
      <c r="ANO12">
        <v>44827</v>
      </c>
      <c r="ANP12">
        <v>44826</v>
      </c>
      <c r="ANQ12">
        <v>44825</v>
      </c>
      <c r="ANR12">
        <v>44824</v>
      </c>
      <c r="ANS12">
        <v>44823</v>
      </c>
      <c r="ANT12">
        <v>44820</v>
      </c>
      <c r="ANU12">
        <v>44819</v>
      </c>
      <c r="ANV12">
        <v>44818</v>
      </c>
      <c r="ANW12">
        <v>44817</v>
      </c>
      <c r="ANX12">
        <v>44816</v>
      </c>
      <c r="ANY12">
        <v>44813</v>
      </c>
      <c r="ANZ12">
        <v>44812</v>
      </c>
      <c r="AOA12">
        <v>44811</v>
      </c>
      <c r="AOB12">
        <v>44810</v>
      </c>
      <c r="AOC12">
        <v>44809</v>
      </c>
      <c r="AOD12">
        <v>44806</v>
      </c>
      <c r="AOE12">
        <v>44805</v>
      </c>
      <c r="AOF12">
        <v>44804</v>
      </c>
      <c r="AOG12">
        <v>44803</v>
      </c>
      <c r="AOH12">
        <v>44802</v>
      </c>
      <c r="AOI12">
        <v>44799</v>
      </c>
      <c r="AOJ12">
        <v>44798</v>
      </c>
      <c r="AOK12">
        <v>44797</v>
      </c>
      <c r="AOL12">
        <v>44796</v>
      </c>
      <c r="AOM12">
        <v>44795</v>
      </c>
      <c r="AON12">
        <v>44792</v>
      </c>
      <c r="AOO12">
        <v>44791</v>
      </c>
      <c r="AOP12">
        <v>44790</v>
      </c>
      <c r="AOQ12">
        <v>44789</v>
      </c>
      <c r="AOR12">
        <v>44788</v>
      </c>
      <c r="AOS12">
        <v>44785</v>
      </c>
      <c r="AOT12">
        <v>44784</v>
      </c>
      <c r="AOU12">
        <v>44783</v>
      </c>
      <c r="AOV12">
        <v>44782</v>
      </c>
      <c r="AOW12">
        <v>44781</v>
      </c>
      <c r="AOX12">
        <v>44778</v>
      </c>
      <c r="AOY12">
        <v>44777</v>
      </c>
      <c r="AOZ12">
        <v>44776</v>
      </c>
      <c r="APA12">
        <v>44775</v>
      </c>
      <c r="APB12">
        <v>44774</v>
      </c>
      <c r="APC12">
        <v>44771</v>
      </c>
      <c r="APD12">
        <v>44770</v>
      </c>
      <c r="APE12">
        <v>44769</v>
      </c>
      <c r="APF12">
        <v>44768</v>
      </c>
      <c r="APG12">
        <v>44767</v>
      </c>
      <c r="APH12">
        <v>44764</v>
      </c>
      <c r="API12">
        <v>44763</v>
      </c>
      <c r="APJ12">
        <v>44762</v>
      </c>
      <c r="APK12">
        <v>44761</v>
      </c>
      <c r="APL12">
        <v>44760</v>
      </c>
      <c r="APM12">
        <v>44757</v>
      </c>
      <c r="APN12">
        <v>44756</v>
      </c>
      <c r="APO12">
        <v>44755</v>
      </c>
      <c r="APP12">
        <v>44754</v>
      </c>
      <c r="APQ12">
        <v>44753</v>
      </c>
      <c r="APR12">
        <v>44750</v>
      </c>
      <c r="APS12">
        <v>44749</v>
      </c>
      <c r="APT12">
        <v>44748</v>
      </c>
      <c r="APU12">
        <v>44747</v>
      </c>
      <c r="APV12">
        <v>44746</v>
      </c>
      <c r="APW12">
        <v>44743</v>
      </c>
      <c r="APX12">
        <v>44742</v>
      </c>
      <c r="APY12">
        <v>44741</v>
      </c>
      <c r="APZ12">
        <v>44740</v>
      </c>
      <c r="AQA12">
        <v>44739</v>
      </c>
      <c r="AQB12">
        <v>44736</v>
      </c>
      <c r="AQC12">
        <v>44735</v>
      </c>
      <c r="AQD12">
        <v>44734</v>
      </c>
      <c r="AQE12">
        <v>44733</v>
      </c>
      <c r="AQF12">
        <v>44732</v>
      </c>
      <c r="AQG12">
        <v>44729</v>
      </c>
      <c r="AQH12">
        <v>44728</v>
      </c>
      <c r="AQI12">
        <v>44727</v>
      </c>
      <c r="AQJ12">
        <v>44726</v>
      </c>
      <c r="AQK12">
        <v>44725</v>
      </c>
      <c r="AQL12">
        <v>44722</v>
      </c>
      <c r="AQM12">
        <v>44721</v>
      </c>
      <c r="AQN12">
        <v>44720</v>
      </c>
      <c r="AQO12">
        <v>44719</v>
      </c>
      <c r="AQP12">
        <v>44718</v>
      </c>
      <c r="AQQ12">
        <v>44715</v>
      </c>
      <c r="AQR12">
        <v>44714</v>
      </c>
      <c r="AQS12">
        <v>44713</v>
      </c>
      <c r="AQT12">
        <v>44712</v>
      </c>
      <c r="AQU12">
        <v>44711</v>
      </c>
      <c r="AQV12">
        <v>44708</v>
      </c>
      <c r="AQW12">
        <v>44707</v>
      </c>
      <c r="AQX12">
        <v>44706</v>
      </c>
      <c r="AQY12">
        <v>44705</v>
      </c>
      <c r="AQZ12">
        <v>44704</v>
      </c>
      <c r="ARA12">
        <v>44701</v>
      </c>
      <c r="ARB12">
        <v>44700</v>
      </c>
      <c r="ARC12">
        <v>44699</v>
      </c>
      <c r="ARD12">
        <v>44698</v>
      </c>
      <c r="ARE12">
        <v>44697</v>
      </c>
      <c r="ARF12">
        <v>44694</v>
      </c>
      <c r="ARG12">
        <v>44693</v>
      </c>
      <c r="ARH12">
        <v>44692</v>
      </c>
      <c r="ARI12">
        <v>44691</v>
      </c>
      <c r="ARJ12">
        <v>44690</v>
      </c>
      <c r="ARK12">
        <v>44687</v>
      </c>
      <c r="ARL12">
        <v>44686</v>
      </c>
      <c r="ARM12">
        <v>44685</v>
      </c>
      <c r="ARN12">
        <v>44684</v>
      </c>
      <c r="ARO12">
        <v>44683</v>
      </c>
      <c r="ARP12">
        <v>44680</v>
      </c>
      <c r="ARQ12">
        <v>44679</v>
      </c>
      <c r="ARR12">
        <v>44678</v>
      </c>
      <c r="ARS12">
        <v>44677</v>
      </c>
      <c r="ART12">
        <v>44676</v>
      </c>
      <c r="ARU12">
        <v>44673</v>
      </c>
      <c r="ARV12">
        <v>44672</v>
      </c>
      <c r="ARW12">
        <v>44671</v>
      </c>
      <c r="ARX12">
        <v>44670</v>
      </c>
      <c r="ARY12">
        <v>44669</v>
      </c>
      <c r="ARZ12">
        <v>44666</v>
      </c>
      <c r="ASA12">
        <v>44665</v>
      </c>
      <c r="ASB12">
        <v>44664</v>
      </c>
      <c r="ASC12">
        <v>44663</v>
      </c>
      <c r="ASD12">
        <v>44662</v>
      </c>
      <c r="ASE12">
        <v>44659</v>
      </c>
      <c r="ASF12">
        <v>44658</v>
      </c>
      <c r="ASG12">
        <v>44657</v>
      </c>
      <c r="ASH12">
        <v>44656</v>
      </c>
      <c r="ASI12">
        <v>44655</v>
      </c>
      <c r="ASJ12">
        <v>44652</v>
      </c>
      <c r="ASK12">
        <v>44651</v>
      </c>
      <c r="ASL12">
        <v>44650</v>
      </c>
      <c r="ASM12">
        <v>44649</v>
      </c>
      <c r="ASN12">
        <v>44648</v>
      </c>
      <c r="ASO12">
        <v>44645</v>
      </c>
      <c r="ASP12">
        <v>44644</v>
      </c>
      <c r="ASQ12">
        <v>44643</v>
      </c>
      <c r="ASR12">
        <v>44642</v>
      </c>
      <c r="ASS12">
        <v>44641</v>
      </c>
      <c r="AST12">
        <v>44638</v>
      </c>
      <c r="ASU12">
        <v>44637</v>
      </c>
      <c r="ASV12">
        <v>44636</v>
      </c>
      <c r="ASW12">
        <v>44635</v>
      </c>
      <c r="ASX12">
        <v>44634</v>
      </c>
      <c r="ASY12">
        <v>44631</v>
      </c>
      <c r="ASZ12">
        <v>44630</v>
      </c>
      <c r="ATA12">
        <v>44629</v>
      </c>
      <c r="ATB12">
        <v>44628</v>
      </c>
      <c r="ATC12">
        <v>44627</v>
      </c>
      <c r="ATD12">
        <v>44624</v>
      </c>
      <c r="ATE12">
        <v>44623</v>
      </c>
      <c r="ATF12">
        <v>44622</v>
      </c>
      <c r="ATG12">
        <v>44621</v>
      </c>
      <c r="ATH12">
        <v>44620</v>
      </c>
      <c r="ATI12">
        <v>44617</v>
      </c>
      <c r="ATJ12">
        <v>44616</v>
      </c>
      <c r="ATK12">
        <v>44615</v>
      </c>
      <c r="ATL12">
        <v>44614</v>
      </c>
      <c r="ATM12">
        <v>44613</v>
      </c>
      <c r="ATN12">
        <v>44610</v>
      </c>
      <c r="ATO12">
        <v>44609</v>
      </c>
      <c r="ATP12">
        <v>44608</v>
      </c>
      <c r="ATQ12">
        <v>44607</v>
      </c>
      <c r="ATR12">
        <v>44606</v>
      </c>
      <c r="ATS12">
        <v>44603</v>
      </c>
      <c r="ATT12">
        <v>44602</v>
      </c>
      <c r="ATU12">
        <v>44601</v>
      </c>
      <c r="ATV12">
        <v>44600</v>
      </c>
      <c r="ATW12">
        <v>44599</v>
      </c>
      <c r="ATX12">
        <v>44596</v>
      </c>
      <c r="ATY12">
        <v>44595</v>
      </c>
      <c r="ATZ12">
        <v>44594</v>
      </c>
      <c r="AUA12">
        <v>44593</v>
      </c>
      <c r="AUB12">
        <v>44592</v>
      </c>
      <c r="AUC12">
        <v>44589</v>
      </c>
      <c r="AUD12">
        <v>44588</v>
      </c>
      <c r="AUE12">
        <v>44587</v>
      </c>
      <c r="AUF12">
        <v>44586</v>
      </c>
      <c r="AUG12">
        <v>44585</v>
      </c>
      <c r="AUH12">
        <v>44582</v>
      </c>
      <c r="AUI12">
        <v>44581</v>
      </c>
      <c r="AUJ12">
        <v>44580</v>
      </c>
      <c r="AUK12">
        <v>44579</v>
      </c>
      <c r="AUL12">
        <v>44578</v>
      </c>
      <c r="AUM12">
        <v>44575</v>
      </c>
      <c r="AUN12">
        <v>44574</v>
      </c>
      <c r="AUO12">
        <v>44573</v>
      </c>
      <c r="AUP12">
        <v>44572</v>
      </c>
      <c r="AUQ12">
        <v>44571</v>
      </c>
      <c r="AUR12">
        <v>44568</v>
      </c>
      <c r="AUS12">
        <v>44567</v>
      </c>
      <c r="AUT12">
        <v>44566</v>
      </c>
      <c r="AUU12">
        <v>44565</v>
      </c>
      <c r="AUV12">
        <v>44564</v>
      </c>
      <c r="AUW12">
        <v>44561</v>
      </c>
      <c r="AUX12">
        <v>44560</v>
      </c>
      <c r="AUY12">
        <v>44559</v>
      </c>
      <c r="AUZ12">
        <v>44558</v>
      </c>
      <c r="AVA12">
        <v>44557</v>
      </c>
      <c r="AVB12">
        <v>44554</v>
      </c>
      <c r="AVC12">
        <v>44553</v>
      </c>
      <c r="AVD12">
        <v>44552</v>
      </c>
      <c r="AVE12">
        <v>44551</v>
      </c>
      <c r="AVF12">
        <v>44550</v>
      </c>
      <c r="AVG12">
        <v>44547</v>
      </c>
      <c r="AVH12">
        <v>44546</v>
      </c>
      <c r="AVI12">
        <v>44545</v>
      </c>
      <c r="AVJ12">
        <v>44544</v>
      </c>
      <c r="AVK12">
        <v>44543</v>
      </c>
      <c r="AVL12">
        <v>44540</v>
      </c>
      <c r="AVM12">
        <v>44539</v>
      </c>
      <c r="AVN12">
        <v>44538</v>
      </c>
      <c r="AVO12">
        <v>44537</v>
      </c>
      <c r="AVP12">
        <v>44536</v>
      </c>
      <c r="AVQ12">
        <v>44533</v>
      </c>
      <c r="AVR12">
        <v>44532</v>
      </c>
      <c r="AVS12">
        <v>44531</v>
      </c>
      <c r="AVT12">
        <v>44530</v>
      </c>
      <c r="AVU12">
        <v>44529</v>
      </c>
      <c r="AVV12">
        <v>44526</v>
      </c>
      <c r="AVW12">
        <v>44525</v>
      </c>
      <c r="AVX12">
        <v>44524</v>
      </c>
      <c r="AVY12">
        <v>44523</v>
      </c>
      <c r="AVZ12">
        <v>44522</v>
      </c>
      <c r="AWA12">
        <v>44519</v>
      </c>
      <c r="AWB12">
        <v>44518</v>
      </c>
      <c r="AWC12">
        <v>44517</v>
      </c>
      <c r="AWD12">
        <v>44516</v>
      </c>
      <c r="AWE12">
        <v>44515</v>
      </c>
      <c r="AWF12">
        <v>44512</v>
      </c>
      <c r="AWG12">
        <v>44511</v>
      </c>
      <c r="AWH12">
        <v>44510</v>
      </c>
      <c r="AWI12">
        <v>44509</v>
      </c>
      <c r="AWJ12">
        <v>44508</v>
      </c>
      <c r="AWK12">
        <v>44505</v>
      </c>
      <c r="AWL12">
        <v>44504</v>
      </c>
      <c r="AWM12">
        <v>44503</v>
      </c>
      <c r="AWN12">
        <v>44502</v>
      </c>
      <c r="AWO12">
        <v>44501</v>
      </c>
      <c r="AWP12">
        <v>44498</v>
      </c>
      <c r="AWQ12">
        <v>44497</v>
      </c>
      <c r="AWR12">
        <v>44496</v>
      </c>
      <c r="AWS12">
        <v>44495</v>
      </c>
      <c r="AWT12">
        <v>44494</v>
      </c>
      <c r="AWU12">
        <v>44491</v>
      </c>
      <c r="AWV12">
        <v>44490</v>
      </c>
      <c r="AWW12">
        <v>44489</v>
      </c>
      <c r="AWX12">
        <v>44488</v>
      </c>
      <c r="AWY12">
        <v>44487</v>
      </c>
      <c r="AWZ12">
        <v>44484</v>
      </c>
      <c r="AXA12">
        <v>44483</v>
      </c>
      <c r="AXB12">
        <v>44482</v>
      </c>
      <c r="AXC12">
        <v>44481</v>
      </c>
      <c r="AXD12">
        <v>44480</v>
      </c>
      <c r="AXE12">
        <v>44477</v>
      </c>
      <c r="AXF12">
        <v>44476</v>
      </c>
      <c r="AXG12">
        <v>44475</v>
      </c>
      <c r="AXH12">
        <v>44474</v>
      </c>
      <c r="AXI12">
        <v>44473</v>
      </c>
      <c r="AXJ12">
        <v>44470</v>
      </c>
      <c r="AXK12">
        <v>44469</v>
      </c>
      <c r="AXL12">
        <v>44468</v>
      </c>
      <c r="AXM12">
        <v>44467</v>
      </c>
      <c r="AXN12">
        <v>44466</v>
      </c>
      <c r="AXO12">
        <v>44463</v>
      </c>
      <c r="AXP12">
        <v>44462</v>
      </c>
      <c r="AXQ12">
        <v>44461</v>
      </c>
      <c r="AXR12">
        <v>44460</v>
      </c>
      <c r="AXS12">
        <v>44459</v>
      </c>
      <c r="AXT12">
        <v>44456</v>
      </c>
      <c r="AXU12">
        <v>44455</v>
      </c>
      <c r="AXV12">
        <v>44454</v>
      </c>
      <c r="AXW12">
        <v>44453</v>
      </c>
      <c r="AXX12">
        <v>44452</v>
      </c>
      <c r="AXY12">
        <v>44449</v>
      </c>
      <c r="AXZ12">
        <v>44448</v>
      </c>
      <c r="AYA12">
        <v>44447</v>
      </c>
      <c r="AYB12">
        <v>44446</v>
      </c>
      <c r="AYC12">
        <v>44445</v>
      </c>
      <c r="AYD12">
        <v>44442</v>
      </c>
      <c r="AYE12">
        <v>44441</v>
      </c>
      <c r="AYF12">
        <v>44440</v>
      </c>
      <c r="AYG12">
        <v>44439</v>
      </c>
      <c r="AYH12">
        <v>44438</v>
      </c>
      <c r="AYI12">
        <v>44435</v>
      </c>
      <c r="AYJ12">
        <v>44434</v>
      </c>
      <c r="AYK12">
        <v>44433</v>
      </c>
      <c r="AYL12">
        <v>44432</v>
      </c>
      <c r="AYM12">
        <v>44431</v>
      </c>
      <c r="AYN12">
        <v>44428</v>
      </c>
      <c r="AYO12">
        <v>44427</v>
      </c>
      <c r="AYP12">
        <v>44426</v>
      </c>
      <c r="AYQ12">
        <v>44425</v>
      </c>
      <c r="AYR12">
        <v>44424</v>
      </c>
      <c r="AYS12">
        <v>44421</v>
      </c>
      <c r="AYT12">
        <v>44420</v>
      </c>
      <c r="AYU12">
        <v>44419</v>
      </c>
      <c r="AYV12">
        <v>44418</v>
      </c>
      <c r="AYW12">
        <v>44417</v>
      </c>
      <c r="AYX12">
        <v>44414</v>
      </c>
      <c r="AYY12">
        <v>44413</v>
      </c>
      <c r="AYZ12">
        <v>44412</v>
      </c>
      <c r="AZA12">
        <v>44411</v>
      </c>
      <c r="AZB12">
        <v>44410</v>
      </c>
      <c r="AZC12">
        <v>44407</v>
      </c>
      <c r="AZD12">
        <v>44406</v>
      </c>
      <c r="AZE12">
        <v>44405</v>
      </c>
      <c r="AZF12">
        <v>44404</v>
      </c>
      <c r="AZG12">
        <v>44403</v>
      </c>
      <c r="AZH12">
        <v>44400</v>
      </c>
      <c r="AZI12">
        <v>44399</v>
      </c>
      <c r="AZJ12">
        <v>44398</v>
      </c>
      <c r="AZK12">
        <v>44397</v>
      </c>
      <c r="AZL12">
        <v>44396</v>
      </c>
      <c r="AZM12">
        <v>44393</v>
      </c>
      <c r="AZN12">
        <v>44392</v>
      </c>
      <c r="AZO12">
        <v>44391</v>
      </c>
      <c r="AZP12">
        <v>44390</v>
      </c>
      <c r="AZQ12">
        <v>44389</v>
      </c>
      <c r="AZR12">
        <v>44386</v>
      </c>
      <c r="AZS12">
        <v>44385</v>
      </c>
      <c r="AZT12">
        <v>44384</v>
      </c>
      <c r="AZU12">
        <v>44383</v>
      </c>
      <c r="AZV12">
        <v>44382</v>
      </c>
      <c r="AZW12">
        <v>44379</v>
      </c>
      <c r="AZX12">
        <v>44378</v>
      </c>
      <c r="AZY12">
        <v>44377</v>
      </c>
      <c r="AZZ12">
        <v>44376</v>
      </c>
      <c r="BAA12">
        <v>44375</v>
      </c>
      <c r="BAB12">
        <v>44372</v>
      </c>
      <c r="BAC12">
        <v>44371</v>
      </c>
      <c r="BAD12">
        <v>44370</v>
      </c>
      <c r="BAE12">
        <v>44369</v>
      </c>
      <c r="BAF12">
        <v>44368</v>
      </c>
      <c r="BAG12">
        <v>44365</v>
      </c>
      <c r="BAH12">
        <v>44364</v>
      </c>
      <c r="BAI12">
        <v>44363</v>
      </c>
      <c r="BAJ12">
        <v>44362</v>
      </c>
      <c r="BAK12">
        <v>44361</v>
      </c>
      <c r="BAL12">
        <v>44358</v>
      </c>
      <c r="BAM12">
        <v>44357</v>
      </c>
      <c r="BAN12">
        <v>44356</v>
      </c>
      <c r="BAO12">
        <v>44355</v>
      </c>
      <c r="BAP12">
        <v>44354</v>
      </c>
      <c r="BAQ12">
        <v>44351</v>
      </c>
      <c r="BAR12">
        <v>44350</v>
      </c>
      <c r="BAS12">
        <v>44349</v>
      </c>
      <c r="BAT12">
        <v>44348</v>
      </c>
      <c r="BAU12">
        <v>44347</v>
      </c>
      <c r="BAV12">
        <v>44344</v>
      </c>
      <c r="BAW12">
        <v>44343</v>
      </c>
      <c r="BAX12">
        <v>44342</v>
      </c>
      <c r="BAY12">
        <v>44341</v>
      </c>
      <c r="BAZ12">
        <v>44340</v>
      </c>
      <c r="BBA12">
        <v>44337</v>
      </c>
      <c r="BBB12">
        <v>44336</v>
      </c>
      <c r="BBC12">
        <v>44335</v>
      </c>
      <c r="BBD12">
        <v>44334</v>
      </c>
      <c r="BBE12">
        <v>44333</v>
      </c>
      <c r="BBF12">
        <v>44330</v>
      </c>
      <c r="BBG12">
        <v>44329</v>
      </c>
      <c r="BBH12">
        <v>44328</v>
      </c>
      <c r="BBI12">
        <v>44327</v>
      </c>
      <c r="BBJ12">
        <v>44326</v>
      </c>
      <c r="BBK12">
        <v>44323</v>
      </c>
      <c r="BBL12">
        <v>44322</v>
      </c>
      <c r="BBM12">
        <v>44321</v>
      </c>
      <c r="BBN12">
        <v>44320</v>
      </c>
      <c r="BBO12">
        <v>44319</v>
      </c>
      <c r="BBP12">
        <v>44316</v>
      </c>
      <c r="BBQ12">
        <v>44315</v>
      </c>
      <c r="BBR12">
        <v>44314</v>
      </c>
      <c r="BBS12">
        <v>44313</v>
      </c>
      <c r="BBT12">
        <v>44312</v>
      </c>
      <c r="BBU12">
        <v>44309</v>
      </c>
      <c r="BBV12">
        <v>44308</v>
      </c>
      <c r="BBW12">
        <v>44307</v>
      </c>
      <c r="BBX12">
        <v>44306</v>
      </c>
      <c r="BBY12">
        <v>44305</v>
      </c>
      <c r="BBZ12">
        <v>44302</v>
      </c>
      <c r="BCA12">
        <v>44301</v>
      </c>
      <c r="BCB12">
        <v>44300</v>
      </c>
      <c r="BCC12">
        <v>44299</v>
      </c>
      <c r="BCD12">
        <v>44298</v>
      </c>
      <c r="BCE12">
        <v>44295</v>
      </c>
      <c r="BCF12">
        <v>44294</v>
      </c>
      <c r="BCG12">
        <v>44293</v>
      </c>
      <c r="BCH12">
        <v>44292</v>
      </c>
      <c r="BCI12">
        <v>44291</v>
      </c>
      <c r="BCJ12">
        <v>44288</v>
      </c>
      <c r="BCK12">
        <v>44287</v>
      </c>
      <c r="BCL12">
        <v>44286</v>
      </c>
      <c r="BCM12">
        <v>44285</v>
      </c>
      <c r="BCN12">
        <v>44284</v>
      </c>
      <c r="BCO12">
        <v>44281</v>
      </c>
      <c r="BCP12">
        <v>44280</v>
      </c>
      <c r="BCQ12">
        <v>44279</v>
      </c>
      <c r="BCR12">
        <v>44278</v>
      </c>
      <c r="BCS12">
        <v>44277</v>
      </c>
      <c r="BCT12">
        <v>44274</v>
      </c>
      <c r="BCU12">
        <v>44273</v>
      </c>
      <c r="BCV12">
        <v>44272</v>
      </c>
      <c r="BCW12">
        <v>44271</v>
      </c>
      <c r="BCX12">
        <v>44270</v>
      </c>
      <c r="BCY12">
        <v>44267</v>
      </c>
      <c r="BCZ12">
        <v>44266</v>
      </c>
      <c r="BDA12">
        <v>44265</v>
      </c>
      <c r="BDB12">
        <v>44264</v>
      </c>
      <c r="BDC12">
        <v>44263</v>
      </c>
      <c r="BDD12">
        <v>44260</v>
      </c>
      <c r="BDE12">
        <v>44259</v>
      </c>
      <c r="BDF12">
        <v>44258</v>
      </c>
      <c r="BDG12">
        <v>44257</v>
      </c>
      <c r="BDH12">
        <v>44256</v>
      </c>
      <c r="BDI12">
        <v>44253</v>
      </c>
      <c r="BDJ12">
        <v>44252</v>
      </c>
      <c r="BDK12">
        <v>44251</v>
      </c>
      <c r="BDL12">
        <v>44250</v>
      </c>
      <c r="BDM12">
        <v>44249</v>
      </c>
      <c r="BDN12">
        <v>44246</v>
      </c>
      <c r="BDO12">
        <v>44245</v>
      </c>
      <c r="BDP12">
        <v>44244</v>
      </c>
      <c r="BDQ12">
        <v>44243</v>
      </c>
      <c r="BDR12">
        <v>44242</v>
      </c>
      <c r="BDS12">
        <v>44239</v>
      </c>
      <c r="BDT12">
        <v>44238</v>
      </c>
      <c r="BDU12">
        <v>44237</v>
      </c>
      <c r="BDV12">
        <v>44236</v>
      </c>
      <c r="BDW12">
        <v>44235</v>
      </c>
      <c r="BDX12">
        <v>44232</v>
      </c>
      <c r="BDY12">
        <v>44231</v>
      </c>
      <c r="BDZ12">
        <v>44230</v>
      </c>
      <c r="BEA12">
        <v>44229</v>
      </c>
      <c r="BEB12">
        <v>44228</v>
      </c>
      <c r="BEC12">
        <v>44225</v>
      </c>
      <c r="BED12">
        <v>44224</v>
      </c>
      <c r="BEE12">
        <v>44223</v>
      </c>
      <c r="BEF12">
        <v>44222</v>
      </c>
      <c r="BEG12">
        <v>44221</v>
      </c>
      <c r="BEH12">
        <v>44218</v>
      </c>
      <c r="BEI12">
        <v>44217</v>
      </c>
      <c r="BEJ12">
        <v>44216</v>
      </c>
      <c r="BEK12">
        <v>44215</v>
      </c>
      <c r="BEL12">
        <v>44214</v>
      </c>
      <c r="BEM12">
        <v>44211</v>
      </c>
      <c r="BEN12">
        <v>44210</v>
      </c>
      <c r="BEO12">
        <v>44209</v>
      </c>
      <c r="BEP12">
        <v>44208</v>
      </c>
      <c r="BEQ12">
        <v>44207</v>
      </c>
      <c r="BER12">
        <v>44204</v>
      </c>
      <c r="BES12">
        <v>44203</v>
      </c>
      <c r="BET12">
        <v>44202</v>
      </c>
      <c r="BEU12">
        <v>44201</v>
      </c>
      <c r="BEV12">
        <v>44200</v>
      </c>
      <c r="BEW12">
        <v>44197</v>
      </c>
      <c r="BEX12">
        <v>44196</v>
      </c>
      <c r="BEY12">
        <v>44195</v>
      </c>
      <c r="BEZ12">
        <v>44194</v>
      </c>
      <c r="BFA12">
        <v>44193</v>
      </c>
      <c r="BFB12">
        <v>44190</v>
      </c>
      <c r="BFC12">
        <v>44189</v>
      </c>
      <c r="BFD12">
        <v>44188</v>
      </c>
      <c r="BFE12">
        <v>44187</v>
      </c>
      <c r="BFF12">
        <v>44186</v>
      </c>
      <c r="BFG12">
        <v>44183</v>
      </c>
      <c r="BFH12">
        <v>44182</v>
      </c>
      <c r="BFI12">
        <v>44181</v>
      </c>
      <c r="BFJ12">
        <v>44180</v>
      </c>
      <c r="BFK12">
        <v>44179</v>
      </c>
      <c r="BFL12">
        <v>44176</v>
      </c>
      <c r="BFM12">
        <v>44175</v>
      </c>
      <c r="BFN12">
        <v>44174</v>
      </c>
      <c r="BFO12">
        <v>44173</v>
      </c>
      <c r="BFP12">
        <v>44172</v>
      </c>
      <c r="BFQ12">
        <v>44169</v>
      </c>
      <c r="BFR12">
        <v>44168</v>
      </c>
      <c r="BFS12">
        <v>44167</v>
      </c>
      <c r="BFT12">
        <v>44166</v>
      </c>
      <c r="BFU12">
        <v>44165</v>
      </c>
      <c r="BFV12">
        <v>44162</v>
      </c>
      <c r="BFW12">
        <v>44161</v>
      </c>
      <c r="BFX12">
        <v>44160</v>
      </c>
      <c r="BFY12">
        <v>44159</v>
      </c>
      <c r="BFZ12">
        <v>44158</v>
      </c>
      <c r="BGA12">
        <v>44155</v>
      </c>
      <c r="BGB12">
        <v>44154</v>
      </c>
      <c r="BGC12">
        <v>44153</v>
      </c>
      <c r="BGD12">
        <v>44152</v>
      </c>
      <c r="BGE12">
        <v>44151</v>
      </c>
      <c r="BGF12">
        <v>44148</v>
      </c>
      <c r="BGG12">
        <v>44147</v>
      </c>
      <c r="BGH12">
        <v>44146</v>
      </c>
      <c r="BGI12">
        <v>44145</v>
      </c>
      <c r="BGJ12">
        <v>44144</v>
      </c>
      <c r="BGK12">
        <v>44141</v>
      </c>
      <c r="BGL12">
        <v>44140</v>
      </c>
      <c r="BGM12">
        <v>44139</v>
      </c>
      <c r="BGN12">
        <v>44138</v>
      </c>
      <c r="BGO12">
        <v>44137</v>
      </c>
      <c r="BGP12">
        <v>44134</v>
      </c>
      <c r="BGQ12">
        <v>44133</v>
      </c>
      <c r="BGR12">
        <v>44132</v>
      </c>
      <c r="BGS12">
        <v>44131</v>
      </c>
      <c r="BGT12">
        <v>44130</v>
      </c>
      <c r="BGU12">
        <v>44127</v>
      </c>
      <c r="BGV12">
        <v>44126</v>
      </c>
      <c r="BGW12">
        <v>44125</v>
      </c>
      <c r="BGX12">
        <v>44124</v>
      </c>
      <c r="BGY12">
        <v>44123</v>
      </c>
      <c r="BGZ12">
        <v>44120</v>
      </c>
      <c r="BHA12">
        <v>44119</v>
      </c>
      <c r="BHB12">
        <v>44118</v>
      </c>
      <c r="BHC12">
        <v>44117</v>
      </c>
      <c r="BHD12">
        <v>44116</v>
      </c>
      <c r="BHE12">
        <v>44113</v>
      </c>
      <c r="BHF12">
        <v>44112</v>
      </c>
      <c r="BHG12">
        <v>44111</v>
      </c>
      <c r="BHH12">
        <v>44110</v>
      </c>
      <c r="BHI12">
        <v>44109</v>
      </c>
      <c r="BHJ12">
        <v>44106</v>
      </c>
      <c r="BHK12">
        <v>44105</v>
      </c>
      <c r="BHL12">
        <v>44104</v>
      </c>
      <c r="BHM12">
        <v>44103</v>
      </c>
      <c r="BHN12">
        <v>44102</v>
      </c>
      <c r="BHO12">
        <v>44099</v>
      </c>
      <c r="BHP12">
        <v>44098</v>
      </c>
      <c r="BHQ12">
        <v>44097</v>
      </c>
      <c r="BHR12">
        <v>44096</v>
      </c>
      <c r="BHS12">
        <v>44095</v>
      </c>
      <c r="BHT12">
        <v>44092</v>
      </c>
      <c r="BHU12">
        <v>44091</v>
      </c>
      <c r="BHV12">
        <v>44090</v>
      </c>
      <c r="BHW12">
        <v>44089</v>
      </c>
      <c r="BHX12">
        <v>44088</v>
      </c>
      <c r="BHY12">
        <v>44085</v>
      </c>
      <c r="BHZ12">
        <v>44084</v>
      </c>
      <c r="BIA12">
        <v>44083</v>
      </c>
      <c r="BIB12">
        <v>44082</v>
      </c>
      <c r="BIC12">
        <v>44081</v>
      </c>
      <c r="BID12">
        <v>44078</v>
      </c>
      <c r="BIE12">
        <v>44077</v>
      </c>
      <c r="BIF12">
        <v>44076</v>
      </c>
      <c r="BIG12">
        <v>44075</v>
      </c>
      <c r="BIH12">
        <v>44074</v>
      </c>
      <c r="BII12">
        <v>44071</v>
      </c>
      <c r="BIJ12">
        <v>44070</v>
      </c>
      <c r="BIK12">
        <v>44069</v>
      </c>
      <c r="BIL12">
        <v>44068</v>
      </c>
      <c r="BIM12">
        <v>44067</v>
      </c>
      <c r="BIN12">
        <v>44064</v>
      </c>
      <c r="BIO12">
        <v>44063</v>
      </c>
      <c r="BIP12">
        <v>44062</v>
      </c>
      <c r="BIQ12">
        <v>44061</v>
      </c>
      <c r="BIR12">
        <v>44060</v>
      </c>
      <c r="BIS12">
        <v>44057</v>
      </c>
      <c r="BIT12">
        <v>44056</v>
      </c>
      <c r="BIU12">
        <v>44055</v>
      </c>
      <c r="BIV12">
        <v>44054</v>
      </c>
      <c r="BIW12">
        <v>44053</v>
      </c>
      <c r="BIX12">
        <v>44050</v>
      </c>
      <c r="BIY12">
        <v>44049</v>
      </c>
      <c r="BIZ12">
        <v>44048</v>
      </c>
      <c r="BJA12">
        <v>44047</v>
      </c>
      <c r="BJB12">
        <v>44046</v>
      </c>
      <c r="BJC12">
        <v>44043</v>
      </c>
      <c r="BJD12">
        <v>44042</v>
      </c>
      <c r="BJE12">
        <v>44041</v>
      </c>
      <c r="BJF12">
        <v>44040</v>
      </c>
      <c r="BJG12">
        <v>44039</v>
      </c>
      <c r="BJH12">
        <v>44036</v>
      </c>
      <c r="BJI12">
        <v>44035</v>
      </c>
      <c r="BJJ12">
        <v>44034</v>
      </c>
      <c r="BJK12">
        <v>44033</v>
      </c>
      <c r="BJL12">
        <v>44032</v>
      </c>
      <c r="BJM12">
        <v>44029</v>
      </c>
      <c r="BJN12">
        <v>44028</v>
      </c>
      <c r="BJO12">
        <v>44027</v>
      </c>
      <c r="BJP12">
        <v>44026</v>
      </c>
      <c r="BJQ12">
        <v>44025</v>
      </c>
      <c r="BJR12">
        <v>44022</v>
      </c>
      <c r="BJS12">
        <v>44021</v>
      </c>
      <c r="BJT12">
        <v>44020</v>
      </c>
      <c r="BJU12">
        <v>44019</v>
      </c>
      <c r="BJV12">
        <v>44018</v>
      </c>
      <c r="BJW12">
        <v>44015</v>
      </c>
      <c r="BJX12">
        <v>44014</v>
      </c>
      <c r="BJY12">
        <v>44013</v>
      </c>
      <c r="BJZ12">
        <v>44012</v>
      </c>
      <c r="BKA12">
        <v>44011</v>
      </c>
      <c r="BKB12">
        <v>44008</v>
      </c>
      <c r="BKC12">
        <v>44007</v>
      </c>
      <c r="BKD12">
        <v>44006</v>
      </c>
      <c r="BKE12">
        <v>44005</v>
      </c>
      <c r="BKF12">
        <v>44004</v>
      </c>
      <c r="BKG12">
        <v>44001</v>
      </c>
      <c r="BKH12">
        <v>44000</v>
      </c>
      <c r="BKI12">
        <v>43999</v>
      </c>
      <c r="BKJ12">
        <v>43998</v>
      </c>
      <c r="BKK12">
        <v>43997</v>
      </c>
      <c r="BKL12">
        <v>43994</v>
      </c>
      <c r="BKM12">
        <v>43993</v>
      </c>
      <c r="BKN12">
        <v>43992</v>
      </c>
      <c r="BKO12">
        <v>43991</v>
      </c>
      <c r="BKP12">
        <v>43990</v>
      </c>
      <c r="BKQ12">
        <v>43987</v>
      </c>
      <c r="BKR12">
        <v>43986</v>
      </c>
      <c r="BKS12">
        <v>43985</v>
      </c>
      <c r="BKT12">
        <v>43984</v>
      </c>
      <c r="BKU12">
        <v>43983</v>
      </c>
      <c r="BKV12">
        <v>43980</v>
      </c>
      <c r="BKW12">
        <v>43979</v>
      </c>
      <c r="BKX12">
        <v>43978</v>
      </c>
      <c r="BKY12">
        <v>43977</v>
      </c>
      <c r="BKZ12">
        <v>43976</v>
      </c>
      <c r="BLA12">
        <v>43973</v>
      </c>
      <c r="BLB12">
        <v>43972</v>
      </c>
      <c r="BLC12">
        <v>43971</v>
      </c>
      <c r="BLD12">
        <v>43970</v>
      </c>
      <c r="BLE12">
        <v>43969</v>
      </c>
      <c r="BLF12">
        <v>43966</v>
      </c>
      <c r="BLG12">
        <v>43965</v>
      </c>
      <c r="BLH12">
        <v>43964</v>
      </c>
      <c r="BLI12">
        <v>43963</v>
      </c>
      <c r="BLJ12">
        <v>43962</v>
      </c>
      <c r="BLK12">
        <v>43959</v>
      </c>
      <c r="BLL12">
        <v>43958</v>
      </c>
      <c r="BLM12">
        <v>43957</v>
      </c>
      <c r="BLN12">
        <v>43956</v>
      </c>
      <c r="BLO12">
        <v>43955</v>
      </c>
      <c r="BLP12">
        <v>43952</v>
      </c>
      <c r="BLQ12">
        <v>43951</v>
      </c>
      <c r="BLR12">
        <v>43950</v>
      </c>
      <c r="BLS12">
        <v>43949</v>
      </c>
      <c r="BLT12">
        <v>43948</v>
      </c>
      <c r="BLU12">
        <v>43945</v>
      </c>
      <c r="BLV12">
        <v>43944</v>
      </c>
      <c r="BLW12">
        <v>43943</v>
      </c>
      <c r="BLX12">
        <v>43942</v>
      </c>
      <c r="BLY12">
        <v>43941</v>
      </c>
      <c r="BLZ12">
        <v>43938</v>
      </c>
      <c r="BMA12">
        <v>43937</v>
      </c>
      <c r="BMB12">
        <v>43936</v>
      </c>
      <c r="BMC12">
        <v>43935</v>
      </c>
      <c r="BMD12">
        <v>43934</v>
      </c>
      <c r="BME12">
        <v>43931</v>
      </c>
      <c r="BMF12">
        <v>43930</v>
      </c>
      <c r="BMG12">
        <v>43929</v>
      </c>
      <c r="BMH12">
        <v>43928</v>
      </c>
      <c r="BMI12">
        <v>43927</v>
      </c>
      <c r="BMJ12">
        <v>43924</v>
      </c>
      <c r="BMK12">
        <v>43923</v>
      </c>
      <c r="BML12">
        <v>43922</v>
      </c>
      <c r="BMM12">
        <v>43921</v>
      </c>
      <c r="BMN12">
        <v>43920</v>
      </c>
      <c r="BMO12">
        <v>43917</v>
      </c>
      <c r="BMP12">
        <v>43916</v>
      </c>
      <c r="BMQ12">
        <v>43915</v>
      </c>
      <c r="BMR12">
        <v>43914</v>
      </c>
      <c r="BMS12">
        <v>43913</v>
      </c>
      <c r="BMT12">
        <v>43910</v>
      </c>
      <c r="BMU12">
        <v>43909</v>
      </c>
      <c r="BMV12">
        <v>43908</v>
      </c>
      <c r="BMW12">
        <v>43907</v>
      </c>
      <c r="BMX12">
        <v>43906</v>
      </c>
      <c r="BMY12">
        <v>43903</v>
      </c>
      <c r="BMZ12">
        <v>43902</v>
      </c>
      <c r="BNA12">
        <v>43901</v>
      </c>
      <c r="BNB12">
        <v>43900</v>
      </c>
      <c r="BNC12">
        <v>43899</v>
      </c>
      <c r="BND12">
        <v>43896</v>
      </c>
      <c r="BNE12">
        <v>43895</v>
      </c>
      <c r="BNF12">
        <v>43894</v>
      </c>
      <c r="BNG12">
        <v>43893</v>
      </c>
      <c r="BNH12">
        <v>43892</v>
      </c>
      <c r="BNI12">
        <v>43889</v>
      </c>
      <c r="BNJ12">
        <v>43888</v>
      </c>
      <c r="BNK12">
        <v>43887</v>
      </c>
      <c r="BNL12">
        <v>43886</v>
      </c>
      <c r="BNM12">
        <v>43885</v>
      </c>
      <c r="BNN12">
        <v>43882</v>
      </c>
      <c r="BNO12">
        <v>43881</v>
      </c>
      <c r="BNP12">
        <v>43880</v>
      </c>
      <c r="BNQ12">
        <v>43879</v>
      </c>
      <c r="BNR12">
        <v>43878</v>
      </c>
      <c r="BNS12">
        <v>43875</v>
      </c>
      <c r="BNT12">
        <v>43874</v>
      </c>
      <c r="BNU12">
        <v>43873</v>
      </c>
      <c r="BNV12">
        <v>43872</v>
      </c>
      <c r="BNW12">
        <v>43871</v>
      </c>
      <c r="BNX12">
        <v>43868</v>
      </c>
      <c r="BNY12">
        <v>43867</v>
      </c>
      <c r="BNZ12">
        <v>43866</v>
      </c>
      <c r="BOA12">
        <v>43865</v>
      </c>
      <c r="BOB12">
        <v>43864</v>
      </c>
      <c r="BOC12">
        <v>43861</v>
      </c>
      <c r="BOD12">
        <v>43860</v>
      </c>
      <c r="BOE12">
        <v>43859</v>
      </c>
      <c r="BOF12">
        <v>43858</v>
      </c>
      <c r="BOG12">
        <v>43857</v>
      </c>
      <c r="BOH12">
        <v>43854</v>
      </c>
      <c r="BOI12">
        <v>43853</v>
      </c>
      <c r="BOJ12">
        <v>43852</v>
      </c>
      <c r="BOK12">
        <v>43851</v>
      </c>
      <c r="BOL12">
        <v>43850</v>
      </c>
      <c r="BOM12">
        <v>43847</v>
      </c>
      <c r="BON12">
        <v>43846</v>
      </c>
      <c r="BOO12">
        <v>43845</v>
      </c>
      <c r="BOP12">
        <v>43844</v>
      </c>
      <c r="BOQ12">
        <v>43843</v>
      </c>
      <c r="BOR12">
        <v>43840</v>
      </c>
      <c r="BOS12">
        <v>43839</v>
      </c>
      <c r="BOT12">
        <v>43838</v>
      </c>
      <c r="BOU12">
        <v>43837</v>
      </c>
      <c r="BOV12">
        <v>43836</v>
      </c>
      <c r="BOW12">
        <v>43833</v>
      </c>
      <c r="BOX12">
        <v>43832</v>
      </c>
      <c r="BOY12">
        <v>43831</v>
      </c>
      <c r="BOZ12">
        <v>43830</v>
      </c>
      <c r="BPA12">
        <v>43829</v>
      </c>
      <c r="BPB12">
        <v>43826</v>
      </c>
      <c r="BPC12">
        <v>43825</v>
      </c>
      <c r="BPD12">
        <v>43824</v>
      </c>
      <c r="BPE12">
        <v>43823</v>
      </c>
      <c r="BPF12">
        <v>43822</v>
      </c>
      <c r="BPG12">
        <v>43819</v>
      </c>
      <c r="BPH12">
        <v>43818</v>
      </c>
      <c r="BPI12">
        <v>43817</v>
      </c>
      <c r="BPJ12">
        <v>43816</v>
      </c>
      <c r="BPK12">
        <v>43815</v>
      </c>
      <c r="BPL12">
        <v>43812</v>
      </c>
      <c r="BPM12">
        <v>43811</v>
      </c>
      <c r="BPN12">
        <v>43810</v>
      </c>
      <c r="BPO12">
        <v>43809</v>
      </c>
      <c r="BPP12">
        <v>43808</v>
      </c>
      <c r="BPQ12">
        <v>43805</v>
      </c>
      <c r="BPR12">
        <v>43804</v>
      </c>
      <c r="BPS12">
        <v>43803</v>
      </c>
      <c r="BPT12">
        <v>43802</v>
      </c>
      <c r="BPU12">
        <v>43801</v>
      </c>
      <c r="BPV12">
        <v>43798</v>
      </c>
      <c r="BPW12">
        <v>43797</v>
      </c>
      <c r="BPX12">
        <v>43796</v>
      </c>
      <c r="BPY12">
        <v>43795</v>
      </c>
      <c r="BPZ12">
        <v>43794</v>
      </c>
      <c r="BQA12">
        <v>43791</v>
      </c>
      <c r="BQB12">
        <v>43790</v>
      </c>
      <c r="BQC12">
        <v>43789</v>
      </c>
      <c r="BQD12">
        <v>43788</v>
      </c>
      <c r="BQE12">
        <v>43787</v>
      </c>
      <c r="BQF12">
        <v>43784</v>
      </c>
      <c r="BQG12">
        <v>43783</v>
      </c>
      <c r="BQH12">
        <v>43782</v>
      </c>
      <c r="BQI12">
        <v>43781</v>
      </c>
      <c r="BQJ12">
        <v>43780</v>
      </c>
      <c r="BQK12">
        <v>43777</v>
      </c>
      <c r="BQL12">
        <v>43776</v>
      </c>
      <c r="BQM12">
        <v>43775</v>
      </c>
      <c r="BQN12">
        <v>43774</v>
      </c>
      <c r="BQO12">
        <v>43773</v>
      </c>
      <c r="BQP12">
        <v>43770</v>
      </c>
      <c r="BQQ12">
        <v>43769</v>
      </c>
      <c r="BQR12">
        <v>43768</v>
      </c>
      <c r="BQS12">
        <v>43767</v>
      </c>
      <c r="BQT12">
        <v>43766</v>
      </c>
      <c r="BQU12">
        <v>43763</v>
      </c>
      <c r="BQV12">
        <v>43762</v>
      </c>
      <c r="BQW12">
        <v>43761</v>
      </c>
      <c r="BQX12">
        <v>43760</v>
      </c>
      <c r="BQY12">
        <v>43759</v>
      </c>
      <c r="BQZ12">
        <v>43756</v>
      </c>
      <c r="BRA12">
        <v>43755</v>
      </c>
      <c r="BRB12">
        <v>43754</v>
      </c>
      <c r="BRC12">
        <v>43753</v>
      </c>
      <c r="BRD12">
        <v>43752</v>
      </c>
      <c r="BRE12">
        <v>43749</v>
      </c>
      <c r="BRF12">
        <v>43748</v>
      </c>
      <c r="BRG12">
        <v>43747</v>
      </c>
      <c r="BRH12">
        <v>43746</v>
      </c>
      <c r="BRI12">
        <v>43745</v>
      </c>
      <c r="BRJ12">
        <v>43742</v>
      </c>
      <c r="BRK12">
        <v>43741</v>
      </c>
      <c r="BRL12">
        <v>43740</v>
      </c>
      <c r="BRM12">
        <v>43739</v>
      </c>
      <c r="BRN12">
        <v>43738</v>
      </c>
      <c r="BRO12">
        <v>43735</v>
      </c>
      <c r="BRP12">
        <v>43734</v>
      </c>
      <c r="BRQ12">
        <v>43733</v>
      </c>
      <c r="BRR12">
        <v>43732</v>
      </c>
      <c r="BRS12">
        <v>43731</v>
      </c>
      <c r="BRT12">
        <v>43728</v>
      </c>
      <c r="BRU12">
        <v>43727</v>
      </c>
      <c r="BRV12">
        <v>43726</v>
      </c>
      <c r="BRW12">
        <v>43725</v>
      </c>
      <c r="BRX12">
        <v>43724</v>
      </c>
      <c r="BRY12">
        <v>43721</v>
      </c>
      <c r="BRZ12">
        <v>43720</v>
      </c>
      <c r="BSA12">
        <v>43719</v>
      </c>
      <c r="BSB12">
        <v>43718</v>
      </c>
      <c r="BSC12">
        <v>43717</v>
      </c>
      <c r="BSD12">
        <v>43714</v>
      </c>
      <c r="BSE12">
        <v>43713</v>
      </c>
      <c r="BSF12">
        <v>43712</v>
      </c>
      <c r="BSG12">
        <v>43711</v>
      </c>
      <c r="BSH12">
        <v>43710</v>
      </c>
      <c r="BSI12">
        <v>43707</v>
      </c>
      <c r="BSJ12">
        <v>43706</v>
      </c>
      <c r="BSK12">
        <v>43705</v>
      </c>
      <c r="BSL12">
        <v>43704</v>
      </c>
      <c r="BSM12">
        <v>43703</v>
      </c>
      <c r="BSN12">
        <v>43700</v>
      </c>
      <c r="BSO12">
        <v>43699</v>
      </c>
      <c r="BSP12">
        <v>43698</v>
      </c>
      <c r="BSQ12">
        <v>43697</v>
      </c>
      <c r="BSR12">
        <v>43696</v>
      </c>
      <c r="BSS12">
        <v>43693</v>
      </c>
      <c r="BST12">
        <v>43692</v>
      </c>
      <c r="BSU12">
        <v>43691</v>
      </c>
      <c r="BSV12">
        <v>43690</v>
      </c>
      <c r="BSW12">
        <v>43689</v>
      </c>
      <c r="BSX12">
        <v>43686</v>
      </c>
      <c r="BSY12">
        <v>43685</v>
      </c>
      <c r="BSZ12">
        <v>43684</v>
      </c>
      <c r="BTA12">
        <v>43683</v>
      </c>
      <c r="BTB12">
        <v>43682</v>
      </c>
      <c r="BTC12">
        <v>43679</v>
      </c>
      <c r="BTD12">
        <v>43678</v>
      </c>
      <c r="BTE12">
        <v>43677</v>
      </c>
      <c r="BTF12">
        <v>43676</v>
      </c>
      <c r="BTG12">
        <v>43675</v>
      </c>
      <c r="BTH12">
        <v>43672</v>
      </c>
      <c r="BTI12">
        <v>43671</v>
      </c>
      <c r="BTJ12">
        <v>43670</v>
      </c>
      <c r="BTK12">
        <v>43669</v>
      </c>
      <c r="BTL12">
        <v>43668</v>
      </c>
      <c r="BTM12">
        <v>43665</v>
      </c>
      <c r="BTN12">
        <v>43664</v>
      </c>
      <c r="BTO12">
        <v>43663</v>
      </c>
      <c r="BTP12">
        <v>43662</v>
      </c>
      <c r="BTQ12">
        <v>43661</v>
      </c>
      <c r="BTR12">
        <v>43658</v>
      </c>
      <c r="BTS12">
        <v>43657</v>
      </c>
      <c r="BTT12">
        <v>43656</v>
      </c>
      <c r="BTU12">
        <v>43655</v>
      </c>
      <c r="BTV12">
        <v>43654</v>
      </c>
      <c r="BTW12">
        <v>43651</v>
      </c>
      <c r="BTX12">
        <v>43650</v>
      </c>
      <c r="BTY12">
        <v>43649</v>
      </c>
      <c r="BTZ12">
        <v>43648</v>
      </c>
      <c r="BUA12">
        <v>43647</v>
      </c>
      <c r="BUB12">
        <v>43644</v>
      </c>
      <c r="BUC12">
        <v>43643</v>
      </c>
      <c r="BUD12">
        <v>43642</v>
      </c>
      <c r="BUE12">
        <v>43641</v>
      </c>
      <c r="BUF12">
        <v>43640</v>
      </c>
      <c r="BUG12">
        <v>43637</v>
      </c>
      <c r="BUH12">
        <v>43636</v>
      </c>
      <c r="BUI12">
        <v>43635</v>
      </c>
      <c r="BUJ12">
        <v>43634</v>
      </c>
      <c r="BUK12">
        <v>43633</v>
      </c>
      <c r="BUL12">
        <v>43630</v>
      </c>
      <c r="BUM12">
        <v>43629</v>
      </c>
      <c r="BUN12">
        <v>43628</v>
      </c>
      <c r="BUO12">
        <v>43627</v>
      </c>
      <c r="BUP12">
        <v>43626</v>
      </c>
      <c r="BUQ12">
        <v>43623</v>
      </c>
      <c r="BUR12">
        <v>43622</v>
      </c>
      <c r="BUS12">
        <v>43621</v>
      </c>
      <c r="BUT12">
        <v>43620</v>
      </c>
      <c r="BUU12">
        <v>43619</v>
      </c>
      <c r="BUV12">
        <v>43616</v>
      </c>
      <c r="BUW12">
        <v>43615</v>
      </c>
      <c r="BUX12">
        <v>43614</v>
      </c>
      <c r="BUY12">
        <v>43613</v>
      </c>
      <c r="BUZ12">
        <v>43612</v>
      </c>
      <c r="BVA12">
        <v>43609</v>
      </c>
      <c r="BVB12">
        <v>43608</v>
      </c>
      <c r="BVC12">
        <v>43607</v>
      </c>
      <c r="BVD12">
        <v>43606</v>
      </c>
      <c r="BVE12">
        <v>43605</v>
      </c>
      <c r="BVF12">
        <v>43602</v>
      </c>
      <c r="BVG12">
        <v>43601</v>
      </c>
      <c r="BVH12">
        <v>43600</v>
      </c>
      <c r="BVI12">
        <v>43599</v>
      </c>
      <c r="BVJ12">
        <v>43598</v>
      </c>
      <c r="BVK12">
        <v>43595</v>
      </c>
      <c r="BVL12">
        <v>43594</v>
      </c>
      <c r="BVM12">
        <v>43593</v>
      </c>
      <c r="BVN12">
        <v>43592</v>
      </c>
      <c r="BVO12">
        <v>43591</v>
      </c>
      <c r="BVP12">
        <v>43588</v>
      </c>
      <c r="BVQ12">
        <v>43587</v>
      </c>
      <c r="BVR12">
        <v>43586</v>
      </c>
      <c r="BVS12">
        <v>43585</v>
      </c>
      <c r="BVT12">
        <v>43584</v>
      </c>
      <c r="BVU12">
        <v>43581</v>
      </c>
      <c r="BVV12">
        <v>43580</v>
      </c>
      <c r="BVW12">
        <v>43579</v>
      </c>
      <c r="BVX12">
        <v>43578</v>
      </c>
      <c r="BVY12">
        <v>43577</v>
      </c>
      <c r="BVZ12">
        <v>43574</v>
      </c>
      <c r="BWA12">
        <v>43573</v>
      </c>
      <c r="BWB12">
        <v>43572</v>
      </c>
      <c r="BWC12">
        <v>43571</v>
      </c>
      <c r="BWD12">
        <v>43570</v>
      </c>
      <c r="BWE12">
        <v>43567</v>
      </c>
      <c r="BWF12">
        <v>43566</v>
      </c>
      <c r="BWG12">
        <v>43565</v>
      </c>
      <c r="BWH12">
        <v>43564</v>
      </c>
      <c r="BWI12">
        <v>43563</v>
      </c>
      <c r="BWJ12">
        <v>43560</v>
      </c>
      <c r="BWK12">
        <v>43559</v>
      </c>
      <c r="BWL12">
        <v>43558</v>
      </c>
      <c r="BWM12">
        <v>43557</v>
      </c>
      <c r="BWN12">
        <v>43556</v>
      </c>
      <c r="BWO12">
        <v>43553</v>
      </c>
      <c r="BWP12">
        <v>43552</v>
      </c>
      <c r="BWQ12">
        <v>43551</v>
      </c>
      <c r="BWR12">
        <v>43550</v>
      </c>
      <c r="BWS12">
        <v>43549</v>
      </c>
      <c r="BWT12">
        <v>43546</v>
      </c>
      <c r="BWU12">
        <v>43545</v>
      </c>
      <c r="BWV12">
        <v>43544</v>
      </c>
      <c r="BWW12">
        <v>43543</v>
      </c>
      <c r="BWX12">
        <v>43542</v>
      </c>
      <c r="BWY12">
        <v>43539</v>
      </c>
      <c r="BWZ12">
        <v>43538</v>
      </c>
      <c r="BXA12">
        <v>43537</v>
      </c>
      <c r="BXB12">
        <v>43536</v>
      </c>
      <c r="BXC12">
        <v>43535</v>
      </c>
      <c r="BXD12">
        <v>43532</v>
      </c>
      <c r="BXE12">
        <v>43531</v>
      </c>
      <c r="BXF12">
        <v>43530</v>
      </c>
      <c r="BXG12">
        <v>43529</v>
      </c>
      <c r="BXH12">
        <v>43528</v>
      </c>
      <c r="BXI12">
        <v>43525</v>
      </c>
      <c r="BXJ12">
        <v>43524</v>
      </c>
      <c r="BXK12">
        <v>43523</v>
      </c>
      <c r="BXL12">
        <v>43522</v>
      </c>
      <c r="BXM12">
        <v>43521</v>
      </c>
      <c r="BXN12">
        <v>43518</v>
      </c>
      <c r="BXO12">
        <v>43517</v>
      </c>
      <c r="BXP12">
        <v>43516</v>
      </c>
      <c r="BXQ12">
        <v>43515</v>
      </c>
      <c r="BXR12">
        <v>43514</v>
      </c>
      <c r="BXS12">
        <v>43511</v>
      </c>
      <c r="BXT12">
        <v>43510</v>
      </c>
      <c r="BXU12">
        <v>43509</v>
      </c>
      <c r="BXV12">
        <v>43508</v>
      </c>
      <c r="BXW12">
        <v>43507</v>
      </c>
      <c r="BXX12">
        <v>43504</v>
      </c>
      <c r="BXY12">
        <v>43503</v>
      </c>
      <c r="BXZ12">
        <v>43502</v>
      </c>
      <c r="BYA12">
        <v>43501</v>
      </c>
      <c r="BYB12">
        <v>43500</v>
      </c>
      <c r="BYC12">
        <v>43497</v>
      </c>
      <c r="BYD12">
        <v>43496</v>
      </c>
      <c r="BYE12">
        <v>43495</v>
      </c>
      <c r="BYF12">
        <v>43494</v>
      </c>
      <c r="BYG12">
        <v>43493</v>
      </c>
      <c r="BYH12">
        <v>43490</v>
      </c>
      <c r="BYI12">
        <v>43489</v>
      </c>
      <c r="BYJ12">
        <v>43488</v>
      </c>
      <c r="BYK12">
        <v>43487</v>
      </c>
      <c r="BYL12">
        <v>43486</v>
      </c>
      <c r="BYM12">
        <v>43483</v>
      </c>
      <c r="BYN12">
        <v>43482</v>
      </c>
      <c r="BYO12">
        <v>43481</v>
      </c>
      <c r="BYP12">
        <v>43480</v>
      </c>
      <c r="BYQ12">
        <v>43479</v>
      </c>
      <c r="BYR12">
        <v>43476</v>
      </c>
      <c r="BYS12">
        <v>43475</v>
      </c>
      <c r="BYT12">
        <v>43474</v>
      </c>
      <c r="BYU12">
        <v>43473</v>
      </c>
      <c r="BYV12">
        <v>43472</v>
      </c>
      <c r="BYW12">
        <v>43469</v>
      </c>
      <c r="BYX12">
        <v>43468</v>
      </c>
      <c r="BYY12">
        <v>43467</v>
      </c>
      <c r="BYZ12">
        <v>43466</v>
      </c>
      <c r="BZA12">
        <v>43465</v>
      </c>
      <c r="BZB12">
        <v>43462</v>
      </c>
      <c r="BZC12">
        <v>43461</v>
      </c>
      <c r="BZD12">
        <v>43460</v>
      </c>
      <c r="BZE12">
        <v>43459</v>
      </c>
      <c r="BZF12">
        <v>43458</v>
      </c>
      <c r="BZG12">
        <v>43455</v>
      </c>
      <c r="BZH12">
        <v>43454</v>
      </c>
      <c r="BZI12">
        <v>43453</v>
      </c>
      <c r="BZJ12">
        <v>43452</v>
      </c>
      <c r="BZK12">
        <v>43451</v>
      </c>
      <c r="BZL12">
        <v>43448</v>
      </c>
      <c r="BZM12">
        <v>43447</v>
      </c>
      <c r="BZN12">
        <v>43446</v>
      </c>
      <c r="BZO12">
        <v>43445</v>
      </c>
      <c r="BZP12">
        <v>43444</v>
      </c>
      <c r="BZQ12">
        <v>43441</v>
      </c>
      <c r="BZR12">
        <v>43440</v>
      </c>
      <c r="BZS12">
        <v>43439</v>
      </c>
      <c r="BZT12">
        <v>43438</v>
      </c>
      <c r="BZU12">
        <v>43437</v>
      </c>
      <c r="BZV12">
        <v>43434</v>
      </c>
      <c r="BZW12">
        <v>43433</v>
      </c>
      <c r="BZX12">
        <v>43432</v>
      </c>
      <c r="BZY12">
        <v>43431</v>
      </c>
      <c r="BZZ12">
        <v>43430</v>
      </c>
      <c r="CAA12">
        <v>43427</v>
      </c>
      <c r="CAB12">
        <v>43426</v>
      </c>
      <c r="CAC12">
        <v>43425</v>
      </c>
      <c r="CAD12">
        <v>43424</v>
      </c>
      <c r="CAE12">
        <v>43423</v>
      </c>
      <c r="CAF12">
        <v>43420</v>
      </c>
      <c r="CAG12">
        <v>43419</v>
      </c>
      <c r="CAH12">
        <v>43418</v>
      </c>
      <c r="CAI12">
        <v>43417</v>
      </c>
      <c r="CAJ12">
        <v>43416</v>
      </c>
      <c r="CAK12">
        <v>43413</v>
      </c>
      <c r="CAL12">
        <v>43412</v>
      </c>
      <c r="CAM12">
        <v>43411</v>
      </c>
      <c r="CAN12">
        <v>43410</v>
      </c>
      <c r="CAO12">
        <v>43409</v>
      </c>
      <c r="CAP12">
        <v>43406</v>
      </c>
      <c r="CAQ12">
        <v>43405</v>
      </c>
      <c r="CAR12">
        <v>43404</v>
      </c>
      <c r="CAS12">
        <v>43403</v>
      </c>
      <c r="CAT12">
        <v>43402</v>
      </c>
      <c r="CAU12">
        <v>43399</v>
      </c>
      <c r="CAV12">
        <v>43398</v>
      </c>
      <c r="CAW12">
        <v>43397</v>
      </c>
      <c r="CAX12">
        <v>43396</v>
      </c>
      <c r="CAY12">
        <v>43395</v>
      </c>
      <c r="CAZ12">
        <v>43392</v>
      </c>
      <c r="CBA12">
        <v>43391</v>
      </c>
      <c r="CBB12">
        <v>43390</v>
      </c>
      <c r="CBC12">
        <v>43389</v>
      </c>
      <c r="CBD12">
        <v>43388</v>
      </c>
      <c r="CBE12">
        <v>43385</v>
      </c>
      <c r="CBF12">
        <v>43384</v>
      </c>
      <c r="CBG12">
        <v>43383</v>
      </c>
      <c r="CBH12">
        <v>43382</v>
      </c>
      <c r="CBI12">
        <v>43381</v>
      </c>
      <c r="CBJ12">
        <v>43378</v>
      </c>
      <c r="CBK12">
        <v>43377</v>
      </c>
      <c r="CBL12">
        <v>43376</v>
      </c>
      <c r="CBM12">
        <v>43375</v>
      </c>
      <c r="CBN12">
        <v>43374</v>
      </c>
      <c r="CBO12">
        <v>43371</v>
      </c>
      <c r="CBP12">
        <v>43370</v>
      </c>
      <c r="CBQ12">
        <v>43369</v>
      </c>
      <c r="CBR12">
        <v>43368</v>
      </c>
      <c r="CBS12">
        <v>43367</v>
      </c>
      <c r="CBT12">
        <v>43364</v>
      </c>
      <c r="CBU12">
        <v>43363</v>
      </c>
      <c r="CBV12">
        <v>43362</v>
      </c>
      <c r="CBW12">
        <v>43361</v>
      </c>
      <c r="CBX12">
        <v>43360</v>
      </c>
      <c r="CBY12">
        <v>43357</v>
      </c>
      <c r="CBZ12">
        <v>43356</v>
      </c>
      <c r="CCA12">
        <v>43355</v>
      </c>
      <c r="CCB12">
        <v>43354</v>
      </c>
      <c r="CCC12">
        <v>43353</v>
      </c>
      <c r="CCD12">
        <v>43350</v>
      </c>
      <c r="CCE12">
        <v>43349</v>
      </c>
      <c r="CCF12">
        <v>43348</v>
      </c>
      <c r="CCG12">
        <v>43347</v>
      </c>
      <c r="CCH12">
        <v>43346</v>
      </c>
      <c r="CCI12">
        <v>43343</v>
      </c>
      <c r="CCJ12">
        <v>43342</v>
      </c>
      <c r="CCK12">
        <v>43341</v>
      </c>
      <c r="CCL12">
        <v>43340</v>
      </c>
      <c r="CCM12">
        <v>43339</v>
      </c>
      <c r="CCN12">
        <v>43336</v>
      </c>
      <c r="CCO12">
        <v>43335</v>
      </c>
      <c r="CCP12">
        <v>43334</v>
      </c>
      <c r="CCQ12">
        <v>43333</v>
      </c>
      <c r="CCR12">
        <v>43332</v>
      </c>
      <c r="CCS12">
        <v>43329</v>
      </c>
      <c r="CCT12">
        <v>43328</v>
      </c>
      <c r="CCU12">
        <v>43327</v>
      </c>
      <c r="CCV12">
        <v>43326</v>
      </c>
      <c r="CCW12">
        <v>43325</v>
      </c>
      <c r="CCX12">
        <v>43322</v>
      </c>
      <c r="CCY12">
        <v>43321</v>
      </c>
      <c r="CCZ12">
        <v>43320</v>
      </c>
      <c r="CDA12">
        <v>43319</v>
      </c>
      <c r="CDB12">
        <v>43318</v>
      </c>
      <c r="CDC12">
        <v>43315</v>
      </c>
      <c r="CDD12">
        <v>43314</v>
      </c>
      <c r="CDE12">
        <v>43313</v>
      </c>
      <c r="CDF12">
        <v>43312</v>
      </c>
      <c r="CDG12">
        <v>43311</v>
      </c>
      <c r="CDH12">
        <v>43308</v>
      </c>
      <c r="CDI12">
        <v>43307</v>
      </c>
      <c r="CDJ12">
        <v>43306</v>
      </c>
      <c r="CDK12">
        <v>43305</v>
      </c>
      <c r="CDL12">
        <v>43304</v>
      </c>
      <c r="CDM12">
        <v>43301</v>
      </c>
      <c r="CDN12">
        <v>43300</v>
      </c>
      <c r="CDO12">
        <v>43299</v>
      </c>
      <c r="CDP12">
        <v>43298</v>
      </c>
      <c r="CDQ12">
        <v>43297</v>
      </c>
      <c r="CDR12">
        <v>43294</v>
      </c>
      <c r="CDS12">
        <v>43293</v>
      </c>
      <c r="CDT12">
        <v>43292</v>
      </c>
      <c r="CDU12">
        <v>43291</v>
      </c>
      <c r="CDV12">
        <v>43290</v>
      </c>
      <c r="CDW12">
        <v>43287</v>
      </c>
      <c r="CDX12">
        <v>43286</v>
      </c>
      <c r="CDY12">
        <v>43285</v>
      </c>
      <c r="CDZ12">
        <v>43284</v>
      </c>
      <c r="CEA12">
        <v>43283</v>
      </c>
      <c r="CEB12">
        <v>43280</v>
      </c>
      <c r="CEC12">
        <v>43279</v>
      </c>
      <c r="CED12">
        <v>43278</v>
      </c>
      <c r="CEE12">
        <v>43277</v>
      </c>
      <c r="CEF12">
        <v>43276</v>
      </c>
      <c r="CEG12">
        <v>43273</v>
      </c>
      <c r="CEH12">
        <v>43272</v>
      </c>
      <c r="CEI12">
        <v>43271</v>
      </c>
      <c r="CEJ12">
        <v>43270</v>
      </c>
      <c r="CEK12">
        <v>43269</v>
      </c>
      <c r="CEL12">
        <v>43266</v>
      </c>
      <c r="CEM12">
        <v>43265</v>
      </c>
      <c r="CEN12">
        <v>43264</v>
      </c>
      <c r="CEO12">
        <v>43263</v>
      </c>
      <c r="CEP12">
        <v>43262</v>
      </c>
      <c r="CEQ12">
        <v>43259</v>
      </c>
      <c r="CER12">
        <v>43258</v>
      </c>
      <c r="CES12">
        <v>43257</v>
      </c>
      <c r="CET12">
        <v>43256</v>
      </c>
      <c r="CEU12">
        <v>43255</v>
      </c>
      <c r="CEV12">
        <v>43252</v>
      </c>
      <c r="CEW12">
        <v>43251</v>
      </c>
      <c r="CEX12">
        <v>43250</v>
      </c>
      <c r="CEY12">
        <v>43249</v>
      </c>
      <c r="CEZ12">
        <v>43248</v>
      </c>
      <c r="CFA12">
        <v>43245</v>
      </c>
      <c r="CFB12">
        <v>43244</v>
      </c>
      <c r="CFC12">
        <v>43243</v>
      </c>
      <c r="CFD12">
        <v>43242</v>
      </c>
      <c r="CFE12">
        <v>43241</v>
      </c>
      <c r="CFF12">
        <v>43238</v>
      </c>
      <c r="CFG12">
        <v>43237</v>
      </c>
      <c r="CFH12">
        <v>43236</v>
      </c>
      <c r="CFI12">
        <v>43235</v>
      </c>
      <c r="CFJ12">
        <v>43234</v>
      </c>
      <c r="CFK12">
        <v>43231</v>
      </c>
      <c r="CFL12">
        <v>43230</v>
      </c>
      <c r="CFM12">
        <v>43229</v>
      </c>
      <c r="CFN12">
        <v>43228</v>
      </c>
      <c r="CFO12">
        <v>43227</v>
      </c>
      <c r="CFP12">
        <v>43224</v>
      </c>
      <c r="CFQ12">
        <v>43223</v>
      </c>
      <c r="CFR12">
        <v>43222</v>
      </c>
      <c r="CFS12">
        <v>43221</v>
      </c>
      <c r="CFT12">
        <v>43220</v>
      </c>
      <c r="CFU12">
        <v>43217</v>
      </c>
      <c r="CFV12">
        <v>43216</v>
      </c>
      <c r="CFW12">
        <v>43215</v>
      </c>
      <c r="CFX12">
        <v>43214</v>
      </c>
      <c r="CFY12">
        <v>43213</v>
      </c>
      <c r="CFZ12">
        <v>43210</v>
      </c>
      <c r="CGA12">
        <v>43209</v>
      </c>
      <c r="CGB12">
        <v>43208</v>
      </c>
      <c r="CGC12">
        <v>43207</v>
      </c>
      <c r="CGD12">
        <v>43206</v>
      </c>
      <c r="CGE12">
        <v>43203</v>
      </c>
      <c r="CGF12">
        <v>43202</v>
      </c>
      <c r="CGG12">
        <v>43201</v>
      </c>
      <c r="CGH12">
        <v>43200</v>
      </c>
      <c r="CGI12">
        <v>43199</v>
      </c>
      <c r="CGJ12">
        <v>43196</v>
      </c>
      <c r="CGK12">
        <v>43195</v>
      </c>
      <c r="CGL12">
        <v>43194</v>
      </c>
      <c r="CGM12">
        <v>43193</v>
      </c>
      <c r="CGN12">
        <v>43192</v>
      </c>
      <c r="CGO12">
        <v>43189</v>
      </c>
      <c r="CGP12">
        <v>43188</v>
      </c>
      <c r="CGQ12">
        <v>43187</v>
      </c>
      <c r="CGR12">
        <v>43186</v>
      </c>
      <c r="CGS12">
        <v>43185</v>
      </c>
      <c r="CGT12">
        <v>43182</v>
      </c>
      <c r="CGU12">
        <v>43181</v>
      </c>
      <c r="CGV12">
        <v>43180</v>
      </c>
      <c r="CGW12">
        <v>43179</v>
      </c>
      <c r="CGX12">
        <v>43178</v>
      </c>
      <c r="CGY12">
        <v>43175</v>
      </c>
      <c r="CGZ12">
        <v>43174</v>
      </c>
      <c r="CHA12">
        <v>43173</v>
      </c>
      <c r="CHB12">
        <v>43172</v>
      </c>
      <c r="CHC12">
        <v>43171</v>
      </c>
      <c r="CHD12">
        <v>43168</v>
      </c>
      <c r="CHE12">
        <v>43167</v>
      </c>
      <c r="CHF12">
        <v>43166</v>
      </c>
      <c r="CHG12">
        <v>43165</v>
      </c>
      <c r="CHH12">
        <v>43164</v>
      </c>
      <c r="CHI12">
        <v>43161</v>
      </c>
      <c r="CHJ12">
        <v>43160</v>
      </c>
      <c r="CHK12">
        <v>43159</v>
      </c>
      <c r="CHL12">
        <v>43158</v>
      </c>
      <c r="CHM12">
        <v>43157</v>
      </c>
      <c r="CHN12">
        <v>43154</v>
      </c>
      <c r="CHO12">
        <v>43153</v>
      </c>
      <c r="CHP12">
        <v>43152</v>
      </c>
      <c r="CHQ12">
        <v>43151</v>
      </c>
      <c r="CHR12">
        <v>43150</v>
      </c>
      <c r="CHS12">
        <v>43147</v>
      </c>
      <c r="CHT12">
        <v>43146</v>
      </c>
      <c r="CHU12">
        <v>43145</v>
      </c>
      <c r="CHV12">
        <v>43144</v>
      </c>
      <c r="CHW12">
        <v>43143</v>
      </c>
      <c r="CHX12">
        <v>43140</v>
      </c>
      <c r="CHY12">
        <v>43139</v>
      </c>
      <c r="CHZ12">
        <v>43138</v>
      </c>
      <c r="CIA12">
        <v>43137</v>
      </c>
      <c r="CIB12">
        <v>43136</v>
      </c>
      <c r="CIC12">
        <v>43133</v>
      </c>
      <c r="CID12">
        <v>43132</v>
      </c>
      <c r="CIE12">
        <v>43131</v>
      </c>
      <c r="CIF12">
        <v>43130</v>
      </c>
      <c r="CIG12">
        <v>43129</v>
      </c>
      <c r="CIH12">
        <v>43126</v>
      </c>
      <c r="CII12">
        <v>43125</v>
      </c>
      <c r="CIJ12">
        <v>43124</v>
      </c>
      <c r="CIK12">
        <v>43123</v>
      </c>
      <c r="CIL12">
        <v>43122</v>
      </c>
      <c r="CIM12">
        <v>43119</v>
      </c>
      <c r="CIN12">
        <v>43118</v>
      </c>
      <c r="CIO12">
        <v>43117</v>
      </c>
      <c r="CIP12">
        <v>43116</v>
      </c>
      <c r="CIQ12">
        <v>43115</v>
      </c>
      <c r="CIR12">
        <v>43112</v>
      </c>
      <c r="CIS12">
        <v>43111</v>
      </c>
      <c r="CIT12">
        <v>43110</v>
      </c>
      <c r="CIU12">
        <v>43109</v>
      </c>
      <c r="CIV12">
        <v>43108</v>
      </c>
      <c r="CIW12">
        <v>43105</v>
      </c>
      <c r="CIX12">
        <v>43104</v>
      </c>
      <c r="CIY12">
        <v>43103</v>
      </c>
      <c r="CIZ12">
        <v>43102</v>
      </c>
      <c r="CJA12">
        <v>43101</v>
      </c>
      <c r="CJB12">
        <v>43098</v>
      </c>
      <c r="CJC12">
        <v>43097</v>
      </c>
      <c r="CJD12">
        <v>43096</v>
      </c>
      <c r="CJE12">
        <v>43095</v>
      </c>
      <c r="CJF12">
        <v>43094</v>
      </c>
      <c r="CJG12">
        <v>43091</v>
      </c>
      <c r="CJH12">
        <v>43090</v>
      </c>
      <c r="CJI12">
        <v>43089</v>
      </c>
      <c r="CJJ12">
        <v>43088</v>
      </c>
      <c r="CJK12">
        <v>43087</v>
      </c>
      <c r="CJL12">
        <v>43084</v>
      </c>
      <c r="CJM12">
        <v>43083</v>
      </c>
      <c r="CJN12">
        <v>43082</v>
      </c>
      <c r="CJO12">
        <v>43081</v>
      </c>
      <c r="CJP12">
        <v>43080</v>
      </c>
      <c r="CJQ12">
        <v>43077</v>
      </c>
      <c r="CJR12">
        <v>43076</v>
      </c>
      <c r="CJS12">
        <v>43075</v>
      </c>
      <c r="CJT12">
        <v>43074</v>
      </c>
      <c r="CJU12">
        <v>43073</v>
      </c>
      <c r="CJV12">
        <v>43070</v>
      </c>
      <c r="CJW12">
        <v>43069</v>
      </c>
      <c r="CJX12">
        <v>43068</v>
      </c>
      <c r="CJY12">
        <v>43067</v>
      </c>
      <c r="CJZ12">
        <v>43066</v>
      </c>
      <c r="CKA12">
        <v>43063</v>
      </c>
      <c r="CKB12">
        <v>43062</v>
      </c>
      <c r="CKC12">
        <v>43061</v>
      </c>
      <c r="CKD12">
        <v>43060</v>
      </c>
      <c r="CKE12">
        <v>43059</v>
      </c>
      <c r="CKF12">
        <v>43056</v>
      </c>
      <c r="CKG12">
        <v>43055</v>
      </c>
      <c r="CKH12">
        <v>43054</v>
      </c>
      <c r="CKI12">
        <v>43053</v>
      </c>
      <c r="CKJ12">
        <v>43052</v>
      </c>
      <c r="CKK12">
        <v>43049</v>
      </c>
      <c r="CKL12">
        <v>43048</v>
      </c>
      <c r="CKM12">
        <v>43047</v>
      </c>
      <c r="CKN12">
        <v>43046</v>
      </c>
      <c r="CKO12">
        <v>43045</v>
      </c>
      <c r="CKP12">
        <v>43042</v>
      </c>
      <c r="CKQ12">
        <v>43041</v>
      </c>
      <c r="CKR12">
        <v>43040</v>
      </c>
      <c r="CKS12">
        <v>43039</v>
      </c>
      <c r="CKT12">
        <v>43038</v>
      </c>
      <c r="CKU12">
        <v>43035</v>
      </c>
      <c r="CKV12">
        <v>43034</v>
      </c>
      <c r="CKW12">
        <v>43033</v>
      </c>
      <c r="CKX12">
        <v>43032</v>
      </c>
      <c r="CKY12">
        <v>43031</v>
      </c>
      <c r="CKZ12">
        <v>43028</v>
      </c>
      <c r="CLA12">
        <v>43027</v>
      </c>
      <c r="CLB12">
        <v>43026</v>
      </c>
      <c r="CLC12">
        <v>43025</v>
      </c>
      <c r="CLD12">
        <v>43024</v>
      </c>
      <c r="CLE12">
        <v>43021</v>
      </c>
      <c r="CLF12">
        <v>43020</v>
      </c>
      <c r="CLG12">
        <v>43019</v>
      </c>
      <c r="CLH12">
        <v>43018</v>
      </c>
      <c r="CLI12">
        <v>43017</v>
      </c>
      <c r="CLJ12">
        <v>43014</v>
      </c>
      <c r="CLK12">
        <v>43013</v>
      </c>
      <c r="CLL12">
        <v>43012</v>
      </c>
      <c r="CLM12">
        <v>43011</v>
      </c>
      <c r="CLN12">
        <v>43010</v>
      </c>
      <c r="CLO12">
        <v>43007</v>
      </c>
      <c r="CLP12">
        <v>43006</v>
      </c>
      <c r="CLQ12">
        <v>43005</v>
      </c>
      <c r="CLR12">
        <v>43004</v>
      </c>
      <c r="CLS12">
        <v>43003</v>
      </c>
      <c r="CLT12">
        <v>43000</v>
      </c>
      <c r="CLU12">
        <v>42999</v>
      </c>
      <c r="CLV12">
        <v>42998</v>
      </c>
      <c r="CLW12">
        <v>42997</v>
      </c>
      <c r="CLX12">
        <v>42996</v>
      </c>
      <c r="CLY12">
        <v>42993</v>
      </c>
      <c r="CLZ12">
        <v>42992</v>
      </c>
      <c r="CMA12">
        <v>42991</v>
      </c>
      <c r="CMB12">
        <v>42990</v>
      </c>
      <c r="CMC12">
        <v>42989</v>
      </c>
      <c r="CMD12">
        <v>42986</v>
      </c>
      <c r="CME12">
        <v>42985</v>
      </c>
      <c r="CMF12">
        <v>42984</v>
      </c>
      <c r="CMG12">
        <v>42983</v>
      </c>
      <c r="CMH12">
        <v>42982</v>
      </c>
      <c r="CMI12">
        <v>42979</v>
      </c>
      <c r="CMJ12">
        <v>42978</v>
      </c>
      <c r="CMK12">
        <v>42977</v>
      </c>
      <c r="CML12">
        <v>42976</v>
      </c>
      <c r="CMM12">
        <v>42975</v>
      </c>
      <c r="CMN12">
        <v>42972</v>
      </c>
      <c r="CMO12">
        <v>42971</v>
      </c>
      <c r="CMP12">
        <v>42970</v>
      </c>
      <c r="CMQ12">
        <v>42969</v>
      </c>
      <c r="CMR12">
        <v>42968</v>
      </c>
      <c r="CMS12">
        <v>42965</v>
      </c>
      <c r="CMT12">
        <v>42964</v>
      </c>
      <c r="CMU12">
        <v>42963</v>
      </c>
      <c r="CMV12">
        <v>42962</v>
      </c>
      <c r="CMW12">
        <v>42961</v>
      </c>
      <c r="CMX12">
        <v>42958</v>
      </c>
      <c r="CMY12">
        <v>42957</v>
      </c>
      <c r="CMZ12">
        <v>42956</v>
      </c>
      <c r="CNA12">
        <v>42955</v>
      </c>
      <c r="CNB12">
        <v>42954</v>
      </c>
      <c r="CNC12">
        <v>42951</v>
      </c>
      <c r="CND12">
        <v>42950</v>
      </c>
      <c r="CNE12">
        <v>42949</v>
      </c>
      <c r="CNF12">
        <v>42948</v>
      </c>
      <c r="CNG12">
        <v>42947</v>
      </c>
      <c r="CNH12">
        <v>42944</v>
      </c>
      <c r="CNI12">
        <v>42943</v>
      </c>
      <c r="CNJ12">
        <v>42942</v>
      </c>
      <c r="CNK12">
        <v>42941</v>
      </c>
      <c r="CNL12">
        <v>42940</v>
      </c>
      <c r="CNM12">
        <v>42937</v>
      </c>
      <c r="CNN12">
        <v>42936</v>
      </c>
      <c r="CNO12">
        <v>42935</v>
      </c>
      <c r="CNP12">
        <v>42934</v>
      </c>
      <c r="CNQ12">
        <v>42933</v>
      </c>
      <c r="CNR12">
        <v>42930</v>
      </c>
      <c r="CNS12">
        <v>42929</v>
      </c>
      <c r="CNT12">
        <v>42928</v>
      </c>
      <c r="CNU12">
        <v>42927</v>
      </c>
      <c r="CNV12">
        <v>42926</v>
      </c>
      <c r="CNW12">
        <v>42923</v>
      </c>
      <c r="CNX12">
        <v>42922</v>
      </c>
      <c r="CNY12">
        <v>42921</v>
      </c>
      <c r="CNZ12">
        <v>42920</v>
      </c>
      <c r="COA12">
        <v>42919</v>
      </c>
      <c r="COB12">
        <v>42916</v>
      </c>
      <c r="COC12">
        <v>42915</v>
      </c>
      <c r="COD12">
        <v>42914</v>
      </c>
      <c r="COE12">
        <v>42913</v>
      </c>
      <c r="COF12">
        <v>42912</v>
      </c>
      <c r="COG12">
        <v>42909</v>
      </c>
      <c r="COH12">
        <v>42908</v>
      </c>
      <c r="COI12">
        <v>42907</v>
      </c>
      <c r="COJ12">
        <v>42906</v>
      </c>
      <c r="COK12">
        <v>42905</v>
      </c>
      <c r="COL12">
        <v>42902</v>
      </c>
      <c r="COM12">
        <v>42901</v>
      </c>
      <c r="CON12">
        <v>42900</v>
      </c>
      <c r="COO12">
        <v>42899</v>
      </c>
      <c r="COP12">
        <v>42898</v>
      </c>
      <c r="COQ12">
        <v>42895</v>
      </c>
      <c r="COR12">
        <v>42894</v>
      </c>
      <c r="COS12">
        <v>42893</v>
      </c>
      <c r="COT12">
        <v>42892</v>
      </c>
      <c r="COU12">
        <v>42891</v>
      </c>
      <c r="COV12">
        <v>42888</v>
      </c>
      <c r="COW12">
        <v>42887</v>
      </c>
      <c r="COX12">
        <v>42886</v>
      </c>
      <c r="COY12">
        <v>42885</v>
      </c>
      <c r="COZ12">
        <v>42884</v>
      </c>
      <c r="CPA12">
        <v>42881</v>
      </c>
      <c r="CPB12">
        <v>42880</v>
      </c>
      <c r="CPC12">
        <v>42879</v>
      </c>
      <c r="CPD12">
        <v>42878</v>
      </c>
      <c r="CPE12">
        <v>42877</v>
      </c>
      <c r="CPF12">
        <v>42874</v>
      </c>
      <c r="CPG12">
        <v>42873</v>
      </c>
      <c r="CPH12">
        <v>42872</v>
      </c>
      <c r="CPI12">
        <v>42871</v>
      </c>
      <c r="CPJ12">
        <v>42870</v>
      </c>
      <c r="CPK12">
        <v>42867</v>
      </c>
      <c r="CPL12">
        <v>42866</v>
      </c>
      <c r="CPM12">
        <v>42865</v>
      </c>
      <c r="CPN12">
        <v>42864</v>
      </c>
      <c r="CPO12">
        <v>42863</v>
      </c>
      <c r="CPP12">
        <v>42860</v>
      </c>
      <c r="CPQ12">
        <v>42859</v>
      </c>
      <c r="CPR12">
        <v>42858</v>
      </c>
      <c r="CPS12">
        <v>42857</v>
      </c>
      <c r="CPT12">
        <v>42856</v>
      </c>
      <c r="CPU12">
        <v>42853</v>
      </c>
      <c r="CPV12">
        <v>42852</v>
      </c>
      <c r="CPW12">
        <v>42851</v>
      </c>
      <c r="CPX12">
        <v>42850</v>
      </c>
      <c r="CPY12">
        <v>42849</v>
      </c>
      <c r="CPZ12">
        <v>42846</v>
      </c>
      <c r="CQA12">
        <v>42845</v>
      </c>
      <c r="CQB12">
        <v>42844</v>
      </c>
      <c r="CQC12">
        <v>42843</v>
      </c>
      <c r="CQD12">
        <v>42842</v>
      </c>
      <c r="CQE12">
        <v>42839</v>
      </c>
      <c r="CQF12">
        <v>42838</v>
      </c>
      <c r="CQG12">
        <v>42837</v>
      </c>
      <c r="CQH12">
        <v>42836</v>
      </c>
      <c r="CQI12">
        <v>42835</v>
      </c>
      <c r="CQJ12">
        <v>42832</v>
      </c>
      <c r="CQK12">
        <v>42831</v>
      </c>
      <c r="CQL12">
        <v>42830</v>
      </c>
      <c r="CQM12">
        <v>42829</v>
      </c>
      <c r="CQN12">
        <v>42828</v>
      </c>
      <c r="CQO12">
        <v>42825</v>
      </c>
      <c r="CQP12">
        <v>42824</v>
      </c>
      <c r="CQQ12">
        <v>42823</v>
      </c>
      <c r="CQR12">
        <v>42822</v>
      </c>
      <c r="CQS12">
        <v>42821</v>
      </c>
      <c r="CQT12">
        <v>42818</v>
      </c>
      <c r="CQU12">
        <v>42817</v>
      </c>
      <c r="CQV12">
        <v>42816</v>
      </c>
      <c r="CQW12">
        <v>42815</v>
      </c>
      <c r="CQX12">
        <v>42814</v>
      </c>
      <c r="CQY12">
        <v>42811</v>
      </c>
      <c r="CQZ12">
        <v>42810</v>
      </c>
      <c r="CRA12">
        <v>42809</v>
      </c>
      <c r="CRB12">
        <v>42808</v>
      </c>
      <c r="CRC12">
        <v>42807</v>
      </c>
      <c r="CRD12">
        <v>42804</v>
      </c>
      <c r="CRE12">
        <v>42803</v>
      </c>
      <c r="CRF12">
        <v>42802</v>
      </c>
      <c r="CRG12">
        <v>42801</v>
      </c>
      <c r="CRH12">
        <v>42800</v>
      </c>
      <c r="CRI12">
        <v>42797</v>
      </c>
      <c r="CRJ12">
        <v>42796</v>
      </c>
      <c r="CRK12">
        <v>42795</v>
      </c>
      <c r="CRL12">
        <v>42794</v>
      </c>
      <c r="CRM12">
        <v>42793</v>
      </c>
      <c r="CRN12">
        <v>42790</v>
      </c>
      <c r="CRO12">
        <v>42789</v>
      </c>
      <c r="CRP12">
        <v>42788</v>
      </c>
      <c r="CRQ12">
        <v>42787</v>
      </c>
      <c r="CRR12">
        <v>42786</v>
      </c>
      <c r="CRS12">
        <v>42783</v>
      </c>
      <c r="CRT12">
        <v>42782</v>
      </c>
      <c r="CRU12">
        <v>42781</v>
      </c>
      <c r="CRV12">
        <v>42780</v>
      </c>
      <c r="CRW12">
        <v>42779</v>
      </c>
      <c r="CRX12">
        <v>42776</v>
      </c>
      <c r="CRY12">
        <v>42775</v>
      </c>
      <c r="CRZ12">
        <v>42774</v>
      </c>
      <c r="CSA12">
        <v>42773</v>
      </c>
      <c r="CSB12">
        <v>42772</v>
      </c>
      <c r="CSC12">
        <v>42769</v>
      </c>
      <c r="CSD12">
        <v>42768</v>
      </c>
      <c r="CSE12">
        <v>42767</v>
      </c>
      <c r="CSF12">
        <v>42766</v>
      </c>
      <c r="CSG12">
        <v>42765</v>
      </c>
      <c r="CSH12">
        <v>42762</v>
      </c>
      <c r="CSI12">
        <v>42761</v>
      </c>
      <c r="CSJ12">
        <v>42760</v>
      </c>
      <c r="CSK12">
        <v>42759</v>
      </c>
      <c r="CSL12">
        <v>42758</v>
      </c>
      <c r="CSM12">
        <v>42755</v>
      </c>
      <c r="CSN12">
        <v>42754</v>
      </c>
      <c r="CSO12">
        <v>42753</v>
      </c>
      <c r="CSP12">
        <v>42752</v>
      </c>
      <c r="CSQ12">
        <v>42751</v>
      </c>
      <c r="CSR12">
        <v>42748</v>
      </c>
      <c r="CSS12">
        <v>42747</v>
      </c>
      <c r="CST12">
        <v>42746</v>
      </c>
      <c r="CSU12">
        <v>42745</v>
      </c>
      <c r="CSV12">
        <v>42744</v>
      </c>
      <c r="CSW12">
        <v>42741</v>
      </c>
      <c r="CSX12">
        <v>42740</v>
      </c>
      <c r="CSY12">
        <v>42739</v>
      </c>
      <c r="CSZ12">
        <v>42738</v>
      </c>
      <c r="CTA12">
        <v>42737</v>
      </c>
      <c r="CTB12">
        <v>42734</v>
      </c>
      <c r="CTC12">
        <v>42733</v>
      </c>
      <c r="CTD12">
        <v>42732</v>
      </c>
      <c r="CTE12">
        <v>42731</v>
      </c>
      <c r="CTF12">
        <v>42730</v>
      </c>
      <c r="CTG12">
        <v>42727</v>
      </c>
      <c r="CTH12">
        <v>42726</v>
      </c>
      <c r="CTI12">
        <v>42725</v>
      </c>
      <c r="CTJ12">
        <v>42724</v>
      </c>
      <c r="CTK12">
        <v>42723</v>
      </c>
      <c r="CTL12">
        <v>42720</v>
      </c>
      <c r="CTM12">
        <v>42719</v>
      </c>
      <c r="CTN12">
        <v>42718</v>
      </c>
      <c r="CTO12">
        <v>42717</v>
      </c>
      <c r="CTP12">
        <v>42716</v>
      </c>
      <c r="CTQ12">
        <v>42713</v>
      </c>
      <c r="CTR12">
        <v>42712</v>
      </c>
      <c r="CTS12">
        <v>42711</v>
      </c>
      <c r="CTT12">
        <v>42710</v>
      </c>
      <c r="CTU12">
        <v>42709</v>
      </c>
      <c r="CTV12">
        <v>42706</v>
      </c>
      <c r="CTW12">
        <v>42705</v>
      </c>
      <c r="CTX12">
        <v>42704</v>
      </c>
      <c r="CTY12">
        <v>42703</v>
      </c>
      <c r="CTZ12">
        <v>42702</v>
      </c>
      <c r="CUA12">
        <v>42699</v>
      </c>
      <c r="CUB12">
        <v>42698</v>
      </c>
      <c r="CUC12">
        <v>42697</v>
      </c>
      <c r="CUD12">
        <v>42696</v>
      </c>
      <c r="CUE12">
        <v>42695</v>
      </c>
      <c r="CUF12">
        <v>42692</v>
      </c>
      <c r="CUG12">
        <v>42691</v>
      </c>
      <c r="CUH12">
        <v>42690</v>
      </c>
      <c r="CUI12">
        <v>42689</v>
      </c>
      <c r="CUJ12">
        <v>42688</v>
      </c>
      <c r="CUK12">
        <v>42685</v>
      </c>
      <c r="CUL12">
        <v>42684</v>
      </c>
      <c r="CUM12">
        <v>42683</v>
      </c>
      <c r="CUN12">
        <v>42682</v>
      </c>
      <c r="CUO12">
        <v>42681</v>
      </c>
      <c r="CUP12">
        <v>42678</v>
      </c>
      <c r="CUQ12">
        <v>42677</v>
      </c>
      <c r="CUR12">
        <v>42676</v>
      </c>
      <c r="CUS12">
        <v>42675</v>
      </c>
      <c r="CUT12">
        <v>42674</v>
      </c>
      <c r="CUU12">
        <v>42671</v>
      </c>
      <c r="CUV12">
        <v>42670</v>
      </c>
      <c r="CUW12">
        <v>42669</v>
      </c>
      <c r="CUX12">
        <v>42668</v>
      </c>
      <c r="CUY12">
        <v>42667</v>
      </c>
      <c r="CUZ12">
        <v>42664</v>
      </c>
      <c r="CVA12">
        <v>42663</v>
      </c>
      <c r="CVB12">
        <v>42662</v>
      </c>
      <c r="CVC12">
        <v>42661</v>
      </c>
      <c r="CVD12">
        <v>42660</v>
      </c>
      <c r="CVE12">
        <v>42657</v>
      </c>
      <c r="CVF12">
        <v>42656</v>
      </c>
      <c r="CVG12">
        <v>42655</v>
      </c>
      <c r="CVH12">
        <v>42654</v>
      </c>
      <c r="CVI12">
        <v>42653</v>
      </c>
      <c r="CVJ12">
        <v>42650</v>
      </c>
      <c r="CVK12">
        <v>42649</v>
      </c>
      <c r="CVL12">
        <v>42648</v>
      </c>
      <c r="CVM12">
        <v>42647</v>
      </c>
      <c r="CVN12">
        <v>42646</v>
      </c>
      <c r="CVO12">
        <v>42643</v>
      </c>
      <c r="CVP12">
        <v>42642</v>
      </c>
      <c r="CVQ12">
        <v>42641</v>
      </c>
      <c r="CVR12">
        <v>42640</v>
      </c>
      <c r="CVS12">
        <v>42639</v>
      </c>
      <c r="CVT12">
        <v>42636</v>
      </c>
      <c r="CVU12">
        <v>42635</v>
      </c>
      <c r="CVV12">
        <v>42634</v>
      </c>
      <c r="CVW12">
        <v>42633</v>
      </c>
      <c r="CVX12">
        <v>42632</v>
      </c>
      <c r="CVY12">
        <v>42629</v>
      </c>
      <c r="CVZ12">
        <v>42628</v>
      </c>
      <c r="CWA12">
        <v>42627</v>
      </c>
      <c r="CWB12">
        <v>42626</v>
      </c>
      <c r="CWC12">
        <v>42625</v>
      </c>
      <c r="CWD12">
        <v>42622</v>
      </c>
      <c r="CWE12">
        <v>42621</v>
      </c>
      <c r="CWF12">
        <v>42620</v>
      </c>
      <c r="CWG12">
        <v>42619</v>
      </c>
      <c r="CWH12">
        <v>42618</v>
      </c>
      <c r="CWI12">
        <v>42615</v>
      </c>
      <c r="CWJ12">
        <v>42614</v>
      </c>
      <c r="CWK12">
        <v>42613</v>
      </c>
      <c r="CWL12">
        <v>42612</v>
      </c>
      <c r="CWM12">
        <v>42611</v>
      </c>
      <c r="CWN12">
        <v>42608</v>
      </c>
      <c r="CWO12">
        <v>42607</v>
      </c>
      <c r="CWP12">
        <v>42606</v>
      </c>
      <c r="CWQ12">
        <v>42605</v>
      </c>
      <c r="CWR12">
        <v>42604</v>
      </c>
      <c r="CWS12">
        <v>42601</v>
      </c>
      <c r="CWT12">
        <v>42600</v>
      </c>
      <c r="CWU12">
        <v>42599</v>
      </c>
      <c r="CWV12">
        <v>42598</v>
      </c>
      <c r="CWW12">
        <v>42597</v>
      </c>
      <c r="CWX12">
        <v>42594</v>
      </c>
      <c r="CWY12">
        <v>42593</v>
      </c>
      <c r="CWZ12">
        <v>42592</v>
      </c>
      <c r="CXA12">
        <v>42591</v>
      </c>
      <c r="CXB12">
        <v>42590</v>
      </c>
      <c r="CXC12">
        <v>42587</v>
      </c>
      <c r="CXD12">
        <v>42586</v>
      </c>
      <c r="CXE12">
        <v>42585</v>
      </c>
      <c r="CXF12">
        <v>42584</v>
      </c>
      <c r="CXG12">
        <v>42583</v>
      </c>
      <c r="CXH12">
        <v>42580</v>
      </c>
      <c r="CXI12">
        <v>42579</v>
      </c>
      <c r="CXJ12">
        <v>42578</v>
      </c>
      <c r="CXK12">
        <v>42577</v>
      </c>
      <c r="CXL12">
        <v>42576</v>
      </c>
      <c r="CXM12">
        <v>42573</v>
      </c>
      <c r="CXN12">
        <v>42572</v>
      </c>
      <c r="CXO12">
        <v>42571</v>
      </c>
      <c r="CXP12">
        <v>42570</v>
      </c>
      <c r="CXQ12">
        <v>42569</v>
      </c>
      <c r="CXR12">
        <v>42566</v>
      </c>
      <c r="CXS12">
        <v>42565</v>
      </c>
      <c r="CXT12">
        <v>42564</v>
      </c>
      <c r="CXU12">
        <v>42563</v>
      </c>
      <c r="CXV12">
        <v>42562</v>
      </c>
      <c r="CXW12">
        <v>42559</v>
      </c>
      <c r="CXX12">
        <v>42558</v>
      </c>
      <c r="CXY12">
        <v>42557</v>
      </c>
      <c r="CXZ12">
        <v>42556</v>
      </c>
      <c r="CYA12">
        <v>42555</v>
      </c>
      <c r="CYB12">
        <v>42552</v>
      </c>
      <c r="CYC12">
        <v>42551</v>
      </c>
      <c r="CYD12">
        <v>42550</v>
      </c>
      <c r="CYE12">
        <v>42549</v>
      </c>
      <c r="CYF12">
        <v>42548</v>
      </c>
      <c r="CYG12">
        <v>42545</v>
      </c>
      <c r="CYH12">
        <v>42544</v>
      </c>
      <c r="CYI12">
        <v>42543</v>
      </c>
      <c r="CYJ12">
        <v>42542</v>
      </c>
      <c r="CYK12">
        <v>42541</v>
      </c>
      <c r="CYL12">
        <v>42538</v>
      </c>
      <c r="CYM12">
        <v>42537</v>
      </c>
      <c r="CYN12">
        <v>42536</v>
      </c>
      <c r="CYO12">
        <v>42535</v>
      </c>
      <c r="CYP12">
        <v>42534</v>
      </c>
      <c r="CYQ12">
        <v>42531</v>
      </c>
      <c r="CYR12">
        <v>42530</v>
      </c>
      <c r="CYS12">
        <v>42529</v>
      </c>
      <c r="CYT12">
        <v>42528</v>
      </c>
      <c r="CYU12">
        <v>42527</v>
      </c>
      <c r="CYV12">
        <v>42524</v>
      </c>
      <c r="CYW12">
        <v>42523</v>
      </c>
      <c r="CYX12">
        <v>42522</v>
      </c>
      <c r="CYY12">
        <v>42521</v>
      </c>
      <c r="CYZ12">
        <v>42520</v>
      </c>
      <c r="CZA12">
        <v>42517</v>
      </c>
      <c r="CZB12">
        <v>42516</v>
      </c>
      <c r="CZC12">
        <v>42515</v>
      </c>
      <c r="CZD12">
        <v>42514</v>
      </c>
      <c r="CZE12">
        <v>42513</v>
      </c>
      <c r="CZF12">
        <v>42510</v>
      </c>
      <c r="CZG12">
        <v>42509</v>
      </c>
      <c r="CZH12">
        <v>42508</v>
      </c>
      <c r="CZI12">
        <v>42507</v>
      </c>
      <c r="CZJ12">
        <v>42506</v>
      </c>
      <c r="CZK12">
        <v>42503</v>
      </c>
      <c r="CZL12">
        <v>42502</v>
      </c>
      <c r="CZM12">
        <v>42501</v>
      </c>
      <c r="CZN12">
        <v>42500</v>
      </c>
      <c r="CZO12">
        <v>42499</v>
      </c>
      <c r="CZP12">
        <v>42496</v>
      </c>
      <c r="CZQ12">
        <v>42495</v>
      </c>
      <c r="CZR12">
        <v>42494</v>
      </c>
      <c r="CZS12">
        <v>42493</v>
      </c>
      <c r="CZT12">
        <v>42492</v>
      </c>
      <c r="CZU12">
        <v>42489</v>
      </c>
      <c r="CZV12">
        <v>42488</v>
      </c>
      <c r="CZW12">
        <v>42487</v>
      </c>
      <c r="CZX12">
        <v>42486</v>
      </c>
      <c r="CZY12">
        <v>42485</v>
      </c>
      <c r="CZZ12">
        <v>42482</v>
      </c>
      <c r="DAA12">
        <v>42481</v>
      </c>
      <c r="DAB12">
        <v>42480</v>
      </c>
      <c r="DAC12">
        <v>42479</v>
      </c>
      <c r="DAD12">
        <v>42478</v>
      </c>
      <c r="DAE12">
        <v>42475</v>
      </c>
      <c r="DAF12">
        <v>42474</v>
      </c>
      <c r="DAG12">
        <v>42473</v>
      </c>
      <c r="DAH12">
        <v>42472</v>
      </c>
      <c r="DAI12">
        <v>42471</v>
      </c>
      <c r="DAJ12">
        <v>42468</v>
      </c>
      <c r="DAK12">
        <v>42467</v>
      </c>
      <c r="DAL12">
        <v>42466</v>
      </c>
      <c r="DAM12">
        <v>42465</v>
      </c>
      <c r="DAN12">
        <v>42464</v>
      </c>
      <c r="DAO12">
        <v>42461</v>
      </c>
      <c r="DAP12">
        <v>42460</v>
      </c>
      <c r="DAQ12">
        <v>42459</v>
      </c>
      <c r="DAR12">
        <v>42458</v>
      </c>
      <c r="DAS12">
        <v>42457</v>
      </c>
      <c r="DAT12">
        <v>42454</v>
      </c>
      <c r="DAU12">
        <v>42453</v>
      </c>
      <c r="DAV12">
        <v>42452</v>
      </c>
      <c r="DAW12">
        <v>42451</v>
      </c>
      <c r="DAX12">
        <v>42450</v>
      </c>
      <c r="DAY12">
        <v>42447</v>
      </c>
      <c r="DAZ12">
        <v>42446</v>
      </c>
      <c r="DBA12">
        <v>42445</v>
      </c>
      <c r="DBB12">
        <v>42444</v>
      </c>
      <c r="DBC12">
        <v>42443</v>
      </c>
      <c r="DBD12">
        <v>42440</v>
      </c>
      <c r="DBE12">
        <v>42439</v>
      </c>
      <c r="DBF12">
        <v>42438</v>
      </c>
      <c r="DBG12">
        <v>42437</v>
      </c>
      <c r="DBH12">
        <v>42436</v>
      </c>
      <c r="DBI12">
        <v>42433</v>
      </c>
      <c r="DBJ12">
        <v>42432</v>
      </c>
      <c r="DBK12">
        <v>42431</v>
      </c>
      <c r="DBL12">
        <v>42430</v>
      </c>
      <c r="DBM12">
        <v>42429</v>
      </c>
      <c r="DBN12">
        <v>42426</v>
      </c>
      <c r="DBO12">
        <v>42425</v>
      </c>
      <c r="DBP12">
        <v>42424</v>
      </c>
      <c r="DBQ12">
        <v>42423</v>
      </c>
      <c r="DBR12">
        <v>42422</v>
      </c>
      <c r="DBS12">
        <v>42419</v>
      </c>
      <c r="DBT12">
        <v>42418</v>
      </c>
      <c r="DBU12">
        <v>42417</v>
      </c>
      <c r="DBV12">
        <v>42416</v>
      </c>
      <c r="DBW12">
        <v>42415</v>
      </c>
      <c r="DBX12">
        <v>42412</v>
      </c>
      <c r="DBY12">
        <v>42411</v>
      </c>
      <c r="DBZ12">
        <v>42410</v>
      </c>
      <c r="DCA12">
        <v>42409</v>
      </c>
      <c r="DCB12">
        <v>42408</v>
      </c>
      <c r="DCC12">
        <v>42405</v>
      </c>
      <c r="DCD12">
        <v>42404</v>
      </c>
      <c r="DCE12">
        <v>42403</v>
      </c>
      <c r="DCF12">
        <v>42402</v>
      </c>
      <c r="DCG12">
        <v>42401</v>
      </c>
      <c r="DCH12">
        <v>42398</v>
      </c>
      <c r="DCI12">
        <v>42397</v>
      </c>
      <c r="DCJ12">
        <v>42396</v>
      </c>
      <c r="DCK12">
        <v>42395</v>
      </c>
      <c r="DCL12">
        <v>42394</v>
      </c>
    </row>
    <row r="13" spans="1:2794" x14ac:dyDescent="0.25">
      <c r="A13" s="25" t="s">
        <v>3328</v>
      </c>
      <c r="B13">
        <v>72375</v>
      </c>
      <c r="C13">
        <v>72375</v>
      </c>
      <c r="D13">
        <v>72375</v>
      </c>
      <c r="E13">
        <v>82470</v>
      </c>
      <c r="F13">
        <v>81365</v>
      </c>
      <c r="G13">
        <v>80467</v>
      </c>
      <c r="H13">
        <v>81698</v>
      </c>
      <c r="I13">
        <v>82390</v>
      </c>
      <c r="J13">
        <v>81115</v>
      </c>
      <c r="K13">
        <v>83014</v>
      </c>
      <c r="L13">
        <v>79195</v>
      </c>
      <c r="M13">
        <v>76900</v>
      </c>
      <c r="N13">
        <v>76102</v>
      </c>
      <c r="O13">
        <v>76409</v>
      </c>
      <c r="P13">
        <v>74967</v>
      </c>
      <c r="Q13">
        <v>15481</v>
      </c>
      <c r="R13">
        <v>15481</v>
      </c>
      <c r="S13">
        <v>24370</v>
      </c>
      <c r="T13">
        <v>34276</v>
      </c>
      <c r="U13">
        <v>45120</v>
      </c>
      <c r="V13">
        <v>49671</v>
      </c>
      <c r="W13">
        <v>56059</v>
      </c>
      <c r="X13">
        <v>63289</v>
      </c>
      <c r="Y13">
        <v>64032</v>
      </c>
      <c r="Z13">
        <v>68490</v>
      </c>
      <c r="AA13">
        <v>69875</v>
      </c>
      <c r="AB13">
        <v>72009</v>
      </c>
      <c r="AC13">
        <v>74608</v>
      </c>
      <c r="AD13">
        <v>74937</v>
      </c>
      <c r="AE13">
        <v>76670</v>
      </c>
      <c r="AF13">
        <v>76610</v>
      </c>
      <c r="AG13">
        <v>76738</v>
      </c>
      <c r="AH13">
        <v>77701</v>
      </c>
      <c r="AI13">
        <v>77293</v>
      </c>
      <c r="AJ13">
        <v>76431</v>
      </c>
      <c r="AK13">
        <v>15569</v>
      </c>
      <c r="AL13">
        <v>15569</v>
      </c>
      <c r="AM13">
        <v>33397</v>
      </c>
      <c r="AN13">
        <v>45176</v>
      </c>
      <c r="AO13">
        <v>54230</v>
      </c>
      <c r="AP13">
        <v>56352</v>
      </c>
      <c r="AQ13">
        <v>61920</v>
      </c>
      <c r="AR13">
        <v>63510</v>
      </c>
      <c r="AS13">
        <v>64704</v>
      </c>
      <c r="AT13">
        <v>67094</v>
      </c>
      <c r="AU13">
        <v>68636</v>
      </c>
      <c r="AV13">
        <v>70195</v>
      </c>
      <c r="AW13">
        <v>68236</v>
      </c>
      <c r="AX13">
        <v>68156</v>
      </c>
      <c r="AY13">
        <v>68299</v>
      </c>
      <c r="AZ13">
        <v>68597</v>
      </c>
      <c r="BA13">
        <v>68885</v>
      </c>
      <c r="BB13">
        <v>69121</v>
      </c>
      <c r="BC13">
        <v>69477</v>
      </c>
      <c r="BD13">
        <v>69567</v>
      </c>
      <c r="BE13">
        <v>8005</v>
      </c>
      <c r="BF13">
        <v>8005</v>
      </c>
      <c r="BG13">
        <v>14555</v>
      </c>
      <c r="BH13">
        <v>23218</v>
      </c>
      <c r="BI13">
        <v>31959</v>
      </c>
      <c r="BJ13">
        <v>32559</v>
      </c>
      <c r="BK13">
        <v>34011</v>
      </c>
      <c r="BL13">
        <v>36428</v>
      </c>
      <c r="BM13">
        <v>38685</v>
      </c>
      <c r="BN13">
        <v>38994</v>
      </c>
      <c r="BO13">
        <v>43159</v>
      </c>
      <c r="BP13">
        <v>49522</v>
      </c>
      <c r="BQ13">
        <v>53957</v>
      </c>
      <c r="BR13">
        <v>53687</v>
      </c>
      <c r="BS13">
        <v>52915</v>
      </c>
      <c r="BT13">
        <v>55343</v>
      </c>
      <c r="BU13">
        <v>54509</v>
      </c>
      <c r="BV13">
        <v>54192</v>
      </c>
      <c r="BW13">
        <v>55155</v>
      </c>
      <c r="BX13">
        <v>57712</v>
      </c>
      <c r="BY13">
        <v>59037</v>
      </c>
      <c r="BZ13">
        <v>59540</v>
      </c>
      <c r="CA13">
        <v>59751</v>
      </c>
      <c r="CB13">
        <v>60856</v>
      </c>
      <c r="CC13">
        <v>61148</v>
      </c>
      <c r="CD13">
        <v>20856</v>
      </c>
      <c r="CE13">
        <v>20856</v>
      </c>
      <c r="CF13">
        <v>18047</v>
      </c>
      <c r="CG13">
        <v>30009</v>
      </c>
      <c r="CH13">
        <v>34290</v>
      </c>
      <c r="CI13">
        <v>40154</v>
      </c>
      <c r="CJ13">
        <v>44533</v>
      </c>
      <c r="CK13">
        <v>47934</v>
      </c>
      <c r="CL13">
        <v>49756</v>
      </c>
      <c r="CM13">
        <v>51805</v>
      </c>
      <c r="CN13">
        <v>56014</v>
      </c>
      <c r="CO13">
        <v>57509</v>
      </c>
      <c r="CP13">
        <v>57527</v>
      </c>
      <c r="CQ13">
        <v>58421</v>
      </c>
      <c r="CR13">
        <v>57337</v>
      </c>
      <c r="CS13">
        <v>58495</v>
      </c>
      <c r="CT13">
        <v>58023</v>
      </c>
      <c r="CU13">
        <v>56907</v>
      </c>
      <c r="CV13">
        <v>56758</v>
      </c>
      <c r="CW13">
        <v>56658</v>
      </c>
      <c r="CX13">
        <v>17491</v>
      </c>
      <c r="CY13">
        <v>17491</v>
      </c>
      <c r="CZ13">
        <v>20737</v>
      </c>
      <c r="DA13">
        <v>26001</v>
      </c>
      <c r="DB13">
        <v>34802</v>
      </c>
      <c r="DC13">
        <v>39028</v>
      </c>
      <c r="DD13">
        <v>40985</v>
      </c>
      <c r="DE13">
        <v>47750</v>
      </c>
      <c r="DF13">
        <v>46925</v>
      </c>
      <c r="DG13">
        <v>52446</v>
      </c>
      <c r="DH13">
        <v>52835</v>
      </c>
      <c r="DI13">
        <v>57358</v>
      </c>
      <c r="DJ13">
        <v>58573</v>
      </c>
      <c r="DK13">
        <v>66229</v>
      </c>
      <c r="DL13">
        <v>66229</v>
      </c>
      <c r="DM13">
        <v>67348</v>
      </c>
      <c r="DN13">
        <v>68731</v>
      </c>
      <c r="DO13">
        <v>74056</v>
      </c>
      <c r="DP13">
        <v>74001</v>
      </c>
      <c r="DQ13">
        <v>76003</v>
      </c>
      <c r="DR13">
        <v>76153</v>
      </c>
      <c r="DS13">
        <v>73517</v>
      </c>
      <c r="DT13">
        <v>75221</v>
      </c>
      <c r="DU13">
        <v>76554</v>
      </c>
      <c r="DV13">
        <v>73246</v>
      </c>
      <c r="DW13">
        <v>28843</v>
      </c>
      <c r="DX13">
        <v>28843</v>
      </c>
      <c r="DY13">
        <v>32491</v>
      </c>
      <c r="DZ13">
        <v>40973</v>
      </c>
      <c r="EA13">
        <v>48715</v>
      </c>
      <c r="EB13">
        <v>49499</v>
      </c>
      <c r="EC13">
        <v>57449</v>
      </c>
      <c r="ED13">
        <v>62637</v>
      </c>
      <c r="EE13">
        <v>62637</v>
      </c>
      <c r="EF13">
        <v>62637</v>
      </c>
      <c r="EG13">
        <v>62034</v>
      </c>
      <c r="EH13">
        <v>65889</v>
      </c>
      <c r="EI13">
        <v>69615</v>
      </c>
      <c r="EJ13">
        <v>70829</v>
      </c>
      <c r="EK13">
        <v>72849</v>
      </c>
      <c r="EL13">
        <v>73379</v>
      </c>
      <c r="EM13">
        <v>76604</v>
      </c>
      <c r="EN13">
        <v>80875</v>
      </c>
      <c r="EO13">
        <v>81612</v>
      </c>
      <c r="EP13">
        <v>82132</v>
      </c>
      <c r="EQ13">
        <v>34411</v>
      </c>
      <c r="ER13">
        <v>34411</v>
      </c>
      <c r="ES13">
        <v>38536</v>
      </c>
      <c r="ET13">
        <v>42546</v>
      </c>
      <c r="EU13">
        <v>54969</v>
      </c>
      <c r="EV13">
        <v>58189</v>
      </c>
      <c r="EW13">
        <v>63985</v>
      </c>
      <c r="EX13">
        <v>68947</v>
      </c>
      <c r="EY13">
        <v>74319</v>
      </c>
      <c r="EZ13">
        <v>68874</v>
      </c>
      <c r="FA13">
        <v>64208</v>
      </c>
      <c r="FB13">
        <v>65076</v>
      </c>
      <c r="FC13">
        <v>63485</v>
      </c>
      <c r="FD13">
        <v>63927</v>
      </c>
      <c r="FE13">
        <v>65300</v>
      </c>
      <c r="FF13">
        <v>64816</v>
      </c>
      <c r="FG13">
        <v>64833</v>
      </c>
      <c r="FH13">
        <v>65798</v>
      </c>
      <c r="FI13">
        <v>63722</v>
      </c>
      <c r="FJ13">
        <v>56588</v>
      </c>
      <c r="FK13">
        <v>8491</v>
      </c>
      <c r="FL13">
        <v>8491</v>
      </c>
      <c r="FM13">
        <v>14637</v>
      </c>
      <c r="FN13">
        <v>22195</v>
      </c>
      <c r="FO13">
        <v>29249</v>
      </c>
      <c r="FP13">
        <v>31738</v>
      </c>
      <c r="FQ13">
        <v>35923</v>
      </c>
      <c r="FR13">
        <v>37344</v>
      </c>
      <c r="FS13">
        <v>41851</v>
      </c>
      <c r="FT13">
        <v>45334</v>
      </c>
      <c r="FU13">
        <v>47586</v>
      </c>
      <c r="FV13">
        <v>45977</v>
      </c>
      <c r="FW13">
        <v>44058</v>
      </c>
      <c r="FX13">
        <v>44125</v>
      </c>
      <c r="FY13">
        <v>45538</v>
      </c>
      <c r="FZ13">
        <v>44471</v>
      </c>
      <c r="GA13">
        <v>45196</v>
      </c>
      <c r="GB13">
        <v>46100</v>
      </c>
      <c r="GC13">
        <v>46956</v>
      </c>
      <c r="GD13">
        <v>47205</v>
      </c>
      <c r="GE13">
        <v>12242</v>
      </c>
      <c r="GF13">
        <v>12242</v>
      </c>
      <c r="GG13">
        <v>15493</v>
      </c>
      <c r="GH13">
        <v>22363</v>
      </c>
      <c r="GI13">
        <v>34363</v>
      </c>
      <c r="GJ13">
        <v>35643</v>
      </c>
      <c r="GK13">
        <v>42109</v>
      </c>
      <c r="GL13">
        <v>46522</v>
      </c>
      <c r="GM13">
        <v>51266</v>
      </c>
      <c r="GN13">
        <v>52434</v>
      </c>
      <c r="GO13">
        <v>56766</v>
      </c>
      <c r="GP13">
        <v>61226</v>
      </c>
      <c r="GQ13">
        <v>62321</v>
      </c>
      <c r="GR13">
        <v>61444</v>
      </c>
      <c r="GS13">
        <v>61463</v>
      </c>
      <c r="GT13">
        <v>61463</v>
      </c>
      <c r="GU13">
        <v>61463</v>
      </c>
      <c r="GV13">
        <v>61657</v>
      </c>
      <c r="GW13">
        <v>61672</v>
      </c>
      <c r="GX13">
        <v>61672</v>
      </c>
      <c r="GY13">
        <v>61672</v>
      </c>
      <c r="GZ13">
        <v>61672</v>
      </c>
      <c r="HA13">
        <v>63154</v>
      </c>
      <c r="HB13">
        <v>63316</v>
      </c>
      <c r="HC13">
        <v>63414</v>
      </c>
      <c r="HD13">
        <v>24484</v>
      </c>
      <c r="HE13">
        <v>24484</v>
      </c>
      <c r="HF13">
        <v>31548</v>
      </c>
      <c r="HG13">
        <v>44186</v>
      </c>
      <c r="HH13">
        <v>51601</v>
      </c>
      <c r="HI13">
        <v>59442</v>
      </c>
      <c r="HJ13">
        <v>61586</v>
      </c>
      <c r="HK13">
        <v>67846</v>
      </c>
      <c r="HL13">
        <v>70035</v>
      </c>
      <c r="HM13">
        <v>71551</v>
      </c>
      <c r="HN13">
        <v>73576</v>
      </c>
      <c r="HO13">
        <v>74946</v>
      </c>
      <c r="HP13">
        <v>77119</v>
      </c>
      <c r="HQ13">
        <v>78162</v>
      </c>
      <c r="HR13">
        <v>78351</v>
      </c>
      <c r="HS13">
        <v>79304</v>
      </c>
      <c r="HT13">
        <v>79394</v>
      </c>
      <c r="HU13">
        <v>80272</v>
      </c>
      <c r="HV13">
        <v>86892</v>
      </c>
      <c r="HW13">
        <v>81677</v>
      </c>
      <c r="HX13">
        <v>16707</v>
      </c>
      <c r="HY13">
        <v>16707</v>
      </c>
      <c r="HZ13">
        <v>22247</v>
      </c>
      <c r="IA13">
        <v>31606</v>
      </c>
      <c r="IB13">
        <v>37247</v>
      </c>
      <c r="IC13">
        <v>43710</v>
      </c>
      <c r="ID13">
        <v>44909</v>
      </c>
      <c r="IE13">
        <v>47291</v>
      </c>
      <c r="IF13">
        <v>50575</v>
      </c>
      <c r="IG13">
        <v>54114</v>
      </c>
      <c r="IH13">
        <v>54553</v>
      </c>
      <c r="II13">
        <v>56773</v>
      </c>
      <c r="IJ13">
        <v>56480</v>
      </c>
      <c r="IK13">
        <v>55243</v>
      </c>
      <c r="IL13">
        <v>56062</v>
      </c>
      <c r="IM13">
        <v>56156</v>
      </c>
      <c r="IN13">
        <v>62560</v>
      </c>
      <c r="IO13">
        <v>63921</v>
      </c>
      <c r="IP13">
        <v>70029</v>
      </c>
      <c r="IQ13">
        <v>71854</v>
      </c>
      <c r="IR13">
        <v>10595</v>
      </c>
      <c r="IS13">
        <v>10595</v>
      </c>
      <c r="IT13">
        <v>14286</v>
      </c>
      <c r="IU13">
        <v>22478</v>
      </c>
      <c r="IV13">
        <v>32440</v>
      </c>
      <c r="IW13">
        <v>36571</v>
      </c>
      <c r="IX13">
        <v>37007</v>
      </c>
      <c r="IY13">
        <v>45171</v>
      </c>
      <c r="IZ13">
        <v>52853</v>
      </c>
      <c r="JA13">
        <v>56733</v>
      </c>
      <c r="JB13">
        <v>55743</v>
      </c>
      <c r="JC13">
        <v>58708</v>
      </c>
      <c r="JD13">
        <v>63829</v>
      </c>
      <c r="JE13">
        <v>72740</v>
      </c>
      <c r="JF13">
        <v>69926</v>
      </c>
      <c r="JG13">
        <v>71454</v>
      </c>
      <c r="JH13">
        <v>70877</v>
      </c>
      <c r="JI13">
        <v>71278</v>
      </c>
      <c r="JJ13">
        <v>72911</v>
      </c>
      <c r="JK13">
        <v>72973</v>
      </c>
      <c r="JL13">
        <v>73320</v>
      </c>
      <c r="JM13">
        <v>73572</v>
      </c>
      <c r="JN13">
        <v>74596</v>
      </c>
      <c r="JO13">
        <v>78159</v>
      </c>
      <c r="JP13">
        <v>77228</v>
      </c>
      <c r="JQ13">
        <v>12826</v>
      </c>
      <c r="JR13">
        <v>12826</v>
      </c>
      <c r="JS13">
        <v>22565</v>
      </c>
      <c r="JT13">
        <v>29810</v>
      </c>
      <c r="JU13">
        <v>35810</v>
      </c>
      <c r="JV13">
        <v>37304</v>
      </c>
      <c r="JW13">
        <v>39079</v>
      </c>
      <c r="JX13">
        <v>41972</v>
      </c>
      <c r="JY13">
        <v>44578</v>
      </c>
      <c r="JZ13">
        <v>46374</v>
      </c>
      <c r="KA13">
        <v>48667</v>
      </c>
      <c r="KB13">
        <v>50692</v>
      </c>
      <c r="KC13">
        <v>54619</v>
      </c>
      <c r="KD13">
        <v>54822</v>
      </c>
      <c r="KE13">
        <v>55823</v>
      </c>
      <c r="KF13">
        <v>57425</v>
      </c>
      <c r="KG13">
        <v>58033</v>
      </c>
      <c r="KH13">
        <v>61882</v>
      </c>
      <c r="KI13">
        <v>66093</v>
      </c>
      <c r="KJ13">
        <v>65822</v>
      </c>
      <c r="KK13">
        <v>16083</v>
      </c>
      <c r="KL13">
        <v>16083</v>
      </c>
      <c r="KM13">
        <v>22200</v>
      </c>
      <c r="KN13">
        <v>30471</v>
      </c>
      <c r="KO13">
        <v>33521</v>
      </c>
      <c r="KP13">
        <v>36372</v>
      </c>
      <c r="KQ13">
        <v>40072</v>
      </c>
      <c r="KR13">
        <v>43750</v>
      </c>
      <c r="KS13">
        <v>46045</v>
      </c>
      <c r="KT13">
        <v>46664</v>
      </c>
      <c r="KU13">
        <v>49657</v>
      </c>
      <c r="KV13">
        <v>57001</v>
      </c>
      <c r="KW13">
        <v>59952</v>
      </c>
      <c r="KX13">
        <v>63272</v>
      </c>
      <c r="KY13">
        <v>69048</v>
      </c>
      <c r="KZ13">
        <v>70151</v>
      </c>
      <c r="LA13">
        <v>69281</v>
      </c>
      <c r="LB13">
        <v>72449</v>
      </c>
      <c r="LC13">
        <v>74967</v>
      </c>
      <c r="LD13">
        <v>72663</v>
      </c>
      <c r="LE13">
        <v>73978</v>
      </c>
      <c r="LF13">
        <v>71206</v>
      </c>
      <c r="LG13">
        <v>69139</v>
      </c>
      <c r="LH13">
        <v>70726</v>
      </c>
      <c r="LI13">
        <v>71448</v>
      </c>
      <c r="LJ13">
        <v>11893</v>
      </c>
      <c r="LK13">
        <v>11893</v>
      </c>
      <c r="LL13">
        <v>18495</v>
      </c>
      <c r="LM13">
        <v>25229</v>
      </c>
      <c r="LN13">
        <v>35628</v>
      </c>
      <c r="LO13">
        <v>38833</v>
      </c>
      <c r="LP13">
        <v>39418</v>
      </c>
      <c r="LQ13">
        <v>41993</v>
      </c>
      <c r="LR13">
        <v>42216</v>
      </c>
      <c r="LS13">
        <v>46726</v>
      </c>
      <c r="LT13">
        <v>47517</v>
      </c>
      <c r="LU13">
        <v>48452</v>
      </c>
      <c r="LV13">
        <v>48316</v>
      </c>
      <c r="LW13">
        <v>49063</v>
      </c>
      <c r="LX13">
        <v>49014</v>
      </c>
      <c r="LY13">
        <v>49672</v>
      </c>
      <c r="LZ13">
        <v>52043</v>
      </c>
      <c r="MA13">
        <v>52412</v>
      </c>
      <c r="MB13">
        <v>50497</v>
      </c>
      <c r="MC13">
        <v>49602</v>
      </c>
      <c r="MD13">
        <v>14389</v>
      </c>
      <c r="ME13">
        <v>14389</v>
      </c>
      <c r="MF13">
        <v>20697</v>
      </c>
      <c r="MG13">
        <v>27714</v>
      </c>
      <c r="MH13">
        <v>32817</v>
      </c>
      <c r="MI13">
        <v>37741</v>
      </c>
      <c r="MJ13">
        <v>38787</v>
      </c>
      <c r="MK13">
        <v>40440</v>
      </c>
      <c r="ML13">
        <v>41485</v>
      </c>
      <c r="MM13">
        <v>43917</v>
      </c>
      <c r="MN13">
        <v>47233</v>
      </c>
      <c r="MO13">
        <v>48142</v>
      </c>
      <c r="MP13">
        <v>47357</v>
      </c>
      <c r="MQ13">
        <v>49331</v>
      </c>
      <c r="MR13">
        <v>50791</v>
      </c>
      <c r="MS13">
        <v>51740</v>
      </c>
      <c r="MT13">
        <v>51098</v>
      </c>
      <c r="MU13">
        <v>52970</v>
      </c>
      <c r="MV13">
        <v>51621</v>
      </c>
      <c r="MW13">
        <v>59763</v>
      </c>
      <c r="MX13">
        <v>16937</v>
      </c>
      <c r="MY13">
        <v>16937</v>
      </c>
      <c r="MZ13">
        <v>22261</v>
      </c>
      <c r="NA13">
        <v>29706</v>
      </c>
      <c r="NB13">
        <v>37383</v>
      </c>
      <c r="NC13">
        <v>46192</v>
      </c>
      <c r="ND13">
        <v>48065</v>
      </c>
      <c r="NE13">
        <v>44884</v>
      </c>
      <c r="NF13">
        <v>48292</v>
      </c>
      <c r="NG13">
        <v>50005</v>
      </c>
      <c r="NH13">
        <v>51474</v>
      </c>
      <c r="NI13">
        <v>53534</v>
      </c>
      <c r="NJ13">
        <v>54226</v>
      </c>
      <c r="NK13">
        <v>54314</v>
      </c>
      <c r="NL13">
        <v>54339</v>
      </c>
      <c r="NM13">
        <v>54339</v>
      </c>
      <c r="NN13">
        <v>55136</v>
      </c>
      <c r="NO13">
        <v>57033</v>
      </c>
      <c r="NP13">
        <v>59056</v>
      </c>
      <c r="NQ13">
        <v>61101</v>
      </c>
      <c r="NR13">
        <v>65734</v>
      </c>
      <c r="NS13">
        <v>71170</v>
      </c>
      <c r="NT13">
        <v>73202</v>
      </c>
      <c r="NU13">
        <v>73202</v>
      </c>
      <c r="NV13">
        <v>73202</v>
      </c>
      <c r="NW13">
        <v>23554</v>
      </c>
      <c r="NX13">
        <v>23554</v>
      </c>
      <c r="NY13">
        <v>27484</v>
      </c>
      <c r="NZ13">
        <v>36672</v>
      </c>
      <c r="OA13">
        <v>34788</v>
      </c>
      <c r="OB13">
        <v>42753</v>
      </c>
      <c r="OC13">
        <v>55076</v>
      </c>
      <c r="OD13">
        <v>65154</v>
      </c>
      <c r="OE13">
        <v>77582</v>
      </c>
      <c r="OF13">
        <v>76177</v>
      </c>
      <c r="OG13">
        <v>77919</v>
      </c>
      <c r="OH13">
        <v>75907</v>
      </c>
      <c r="OI13">
        <v>76967</v>
      </c>
      <c r="OJ13">
        <v>77617</v>
      </c>
      <c r="OK13">
        <v>79445</v>
      </c>
      <c r="OL13">
        <v>81857</v>
      </c>
      <c r="OM13">
        <v>83453</v>
      </c>
      <c r="ON13">
        <v>83341</v>
      </c>
      <c r="OO13">
        <v>84733</v>
      </c>
      <c r="OP13">
        <v>84661</v>
      </c>
      <c r="OQ13">
        <v>85087</v>
      </c>
      <c r="OR13">
        <v>29113</v>
      </c>
      <c r="OS13">
        <v>29113</v>
      </c>
      <c r="OT13">
        <v>33268</v>
      </c>
      <c r="OU13">
        <v>42411</v>
      </c>
      <c r="OV13">
        <v>48853</v>
      </c>
      <c r="OW13">
        <v>50544</v>
      </c>
      <c r="OX13">
        <v>56261</v>
      </c>
      <c r="OY13">
        <v>60262</v>
      </c>
      <c r="OZ13">
        <v>62329</v>
      </c>
      <c r="PA13">
        <v>66901</v>
      </c>
      <c r="PB13">
        <v>71134</v>
      </c>
      <c r="PC13">
        <v>67630</v>
      </c>
      <c r="PD13">
        <v>70835</v>
      </c>
      <c r="PE13">
        <v>67874</v>
      </c>
      <c r="PF13">
        <v>70671</v>
      </c>
      <c r="PG13">
        <v>76129</v>
      </c>
      <c r="PH13">
        <v>77748</v>
      </c>
      <c r="PI13">
        <v>75713</v>
      </c>
      <c r="PJ13">
        <v>80838</v>
      </c>
      <c r="PK13">
        <v>19679</v>
      </c>
      <c r="PL13">
        <v>19679</v>
      </c>
      <c r="PM13">
        <v>29908</v>
      </c>
      <c r="PN13">
        <v>40301</v>
      </c>
      <c r="PO13">
        <v>44578</v>
      </c>
      <c r="PP13">
        <v>45737</v>
      </c>
      <c r="PQ13">
        <v>46679</v>
      </c>
      <c r="PR13">
        <v>51388</v>
      </c>
      <c r="PS13">
        <v>54185</v>
      </c>
      <c r="PT13">
        <v>55723</v>
      </c>
      <c r="PU13">
        <v>57217</v>
      </c>
      <c r="PV13">
        <v>58954</v>
      </c>
      <c r="PW13">
        <v>59797</v>
      </c>
      <c r="PX13">
        <v>66982</v>
      </c>
      <c r="PY13">
        <v>70613</v>
      </c>
      <c r="PZ13">
        <v>69092</v>
      </c>
      <c r="QA13">
        <v>70153</v>
      </c>
      <c r="QB13">
        <v>70705</v>
      </c>
      <c r="QC13">
        <v>73465</v>
      </c>
      <c r="QD13">
        <v>76516</v>
      </c>
      <c r="QE13">
        <v>12870</v>
      </c>
      <c r="QF13">
        <v>12870</v>
      </c>
      <c r="QG13">
        <v>17891</v>
      </c>
      <c r="QH13">
        <v>31222</v>
      </c>
      <c r="QI13">
        <v>35290</v>
      </c>
      <c r="QJ13">
        <v>34542</v>
      </c>
      <c r="QK13">
        <v>40707</v>
      </c>
      <c r="QL13">
        <v>42149</v>
      </c>
      <c r="QM13">
        <v>51563</v>
      </c>
      <c r="QN13">
        <v>56114</v>
      </c>
      <c r="QO13">
        <v>57859</v>
      </c>
      <c r="QP13">
        <v>63114</v>
      </c>
      <c r="QQ13">
        <v>65001</v>
      </c>
      <c r="QR13">
        <v>65426</v>
      </c>
      <c r="QS13">
        <v>67009</v>
      </c>
      <c r="QT13">
        <v>70844</v>
      </c>
      <c r="QU13">
        <v>70844</v>
      </c>
      <c r="QV13">
        <v>70846</v>
      </c>
      <c r="QW13">
        <v>70915</v>
      </c>
      <c r="QX13">
        <v>72300</v>
      </c>
      <c r="QY13">
        <v>72300</v>
      </c>
      <c r="QZ13">
        <v>72300</v>
      </c>
      <c r="RA13">
        <v>72300</v>
      </c>
      <c r="RB13">
        <v>75120</v>
      </c>
      <c r="RC13">
        <v>76292</v>
      </c>
      <c r="RD13">
        <v>44591</v>
      </c>
      <c r="RE13">
        <v>44591</v>
      </c>
      <c r="RF13">
        <v>55433</v>
      </c>
      <c r="RG13">
        <v>68735</v>
      </c>
      <c r="RH13">
        <v>76301</v>
      </c>
      <c r="RI13">
        <v>78963</v>
      </c>
      <c r="RJ13">
        <v>82191</v>
      </c>
      <c r="RK13">
        <v>86138</v>
      </c>
      <c r="RL13">
        <v>83519</v>
      </c>
      <c r="RM13">
        <v>84630</v>
      </c>
      <c r="RN13">
        <v>86745</v>
      </c>
      <c r="RO13">
        <v>89418</v>
      </c>
      <c r="RP13">
        <v>90402</v>
      </c>
      <c r="RQ13">
        <v>89192</v>
      </c>
      <c r="RR13">
        <v>90251</v>
      </c>
      <c r="RS13">
        <v>88291</v>
      </c>
      <c r="RT13">
        <v>88987</v>
      </c>
      <c r="RU13">
        <v>86965</v>
      </c>
      <c r="RV13">
        <v>85408</v>
      </c>
      <c r="RW13">
        <v>84519</v>
      </c>
      <c r="RX13">
        <v>19000</v>
      </c>
      <c r="RY13">
        <v>19000</v>
      </c>
      <c r="RZ13">
        <v>25144</v>
      </c>
      <c r="SA13">
        <v>33612</v>
      </c>
      <c r="SB13">
        <v>37515</v>
      </c>
      <c r="SC13">
        <v>40426</v>
      </c>
      <c r="SD13">
        <v>42164</v>
      </c>
      <c r="SE13">
        <v>44568</v>
      </c>
      <c r="SF13">
        <v>46101</v>
      </c>
      <c r="SG13">
        <v>48176</v>
      </c>
      <c r="SH13">
        <v>51555</v>
      </c>
      <c r="SI13">
        <v>61516</v>
      </c>
      <c r="SJ13">
        <v>60471</v>
      </c>
      <c r="SK13">
        <v>62351</v>
      </c>
      <c r="SL13">
        <v>62778</v>
      </c>
      <c r="SM13">
        <v>61769</v>
      </c>
      <c r="SN13">
        <v>62467</v>
      </c>
      <c r="SO13">
        <v>60827</v>
      </c>
      <c r="SP13">
        <v>60542</v>
      </c>
      <c r="SQ13">
        <v>61449</v>
      </c>
      <c r="SR13">
        <v>61951</v>
      </c>
      <c r="SS13">
        <v>64803</v>
      </c>
      <c r="ST13">
        <v>65156</v>
      </c>
      <c r="SU13">
        <v>66937</v>
      </c>
      <c r="SV13">
        <v>64369</v>
      </c>
      <c r="SW13">
        <v>23609</v>
      </c>
      <c r="SX13">
        <v>23609</v>
      </c>
      <c r="SY13">
        <v>28330</v>
      </c>
      <c r="SZ13">
        <v>34502</v>
      </c>
      <c r="TA13">
        <v>39048</v>
      </c>
      <c r="TB13">
        <v>40471</v>
      </c>
      <c r="TC13">
        <v>41504</v>
      </c>
      <c r="TD13">
        <v>40935</v>
      </c>
      <c r="TE13">
        <v>42506</v>
      </c>
      <c r="TF13">
        <v>42937</v>
      </c>
      <c r="TG13">
        <v>43121</v>
      </c>
      <c r="TH13">
        <v>45333</v>
      </c>
      <c r="TI13">
        <v>46764</v>
      </c>
      <c r="TJ13">
        <v>48198</v>
      </c>
      <c r="TK13">
        <v>49927</v>
      </c>
      <c r="TL13">
        <v>51701</v>
      </c>
      <c r="TM13">
        <v>53120</v>
      </c>
      <c r="TN13">
        <v>51571</v>
      </c>
      <c r="TO13">
        <v>54335</v>
      </c>
      <c r="TP13">
        <v>54940</v>
      </c>
      <c r="TQ13">
        <v>28121</v>
      </c>
      <c r="TR13">
        <v>28121</v>
      </c>
      <c r="TS13">
        <v>35896</v>
      </c>
      <c r="TT13">
        <v>44207</v>
      </c>
      <c r="TU13">
        <v>46982</v>
      </c>
      <c r="TV13">
        <v>55305</v>
      </c>
      <c r="TW13">
        <v>58887</v>
      </c>
      <c r="TX13">
        <v>60640</v>
      </c>
      <c r="TY13">
        <v>63054</v>
      </c>
      <c r="TZ13">
        <v>68262</v>
      </c>
      <c r="UA13">
        <v>73836</v>
      </c>
      <c r="UB13">
        <v>76133</v>
      </c>
      <c r="UC13">
        <v>79597</v>
      </c>
      <c r="UD13">
        <v>79030</v>
      </c>
      <c r="UE13">
        <v>78232</v>
      </c>
      <c r="UF13">
        <v>77151</v>
      </c>
      <c r="UG13">
        <v>77226</v>
      </c>
      <c r="UH13">
        <v>77168</v>
      </c>
      <c r="UI13">
        <v>78130</v>
      </c>
      <c r="UJ13">
        <v>79073</v>
      </c>
      <c r="UK13">
        <v>40379</v>
      </c>
      <c r="UL13">
        <v>40379</v>
      </c>
      <c r="UM13">
        <v>43962</v>
      </c>
      <c r="UN13">
        <v>50946</v>
      </c>
      <c r="UO13">
        <v>52556</v>
      </c>
      <c r="UP13">
        <v>55293</v>
      </c>
      <c r="UQ13">
        <v>61839</v>
      </c>
      <c r="UR13">
        <v>65685</v>
      </c>
      <c r="US13">
        <v>67461</v>
      </c>
      <c r="UT13">
        <v>68306</v>
      </c>
      <c r="UU13">
        <v>71397</v>
      </c>
      <c r="UV13">
        <v>74882</v>
      </c>
      <c r="UW13">
        <v>76044</v>
      </c>
      <c r="UX13">
        <v>69865</v>
      </c>
      <c r="UY13">
        <v>64901</v>
      </c>
      <c r="UZ13">
        <v>62580</v>
      </c>
      <c r="VA13">
        <v>67066</v>
      </c>
      <c r="VB13">
        <v>67825</v>
      </c>
      <c r="VC13">
        <v>70711</v>
      </c>
      <c r="VD13">
        <v>67956</v>
      </c>
      <c r="VE13">
        <v>66865</v>
      </c>
      <c r="VF13">
        <v>68090</v>
      </c>
      <c r="VG13">
        <v>67677</v>
      </c>
      <c r="VH13">
        <v>68758</v>
      </c>
      <c r="VI13">
        <v>67638</v>
      </c>
      <c r="VJ13">
        <v>58493</v>
      </c>
      <c r="VK13">
        <v>58493</v>
      </c>
      <c r="VL13">
        <v>64863</v>
      </c>
      <c r="VM13">
        <v>73852</v>
      </c>
      <c r="VN13">
        <v>82074</v>
      </c>
      <c r="VO13">
        <v>85815</v>
      </c>
      <c r="VP13">
        <v>95644</v>
      </c>
      <c r="VQ13">
        <v>100700</v>
      </c>
      <c r="VR13">
        <v>102826</v>
      </c>
      <c r="VS13">
        <v>99206</v>
      </c>
      <c r="VT13">
        <v>99862</v>
      </c>
      <c r="VU13">
        <v>98837</v>
      </c>
      <c r="VV13">
        <v>98943</v>
      </c>
      <c r="VW13">
        <v>105267</v>
      </c>
      <c r="VX13">
        <v>99858</v>
      </c>
      <c r="VY13">
        <v>95567</v>
      </c>
      <c r="VZ13">
        <v>90378</v>
      </c>
      <c r="WA13">
        <v>90467</v>
      </c>
      <c r="WB13">
        <v>94825</v>
      </c>
      <c r="WC13">
        <v>91055</v>
      </c>
      <c r="WD13">
        <v>34698</v>
      </c>
      <c r="WE13">
        <v>34698</v>
      </c>
      <c r="WF13">
        <v>41038</v>
      </c>
      <c r="WG13">
        <v>47405</v>
      </c>
      <c r="WH13">
        <v>49890</v>
      </c>
      <c r="WI13">
        <v>46683</v>
      </c>
      <c r="WJ13">
        <v>55571</v>
      </c>
      <c r="WK13">
        <v>59458</v>
      </c>
      <c r="WL13">
        <v>58512</v>
      </c>
      <c r="WM13">
        <v>65143</v>
      </c>
      <c r="WN13">
        <v>73966</v>
      </c>
      <c r="WO13">
        <v>78062</v>
      </c>
      <c r="WP13">
        <v>78692</v>
      </c>
      <c r="WQ13">
        <v>78673</v>
      </c>
      <c r="WR13">
        <v>79951</v>
      </c>
      <c r="WS13">
        <v>82026</v>
      </c>
      <c r="WT13">
        <v>86384</v>
      </c>
      <c r="WU13">
        <v>90311</v>
      </c>
      <c r="WV13">
        <v>90234</v>
      </c>
      <c r="WW13">
        <v>90745</v>
      </c>
      <c r="WX13">
        <v>42510</v>
      </c>
      <c r="WY13">
        <v>42510</v>
      </c>
      <c r="WZ13">
        <v>44194</v>
      </c>
      <c r="XA13">
        <v>51595</v>
      </c>
      <c r="XB13">
        <v>55144</v>
      </c>
      <c r="XC13">
        <v>60367</v>
      </c>
      <c r="XD13">
        <v>60075</v>
      </c>
      <c r="XE13">
        <v>62250</v>
      </c>
      <c r="XF13">
        <v>63706</v>
      </c>
      <c r="XG13">
        <v>65201</v>
      </c>
      <c r="XH13">
        <v>64547</v>
      </c>
      <c r="XI13">
        <v>65957</v>
      </c>
      <c r="XJ13">
        <v>73199</v>
      </c>
      <c r="XK13">
        <v>70707</v>
      </c>
      <c r="XL13">
        <v>71949</v>
      </c>
      <c r="XM13">
        <v>73024</v>
      </c>
      <c r="XN13">
        <v>73024</v>
      </c>
      <c r="XO13">
        <v>75492</v>
      </c>
      <c r="XP13">
        <v>77838</v>
      </c>
      <c r="XQ13">
        <v>78042</v>
      </c>
      <c r="XR13">
        <v>81477</v>
      </c>
      <c r="XS13">
        <v>84163</v>
      </c>
      <c r="XT13">
        <v>83982</v>
      </c>
      <c r="XU13">
        <v>84562</v>
      </c>
      <c r="XV13">
        <v>87197</v>
      </c>
      <c r="XW13">
        <v>20874</v>
      </c>
      <c r="XX13">
        <v>20874</v>
      </c>
      <c r="XY13">
        <v>28240</v>
      </c>
      <c r="XZ13">
        <v>38831</v>
      </c>
      <c r="YA13">
        <v>41555</v>
      </c>
      <c r="YB13">
        <v>40625</v>
      </c>
      <c r="YC13">
        <v>52960</v>
      </c>
      <c r="YD13">
        <v>62684</v>
      </c>
      <c r="YE13">
        <v>70671</v>
      </c>
      <c r="YF13">
        <v>79194</v>
      </c>
      <c r="YG13">
        <v>81771</v>
      </c>
      <c r="YH13">
        <v>86374</v>
      </c>
      <c r="YI13">
        <v>93147</v>
      </c>
      <c r="YJ13">
        <v>93147</v>
      </c>
      <c r="YK13">
        <v>93147</v>
      </c>
      <c r="YL13">
        <v>94917</v>
      </c>
      <c r="YM13">
        <v>94162</v>
      </c>
      <c r="YN13">
        <v>92164</v>
      </c>
      <c r="YO13">
        <v>91846</v>
      </c>
      <c r="YP13">
        <v>94160</v>
      </c>
      <c r="YQ13">
        <v>38057</v>
      </c>
      <c r="YR13">
        <v>38057</v>
      </c>
      <c r="YS13">
        <v>44397</v>
      </c>
      <c r="YT13">
        <v>56410</v>
      </c>
      <c r="YU13">
        <v>64354</v>
      </c>
      <c r="YV13">
        <v>74574</v>
      </c>
      <c r="YW13">
        <v>82106</v>
      </c>
      <c r="YX13">
        <v>92473</v>
      </c>
      <c r="YY13">
        <v>97833</v>
      </c>
      <c r="YZ13">
        <v>97505</v>
      </c>
      <c r="ZA13">
        <v>96628</v>
      </c>
      <c r="ZB13">
        <v>97405</v>
      </c>
      <c r="ZC13">
        <v>102215</v>
      </c>
      <c r="ZD13">
        <v>105100</v>
      </c>
      <c r="ZE13">
        <v>110229</v>
      </c>
      <c r="ZF13">
        <v>110312</v>
      </c>
      <c r="ZG13">
        <v>107752</v>
      </c>
      <c r="ZH13">
        <v>105570</v>
      </c>
      <c r="ZI13">
        <v>103339</v>
      </c>
      <c r="ZJ13">
        <v>101958</v>
      </c>
      <c r="ZK13">
        <v>102390</v>
      </c>
      <c r="ZL13">
        <v>103195</v>
      </c>
      <c r="ZM13">
        <v>100954</v>
      </c>
      <c r="ZN13">
        <v>99740</v>
      </c>
      <c r="ZO13">
        <v>101624</v>
      </c>
      <c r="ZP13">
        <v>20621</v>
      </c>
      <c r="ZQ13">
        <v>20621</v>
      </c>
      <c r="ZR13">
        <v>29101</v>
      </c>
      <c r="ZS13">
        <v>41069</v>
      </c>
      <c r="ZT13">
        <v>51504</v>
      </c>
      <c r="ZU13">
        <v>57986</v>
      </c>
      <c r="ZV13">
        <v>72990</v>
      </c>
      <c r="ZW13">
        <v>78898</v>
      </c>
      <c r="ZX13">
        <v>80659</v>
      </c>
      <c r="ZY13">
        <v>80981</v>
      </c>
      <c r="ZZ13">
        <v>83775</v>
      </c>
      <c r="AAA13">
        <v>86634</v>
      </c>
      <c r="AAB13">
        <v>89620</v>
      </c>
      <c r="AAC13">
        <v>93299</v>
      </c>
      <c r="AAD13">
        <v>93042</v>
      </c>
      <c r="AAE13">
        <v>97279</v>
      </c>
      <c r="AAF13">
        <v>97645</v>
      </c>
      <c r="AAG13">
        <v>97526</v>
      </c>
      <c r="AAH13">
        <v>101300</v>
      </c>
      <c r="AAI13">
        <v>98938</v>
      </c>
      <c r="AAJ13">
        <v>40979</v>
      </c>
      <c r="AAK13">
        <v>40979</v>
      </c>
      <c r="AAL13">
        <v>54862</v>
      </c>
      <c r="AAM13">
        <v>60568</v>
      </c>
      <c r="AAN13">
        <v>65490</v>
      </c>
      <c r="AAO13">
        <v>73004</v>
      </c>
      <c r="AAP13">
        <v>78773</v>
      </c>
      <c r="AAQ13">
        <v>86877</v>
      </c>
      <c r="AAR13">
        <v>92784</v>
      </c>
      <c r="AAS13">
        <v>94610</v>
      </c>
      <c r="AAT13">
        <v>96459</v>
      </c>
      <c r="AAU13">
        <v>96155</v>
      </c>
      <c r="AAV13">
        <v>96098</v>
      </c>
      <c r="AAW13">
        <v>96098</v>
      </c>
      <c r="AAX13">
        <v>96867</v>
      </c>
      <c r="AAY13">
        <v>97582</v>
      </c>
      <c r="AAZ13">
        <v>99386</v>
      </c>
      <c r="ABA13">
        <v>99386</v>
      </c>
      <c r="ABB13">
        <v>99386</v>
      </c>
      <c r="ABC13">
        <v>102150</v>
      </c>
      <c r="ABD13">
        <v>35488</v>
      </c>
      <c r="ABE13">
        <v>35488</v>
      </c>
      <c r="ABF13">
        <v>42915</v>
      </c>
      <c r="ABG13">
        <v>66512</v>
      </c>
      <c r="ABH13">
        <v>77218</v>
      </c>
      <c r="ABI13">
        <v>89021</v>
      </c>
      <c r="ABJ13">
        <v>95240</v>
      </c>
      <c r="ABK13">
        <v>102629</v>
      </c>
      <c r="ABL13">
        <v>109329</v>
      </c>
      <c r="ABM13">
        <v>109899</v>
      </c>
      <c r="ABN13">
        <v>115517</v>
      </c>
      <c r="ABO13">
        <v>121174</v>
      </c>
      <c r="ABP13">
        <v>122038</v>
      </c>
      <c r="ABQ13">
        <v>121560</v>
      </c>
      <c r="ABR13">
        <v>120554</v>
      </c>
      <c r="ABS13">
        <v>121869</v>
      </c>
      <c r="ABT13">
        <v>122613</v>
      </c>
      <c r="ABU13">
        <v>123316</v>
      </c>
      <c r="ABV13">
        <v>125049</v>
      </c>
      <c r="ABW13">
        <v>124319</v>
      </c>
      <c r="ABX13">
        <v>124142</v>
      </c>
      <c r="ABY13">
        <v>124699</v>
      </c>
      <c r="ABZ13">
        <v>126834</v>
      </c>
      <c r="ACA13">
        <v>127819</v>
      </c>
      <c r="ACB13">
        <v>127079</v>
      </c>
      <c r="ACC13">
        <v>28106</v>
      </c>
      <c r="ACD13">
        <v>28106</v>
      </c>
      <c r="ACE13">
        <v>46302</v>
      </c>
      <c r="ACF13">
        <v>50333</v>
      </c>
      <c r="ACG13">
        <v>54966</v>
      </c>
      <c r="ACH13">
        <v>57077</v>
      </c>
      <c r="ACI13">
        <v>66525</v>
      </c>
      <c r="ACJ13">
        <v>74589</v>
      </c>
      <c r="ACK13">
        <v>76460</v>
      </c>
      <c r="ACL13">
        <v>79995</v>
      </c>
      <c r="ACM13">
        <v>82937</v>
      </c>
      <c r="ACN13">
        <v>84071</v>
      </c>
      <c r="ACO13">
        <v>84258</v>
      </c>
      <c r="ACP13">
        <v>80573</v>
      </c>
      <c r="ACQ13">
        <v>83086</v>
      </c>
      <c r="ACR13">
        <v>82938</v>
      </c>
      <c r="ACS13">
        <v>82149</v>
      </c>
      <c r="ACT13">
        <v>83074</v>
      </c>
      <c r="ACU13">
        <v>80971</v>
      </c>
      <c r="ACV13">
        <v>82662</v>
      </c>
      <c r="ACW13">
        <v>17043</v>
      </c>
      <c r="ACX13">
        <v>17043</v>
      </c>
      <c r="ACY13">
        <v>31545</v>
      </c>
      <c r="ACZ13">
        <v>39886</v>
      </c>
      <c r="ADA13">
        <v>47778</v>
      </c>
      <c r="ADB13">
        <v>56868</v>
      </c>
      <c r="ADC13">
        <v>63955</v>
      </c>
      <c r="ADD13">
        <v>69544</v>
      </c>
      <c r="ADE13">
        <v>77044</v>
      </c>
      <c r="ADF13">
        <v>77947</v>
      </c>
      <c r="ADG13">
        <v>79631</v>
      </c>
      <c r="ADH13">
        <v>84526</v>
      </c>
      <c r="ADI13">
        <v>85809</v>
      </c>
      <c r="ADJ13">
        <v>86332</v>
      </c>
      <c r="ADK13">
        <v>85402</v>
      </c>
      <c r="ADL13">
        <v>87839</v>
      </c>
      <c r="ADM13">
        <v>86865</v>
      </c>
      <c r="ADN13">
        <v>90860</v>
      </c>
      <c r="ADO13">
        <v>92388</v>
      </c>
      <c r="ADP13">
        <v>94172</v>
      </c>
      <c r="ADQ13">
        <v>17329</v>
      </c>
      <c r="ADR13">
        <v>17329</v>
      </c>
      <c r="ADS13">
        <v>30054</v>
      </c>
      <c r="ADT13">
        <v>39302</v>
      </c>
      <c r="ADU13">
        <v>46180</v>
      </c>
      <c r="ADV13">
        <v>53196</v>
      </c>
      <c r="ADW13">
        <v>62675</v>
      </c>
      <c r="ADX13">
        <v>71389</v>
      </c>
      <c r="ADY13">
        <v>72147</v>
      </c>
      <c r="ADZ13">
        <v>72517</v>
      </c>
      <c r="AEA13">
        <v>73831</v>
      </c>
      <c r="AEB13">
        <v>75761</v>
      </c>
      <c r="AEC13">
        <v>76514</v>
      </c>
      <c r="AED13">
        <v>77249</v>
      </c>
      <c r="AEE13">
        <v>75832</v>
      </c>
      <c r="AEF13">
        <v>74360</v>
      </c>
      <c r="AEG13">
        <v>74042</v>
      </c>
      <c r="AEH13">
        <v>75309</v>
      </c>
      <c r="AEI13">
        <v>76490</v>
      </c>
      <c r="AEJ13">
        <v>76485</v>
      </c>
      <c r="AEK13">
        <v>79091</v>
      </c>
      <c r="AEL13">
        <v>79167</v>
      </c>
      <c r="AEM13">
        <v>80540</v>
      </c>
      <c r="AEN13">
        <v>82607</v>
      </c>
      <c r="AEO13">
        <v>80409</v>
      </c>
      <c r="AEP13">
        <v>26048</v>
      </c>
      <c r="AEQ13">
        <v>26048</v>
      </c>
      <c r="AER13">
        <v>36461</v>
      </c>
      <c r="AES13">
        <v>43270</v>
      </c>
      <c r="AET13">
        <v>49219</v>
      </c>
      <c r="AEU13">
        <v>58127</v>
      </c>
      <c r="AEV13">
        <v>60993</v>
      </c>
      <c r="AEW13">
        <v>71620</v>
      </c>
      <c r="AEX13">
        <v>75708</v>
      </c>
      <c r="AEY13">
        <v>80685</v>
      </c>
      <c r="AEZ13">
        <v>80305</v>
      </c>
      <c r="AFA13">
        <v>83542</v>
      </c>
      <c r="AFB13">
        <v>85645</v>
      </c>
      <c r="AFC13">
        <v>87841</v>
      </c>
      <c r="AFD13">
        <v>91766</v>
      </c>
      <c r="AFE13">
        <v>93349</v>
      </c>
      <c r="AFF13">
        <v>94511</v>
      </c>
      <c r="AFG13">
        <v>97960</v>
      </c>
      <c r="AFH13">
        <v>101034</v>
      </c>
      <c r="AFI13">
        <v>101731</v>
      </c>
      <c r="AFJ13">
        <v>22613</v>
      </c>
      <c r="AFK13">
        <v>22613</v>
      </c>
      <c r="AFL13">
        <v>31542</v>
      </c>
      <c r="AFM13">
        <v>39005</v>
      </c>
      <c r="AFN13">
        <v>43916</v>
      </c>
      <c r="AFO13">
        <v>48295</v>
      </c>
      <c r="AFP13">
        <v>60993</v>
      </c>
      <c r="AFQ13">
        <v>74735</v>
      </c>
      <c r="AFR13">
        <v>77558</v>
      </c>
      <c r="AFS13">
        <v>80754</v>
      </c>
      <c r="AFT13">
        <v>85129</v>
      </c>
      <c r="AFU13">
        <v>90605</v>
      </c>
      <c r="AFV13">
        <v>91955</v>
      </c>
      <c r="AFW13">
        <v>92261</v>
      </c>
      <c r="AFX13">
        <v>94350</v>
      </c>
      <c r="AFY13">
        <v>94067</v>
      </c>
      <c r="AFZ13">
        <v>93355</v>
      </c>
      <c r="AGA13">
        <v>93425</v>
      </c>
      <c r="AGB13">
        <v>92605</v>
      </c>
      <c r="AGC13">
        <v>92538</v>
      </c>
      <c r="AGD13">
        <v>35637</v>
      </c>
      <c r="AGE13">
        <v>35637</v>
      </c>
      <c r="AGF13">
        <v>40128</v>
      </c>
      <c r="AGG13">
        <v>45685</v>
      </c>
      <c r="AGH13">
        <v>49068</v>
      </c>
      <c r="AGI13">
        <v>60702</v>
      </c>
      <c r="AGJ13">
        <v>63826</v>
      </c>
      <c r="AGK13">
        <v>72462</v>
      </c>
      <c r="AGL13">
        <v>74544</v>
      </c>
      <c r="AGM13">
        <v>76242</v>
      </c>
      <c r="AGN13">
        <v>74515</v>
      </c>
      <c r="AGO13">
        <v>72636</v>
      </c>
      <c r="AGP13">
        <v>71794</v>
      </c>
      <c r="AGQ13">
        <v>66532</v>
      </c>
      <c r="AGR13">
        <v>66640</v>
      </c>
      <c r="AGS13">
        <v>67782</v>
      </c>
      <c r="AGT13">
        <v>71683</v>
      </c>
      <c r="AGU13">
        <v>75125</v>
      </c>
      <c r="AGV13">
        <v>74747</v>
      </c>
      <c r="AGW13">
        <v>76352</v>
      </c>
      <c r="AGX13">
        <v>77182</v>
      </c>
      <c r="AGY13">
        <v>80321</v>
      </c>
      <c r="AGZ13">
        <v>81549</v>
      </c>
      <c r="AHA13">
        <v>81760</v>
      </c>
      <c r="AHB13">
        <v>76809</v>
      </c>
      <c r="AHC13">
        <v>20117</v>
      </c>
      <c r="AHD13">
        <v>20117</v>
      </c>
      <c r="AHE13">
        <v>29709</v>
      </c>
      <c r="AHF13">
        <v>35954</v>
      </c>
      <c r="AHG13">
        <v>40201</v>
      </c>
      <c r="AHH13">
        <v>44432</v>
      </c>
      <c r="AHI13">
        <v>48396</v>
      </c>
      <c r="AHJ13">
        <v>50264</v>
      </c>
      <c r="AHK13">
        <v>51197</v>
      </c>
      <c r="AHL13">
        <v>54034</v>
      </c>
      <c r="AHM13">
        <v>58351</v>
      </c>
      <c r="AHN13">
        <v>58537</v>
      </c>
      <c r="AHO13">
        <v>60957</v>
      </c>
      <c r="AHP13">
        <v>60957</v>
      </c>
      <c r="AHQ13">
        <v>54594</v>
      </c>
      <c r="AHR13">
        <v>54935</v>
      </c>
      <c r="AHS13">
        <v>58454</v>
      </c>
      <c r="AHT13">
        <v>59620</v>
      </c>
      <c r="AHU13">
        <v>59914</v>
      </c>
      <c r="AHV13">
        <v>57773</v>
      </c>
      <c r="AHW13">
        <v>33688</v>
      </c>
      <c r="AHX13">
        <v>33688</v>
      </c>
      <c r="AHY13">
        <v>37687</v>
      </c>
      <c r="AHZ13">
        <v>43487</v>
      </c>
      <c r="AIA13">
        <v>46145</v>
      </c>
      <c r="AIB13">
        <v>47338</v>
      </c>
      <c r="AIC13">
        <v>48685</v>
      </c>
      <c r="AID13">
        <v>55248</v>
      </c>
      <c r="AIE13">
        <v>55248</v>
      </c>
      <c r="AIF13">
        <v>55248</v>
      </c>
      <c r="AIG13">
        <v>55788</v>
      </c>
      <c r="AIH13">
        <v>58580</v>
      </c>
      <c r="AII13">
        <v>59544</v>
      </c>
      <c r="AIJ13">
        <v>59734</v>
      </c>
      <c r="AIK13">
        <v>59344</v>
      </c>
      <c r="AIL13">
        <v>57780</v>
      </c>
      <c r="AIM13">
        <v>57222</v>
      </c>
      <c r="AIN13">
        <v>57949</v>
      </c>
      <c r="AIO13">
        <v>61999</v>
      </c>
      <c r="AIP13">
        <v>58142</v>
      </c>
      <c r="AIQ13">
        <v>42230</v>
      </c>
      <c r="AIR13">
        <v>42230</v>
      </c>
      <c r="AIS13">
        <v>46558</v>
      </c>
      <c r="AIT13">
        <v>46870</v>
      </c>
      <c r="AIU13">
        <v>50292</v>
      </c>
      <c r="AIV13">
        <v>48095</v>
      </c>
      <c r="AIW13">
        <v>53416</v>
      </c>
      <c r="AIX13">
        <v>64705</v>
      </c>
      <c r="AIY13">
        <v>77218</v>
      </c>
      <c r="AIZ13">
        <v>78071</v>
      </c>
      <c r="AJA13">
        <v>78126</v>
      </c>
      <c r="AJB13">
        <v>77664</v>
      </c>
      <c r="AJC13">
        <v>76546</v>
      </c>
      <c r="AJD13">
        <v>76024</v>
      </c>
      <c r="AJE13">
        <v>75507</v>
      </c>
      <c r="AJF13">
        <v>78962</v>
      </c>
      <c r="AJG13">
        <v>78343</v>
      </c>
      <c r="AJH13">
        <v>83477</v>
      </c>
      <c r="AJI13">
        <v>80588</v>
      </c>
      <c r="AJJ13">
        <v>82380</v>
      </c>
      <c r="AJK13">
        <v>86206</v>
      </c>
      <c r="AJL13">
        <v>90433</v>
      </c>
      <c r="AJM13">
        <v>96391</v>
      </c>
      <c r="AJN13">
        <v>95004</v>
      </c>
      <c r="AJO13">
        <v>96336</v>
      </c>
      <c r="AJP13">
        <v>31428</v>
      </c>
      <c r="AJQ13">
        <v>31428</v>
      </c>
      <c r="AJR13">
        <v>38733</v>
      </c>
      <c r="AJS13">
        <v>43844</v>
      </c>
      <c r="AJT13">
        <v>52447</v>
      </c>
      <c r="AJU13">
        <v>56792</v>
      </c>
      <c r="AJV13">
        <v>59376</v>
      </c>
      <c r="AJW13">
        <v>65041</v>
      </c>
      <c r="AJX13">
        <v>70548</v>
      </c>
      <c r="AJY13">
        <v>70970</v>
      </c>
      <c r="AJZ13">
        <v>69565</v>
      </c>
      <c r="AKA13">
        <v>71925</v>
      </c>
      <c r="AKB13">
        <v>71862</v>
      </c>
      <c r="AKC13">
        <v>74570</v>
      </c>
      <c r="AKD13">
        <v>74700</v>
      </c>
      <c r="AKE13">
        <v>73924</v>
      </c>
      <c r="AKF13">
        <v>75160</v>
      </c>
      <c r="AKG13">
        <v>74259</v>
      </c>
      <c r="AKH13">
        <v>76523</v>
      </c>
      <c r="AKI13">
        <v>79219</v>
      </c>
      <c r="AKJ13">
        <v>25087</v>
      </c>
      <c r="AKK13">
        <v>25087</v>
      </c>
      <c r="AKL13">
        <v>33294</v>
      </c>
      <c r="AKM13">
        <v>49821</v>
      </c>
      <c r="AKN13">
        <v>61400</v>
      </c>
      <c r="AKO13">
        <v>66241</v>
      </c>
      <c r="AKP13">
        <v>70256</v>
      </c>
      <c r="AKQ13">
        <v>72575</v>
      </c>
      <c r="AKR13">
        <v>73891</v>
      </c>
      <c r="AKS13">
        <v>70688</v>
      </c>
      <c r="AKT13">
        <v>72666</v>
      </c>
      <c r="AKU13">
        <v>73700</v>
      </c>
      <c r="AKV13">
        <v>76692</v>
      </c>
      <c r="AKW13">
        <v>77250</v>
      </c>
      <c r="AKX13">
        <v>79786</v>
      </c>
      <c r="AKY13">
        <v>79341</v>
      </c>
      <c r="AKZ13">
        <v>80290</v>
      </c>
      <c r="ALA13">
        <v>83047</v>
      </c>
      <c r="ALB13">
        <v>83047</v>
      </c>
      <c r="ALC13">
        <v>85764</v>
      </c>
      <c r="ALD13">
        <v>14909</v>
      </c>
      <c r="ALE13">
        <v>14909</v>
      </c>
      <c r="ALF13">
        <v>21145</v>
      </c>
      <c r="ALG13">
        <v>29696</v>
      </c>
      <c r="ALH13">
        <v>35556</v>
      </c>
      <c r="ALI13">
        <v>49932</v>
      </c>
      <c r="ALJ13">
        <v>51107</v>
      </c>
      <c r="ALK13">
        <v>59497</v>
      </c>
      <c r="ALL13">
        <v>62362</v>
      </c>
      <c r="ALM13">
        <v>69005</v>
      </c>
      <c r="ALN13">
        <v>76212</v>
      </c>
      <c r="ALO13">
        <v>80906</v>
      </c>
      <c r="ALP13">
        <v>82818</v>
      </c>
      <c r="ALQ13">
        <v>87238</v>
      </c>
      <c r="ALR13">
        <v>89659</v>
      </c>
      <c r="ALS13">
        <v>88510</v>
      </c>
      <c r="ALT13">
        <v>84350</v>
      </c>
      <c r="ALU13">
        <v>84169</v>
      </c>
      <c r="ALV13">
        <v>84578</v>
      </c>
      <c r="ALW13">
        <v>84003</v>
      </c>
      <c r="ALX13">
        <v>83455</v>
      </c>
      <c r="ALY13">
        <v>85425</v>
      </c>
      <c r="ALZ13">
        <v>89581</v>
      </c>
      <c r="AMA13">
        <v>90121</v>
      </c>
      <c r="AMB13">
        <v>90667</v>
      </c>
      <c r="AMC13">
        <v>21562</v>
      </c>
      <c r="AMD13">
        <v>21562</v>
      </c>
      <c r="AME13">
        <v>28085</v>
      </c>
      <c r="AMF13">
        <v>38147</v>
      </c>
      <c r="AMG13">
        <v>39994</v>
      </c>
      <c r="AMH13">
        <v>40509</v>
      </c>
      <c r="AMI13">
        <v>47023</v>
      </c>
      <c r="AMJ13">
        <v>49697</v>
      </c>
      <c r="AMK13">
        <v>54688</v>
      </c>
      <c r="AML13">
        <v>57910</v>
      </c>
      <c r="AMM13">
        <v>59439</v>
      </c>
      <c r="AMN13">
        <v>60664</v>
      </c>
      <c r="AMO13">
        <v>61132</v>
      </c>
      <c r="AMP13">
        <v>63574</v>
      </c>
      <c r="AMQ13">
        <v>64243</v>
      </c>
      <c r="AMR13">
        <v>66354</v>
      </c>
      <c r="AMS13">
        <v>71986</v>
      </c>
      <c r="AMT13">
        <v>74087</v>
      </c>
      <c r="AMU13">
        <v>73736</v>
      </c>
      <c r="AMV13">
        <v>75705</v>
      </c>
      <c r="AMW13">
        <v>13274</v>
      </c>
      <c r="AMX13">
        <v>13274</v>
      </c>
      <c r="AMY13">
        <v>17361</v>
      </c>
      <c r="AMZ13">
        <v>26571</v>
      </c>
      <c r="ANA13">
        <v>32368</v>
      </c>
      <c r="ANB13">
        <v>35395</v>
      </c>
      <c r="ANC13">
        <v>38777</v>
      </c>
      <c r="AND13">
        <v>44599</v>
      </c>
      <c r="ANE13">
        <v>46370</v>
      </c>
      <c r="ANF13">
        <v>49327</v>
      </c>
      <c r="ANG13">
        <v>53286</v>
      </c>
      <c r="ANH13">
        <v>56911</v>
      </c>
      <c r="ANI13">
        <v>66317</v>
      </c>
      <c r="ANJ13">
        <v>68465</v>
      </c>
      <c r="ANK13">
        <v>68345</v>
      </c>
      <c r="ANL13">
        <v>66337</v>
      </c>
      <c r="ANM13">
        <v>67487</v>
      </c>
      <c r="ANN13">
        <v>72520</v>
      </c>
      <c r="ANO13">
        <v>69805</v>
      </c>
      <c r="ANP13">
        <v>71420</v>
      </c>
      <c r="ANQ13">
        <v>12758</v>
      </c>
      <c r="ANR13">
        <v>12758</v>
      </c>
      <c r="ANS13">
        <v>20127</v>
      </c>
      <c r="ANT13">
        <v>28903</v>
      </c>
      <c r="ANU13">
        <v>34362</v>
      </c>
      <c r="ANV13">
        <v>38514</v>
      </c>
      <c r="ANW13">
        <v>41204</v>
      </c>
      <c r="ANX13">
        <v>47982</v>
      </c>
      <c r="ANY13">
        <v>50804</v>
      </c>
      <c r="ANZ13">
        <v>54642</v>
      </c>
      <c r="AOA13">
        <v>66509</v>
      </c>
      <c r="AOB13">
        <v>67116</v>
      </c>
      <c r="AOC13">
        <v>67348</v>
      </c>
      <c r="AOD13">
        <v>66968</v>
      </c>
      <c r="AOE13">
        <v>72068</v>
      </c>
      <c r="AOF13">
        <v>72754</v>
      </c>
      <c r="AOG13">
        <v>76310</v>
      </c>
      <c r="AOH13">
        <v>76540</v>
      </c>
      <c r="AOI13">
        <v>80352</v>
      </c>
      <c r="AOJ13">
        <v>80980</v>
      </c>
      <c r="AOK13">
        <v>82654</v>
      </c>
      <c r="AOL13">
        <v>83993</v>
      </c>
      <c r="AOM13">
        <v>85269</v>
      </c>
      <c r="AON13">
        <v>87669</v>
      </c>
      <c r="AOO13">
        <v>87414</v>
      </c>
      <c r="AOP13">
        <v>34458</v>
      </c>
      <c r="AOQ13">
        <v>34458</v>
      </c>
      <c r="AOR13">
        <v>36991</v>
      </c>
      <c r="AOS13">
        <v>46196</v>
      </c>
      <c r="AOT13">
        <v>48831</v>
      </c>
      <c r="AOU13">
        <v>51161</v>
      </c>
      <c r="AOV13">
        <v>54881</v>
      </c>
      <c r="AOW13">
        <v>57866</v>
      </c>
      <c r="AOX13">
        <v>59157</v>
      </c>
      <c r="AOY13">
        <v>62562</v>
      </c>
      <c r="AOZ13">
        <v>65805</v>
      </c>
      <c r="APA13">
        <v>71024</v>
      </c>
      <c r="APB13">
        <v>77996</v>
      </c>
      <c r="APC13">
        <v>79180</v>
      </c>
      <c r="APD13">
        <v>79465</v>
      </c>
      <c r="APE13">
        <v>80080</v>
      </c>
      <c r="APF13">
        <v>79552</v>
      </c>
      <c r="APG13">
        <v>78846</v>
      </c>
      <c r="APH13">
        <v>79001</v>
      </c>
      <c r="API13">
        <v>80192</v>
      </c>
      <c r="APJ13">
        <v>11724</v>
      </c>
      <c r="APK13">
        <v>11724</v>
      </c>
      <c r="APL13">
        <v>17212</v>
      </c>
      <c r="APM13">
        <v>24437</v>
      </c>
      <c r="APN13">
        <v>26735</v>
      </c>
      <c r="APO13">
        <v>30868</v>
      </c>
      <c r="APP13">
        <v>35940</v>
      </c>
      <c r="APQ13">
        <v>40914</v>
      </c>
      <c r="APR13">
        <v>41995</v>
      </c>
      <c r="APS13">
        <v>45466</v>
      </c>
      <c r="APT13">
        <v>48351</v>
      </c>
      <c r="APU13">
        <v>47825</v>
      </c>
      <c r="APV13">
        <v>48527</v>
      </c>
      <c r="APW13">
        <v>47911</v>
      </c>
      <c r="APX13">
        <v>48637</v>
      </c>
      <c r="APY13">
        <v>52547</v>
      </c>
      <c r="APZ13">
        <v>53219</v>
      </c>
      <c r="AQA13">
        <v>54730</v>
      </c>
      <c r="AQB13">
        <v>58692</v>
      </c>
      <c r="AQC13">
        <v>60509</v>
      </c>
      <c r="AQD13">
        <v>62017</v>
      </c>
      <c r="AQE13">
        <v>62479</v>
      </c>
      <c r="AQF13">
        <v>61407</v>
      </c>
      <c r="AQG13">
        <v>62349</v>
      </c>
      <c r="AQH13">
        <v>62651</v>
      </c>
      <c r="AQI13">
        <v>16902</v>
      </c>
      <c r="AQJ13">
        <v>16902</v>
      </c>
      <c r="AQK13">
        <v>23266</v>
      </c>
      <c r="AQL13">
        <v>36347</v>
      </c>
      <c r="AQM13">
        <v>42995</v>
      </c>
      <c r="AQN13">
        <v>49056</v>
      </c>
      <c r="AQO13">
        <v>48979</v>
      </c>
      <c r="AQP13">
        <v>52614</v>
      </c>
      <c r="AQQ13">
        <v>52639</v>
      </c>
      <c r="AQR13">
        <v>48837</v>
      </c>
      <c r="AQS13">
        <v>48226</v>
      </c>
      <c r="AQT13">
        <v>54910</v>
      </c>
      <c r="AQU13">
        <v>58427</v>
      </c>
      <c r="AQV13">
        <v>57880</v>
      </c>
      <c r="AQW13">
        <v>56813</v>
      </c>
      <c r="AQX13">
        <v>57955</v>
      </c>
      <c r="AQY13">
        <v>58100</v>
      </c>
      <c r="AQZ13">
        <v>59379</v>
      </c>
      <c r="ARA13">
        <v>59566</v>
      </c>
      <c r="ARB13">
        <v>61053</v>
      </c>
      <c r="ARC13">
        <v>13275</v>
      </c>
      <c r="ARD13">
        <v>13275</v>
      </c>
      <c r="ARE13">
        <v>21740</v>
      </c>
      <c r="ARF13">
        <v>33448</v>
      </c>
      <c r="ARG13">
        <v>40627</v>
      </c>
      <c r="ARH13">
        <v>48757</v>
      </c>
      <c r="ARI13">
        <v>54699</v>
      </c>
      <c r="ARJ13">
        <v>58882</v>
      </c>
      <c r="ARK13">
        <v>60618</v>
      </c>
      <c r="ARL13">
        <v>60600</v>
      </c>
      <c r="ARM13">
        <v>66521</v>
      </c>
      <c r="ARN13">
        <v>69470</v>
      </c>
      <c r="ARO13">
        <v>73422</v>
      </c>
      <c r="ARP13">
        <v>72101</v>
      </c>
      <c r="ARQ13">
        <v>72515</v>
      </c>
      <c r="ARR13">
        <v>74444</v>
      </c>
      <c r="ARS13">
        <v>73769</v>
      </c>
      <c r="ART13">
        <v>75408</v>
      </c>
      <c r="ARU13">
        <v>77341</v>
      </c>
      <c r="ARV13">
        <v>75431</v>
      </c>
      <c r="ARW13">
        <v>19861</v>
      </c>
      <c r="ARX13">
        <v>19861</v>
      </c>
      <c r="ARY13">
        <v>38475</v>
      </c>
      <c r="ARZ13">
        <v>38475</v>
      </c>
      <c r="ASA13">
        <v>38475</v>
      </c>
      <c r="ASB13">
        <v>47490</v>
      </c>
      <c r="ASC13">
        <v>50389</v>
      </c>
      <c r="ASD13">
        <v>54179</v>
      </c>
      <c r="ASE13">
        <v>61001</v>
      </c>
      <c r="ASF13">
        <v>64701</v>
      </c>
      <c r="ASG13">
        <v>67940</v>
      </c>
      <c r="ASH13">
        <v>69195</v>
      </c>
      <c r="ASI13">
        <v>70642</v>
      </c>
      <c r="ASJ13">
        <v>67827</v>
      </c>
      <c r="ASK13">
        <v>69403</v>
      </c>
      <c r="ASL13">
        <v>71398</v>
      </c>
      <c r="ASM13">
        <v>73334</v>
      </c>
      <c r="ASN13">
        <v>74647</v>
      </c>
      <c r="ASO13">
        <v>75436</v>
      </c>
      <c r="ASP13">
        <v>78998</v>
      </c>
      <c r="ASQ13">
        <v>83863</v>
      </c>
      <c r="ASR13">
        <v>88497</v>
      </c>
      <c r="ASS13">
        <v>91089</v>
      </c>
      <c r="AST13">
        <v>94571</v>
      </c>
      <c r="ASU13">
        <v>97096</v>
      </c>
      <c r="ASV13">
        <v>101992</v>
      </c>
      <c r="ASW13">
        <v>49420</v>
      </c>
      <c r="ASX13">
        <v>49420</v>
      </c>
      <c r="ASY13">
        <v>53258</v>
      </c>
      <c r="ASZ13">
        <v>63688</v>
      </c>
      <c r="ATA13">
        <v>70554</v>
      </c>
      <c r="ATB13">
        <v>70711</v>
      </c>
      <c r="ATC13">
        <v>73805</v>
      </c>
      <c r="ATD13">
        <v>79764</v>
      </c>
      <c r="ATE13">
        <v>85263</v>
      </c>
      <c r="ATF13">
        <v>87356</v>
      </c>
      <c r="ATG13">
        <v>90849</v>
      </c>
      <c r="ATH13">
        <v>90892</v>
      </c>
      <c r="ATI13">
        <v>93482</v>
      </c>
      <c r="ATJ13">
        <v>100264</v>
      </c>
      <c r="ATK13">
        <v>92648</v>
      </c>
      <c r="ATL13">
        <v>89866</v>
      </c>
      <c r="ATM13">
        <v>87151</v>
      </c>
      <c r="ATN13">
        <v>86935</v>
      </c>
      <c r="ATO13">
        <v>78943</v>
      </c>
      <c r="ATP13">
        <v>16229</v>
      </c>
      <c r="ATQ13">
        <v>16229</v>
      </c>
      <c r="ATR13">
        <v>36294</v>
      </c>
      <c r="ATS13">
        <v>46115</v>
      </c>
      <c r="ATT13">
        <v>52719</v>
      </c>
      <c r="ATU13">
        <v>53665</v>
      </c>
      <c r="ATV13">
        <v>57203</v>
      </c>
      <c r="ATW13">
        <v>60565</v>
      </c>
      <c r="ATX13">
        <v>65377</v>
      </c>
      <c r="ATY13">
        <v>70472</v>
      </c>
      <c r="ATZ13">
        <v>79424</v>
      </c>
      <c r="AUA13">
        <v>85769</v>
      </c>
      <c r="AUB13">
        <v>93132</v>
      </c>
      <c r="AUC13">
        <v>96799</v>
      </c>
      <c r="AUD13">
        <v>103991</v>
      </c>
      <c r="AUE13">
        <v>102734</v>
      </c>
      <c r="AUF13">
        <v>100038</v>
      </c>
      <c r="AUG13">
        <v>96733</v>
      </c>
      <c r="AUH13">
        <v>92997</v>
      </c>
      <c r="AUI13">
        <v>91974</v>
      </c>
      <c r="AUJ13">
        <v>18103</v>
      </c>
      <c r="AUK13">
        <v>18103</v>
      </c>
      <c r="AUL13">
        <v>23183</v>
      </c>
      <c r="AUM13">
        <v>31500</v>
      </c>
      <c r="AUN13">
        <v>35435</v>
      </c>
      <c r="AUO13">
        <v>38790</v>
      </c>
      <c r="AUP13">
        <v>42474</v>
      </c>
      <c r="AUQ13">
        <v>50059</v>
      </c>
      <c r="AUR13">
        <v>50923</v>
      </c>
      <c r="AUS13">
        <v>55741</v>
      </c>
      <c r="AUT13">
        <v>59411</v>
      </c>
      <c r="AUU13">
        <v>57098</v>
      </c>
      <c r="AUV13">
        <v>52372</v>
      </c>
      <c r="AUW13">
        <v>53083</v>
      </c>
      <c r="AUX13">
        <v>53335</v>
      </c>
      <c r="AUY13">
        <v>57527</v>
      </c>
      <c r="AUZ13">
        <v>62578</v>
      </c>
      <c r="AVA13">
        <v>64056</v>
      </c>
      <c r="AVB13">
        <v>62614</v>
      </c>
      <c r="AVC13">
        <v>62621</v>
      </c>
      <c r="AVD13">
        <v>39607</v>
      </c>
      <c r="AVE13">
        <v>39607</v>
      </c>
      <c r="AVF13">
        <v>44286</v>
      </c>
      <c r="AVG13">
        <v>47732</v>
      </c>
      <c r="AVH13">
        <v>53928</v>
      </c>
      <c r="AVI13">
        <v>53801</v>
      </c>
      <c r="AVJ13">
        <v>57032</v>
      </c>
      <c r="AVK13">
        <v>60609</v>
      </c>
      <c r="AVL13">
        <v>63709</v>
      </c>
      <c r="AVM13">
        <v>63924</v>
      </c>
      <c r="AVN13">
        <v>67478</v>
      </c>
      <c r="AVO13">
        <v>67778</v>
      </c>
      <c r="AVP13">
        <v>67372</v>
      </c>
      <c r="AVQ13">
        <v>68112</v>
      </c>
      <c r="AVR13">
        <v>71601</v>
      </c>
      <c r="AVS13">
        <v>72813</v>
      </c>
      <c r="AVT13">
        <v>75442</v>
      </c>
      <c r="AVU13">
        <v>77026</v>
      </c>
      <c r="AVV13">
        <v>78901</v>
      </c>
      <c r="AVW13">
        <v>73930</v>
      </c>
      <c r="AVX13">
        <v>78496</v>
      </c>
      <c r="AVY13">
        <v>86153</v>
      </c>
      <c r="AVZ13">
        <v>85415</v>
      </c>
      <c r="AWA13">
        <v>84698</v>
      </c>
      <c r="AWB13">
        <v>91241</v>
      </c>
      <c r="AWC13">
        <v>24315</v>
      </c>
      <c r="AWD13">
        <v>24315</v>
      </c>
      <c r="AWE13">
        <v>32841</v>
      </c>
      <c r="AWF13">
        <v>42028</v>
      </c>
      <c r="AWG13">
        <v>48181</v>
      </c>
      <c r="AWH13">
        <v>49852</v>
      </c>
      <c r="AWI13">
        <v>52629</v>
      </c>
      <c r="AWJ13">
        <v>55139</v>
      </c>
      <c r="AWK13">
        <v>57335</v>
      </c>
      <c r="AWL13">
        <v>59580</v>
      </c>
      <c r="AWM13">
        <v>59591</v>
      </c>
      <c r="AWN13">
        <v>57226</v>
      </c>
      <c r="AWO13">
        <v>59225</v>
      </c>
      <c r="AWP13">
        <v>58870</v>
      </c>
      <c r="AWQ13">
        <v>56121</v>
      </c>
      <c r="AWR13">
        <v>54894</v>
      </c>
      <c r="AWS13">
        <v>54020</v>
      </c>
      <c r="AWT13">
        <v>53187</v>
      </c>
      <c r="AWU13">
        <v>55817</v>
      </c>
      <c r="AWV13">
        <v>58695</v>
      </c>
      <c r="AWW13">
        <v>15602</v>
      </c>
      <c r="AWX13">
        <v>15602</v>
      </c>
      <c r="AWY13">
        <v>22251</v>
      </c>
      <c r="AWZ13">
        <v>26998</v>
      </c>
      <c r="AXA13">
        <v>35397</v>
      </c>
      <c r="AXB13">
        <v>38811</v>
      </c>
      <c r="AXC13">
        <v>40474</v>
      </c>
      <c r="AXD13">
        <v>44571</v>
      </c>
      <c r="AXE13">
        <v>45082</v>
      </c>
      <c r="AXF13">
        <v>45656</v>
      </c>
      <c r="AXG13">
        <v>46711</v>
      </c>
      <c r="AXH13">
        <v>46612</v>
      </c>
      <c r="AXI13">
        <v>48291</v>
      </c>
      <c r="AXJ13">
        <v>50997</v>
      </c>
      <c r="AXK13">
        <v>52551</v>
      </c>
      <c r="AXL13">
        <v>53816</v>
      </c>
      <c r="AXM13">
        <v>57506</v>
      </c>
      <c r="AXN13">
        <v>56438</v>
      </c>
      <c r="AXO13">
        <v>56394</v>
      </c>
      <c r="AXP13">
        <v>56730</v>
      </c>
      <c r="AXQ13">
        <v>59077</v>
      </c>
      <c r="AXR13">
        <v>62357</v>
      </c>
      <c r="AXS13">
        <v>64268</v>
      </c>
      <c r="AXT13">
        <v>63768</v>
      </c>
      <c r="AXU13">
        <v>65964</v>
      </c>
      <c r="AXV13">
        <v>14197</v>
      </c>
      <c r="AXW13">
        <v>14197</v>
      </c>
      <c r="AXX13">
        <v>23737</v>
      </c>
      <c r="AXY13">
        <v>30892</v>
      </c>
      <c r="AXZ13">
        <v>36275</v>
      </c>
      <c r="AYA13">
        <v>38959</v>
      </c>
      <c r="AYB13">
        <v>41873</v>
      </c>
      <c r="AYC13">
        <v>45585</v>
      </c>
      <c r="AYD13">
        <v>46771</v>
      </c>
      <c r="AYE13">
        <v>49459</v>
      </c>
      <c r="AYF13">
        <v>51094</v>
      </c>
      <c r="AYG13">
        <v>51891</v>
      </c>
      <c r="AYH13">
        <v>51489</v>
      </c>
      <c r="AYI13">
        <v>52810</v>
      </c>
      <c r="AYJ13">
        <v>54813</v>
      </c>
      <c r="AYK13">
        <v>57994</v>
      </c>
      <c r="AYL13">
        <v>56153</v>
      </c>
      <c r="AYM13">
        <v>58221</v>
      </c>
      <c r="AYN13">
        <v>62193</v>
      </c>
      <c r="AYO13">
        <v>68772</v>
      </c>
      <c r="AYP13">
        <v>12035</v>
      </c>
      <c r="AYQ13">
        <v>12035</v>
      </c>
      <c r="AYR13">
        <v>20928</v>
      </c>
      <c r="AYS13">
        <v>29897</v>
      </c>
      <c r="AYT13">
        <v>35827</v>
      </c>
      <c r="AYU13">
        <v>38141</v>
      </c>
      <c r="AYV13">
        <v>42885</v>
      </c>
      <c r="AYW13">
        <v>49239</v>
      </c>
      <c r="AYX13">
        <v>49305</v>
      </c>
      <c r="AYY13">
        <v>51496</v>
      </c>
      <c r="AYZ13">
        <v>51028</v>
      </c>
      <c r="AZA13">
        <v>52388</v>
      </c>
      <c r="AZB13">
        <v>52833</v>
      </c>
      <c r="AZC13">
        <v>56187</v>
      </c>
      <c r="AZD13">
        <v>54481</v>
      </c>
      <c r="AZE13">
        <v>54897</v>
      </c>
      <c r="AZF13">
        <v>54224</v>
      </c>
      <c r="AZG13">
        <v>56029</v>
      </c>
      <c r="AZH13">
        <v>56045</v>
      </c>
      <c r="AZI13">
        <v>59745</v>
      </c>
      <c r="AZJ13">
        <v>21440</v>
      </c>
      <c r="AZK13">
        <v>21440</v>
      </c>
      <c r="AZL13">
        <v>29710</v>
      </c>
      <c r="AZM13">
        <v>42885</v>
      </c>
      <c r="AZN13">
        <v>46623</v>
      </c>
      <c r="AZO13">
        <v>44669</v>
      </c>
      <c r="AZP13">
        <v>46469</v>
      </c>
      <c r="AZQ13">
        <v>45577</v>
      </c>
      <c r="AZR13">
        <v>46867</v>
      </c>
      <c r="AZS13">
        <v>47989</v>
      </c>
      <c r="AZT13">
        <v>61480</v>
      </c>
      <c r="AZU13">
        <v>60976</v>
      </c>
      <c r="AZV13">
        <v>68375</v>
      </c>
      <c r="AZW13">
        <v>68304</v>
      </c>
      <c r="AZX13">
        <v>64195</v>
      </c>
      <c r="AZY13">
        <v>64522</v>
      </c>
      <c r="AZZ13">
        <v>66097</v>
      </c>
      <c r="BAA13">
        <v>68804</v>
      </c>
      <c r="BAB13">
        <v>69023</v>
      </c>
      <c r="BAC13">
        <v>69378</v>
      </c>
      <c r="BAD13">
        <v>69005</v>
      </c>
      <c r="BAE13">
        <v>71621</v>
      </c>
      <c r="BAF13">
        <v>72032</v>
      </c>
      <c r="BAG13">
        <v>74185</v>
      </c>
      <c r="BAH13">
        <v>74849</v>
      </c>
      <c r="BAI13">
        <v>19958</v>
      </c>
      <c r="BAJ13">
        <v>19958</v>
      </c>
      <c r="BAK13">
        <v>25454</v>
      </c>
      <c r="BAL13">
        <v>38773</v>
      </c>
      <c r="BAM13">
        <v>44746</v>
      </c>
      <c r="BAN13">
        <v>49256</v>
      </c>
      <c r="BAO13">
        <v>52970</v>
      </c>
      <c r="BAP13">
        <v>54187</v>
      </c>
      <c r="BAQ13">
        <v>53725</v>
      </c>
      <c r="BAR13">
        <v>53269</v>
      </c>
      <c r="BAS13">
        <v>53219</v>
      </c>
      <c r="BAT13">
        <v>52123</v>
      </c>
      <c r="BAU13">
        <v>54599</v>
      </c>
      <c r="BAV13">
        <v>54893</v>
      </c>
      <c r="BAW13">
        <v>53705</v>
      </c>
      <c r="BAX13">
        <v>57362</v>
      </c>
      <c r="BAY13">
        <v>60926</v>
      </c>
      <c r="BAZ13">
        <v>62681</v>
      </c>
      <c r="BBA13">
        <v>63902</v>
      </c>
      <c r="BBB13">
        <v>65036</v>
      </c>
      <c r="BBC13">
        <v>30330</v>
      </c>
      <c r="BBD13">
        <v>30330</v>
      </c>
      <c r="BBE13">
        <v>38101</v>
      </c>
      <c r="BBF13">
        <v>46694</v>
      </c>
      <c r="BBG13">
        <v>48020</v>
      </c>
      <c r="BBH13">
        <v>59407</v>
      </c>
      <c r="BBI13">
        <v>66710</v>
      </c>
      <c r="BBJ13">
        <v>71783</v>
      </c>
      <c r="BBK13">
        <v>73071</v>
      </c>
      <c r="BBL13">
        <v>76576</v>
      </c>
      <c r="BBM13">
        <v>77724</v>
      </c>
      <c r="BBN13">
        <v>80981</v>
      </c>
      <c r="BBO13">
        <v>80250</v>
      </c>
      <c r="BBP13">
        <v>83594</v>
      </c>
      <c r="BBQ13">
        <v>83822</v>
      </c>
      <c r="BBR13">
        <v>87498</v>
      </c>
      <c r="BBS13">
        <v>93598</v>
      </c>
      <c r="BBT13">
        <v>95103</v>
      </c>
      <c r="BBU13">
        <v>94468</v>
      </c>
      <c r="BBV13">
        <v>98216</v>
      </c>
      <c r="BBW13">
        <v>41408</v>
      </c>
      <c r="BBX13">
        <v>41408</v>
      </c>
      <c r="BBY13">
        <v>57761</v>
      </c>
      <c r="BBZ13">
        <v>72508</v>
      </c>
      <c r="BCA13">
        <v>76566</v>
      </c>
      <c r="BCB13">
        <v>81092</v>
      </c>
      <c r="BCC13">
        <v>82328</v>
      </c>
      <c r="BCD13">
        <v>82276</v>
      </c>
      <c r="BCE13">
        <v>85794</v>
      </c>
      <c r="BCF13">
        <v>82860</v>
      </c>
      <c r="BCG13">
        <v>78611</v>
      </c>
      <c r="BCH13">
        <v>76441</v>
      </c>
      <c r="BCI13">
        <v>72039</v>
      </c>
      <c r="BCJ13">
        <v>72039</v>
      </c>
      <c r="BCK13">
        <v>72039</v>
      </c>
      <c r="BCL13">
        <v>64814</v>
      </c>
      <c r="BCM13">
        <v>64507</v>
      </c>
      <c r="BCN13">
        <v>63724</v>
      </c>
      <c r="BCO13">
        <v>65759</v>
      </c>
      <c r="BCP13">
        <v>63107</v>
      </c>
      <c r="BCQ13">
        <v>67487</v>
      </c>
      <c r="BCR13">
        <v>66343</v>
      </c>
      <c r="BCS13">
        <v>65431</v>
      </c>
      <c r="BCT13">
        <v>63996</v>
      </c>
      <c r="BCU13">
        <v>66532</v>
      </c>
      <c r="BCV13">
        <v>56060</v>
      </c>
      <c r="BCW13">
        <v>56060</v>
      </c>
      <c r="BCX13">
        <v>58962</v>
      </c>
      <c r="BCY13">
        <v>52392</v>
      </c>
      <c r="BCZ13">
        <v>58169</v>
      </c>
      <c r="BDA13">
        <v>59340</v>
      </c>
      <c r="BDB13">
        <v>61746</v>
      </c>
      <c r="BDC13">
        <v>63333</v>
      </c>
      <c r="BDD13">
        <v>62049</v>
      </c>
      <c r="BDE13">
        <v>67728</v>
      </c>
      <c r="BDF13">
        <v>66848</v>
      </c>
      <c r="BDG13">
        <v>64555</v>
      </c>
      <c r="BDH13">
        <v>66151</v>
      </c>
      <c r="BDI13">
        <v>75135</v>
      </c>
      <c r="BDJ13">
        <v>82226</v>
      </c>
      <c r="BDK13">
        <v>84566</v>
      </c>
      <c r="BDL13">
        <v>85693</v>
      </c>
      <c r="BDM13">
        <v>90611</v>
      </c>
      <c r="BDN13">
        <v>97045</v>
      </c>
      <c r="BDO13">
        <v>93911</v>
      </c>
      <c r="BDP13">
        <v>25025</v>
      </c>
      <c r="BDQ13">
        <v>25025</v>
      </c>
      <c r="BDR13">
        <v>30926</v>
      </c>
      <c r="BDS13">
        <v>32758</v>
      </c>
      <c r="BDT13">
        <v>38382</v>
      </c>
      <c r="BDU13">
        <v>41456</v>
      </c>
      <c r="BDV13">
        <v>54635</v>
      </c>
      <c r="BDW13">
        <v>54065</v>
      </c>
      <c r="BDX13">
        <v>52501</v>
      </c>
      <c r="BDY13">
        <v>51553</v>
      </c>
      <c r="BDZ13">
        <v>56941</v>
      </c>
      <c r="BEA13">
        <v>61883</v>
      </c>
      <c r="BEB13">
        <v>64509</v>
      </c>
      <c r="BEC13">
        <v>59163</v>
      </c>
      <c r="BED13">
        <v>56357</v>
      </c>
      <c r="BEE13">
        <v>47922</v>
      </c>
      <c r="BEF13">
        <v>52107</v>
      </c>
      <c r="BEG13">
        <v>52395</v>
      </c>
      <c r="BEH13">
        <v>53304</v>
      </c>
      <c r="BEI13">
        <v>55325</v>
      </c>
      <c r="BEJ13">
        <v>16479</v>
      </c>
      <c r="BEK13">
        <v>16479</v>
      </c>
      <c r="BEL13">
        <v>16905</v>
      </c>
      <c r="BEM13">
        <v>22573</v>
      </c>
      <c r="BEN13">
        <v>35605</v>
      </c>
      <c r="BEO13">
        <v>37087</v>
      </c>
      <c r="BEP13">
        <v>37620</v>
      </c>
      <c r="BEQ13">
        <v>39884</v>
      </c>
      <c r="BER13">
        <v>42416</v>
      </c>
      <c r="BES13">
        <v>43272</v>
      </c>
      <c r="BET13">
        <v>44518</v>
      </c>
      <c r="BEU13">
        <v>45236</v>
      </c>
      <c r="BEV13">
        <v>47568</v>
      </c>
      <c r="BEW13">
        <v>47293</v>
      </c>
      <c r="BEX13">
        <v>47293</v>
      </c>
      <c r="BEY13">
        <v>47293</v>
      </c>
      <c r="BEZ13">
        <v>47192</v>
      </c>
      <c r="BFA13">
        <v>48293</v>
      </c>
      <c r="BFB13">
        <v>50168</v>
      </c>
      <c r="BFC13">
        <v>50168</v>
      </c>
      <c r="BFD13">
        <v>50168</v>
      </c>
      <c r="BFE13">
        <v>52051</v>
      </c>
      <c r="BFF13">
        <v>53160</v>
      </c>
      <c r="BFG13">
        <v>56585</v>
      </c>
      <c r="BFH13">
        <v>59213</v>
      </c>
      <c r="BFI13">
        <v>27633</v>
      </c>
      <c r="BFJ13">
        <v>27633</v>
      </c>
      <c r="BFK13">
        <v>34173</v>
      </c>
      <c r="BFL13">
        <v>41760</v>
      </c>
      <c r="BFM13">
        <v>42624</v>
      </c>
      <c r="BFN13">
        <v>49372</v>
      </c>
      <c r="BFO13">
        <v>49715</v>
      </c>
      <c r="BFP13">
        <v>51275</v>
      </c>
      <c r="BFQ13">
        <v>54302</v>
      </c>
      <c r="BFR13">
        <v>58277</v>
      </c>
      <c r="BFS13">
        <v>61870</v>
      </c>
      <c r="BFT13">
        <v>64613</v>
      </c>
      <c r="BFU13">
        <v>64551</v>
      </c>
      <c r="BFV13">
        <v>67559</v>
      </c>
      <c r="BFW13">
        <v>70249</v>
      </c>
      <c r="BFX13">
        <v>70877</v>
      </c>
      <c r="BFY13">
        <v>71483</v>
      </c>
      <c r="BFZ13">
        <v>70578</v>
      </c>
      <c r="BGA13">
        <v>73461</v>
      </c>
      <c r="BGB13">
        <v>74724</v>
      </c>
      <c r="BGC13">
        <v>17402</v>
      </c>
      <c r="BGD13">
        <v>17402</v>
      </c>
      <c r="BGE13">
        <v>20839</v>
      </c>
      <c r="BGF13">
        <v>29232</v>
      </c>
      <c r="BGG13">
        <v>31024</v>
      </c>
      <c r="BGH13">
        <v>31002</v>
      </c>
      <c r="BGI13">
        <v>29785</v>
      </c>
      <c r="BGJ13">
        <v>30334</v>
      </c>
      <c r="BGK13">
        <v>24248</v>
      </c>
      <c r="BGL13">
        <v>26355</v>
      </c>
      <c r="BGM13">
        <v>30509</v>
      </c>
      <c r="BGN13">
        <v>32930</v>
      </c>
      <c r="BGO13">
        <v>31872</v>
      </c>
      <c r="BGP13">
        <v>32286</v>
      </c>
      <c r="BGQ13">
        <v>34563</v>
      </c>
      <c r="BGR13">
        <v>38023</v>
      </c>
      <c r="BGS13">
        <v>35197</v>
      </c>
      <c r="BGT13">
        <v>37144</v>
      </c>
      <c r="BGU13">
        <v>39034</v>
      </c>
      <c r="BGV13">
        <v>40488</v>
      </c>
      <c r="BGW13">
        <v>14952</v>
      </c>
      <c r="BGX13">
        <v>14952</v>
      </c>
      <c r="BGY13">
        <v>26435</v>
      </c>
      <c r="BGZ13">
        <v>32593</v>
      </c>
      <c r="BHA13">
        <v>30701</v>
      </c>
      <c r="BHB13">
        <v>39080</v>
      </c>
      <c r="BHC13">
        <v>39497</v>
      </c>
      <c r="BHD13">
        <v>41154</v>
      </c>
      <c r="BHE13">
        <v>42408</v>
      </c>
      <c r="BHF13">
        <v>37742</v>
      </c>
      <c r="BHG13">
        <v>36486</v>
      </c>
      <c r="BHH13">
        <v>36029</v>
      </c>
      <c r="BHI13">
        <v>34685</v>
      </c>
      <c r="BHJ13">
        <v>34246</v>
      </c>
      <c r="BHK13">
        <v>40267</v>
      </c>
      <c r="BHL13">
        <v>40685</v>
      </c>
      <c r="BHM13">
        <v>35606</v>
      </c>
      <c r="BHN13">
        <v>35127</v>
      </c>
      <c r="BHO13">
        <v>36526</v>
      </c>
      <c r="BHP13">
        <v>34731</v>
      </c>
      <c r="BHQ13">
        <v>34111</v>
      </c>
      <c r="BHR13">
        <v>32786</v>
      </c>
      <c r="BHS13">
        <v>36016</v>
      </c>
      <c r="BHT13">
        <v>45035</v>
      </c>
      <c r="BHU13">
        <v>46334</v>
      </c>
      <c r="BHV13">
        <v>16055</v>
      </c>
      <c r="BHW13">
        <v>16055</v>
      </c>
      <c r="BHX13">
        <v>22638</v>
      </c>
      <c r="BHY13">
        <v>43241</v>
      </c>
      <c r="BHZ13">
        <v>48831</v>
      </c>
      <c r="BIA13">
        <v>53217</v>
      </c>
      <c r="BIB13">
        <v>54648</v>
      </c>
      <c r="BIC13">
        <v>55437</v>
      </c>
      <c r="BID13">
        <v>59005</v>
      </c>
      <c r="BIE13">
        <v>58389</v>
      </c>
      <c r="BIF13">
        <v>55646</v>
      </c>
      <c r="BIG13">
        <v>48214</v>
      </c>
      <c r="BIH13">
        <v>54411</v>
      </c>
      <c r="BII13">
        <v>52470</v>
      </c>
      <c r="BIJ13">
        <v>53587</v>
      </c>
      <c r="BIK13">
        <v>50980</v>
      </c>
      <c r="BIL13">
        <v>50555</v>
      </c>
      <c r="BIM13">
        <v>48185</v>
      </c>
      <c r="BIN13">
        <v>49131</v>
      </c>
      <c r="BIO13">
        <v>54912</v>
      </c>
      <c r="BIP13">
        <v>15516</v>
      </c>
      <c r="BIQ13">
        <v>15516</v>
      </c>
      <c r="BIR13">
        <v>22280</v>
      </c>
      <c r="BIS13">
        <v>28163</v>
      </c>
      <c r="BIT13">
        <v>30195</v>
      </c>
      <c r="BIU13">
        <v>34679</v>
      </c>
      <c r="BIV13">
        <v>37070</v>
      </c>
      <c r="BIW13">
        <v>36217</v>
      </c>
      <c r="BIX13">
        <v>35221</v>
      </c>
      <c r="BIY13">
        <v>34102</v>
      </c>
      <c r="BIZ13">
        <v>34990</v>
      </c>
      <c r="BJA13">
        <v>33946</v>
      </c>
      <c r="BJB13">
        <v>34286</v>
      </c>
      <c r="BJC13">
        <v>33435</v>
      </c>
      <c r="BJD13">
        <v>34134</v>
      </c>
      <c r="BJE13">
        <v>48885</v>
      </c>
      <c r="BJF13">
        <v>50491</v>
      </c>
      <c r="BJG13">
        <v>53953</v>
      </c>
      <c r="BJH13">
        <v>55528</v>
      </c>
      <c r="BJI13">
        <v>58560</v>
      </c>
      <c r="BJJ13">
        <v>18428</v>
      </c>
      <c r="BJK13">
        <v>18428</v>
      </c>
      <c r="BJL13">
        <v>19560</v>
      </c>
      <c r="BJM13">
        <v>26233</v>
      </c>
      <c r="BJN13">
        <v>30896</v>
      </c>
      <c r="BJO13">
        <v>33442</v>
      </c>
      <c r="BJP13">
        <v>35033</v>
      </c>
      <c r="BJQ13">
        <v>37138</v>
      </c>
      <c r="BJR13">
        <v>36088</v>
      </c>
      <c r="BJS13">
        <v>37730</v>
      </c>
      <c r="BJT13">
        <v>39834</v>
      </c>
      <c r="BJU13">
        <v>41941</v>
      </c>
      <c r="BJV13">
        <v>42430</v>
      </c>
      <c r="BJW13">
        <v>42437</v>
      </c>
      <c r="BJX13">
        <v>42976</v>
      </c>
      <c r="BJY13">
        <v>43288</v>
      </c>
      <c r="BJZ13">
        <v>43747</v>
      </c>
      <c r="BKA13">
        <v>45255</v>
      </c>
      <c r="BKB13">
        <v>46588</v>
      </c>
      <c r="BKC13">
        <v>46658</v>
      </c>
      <c r="BKD13">
        <v>46955</v>
      </c>
      <c r="BKE13">
        <v>46726</v>
      </c>
      <c r="BKF13">
        <v>46911</v>
      </c>
      <c r="BKG13">
        <v>48533</v>
      </c>
      <c r="BKH13">
        <v>50690</v>
      </c>
      <c r="BKI13">
        <v>17609</v>
      </c>
      <c r="BKJ13">
        <v>17609</v>
      </c>
      <c r="BKK13">
        <v>21551</v>
      </c>
      <c r="BKL13">
        <v>24067</v>
      </c>
      <c r="BKM13">
        <v>29410</v>
      </c>
      <c r="BKN13">
        <v>33393</v>
      </c>
      <c r="BKO13">
        <v>37301</v>
      </c>
      <c r="BKP13">
        <v>40354</v>
      </c>
      <c r="BKQ13">
        <v>39560</v>
      </c>
      <c r="BKR13">
        <v>42725</v>
      </c>
      <c r="BKS13">
        <v>51357</v>
      </c>
      <c r="BKT13">
        <v>56677</v>
      </c>
      <c r="BKU13">
        <v>59188</v>
      </c>
      <c r="BKV13">
        <v>57390</v>
      </c>
      <c r="BKW13">
        <v>57925</v>
      </c>
      <c r="BKX13">
        <v>58694</v>
      </c>
      <c r="BKY13">
        <v>58516</v>
      </c>
      <c r="BKZ13">
        <v>59942</v>
      </c>
      <c r="BLA13">
        <v>60011</v>
      </c>
      <c r="BLB13">
        <v>60038</v>
      </c>
      <c r="BLC13">
        <v>13541</v>
      </c>
      <c r="BLD13">
        <v>13541</v>
      </c>
      <c r="BLE13">
        <v>15861</v>
      </c>
      <c r="BLF13">
        <v>20037</v>
      </c>
      <c r="BLG13">
        <v>21077</v>
      </c>
      <c r="BLH13">
        <v>26476</v>
      </c>
      <c r="BLI13">
        <v>31143</v>
      </c>
      <c r="BLJ13">
        <v>31151</v>
      </c>
      <c r="BLK13">
        <v>31736</v>
      </c>
      <c r="BLL13">
        <v>32385</v>
      </c>
      <c r="BLM13">
        <v>35556</v>
      </c>
      <c r="BLN13">
        <v>36992</v>
      </c>
      <c r="BLO13">
        <v>39868</v>
      </c>
      <c r="BLP13">
        <v>38380</v>
      </c>
      <c r="BLQ13">
        <v>38380</v>
      </c>
      <c r="BLR13">
        <v>38857</v>
      </c>
      <c r="BLS13">
        <v>43862</v>
      </c>
      <c r="BLT13">
        <v>48785</v>
      </c>
      <c r="BLU13">
        <v>49612</v>
      </c>
      <c r="BLV13">
        <v>50701</v>
      </c>
      <c r="BLW13">
        <v>51621</v>
      </c>
      <c r="BLX13">
        <v>52584</v>
      </c>
      <c r="BLY13">
        <v>52862</v>
      </c>
      <c r="BLZ13">
        <v>54616</v>
      </c>
      <c r="BMA13">
        <v>55035</v>
      </c>
      <c r="BMB13">
        <v>28667</v>
      </c>
      <c r="BMC13">
        <v>28667</v>
      </c>
      <c r="BMD13">
        <v>38773</v>
      </c>
      <c r="BME13">
        <v>38773</v>
      </c>
      <c r="BMF13">
        <v>38773</v>
      </c>
      <c r="BMG13">
        <v>43600</v>
      </c>
      <c r="BMH13">
        <v>47994</v>
      </c>
      <c r="BMI13">
        <v>47858</v>
      </c>
      <c r="BMJ13">
        <v>53329</v>
      </c>
      <c r="BMK13">
        <v>53372</v>
      </c>
      <c r="BML13">
        <v>55108</v>
      </c>
      <c r="BMM13">
        <v>60810</v>
      </c>
      <c r="BMN13">
        <v>63443</v>
      </c>
      <c r="BMO13">
        <v>65514</v>
      </c>
      <c r="BMP13">
        <v>70147</v>
      </c>
      <c r="BMQ13">
        <v>74166</v>
      </c>
      <c r="BMR13">
        <v>78490</v>
      </c>
      <c r="BMS13">
        <v>74998</v>
      </c>
      <c r="BMT13">
        <v>77557</v>
      </c>
      <c r="BMU13">
        <v>74234</v>
      </c>
      <c r="BMV13">
        <v>95460</v>
      </c>
      <c r="BMW13">
        <v>95460</v>
      </c>
      <c r="BMX13">
        <v>106006</v>
      </c>
      <c r="BMY13">
        <v>114066</v>
      </c>
      <c r="BMZ13">
        <v>125815</v>
      </c>
      <c r="BNA13">
        <v>117529</v>
      </c>
      <c r="BNB13">
        <v>114354</v>
      </c>
      <c r="BNC13">
        <v>123862</v>
      </c>
      <c r="BND13">
        <v>113756</v>
      </c>
      <c r="BNE13">
        <v>119671</v>
      </c>
      <c r="BNF13">
        <v>131685</v>
      </c>
      <c r="BNG13">
        <v>141952</v>
      </c>
      <c r="BNH13">
        <v>148757</v>
      </c>
      <c r="BNI13">
        <v>159905</v>
      </c>
      <c r="BNJ13">
        <v>151258</v>
      </c>
      <c r="BNK13">
        <v>152691</v>
      </c>
      <c r="BNL13">
        <v>139999</v>
      </c>
      <c r="BNM13">
        <v>149119</v>
      </c>
      <c r="BNN13">
        <v>148521</v>
      </c>
      <c r="BNO13">
        <v>144041</v>
      </c>
      <c r="BNP13">
        <v>26803</v>
      </c>
      <c r="BNQ13">
        <v>26803</v>
      </c>
      <c r="BNR13">
        <v>45612</v>
      </c>
      <c r="BNS13">
        <v>62183</v>
      </c>
      <c r="BNT13">
        <v>65869</v>
      </c>
      <c r="BNU13">
        <v>73875</v>
      </c>
      <c r="BNV13">
        <v>74773</v>
      </c>
      <c r="BNW13">
        <v>79008</v>
      </c>
      <c r="BNX13">
        <v>83971</v>
      </c>
      <c r="BNY13">
        <v>83590</v>
      </c>
      <c r="BNZ13">
        <v>84494</v>
      </c>
      <c r="BOA13">
        <v>87052</v>
      </c>
      <c r="BOB13">
        <v>94003</v>
      </c>
      <c r="BOC13">
        <v>98432</v>
      </c>
      <c r="BOD13">
        <v>98987</v>
      </c>
      <c r="BOE13">
        <v>99829</v>
      </c>
      <c r="BOF13">
        <v>103677</v>
      </c>
      <c r="BOG13">
        <v>106725</v>
      </c>
      <c r="BOH13">
        <v>103240</v>
      </c>
      <c r="BOI13">
        <v>101547</v>
      </c>
      <c r="BOJ13">
        <v>22881</v>
      </c>
      <c r="BOK13">
        <v>22881</v>
      </c>
      <c r="BOL13">
        <v>54496</v>
      </c>
      <c r="BOM13">
        <v>70982</v>
      </c>
      <c r="BON13">
        <v>75135</v>
      </c>
      <c r="BOO13">
        <v>77106</v>
      </c>
      <c r="BOP13">
        <v>79630</v>
      </c>
      <c r="BOQ13">
        <v>83215</v>
      </c>
      <c r="BOR13">
        <v>83233</v>
      </c>
      <c r="BOS13">
        <v>87890</v>
      </c>
      <c r="BOT13">
        <v>90759</v>
      </c>
      <c r="BOU13">
        <v>87809</v>
      </c>
      <c r="BOV13">
        <v>87338</v>
      </c>
      <c r="BOW13">
        <v>88369</v>
      </c>
      <c r="BOX13">
        <v>90661</v>
      </c>
      <c r="BOY13">
        <v>95641</v>
      </c>
      <c r="BOZ13">
        <v>95641</v>
      </c>
      <c r="BPA13">
        <v>96411</v>
      </c>
      <c r="BPB13">
        <v>100848</v>
      </c>
      <c r="BPC13">
        <v>103682</v>
      </c>
      <c r="BPD13">
        <v>103682</v>
      </c>
      <c r="BPE13">
        <v>103682</v>
      </c>
      <c r="BPF13">
        <v>103682</v>
      </c>
      <c r="BPG13">
        <v>106569</v>
      </c>
      <c r="BPH13">
        <v>104579</v>
      </c>
      <c r="BPI13">
        <v>43661</v>
      </c>
      <c r="BPJ13">
        <v>43661</v>
      </c>
      <c r="BPK13">
        <v>55073</v>
      </c>
      <c r="BPL13">
        <v>65559</v>
      </c>
      <c r="BPM13">
        <v>79111</v>
      </c>
      <c r="BPN13">
        <v>85303</v>
      </c>
      <c r="BPO13">
        <v>84661</v>
      </c>
      <c r="BPP13">
        <v>91961</v>
      </c>
      <c r="BPQ13">
        <v>96271</v>
      </c>
      <c r="BPR13">
        <v>98333</v>
      </c>
      <c r="BPS13">
        <v>101023</v>
      </c>
      <c r="BPT13">
        <v>106136</v>
      </c>
      <c r="BPU13">
        <v>105196</v>
      </c>
      <c r="BPV13">
        <v>110916</v>
      </c>
      <c r="BPW13">
        <v>109376</v>
      </c>
      <c r="BPX13">
        <v>108911</v>
      </c>
      <c r="BPY13">
        <v>108246</v>
      </c>
      <c r="BPZ13">
        <v>107802</v>
      </c>
      <c r="BQA13">
        <v>107591</v>
      </c>
      <c r="BQB13">
        <v>106416</v>
      </c>
      <c r="BQC13">
        <v>24018</v>
      </c>
      <c r="BQD13">
        <v>24018</v>
      </c>
      <c r="BQE13">
        <v>37254</v>
      </c>
      <c r="BQF13">
        <v>61626</v>
      </c>
      <c r="BQG13">
        <v>65847</v>
      </c>
      <c r="BQH13">
        <v>66726</v>
      </c>
      <c r="BQI13">
        <v>70322</v>
      </c>
      <c r="BQJ13">
        <v>73833</v>
      </c>
      <c r="BQK13">
        <v>74029</v>
      </c>
      <c r="BQL13">
        <v>74768</v>
      </c>
      <c r="BQM13">
        <v>80091</v>
      </c>
      <c r="BQN13">
        <v>72808</v>
      </c>
      <c r="BQO13">
        <v>72071</v>
      </c>
      <c r="BQP13">
        <v>72484</v>
      </c>
      <c r="BQQ13">
        <v>70332</v>
      </c>
      <c r="BQR13">
        <v>74257</v>
      </c>
      <c r="BQS13">
        <v>75490</v>
      </c>
      <c r="BQT13">
        <v>75861</v>
      </c>
      <c r="BQU13">
        <v>74523</v>
      </c>
      <c r="BQV13">
        <v>76752</v>
      </c>
      <c r="BQW13">
        <v>75235</v>
      </c>
      <c r="BQX13">
        <v>76465</v>
      </c>
      <c r="BQY13">
        <v>77055</v>
      </c>
      <c r="BQZ13">
        <v>79863</v>
      </c>
      <c r="BRA13">
        <v>79453</v>
      </c>
      <c r="BRB13">
        <v>21584</v>
      </c>
      <c r="BRC13">
        <v>21584</v>
      </c>
      <c r="BRD13">
        <v>25925</v>
      </c>
      <c r="BRE13">
        <v>36222</v>
      </c>
      <c r="BRF13">
        <v>50304</v>
      </c>
      <c r="BRG13">
        <v>59717</v>
      </c>
      <c r="BRH13">
        <v>62597</v>
      </c>
      <c r="BRI13">
        <v>64664</v>
      </c>
      <c r="BRJ13">
        <v>67839</v>
      </c>
      <c r="BRK13">
        <v>61906</v>
      </c>
      <c r="BRL13">
        <v>62781</v>
      </c>
      <c r="BRM13">
        <v>69662</v>
      </c>
      <c r="BRN13">
        <v>71966</v>
      </c>
      <c r="BRO13">
        <v>73578</v>
      </c>
      <c r="BRP13">
        <v>73690</v>
      </c>
      <c r="BRQ13">
        <v>74768</v>
      </c>
      <c r="BRR13">
        <v>82582</v>
      </c>
      <c r="BRS13">
        <v>86072</v>
      </c>
      <c r="BRT13">
        <v>89124</v>
      </c>
      <c r="BRU13">
        <v>97032</v>
      </c>
      <c r="BRV13">
        <v>29420</v>
      </c>
      <c r="BRW13">
        <v>29420</v>
      </c>
      <c r="BRX13">
        <v>36826</v>
      </c>
      <c r="BRY13">
        <v>47229</v>
      </c>
      <c r="BRZ13">
        <v>49892</v>
      </c>
      <c r="BSA13">
        <v>48388</v>
      </c>
      <c r="BSB13">
        <v>50488</v>
      </c>
      <c r="BSC13">
        <v>55003</v>
      </c>
      <c r="BSD13">
        <v>54234</v>
      </c>
      <c r="BSE13">
        <v>55782</v>
      </c>
      <c r="BSF13">
        <v>61044</v>
      </c>
      <c r="BSG13">
        <v>61899</v>
      </c>
      <c r="BSH13">
        <v>60609</v>
      </c>
      <c r="BSI13">
        <v>65199</v>
      </c>
      <c r="BSJ13">
        <v>68110</v>
      </c>
      <c r="BSK13">
        <v>68987</v>
      </c>
      <c r="BSL13">
        <v>71447</v>
      </c>
      <c r="BSM13">
        <v>69464</v>
      </c>
      <c r="BSN13">
        <v>73520</v>
      </c>
      <c r="BSO13">
        <v>76477</v>
      </c>
      <c r="BSP13">
        <v>37281</v>
      </c>
      <c r="BSQ13">
        <v>37281</v>
      </c>
      <c r="BSR13">
        <v>42970</v>
      </c>
      <c r="BSS13">
        <v>54338</v>
      </c>
      <c r="BST13">
        <v>61126</v>
      </c>
      <c r="BSU13">
        <v>67556</v>
      </c>
      <c r="BSV13">
        <v>73346</v>
      </c>
      <c r="BSW13">
        <v>75521</v>
      </c>
      <c r="BSX13">
        <v>79165</v>
      </c>
      <c r="BSY13">
        <v>75317</v>
      </c>
      <c r="BSZ13">
        <v>80315</v>
      </c>
      <c r="BTA13">
        <v>89403</v>
      </c>
      <c r="BTB13">
        <v>90986</v>
      </c>
      <c r="BTC13">
        <v>93650</v>
      </c>
      <c r="BTD13">
        <v>98557</v>
      </c>
      <c r="BTE13">
        <v>101665</v>
      </c>
      <c r="BTF13">
        <v>103832</v>
      </c>
      <c r="BTG13">
        <v>107050</v>
      </c>
      <c r="BTH13">
        <v>111348</v>
      </c>
      <c r="BTI13">
        <v>110399</v>
      </c>
      <c r="BTJ13">
        <v>106436</v>
      </c>
      <c r="BTK13">
        <v>104967</v>
      </c>
      <c r="BTL13">
        <v>104094</v>
      </c>
      <c r="BTM13">
        <v>106785</v>
      </c>
      <c r="BTN13">
        <v>103124</v>
      </c>
      <c r="BTO13">
        <v>32914</v>
      </c>
      <c r="BTP13">
        <v>32914</v>
      </c>
      <c r="BTQ13">
        <v>45330</v>
      </c>
      <c r="BTR13">
        <v>63213</v>
      </c>
      <c r="BTS13">
        <v>67939</v>
      </c>
      <c r="BTT13">
        <v>75876</v>
      </c>
      <c r="BTU13">
        <v>79449</v>
      </c>
      <c r="BTV13">
        <v>76930</v>
      </c>
      <c r="BTW13">
        <v>85560</v>
      </c>
      <c r="BTX13">
        <v>89134</v>
      </c>
      <c r="BTY13">
        <v>91119</v>
      </c>
      <c r="BTZ13">
        <v>91176</v>
      </c>
      <c r="BUA13">
        <v>90537</v>
      </c>
      <c r="BUB13">
        <v>87715</v>
      </c>
      <c r="BUC13">
        <v>88482</v>
      </c>
      <c r="BUD13">
        <v>89493</v>
      </c>
      <c r="BUE13">
        <v>91817</v>
      </c>
      <c r="BUF13">
        <v>92762</v>
      </c>
      <c r="BUG13">
        <v>92298</v>
      </c>
      <c r="BUH13">
        <v>96732</v>
      </c>
      <c r="BUI13">
        <v>33109</v>
      </c>
      <c r="BUJ13">
        <v>33109</v>
      </c>
      <c r="BUK13">
        <v>34044</v>
      </c>
      <c r="BUL13">
        <v>67780</v>
      </c>
      <c r="BUM13">
        <v>56849</v>
      </c>
      <c r="BUN13">
        <v>56368</v>
      </c>
      <c r="BUO13">
        <v>57054</v>
      </c>
      <c r="BUP13">
        <v>59847</v>
      </c>
      <c r="BUQ13">
        <v>60342</v>
      </c>
      <c r="BUR13">
        <v>62783</v>
      </c>
      <c r="BUS13">
        <v>67206</v>
      </c>
      <c r="BUT13">
        <v>72154</v>
      </c>
      <c r="BUU13">
        <v>73697</v>
      </c>
      <c r="BUV13">
        <v>73066</v>
      </c>
      <c r="BUW13">
        <v>77122</v>
      </c>
      <c r="BUX13">
        <v>77861</v>
      </c>
      <c r="BUY13">
        <v>78123</v>
      </c>
      <c r="BUZ13">
        <v>80543</v>
      </c>
      <c r="BVA13">
        <v>81065</v>
      </c>
      <c r="BVB13">
        <v>79300</v>
      </c>
      <c r="BVC13">
        <v>44317</v>
      </c>
      <c r="BVD13">
        <v>44317</v>
      </c>
      <c r="BVE13">
        <v>55613</v>
      </c>
      <c r="BVF13">
        <v>62227</v>
      </c>
      <c r="BVG13">
        <v>58582</v>
      </c>
      <c r="BVH13">
        <v>63640</v>
      </c>
      <c r="BVI13">
        <v>64486</v>
      </c>
      <c r="BVJ13">
        <v>67081</v>
      </c>
      <c r="BVK13">
        <v>65306</v>
      </c>
      <c r="BVL13">
        <v>73012</v>
      </c>
      <c r="BVM13">
        <v>74946</v>
      </c>
      <c r="BVN13">
        <v>85534</v>
      </c>
      <c r="BVO13">
        <v>95196</v>
      </c>
      <c r="BVP13">
        <v>94191</v>
      </c>
      <c r="BVQ13">
        <v>95324</v>
      </c>
      <c r="BVR13">
        <v>96937</v>
      </c>
      <c r="BVS13">
        <v>96937</v>
      </c>
      <c r="BVT13">
        <v>101190</v>
      </c>
      <c r="BVU13">
        <v>104076</v>
      </c>
      <c r="BVV13">
        <v>102264</v>
      </c>
      <c r="BVW13">
        <v>106121</v>
      </c>
      <c r="BVX13">
        <v>106486</v>
      </c>
      <c r="BVY13">
        <v>104217</v>
      </c>
      <c r="BVZ13">
        <v>104217</v>
      </c>
      <c r="BWA13">
        <v>104217</v>
      </c>
      <c r="BWB13">
        <v>73977</v>
      </c>
      <c r="BWC13">
        <v>73977</v>
      </c>
      <c r="BWD13">
        <v>84017</v>
      </c>
      <c r="BWE13">
        <v>91476</v>
      </c>
      <c r="BWF13">
        <v>90016</v>
      </c>
      <c r="BWG13">
        <v>89185</v>
      </c>
      <c r="BWH13">
        <v>91920</v>
      </c>
      <c r="BWI13">
        <v>98823</v>
      </c>
      <c r="BWJ13">
        <v>97197</v>
      </c>
      <c r="BWK13">
        <v>94647</v>
      </c>
      <c r="BWL13">
        <v>96308</v>
      </c>
      <c r="BWM13">
        <v>94488</v>
      </c>
      <c r="BWN13">
        <v>96826</v>
      </c>
      <c r="BWO13">
        <v>96900</v>
      </c>
      <c r="BWP13">
        <v>101700</v>
      </c>
      <c r="BWQ13">
        <v>100134</v>
      </c>
      <c r="BWR13">
        <v>100404</v>
      </c>
      <c r="BWS13">
        <v>104868</v>
      </c>
      <c r="BWT13">
        <v>109439</v>
      </c>
      <c r="BWU13">
        <v>121695</v>
      </c>
      <c r="BWV13">
        <v>123569</v>
      </c>
      <c r="BWW13">
        <v>27517</v>
      </c>
      <c r="BWX13">
        <v>27517</v>
      </c>
      <c r="BWY13">
        <v>44711</v>
      </c>
      <c r="BWZ13">
        <v>48056</v>
      </c>
      <c r="BXA13">
        <v>56957</v>
      </c>
      <c r="BXB13">
        <v>61921</v>
      </c>
      <c r="BXC13">
        <v>71094</v>
      </c>
      <c r="BXD13">
        <v>83699</v>
      </c>
      <c r="BXE13">
        <v>87767</v>
      </c>
      <c r="BXF13">
        <v>90281</v>
      </c>
      <c r="BXG13">
        <v>88407</v>
      </c>
      <c r="BXH13">
        <v>88530</v>
      </c>
      <c r="BXI13">
        <v>90834</v>
      </c>
      <c r="BXJ13">
        <v>84467</v>
      </c>
      <c r="BXK13">
        <v>84603</v>
      </c>
      <c r="BXL13">
        <v>89392</v>
      </c>
      <c r="BXM13">
        <v>93588</v>
      </c>
      <c r="BXN13">
        <v>94131</v>
      </c>
      <c r="BXO13">
        <v>91757</v>
      </c>
      <c r="BXP13">
        <v>92870</v>
      </c>
      <c r="BXQ13">
        <v>91287</v>
      </c>
      <c r="BXR13">
        <v>90691</v>
      </c>
      <c r="BXS13">
        <v>92373</v>
      </c>
      <c r="BXT13">
        <v>91129</v>
      </c>
      <c r="BXU13">
        <v>31238</v>
      </c>
      <c r="BXV13">
        <v>31238</v>
      </c>
      <c r="BXW13">
        <v>35387</v>
      </c>
      <c r="BXX13">
        <v>51427</v>
      </c>
      <c r="BXY13">
        <v>58916</v>
      </c>
      <c r="BXZ13">
        <v>67261</v>
      </c>
      <c r="BYA13">
        <v>65497</v>
      </c>
      <c r="BYB13">
        <v>65731</v>
      </c>
      <c r="BYC13">
        <v>65492</v>
      </c>
      <c r="BYD13">
        <v>68048</v>
      </c>
      <c r="BYE13">
        <v>70745</v>
      </c>
      <c r="BYF13">
        <v>74946</v>
      </c>
      <c r="BYG13">
        <v>77208</v>
      </c>
      <c r="BYH13">
        <v>77850</v>
      </c>
      <c r="BYI13">
        <v>78732</v>
      </c>
      <c r="BYJ13">
        <v>83153</v>
      </c>
      <c r="BYK13">
        <v>82826</v>
      </c>
      <c r="BYL13">
        <v>81652</v>
      </c>
      <c r="BYM13">
        <v>80220</v>
      </c>
      <c r="BYN13">
        <v>76080</v>
      </c>
      <c r="BYO13">
        <v>23733</v>
      </c>
      <c r="BYP13">
        <v>23733</v>
      </c>
      <c r="BYQ13">
        <v>33963</v>
      </c>
      <c r="BYR13">
        <v>49303</v>
      </c>
      <c r="BYS13">
        <v>51934</v>
      </c>
      <c r="BYT13">
        <v>53925</v>
      </c>
      <c r="BYU13">
        <v>58695</v>
      </c>
      <c r="BYV13">
        <v>58195</v>
      </c>
      <c r="BYW13">
        <v>58933</v>
      </c>
      <c r="BYX13">
        <v>59609</v>
      </c>
      <c r="BYY13">
        <v>66188</v>
      </c>
      <c r="BYZ13">
        <v>65491</v>
      </c>
      <c r="BZA13">
        <v>65491</v>
      </c>
      <c r="BZB13">
        <v>65736</v>
      </c>
      <c r="BZC13">
        <v>69735</v>
      </c>
      <c r="BZD13">
        <v>66964</v>
      </c>
      <c r="BZE13">
        <v>66964</v>
      </c>
      <c r="BZF13">
        <v>66964</v>
      </c>
      <c r="BZG13">
        <v>68021</v>
      </c>
      <c r="BZH13">
        <v>66033</v>
      </c>
      <c r="BZI13">
        <v>36165</v>
      </c>
      <c r="BZJ13">
        <v>36165</v>
      </c>
      <c r="BZK13">
        <v>56037</v>
      </c>
      <c r="BZL13">
        <v>64471</v>
      </c>
      <c r="BZM13">
        <v>67618</v>
      </c>
      <c r="BZN13">
        <v>71120</v>
      </c>
      <c r="BZO13">
        <v>72094</v>
      </c>
      <c r="BZP13">
        <v>82471</v>
      </c>
      <c r="BZQ13">
        <v>85382</v>
      </c>
      <c r="BZR13">
        <v>94753</v>
      </c>
      <c r="BZS13">
        <v>110227</v>
      </c>
      <c r="BZT13">
        <v>111807</v>
      </c>
      <c r="BZU13">
        <v>112457</v>
      </c>
      <c r="BZV13">
        <v>113212</v>
      </c>
      <c r="BZW13">
        <v>114457</v>
      </c>
      <c r="BZX13">
        <v>116760</v>
      </c>
      <c r="BZY13">
        <v>121802</v>
      </c>
      <c r="BZZ13">
        <v>128182</v>
      </c>
      <c r="CAA13">
        <v>125854</v>
      </c>
      <c r="CAB13">
        <v>125792</v>
      </c>
      <c r="CAC13">
        <v>30841</v>
      </c>
      <c r="CAD13">
        <v>30841</v>
      </c>
      <c r="CAE13">
        <v>39095</v>
      </c>
      <c r="CAF13">
        <v>46925</v>
      </c>
      <c r="CAG13">
        <v>63566</v>
      </c>
      <c r="CAH13">
        <v>77331</v>
      </c>
      <c r="CAI13">
        <v>79045</v>
      </c>
      <c r="CAJ13">
        <v>88259</v>
      </c>
      <c r="CAK13">
        <v>90644</v>
      </c>
      <c r="CAL13">
        <v>93231</v>
      </c>
      <c r="CAM13">
        <v>101105</v>
      </c>
      <c r="CAN13">
        <v>107091</v>
      </c>
      <c r="CAO13">
        <v>105431</v>
      </c>
      <c r="CAP13">
        <v>107073</v>
      </c>
      <c r="CAQ13">
        <v>109769</v>
      </c>
      <c r="CAR13">
        <v>117840</v>
      </c>
      <c r="CAS13">
        <v>120668</v>
      </c>
      <c r="CAT13">
        <v>123191</v>
      </c>
      <c r="CAU13">
        <v>126631</v>
      </c>
      <c r="CAV13">
        <v>124456</v>
      </c>
      <c r="CAW13">
        <v>122242</v>
      </c>
      <c r="CAX13">
        <v>121700</v>
      </c>
      <c r="CAY13">
        <v>117590</v>
      </c>
      <c r="CAZ13">
        <v>122245</v>
      </c>
      <c r="CBA13">
        <v>124741</v>
      </c>
      <c r="CBB13">
        <v>32010</v>
      </c>
      <c r="CBC13">
        <v>32010</v>
      </c>
      <c r="CBD13">
        <v>37563</v>
      </c>
      <c r="CBE13">
        <v>46064</v>
      </c>
      <c r="CBF13">
        <v>56183</v>
      </c>
      <c r="CBG13">
        <v>65727</v>
      </c>
      <c r="CBH13">
        <v>66962</v>
      </c>
      <c r="CBI13">
        <v>71914</v>
      </c>
      <c r="CBJ13">
        <v>74608</v>
      </c>
      <c r="CBK13">
        <v>82779</v>
      </c>
      <c r="CBL13">
        <v>88599</v>
      </c>
      <c r="CBM13">
        <v>89622</v>
      </c>
      <c r="CBN13">
        <v>92380</v>
      </c>
      <c r="CBO13">
        <v>88226</v>
      </c>
      <c r="CBP13">
        <v>98510</v>
      </c>
      <c r="CBQ13">
        <v>97483</v>
      </c>
      <c r="CBR13">
        <v>94742</v>
      </c>
      <c r="CBS13">
        <v>92368</v>
      </c>
      <c r="CBT13">
        <v>89101</v>
      </c>
      <c r="CBU13">
        <v>87115</v>
      </c>
      <c r="CBV13">
        <v>24526</v>
      </c>
      <c r="CBW13">
        <v>24526</v>
      </c>
      <c r="CBX13">
        <v>37351</v>
      </c>
      <c r="CBY13">
        <v>49873</v>
      </c>
      <c r="CBZ13">
        <v>52745</v>
      </c>
      <c r="CCA13">
        <v>56130</v>
      </c>
      <c r="CCB13">
        <v>61776</v>
      </c>
      <c r="CCC13">
        <v>61522</v>
      </c>
      <c r="CCD13">
        <v>63509</v>
      </c>
      <c r="CCE13">
        <v>70473</v>
      </c>
      <c r="CCF13">
        <v>76568</v>
      </c>
      <c r="CCG13">
        <v>87283</v>
      </c>
      <c r="CCH13">
        <v>93407</v>
      </c>
      <c r="CCI13">
        <v>93867</v>
      </c>
      <c r="CCJ13">
        <v>97822</v>
      </c>
      <c r="CCK13">
        <v>101116</v>
      </c>
      <c r="CCL13">
        <v>96949</v>
      </c>
      <c r="CCM13">
        <v>96586</v>
      </c>
      <c r="CCN13">
        <v>95316</v>
      </c>
      <c r="CCO13">
        <v>99609</v>
      </c>
      <c r="CCP13">
        <v>31587</v>
      </c>
      <c r="CCQ13">
        <v>31587</v>
      </c>
      <c r="CCR13">
        <v>38393</v>
      </c>
      <c r="CCS13">
        <v>49828</v>
      </c>
      <c r="CCT13">
        <v>57017</v>
      </c>
      <c r="CCU13">
        <v>64813</v>
      </c>
      <c r="CCV13">
        <v>65791</v>
      </c>
      <c r="CCW13">
        <v>72993</v>
      </c>
      <c r="CCX13">
        <v>78232</v>
      </c>
      <c r="CCY13">
        <v>90019</v>
      </c>
      <c r="CCZ13">
        <v>88469</v>
      </c>
      <c r="CDA13">
        <v>87012</v>
      </c>
      <c r="CDB13">
        <v>86512</v>
      </c>
      <c r="CDC13">
        <v>85882</v>
      </c>
      <c r="CDD13">
        <v>88466</v>
      </c>
      <c r="CDE13">
        <v>95096</v>
      </c>
      <c r="CDF13">
        <v>94403</v>
      </c>
      <c r="CDG13">
        <v>93551</v>
      </c>
      <c r="CDH13">
        <v>95952</v>
      </c>
      <c r="CDI13">
        <v>93845</v>
      </c>
      <c r="CDJ13">
        <v>89117</v>
      </c>
      <c r="CDK13">
        <v>89823</v>
      </c>
      <c r="CDL13">
        <v>90379</v>
      </c>
      <c r="CDM13">
        <v>89758</v>
      </c>
      <c r="CDN13">
        <v>94755</v>
      </c>
      <c r="CDO13">
        <v>30830</v>
      </c>
      <c r="CDP13">
        <v>30830</v>
      </c>
      <c r="CDQ13">
        <v>42548</v>
      </c>
      <c r="CDR13">
        <v>48815</v>
      </c>
      <c r="CDS13">
        <v>53015</v>
      </c>
      <c r="CDT13">
        <v>55587</v>
      </c>
      <c r="CDU13">
        <v>60272</v>
      </c>
      <c r="CDV13">
        <v>61352</v>
      </c>
      <c r="CDW13">
        <v>66355</v>
      </c>
      <c r="CDX13">
        <v>69891</v>
      </c>
      <c r="CDY13">
        <v>70225</v>
      </c>
      <c r="CDZ13">
        <v>67491</v>
      </c>
      <c r="CEA13">
        <v>68593</v>
      </c>
      <c r="CEB13">
        <v>71306</v>
      </c>
      <c r="CEC13">
        <v>74696</v>
      </c>
      <c r="CED13">
        <v>74928</v>
      </c>
      <c r="CEE13">
        <v>79458</v>
      </c>
      <c r="CEF13">
        <v>76860</v>
      </c>
      <c r="CEG13">
        <v>79028</v>
      </c>
      <c r="CEH13">
        <v>80974</v>
      </c>
      <c r="CEI13">
        <v>34121</v>
      </c>
      <c r="CEJ13">
        <v>34121</v>
      </c>
      <c r="CEK13">
        <v>54396</v>
      </c>
      <c r="CEL13">
        <v>72443</v>
      </c>
      <c r="CEM13">
        <v>76003</v>
      </c>
      <c r="CEN13">
        <v>71309</v>
      </c>
      <c r="CEO13">
        <v>70647</v>
      </c>
      <c r="CEP13">
        <v>73865</v>
      </c>
      <c r="CEQ13">
        <v>75290</v>
      </c>
      <c r="CER13">
        <v>77459</v>
      </c>
      <c r="CES13">
        <v>79855</v>
      </c>
      <c r="CET13">
        <v>82089</v>
      </c>
      <c r="CEU13">
        <v>82089</v>
      </c>
      <c r="CEV13">
        <v>79961</v>
      </c>
      <c r="CEW13">
        <v>84935</v>
      </c>
      <c r="CEX13">
        <v>91397</v>
      </c>
      <c r="CEY13">
        <v>98726</v>
      </c>
      <c r="CEZ13">
        <v>105344</v>
      </c>
      <c r="CFA13">
        <v>108535</v>
      </c>
      <c r="CFB13">
        <v>114013</v>
      </c>
      <c r="CFC13">
        <v>112049</v>
      </c>
      <c r="CFD13">
        <v>113260</v>
      </c>
      <c r="CFE13">
        <v>112286</v>
      </c>
      <c r="CFF13">
        <v>109357</v>
      </c>
      <c r="CFG13">
        <v>115589</v>
      </c>
      <c r="CFH13">
        <v>36949</v>
      </c>
      <c r="CFI13">
        <v>36949</v>
      </c>
      <c r="CFJ13">
        <v>44594</v>
      </c>
      <c r="CFK13">
        <v>57848</v>
      </c>
      <c r="CFL13">
        <v>56471</v>
      </c>
      <c r="CFM13">
        <v>59354</v>
      </c>
      <c r="CFN13">
        <v>66051</v>
      </c>
      <c r="CFO13">
        <v>71626</v>
      </c>
      <c r="CFP13">
        <v>71357</v>
      </c>
      <c r="CFQ13">
        <v>71251</v>
      </c>
      <c r="CFR13">
        <v>74692</v>
      </c>
      <c r="CFS13">
        <v>77017</v>
      </c>
      <c r="CFT13">
        <v>77017</v>
      </c>
      <c r="CFU13">
        <v>82116</v>
      </c>
      <c r="CFV13">
        <v>79096</v>
      </c>
      <c r="CFW13">
        <v>72831</v>
      </c>
      <c r="CFX13">
        <v>78166</v>
      </c>
      <c r="CFY13">
        <v>78309</v>
      </c>
      <c r="CFZ13">
        <v>74190</v>
      </c>
      <c r="CGA13">
        <v>73797</v>
      </c>
      <c r="CGB13">
        <v>35060</v>
      </c>
      <c r="CGC13">
        <v>35060</v>
      </c>
      <c r="CGD13">
        <v>40201</v>
      </c>
      <c r="CGE13">
        <v>43709</v>
      </c>
      <c r="CGF13">
        <v>46465</v>
      </c>
      <c r="CGG13">
        <v>49394</v>
      </c>
      <c r="CGH13">
        <v>54107</v>
      </c>
      <c r="CGI13">
        <v>56249</v>
      </c>
      <c r="CGJ13">
        <v>57034</v>
      </c>
      <c r="CGK13">
        <v>57793</v>
      </c>
      <c r="CGL13">
        <v>60266</v>
      </c>
      <c r="CGM13">
        <v>64383</v>
      </c>
      <c r="CGN13">
        <v>64101</v>
      </c>
      <c r="CGO13">
        <v>64101</v>
      </c>
      <c r="CGP13">
        <v>64101</v>
      </c>
      <c r="CGQ13">
        <v>66602</v>
      </c>
      <c r="CGR13">
        <v>68741</v>
      </c>
      <c r="CGS13">
        <v>70799</v>
      </c>
      <c r="CGT13">
        <v>72398</v>
      </c>
      <c r="CGU13">
        <v>75116</v>
      </c>
      <c r="CGV13">
        <v>66860</v>
      </c>
      <c r="CGW13">
        <v>66860</v>
      </c>
      <c r="CGX13">
        <v>74560</v>
      </c>
      <c r="CGY13">
        <v>91625</v>
      </c>
      <c r="CGZ13">
        <v>95039</v>
      </c>
      <c r="CHA13">
        <v>101908</v>
      </c>
      <c r="CHB13">
        <v>104877</v>
      </c>
      <c r="CHC13">
        <v>113303</v>
      </c>
      <c r="CHD13">
        <v>115515</v>
      </c>
      <c r="CHE13">
        <v>123436</v>
      </c>
      <c r="CHF13">
        <v>130076</v>
      </c>
      <c r="CHG13">
        <v>130303</v>
      </c>
      <c r="CHH13">
        <v>133711</v>
      </c>
      <c r="CHI13">
        <v>143081</v>
      </c>
      <c r="CHJ13">
        <v>137108</v>
      </c>
      <c r="CHK13">
        <v>136483</v>
      </c>
      <c r="CHL13">
        <v>132087</v>
      </c>
      <c r="CHM13">
        <v>130379</v>
      </c>
      <c r="CHN13">
        <v>128016</v>
      </c>
      <c r="CHO13">
        <v>129594</v>
      </c>
      <c r="CHP13">
        <v>132141</v>
      </c>
      <c r="CHQ13">
        <v>134438</v>
      </c>
      <c r="CHR13">
        <v>138941</v>
      </c>
      <c r="CHS13">
        <v>141249</v>
      </c>
      <c r="CHT13">
        <v>144936</v>
      </c>
      <c r="CHU13">
        <v>56183</v>
      </c>
      <c r="CHV13">
        <v>56183</v>
      </c>
      <c r="CHW13">
        <v>67237</v>
      </c>
      <c r="CHX13">
        <v>69469</v>
      </c>
      <c r="CHY13">
        <v>70835</v>
      </c>
      <c r="CHZ13">
        <v>72650</v>
      </c>
      <c r="CIA13">
        <v>80273</v>
      </c>
      <c r="CIB13">
        <v>77648</v>
      </c>
      <c r="CIC13">
        <v>74679</v>
      </c>
      <c r="CID13">
        <v>76334</v>
      </c>
      <c r="CIE13">
        <v>76761</v>
      </c>
      <c r="CIF13">
        <v>85848</v>
      </c>
      <c r="CIG13">
        <v>97153</v>
      </c>
      <c r="CIH13">
        <v>100954</v>
      </c>
      <c r="CII13">
        <v>102117</v>
      </c>
      <c r="CIJ13">
        <v>104999</v>
      </c>
      <c r="CIK13">
        <v>106080</v>
      </c>
      <c r="CIL13">
        <v>108257</v>
      </c>
      <c r="CIM13">
        <v>111352</v>
      </c>
      <c r="CIN13">
        <v>117708</v>
      </c>
      <c r="CIO13">
        <v>36800</v>
      </c>
      <c r="CIP13">
        <v>36800</v>
      </c>
      <c r="CIQ13">
        <v>56544</v>
      </c>
      <c r="CIR13">
        <v>64384</v>
      </c>
      <c r="CIS13">
        <v>68963</v>
      </c>
      <c r="CIT13">
        <v>73408</v>
      </c>
      <c r="CIU13">
        <v>81642</v>
      </c>
      <c r="CIV13">
        <v>87086</v>
      </c>
      <c r="CIW13">
        <v>87086</v>
      </c>
      <c r="CIX13">
        <v>87086</v>
      </c>
      <c r="CIY13">
        <v>87086</v>
      </c>
      <c r="CIZ13">
        <v>89317</v>
      </c>
      <c r="CJA13">
        <v>89317</v>
      </c>
      <c r="CJB13">
        <v>89317</v>
      </c>
      <c r="CJC13">
        <v>92724</v>
      </c>
      <c r="CJD13">
        <v>93286</v>
      </c>
      <c r="CJE13">
        <v>95554</v>
      </c>
      <c r="CJF13">
        <v>95554</v>
      </c>
      <c r="CJG13">
        <v>95554</v>
      </c>
      <c r="CJH13">
        <v>96728</v>
      </c>
      <c r="CJI13">
        <v>51292</v>
      </c>
      <c r="CJJ13">
        <v>51292</v>
      </c>
      <c r="CJK13">
        <v>59901</v>
      </c>
      <c r="CJL13">
        <v>67093</v>
      </c>
      <c r="CJM13">
        <v>79385</v>
      </c>
      <c r="CJN13">
        <v>82340</v>
      </c>
      <c r="CJO13">
        <v>91260</v>
      </c>
      <c r="CJP13">
        <v>91104</v>
      </c>
      <c r="CJQ13">
        <v>95262</v>
      </c>
      <c r="CJR13">
        <v>99671</v>
      </c>
      <c r="CJS13">
        <v>104298</v>
      </c>
      <c r="CJT13">
        <v>107266</v>
      </c>
      <c r="CJU13">
        <v>110125</v>
      </c>
      <c r="CJV13">
        <v>120429</v>
      </c>
      <c r="CJW13">
        <v>124499</v>
      </c>
      <c r="CJX13">
        <v>123761</v>
      </c>
      <c r="CJY13">
        <v>126296</v>
      </c>
      <c r="CJZ13">
        <v>126612</v>
      </c>
      <c r="CKA13">
        <v>133384</v>
      </c>
      <c r="CKB13">
        <v>134735</v>
      </c>
      <c r="CKC13">
        <v>134226</v>
      </c>
      <c r="CKD13">
        <v>131316</v>
      </c>
      <c r="CKE13">
        <v>134786</v>
      </c>
      <c r="CKF13">
        <v>133467</v>
      </c>
      <c r="CKG13">
        <v>134213</v>
      </c>
      <c r="CKH13">
        <v>53508</v>
      </c>
      <c r="CKI13">
        <v>53508</v>
      </c>
      <c r="CKJ13">
        <v>68475</v>
      </c>
      <c r="CKK13">
        <v>80121</v>
      </c>
      <c r="CKL13">
        <v>84183</v>
      </c>
      <c r="CKM13">
        <v>101461</v>
      </c>
      <c r="CKN13">
        <v>104436</v>
      </c>
      <c r="CKO13">
        <v>108655</v>
      </c>
      <c r="CKP13">
        <v>115399</v>
      </c>
      <c r="CKQ13">
        <v>117945</v>
      </c>
      <c r="CKR13">
        <v>121207</v>
      </c>
      <c r="CKS13">
        <v>120591</v>
      </c>
      <c r="CKT13">
        <v>117561</v>
      </c>
      <c r="CKU13">
        <v>117682</v>
      </c>
      <c r="CKV13">
        <v>119512</v>
      </c>
      <c r="CKW13">
        <v>120663</v>
      </c>
      <c r="CKX13">
        <v>122490</v>
      </c>
      <c r="CKY13">
        <v>124755</v>
      </c>
      <c r="CKZ13">
        <v>125463</v>
      </c>
      <c r="CLA13">
        <v>130133</v>
      </c>
      <c r="CLB13">
        <v>50606</v>
      </c>
      <c r="CLC13">
        <v>50606</v>
      </c>
      <c r="CLD13">
        <v>60528</v>
      </c>
      <c r="CLE13">
        <v>69621</v>
      </c>
      <c r="CLF13">
        <v>81032</v>
      </c>
      <c r="CLG13">
        <v>83760</v>
      </c>
      <c r="CLH13">
        <v>90711</v>
      </c>
      <c r="CLI13">
        <v>101584</v>
      </c>
      <c r="CLJ13">
        <v>104976</v>
      </c>
      <c r="CLK13">
        <v>112356</v>
      </c>
      <c r="CLL13">
        <v>115369</v>
      </c>
      <c r="CLM13">
        <v>122958</v>
      </c>
      <c r="CLN13">
        <v>124810</v>
      </c>
      <c r="CLO13">
        <v>123890</v>
      </c>
      <c r="CLP13">
        <v>124125</v>
      </c>
      <c r="CLQ13">
        <v>122662</v>
      </c>
      <c r="CLR13">
        <v>121128</v>
      </c>
      <c r="CLS13">
        <v>118442</v>
      </c>
      <c r="CLT13">
        <v>120933</v>
      </c>
      <c r="CLU13">
        <v>121912</v>
      </c>
      <c r="CLV13">
        <v>51649</v>
      </c>
      <c r="CLW13">
        <v>51649</v>
      </c>
      <c r="CLX13">
        <v>64301</v>
      </c>
      <c r="CLY13">
        <v>65169</v>
      </c>
      <c r="CLZ13">
        <v>71546</v>
      </c>
      <c r="CMA13">
        <v>74166</v>
      </c>
      <c r="CMB13">
        <v>74166</v>
      </c>
      <c r="CMC13">
        <v>69807</v>
      </c>
      <c r="CMD13">
        <v>64405</v>
      </c>
      <c r="CME13">
        <v>65425</v>
      </c>
      <c r="CMF13">
        <v>67631</v>
      </c>
      <c r="CMG13">
        <v>71760</v>
      </c>
      <c r="CMH13">
        <v>72598</v>
      </c>
      <c r="CMI13">
        <v>74629</v>
      </c>
      <c r="CMJ13">
        <v>78322</v>
      </c>
      <c r="CMK13">
        <v>76366</v>
      </c>
      <c r="CML13">
        <v>78122</v>
      </c>
      <c r="CMM13">
        <v>79574</v>
      </c>
      <c r="CMN13">
        <v>81645</v>
      </c>
      <c r="CMO13">
        <v>83015</v>
      </c>
      <c r="CMP13">
        <v>84089</v>
      </c>
      <c r="CMQ13">
        <v>85272</v>
      </c>
      <c r="CMR13">
        <v>87700</v>
      </c>
      <c r="CMS13">
        <v>86384</v>
      </c>
      <c r="CMT13">
        <v>87538</v>
      </c>
      <c r="CMU13">
        <v>36559</v>
      </c>
      <c r="CMV13">
        <v>36559</v>
      </c>
      <c r="CMW13">
        <v>40762</v>
      </c>
      <c r="CMX13">
        <v>53332</v>
      </c>
      <c r="CMY13">
        <v>67886</v>
      </c>
      <c r="CMZ13">
        <v>66366</v>
      </c>
      <c r="CNA13">
        <v>73113</v>
      </c>
      <c r="CNB13">
        <v>76237</v>
      </c>
      <c r="CNC13">
        <v>81112</v>
      </c>
      <c r="CND13">
        <v>89525</v>
      </c>
      <c r="CNE13">
        <v>97439</v>
      </c>
      <c r="CNF13">
        <v>100485</v>
      </c>
      <c r="CNG13">
        <v>102347</v>
      </c>
      <c r="CNH13">
        <v>103632</v>
      </c>
      <c r="CNI13">
        <v>107733</v>
      </c>
      <c r="CNJ13">
        <v>106670</v>
      </c>
      <c r="CNK13">
        <v>107315</v>
      </c>
      <c r="CNL13">
        <v>107021</v>
      </c>
      <c r="CNM13">
        <v>108471</v>
      </c>
      <c r="CNN13">
        <v>121641</v>
      </c>
      <c r="CNO13">
        <v>46523</v>
      </c>
      <c r="CNP13">
        <v>46523</v>
      </c>
      <c r="CNQ13">
        <v>69945</v>
      </c>
      <c r="CNR13">
        <v>82376</v>
      </c>
      <c r="CNS13">
        <v>81360</v>
      </c>
      <c r="CNT13">
        <v>85129</v>
      </c>
      <c r="CNU13">
        <v>82309</v>
      </c>
      <c r="CNV13">
        <v>84279</v>
      </c>
      <c r="CNW13">
        <v>81815</v>
      </c>
      <c r="CNX13">
        <v>84383</v>
      </c>
      <c r="CNY13">
        <v>88008</v>
      </c>
      <c r="CNZ13">
        <v>89472</v>
      </c>
      <c r="COA13">
        <v>89151</v>
      </c>
      <c r="COB13">
        <v>89505</v>
      </c>
      <c r="COC13">
        <v>90657</v>
      </c>
      <c r="COD13">
        <v>95133</v>
      </c>
      <c r="COE13">
        <v>100150</v>
      </c>
      <c r="COF13">
        <v>106572</v>
      </c>
      <c r="COG13">
        <v>103960</v>
      </c>
      <c r="COH13">
        <v>104066</v>
      </c>
      <c r="COI13">
        <v>67116</v>
      </c>
      <c r="COJ13">
        <v>67116</v>
      </c>
      <c r="COK13">
        <v>74766</v>
      </c>
      <c r="COL13">
        <v>82535</v>
      </c>
      <c r="COM13">
        <v>86341</v>
      </c>
      <c r="CON13">
        <v>89901</v>
      </c>
      <c r="COO13">
        <v>87448</v>
      </c>
      <c r="COP13">
        <v>90802</v>
      </c>
      <c r="COQ13">
        <v>90366</v>
      </c>
      <c r="COR13">
        <v>90949</v>
      </c>
      <c r="COS13">
        <v>94024</v>
      </c>
      <c r="COT13">
        <v>93240</v>
      </c>
      <c r="COU13">
        <v>93855</v>
      </c>
      <c r="COV13">
        <v>92938</v>
      </c>
      <c r="COW13">
        <v>92566</v>
      </c>
      <c r="COX13">
        <v>93521</v>
      </c>
      <c r="COY13">
        <v>98114</v>
      </c>
      <c r="COZ13">
        <v>94978</v>
      </c>
      <c r="CPA13">
        <v>95022</v>
      </c>
      <c r="CPB13">
        <v>96635</v>
      </c>
      <c r="CPC13">
        <v>98579</v>
      </c>
      <c r="CPD13">
        <v>97006</v>
      </c>
      <c r="CPE13">
        <v>96559</v>
      </c>
      <c r="CPF13">
        <v>100294</v>
      </c>
      <c r="CPG13">
        <v>99293</v>
      </c>
      <c r="CPH13">
        <v>194989</v>
      </c>
      <c r="CPI13">
        <v>194989</v>
      </c>
      <c r="CPJ13">
        <v>186513</v>
      </c>
      <c r="CPK13">
        <v>192694</v>
      </c>
      <c r="CPL13">
        <v>191863</v>
      </c>
      <c r="CPM13">
        <v>193296</v>
      </c>
      <c r="CPN13">
        <v>186833</v>
      </c>
      <c r="CPO13">
        <v>178607</v>
      </c>
      <c r="CPP13">
        <v>180864</v>
      </c>
      <c r="CPQ13">
        <v>175357</v>
      </c>
      <c r="CPR13">
        <v>170016</v>
      </c>
      <c r="CPS13">
        <v>164896</v>
      </c>
      <c r="CPT13">
        <v>162345</v>
      </c>
      <c r="CPU13">
        <v>162345</v>
      </c>
      <c r="CPV13">
        <v>151836</v>
      </c>
      <c r="CPW13">
        <v>153821</v>
      </c>
      <c r="CPX13">
        <v>150932</v>
      </c>
      <c r="CPY13">
        <v>155051</v>
      </c>
      <c r="CPZ13">
        <v>169944</v>
      </c>
      <c r="CQA13">
        <v>154739</v>
      </c>
      <c r="CQB13">
        <v>120171</v>
      </c>
      <c r="CQC13">
        <v>120171</v>
      </c>
      <c r="CQD13">
        <v>126869</v>
      </c>
      <c r="CQE13">
        <v>126869</v>
      </c>
      <c r="CQF13">
        <v>126869</v>
      </c>
      <c r="CQG13">
        <v>126253</v>
      </c>
      <c r="CQH13">
        <v>132062</v>
      </c>
      <c r="CQI13">
        <v>141906</v>
      </c>
      <c r="CQJ13">
        <v>151853</v>
      </c>
      <c r="CQK13">
        <v>162695</v>
      </c>
      <c r="CQL13">
        <v>164883</v>
      </c>
      <c r="CQM13">
        <v>167185</v>
      </c>
      <c r="CQN13">
        <v>163956</v>
      </c>
      <c r="CQO13">
        <v>170578</v>
      </c>
      <c r="CQP13">
        <v>166212</v>
      </c>
      <c r="CQQ13">
        <v>164656</v>
      </c>
      <c r="CQR13">
        <v>165899</v>
      </c>
      <c r="CQS13">
        <v>164329</v>
      </c>
      <c r="CQT13">
        <v>166278</v>
      </c>
      <c r="CQU13">
        <v>167668</v>
      </c>
      <c r="CQV13">
        <v>67957</v>
      </c>
      <c r="CQW13">
        <v>67957</v>
      </c>
      <c r="CQX13">
        <v>77362</v>
      </c>
      <c r="CQY13">
        <v>95518</v>
      </c>
      <c r="CQZ13">
        <v>101672</v>
      </c>
      <c r="CRA13">
        <v>107414</v>
      </c>
      <c r="CRB13">
        <v>118214</v>
      </c>
      <c r="CRC13">
        <v>114800</v>
      </c>
      <c r="CRD13">
        <v>120376</v>
      </c>
      <c r="CRE13">
        <v>125121</v>
      </c>
      <c r="CRF13">
        <v>131617</v>
      </c>
      <c r="CRG13">
        <v>130492</v>
      </c>
      <c r="CRH13">
        <v>136630</v>
      </c>
      <c r="CRI13">
        <v>143089</v>
      </c>
      <c r="CRJ13">
        <v>145471</v>
      </c>
      <c r="CRK13">
        <v>147744</v>
      </c>
      <c r="CRL13">
        <v>143517</v>
      </c>
      <c r="CRM13">
        <v>144165</v>
      </c>
      <c r="CRN13">
        <v>146408</v>
      </c>
      <c r="CRO13">
        <v>151647</v>
      </c>
      <c r="CRP13">
        <v>152005</v>
      </c>
      <c r="CRQ13">
        <v>149808</v>
      </c>
      <c r="CRR13">
        <v>153576</v>
      </c>
      <c r="CRS13">
        <v>155401</v>
      </c>
      <c r="CRT13">
        <v>156843</v>
      </c>
      <c r="CRU13">
        <v>34832</v>
      </c>
      <c r="CRV13">
        <v>34832</v>
      </c>
      <c r="CRW13">
        <v>41763</v>
      </c>
      <c r="CRX13">
        <v>52579</v>
      </c>
      <c r="CRY13">
        <v>52141</v>
      </c>
      <c r="CRZ13">
        <v>51110</v>
      </c>
      <c r="CSA13">
        <v>54132</v>
      </c>
      <c r="CSB13">
        <v>57813</v>
      </c>
      <c r="CSC13">
        <v>62356</v>
      </c>
      <c r="CSD13">
        <v>61452</v>
      </c>
      <c r="CSE13">
        <v>64013</v>
      </c>
      <c r="CSF13">
        <v>70823</v>
      </c>
      <c r="CSG13">
        <v>71731</v>
      </c>
      <c r="CSH13">
        <v>77789</v>
      </c>
      <c r="CSI13">
        <v>78370</v>
      </c>
      <c r="CSJ13">
        <v>78862</v>
      </c>
      <c r="CSK13">
        <v>80279</v>
      </c>
      <c r="CSL13">
        <v>85573</v>
      </c>
      <c r="CSM13">
        <v>86888</v>
      </c>
      <c r="CSN13">
        <v>93747</v>
      </c>
      <c r="CSO13">
        <v>55016</v>
      </c>
      <c r="CSP13">
        <v>55016</v>
      </c>
      <c r="CSQ13">
        <v>66791</v>
      </c>
      <c r="CSR13">
        <v>72539</v>
      </c>
      <c r="CSS13">
        <v>70905</v>
      </c>
      <c r="CST13">
        <v>74680</v>
      </c>
      <c r="CSU13">
        <v>74366</v>
      </c>
      <c r="CSV13">
        <v>71378</v>
      </c>
      <c r="CSW13">
        <v>77279</v>
      </c>
      <c r="CSX13">
        <v>76365</v>
      </c>
      <c r="CSY13">
        <v>74816</v>
      </c>
      <c r="CSZ13">
        <v>81088</v>
      </c>
      <c r="CTA13">
        <v>82355</v>
      </c>
      <c r="CTB13">
        <v>82659</v>
      </c>
      <c r="CTC13">
        <v>83905</v>
      </c>
      <c r="CTD13">
        <v>84366</v>
      </c>
      <c r="CTE13">
        <v>85481</v>
      </c>
      <c r="CTF13">
        <v>85854</v>
      </c>
      <c r="CTG13">
        <v>85854</v>
      </c>
      <c r="CTH13">
        <v>89708</v>
      </c>
      <c r="CTI13">
        <v>75375</v>
      </c>
      <c r="CTJ13">
        <v>75375</v>
      </c>
      <c r="CTK13">
        <v>88834</v>
      </c>
      <c r="CTL13">
        <v>97279</v>
      </c>
      <c r="CTM13">
        <v>111530</v>
      </c>
      <c r="CTN13">
        <v>122011</v>
      </c>
      <c r="CTO13">
        <v>126501</v>
      </c>
      <c r="CTP13">
        <v>126930</v>
      </c>
      <c r="CTQ13">
        <v>126981</v>
      </c>
      <c r="CTR13">
        <v>131487</v>
      </c>
      <c r="CTS13">
        <v>128299</v>
      </c>
      <c r="CTT13">
        <v>138270</v>
      </c>
      <c r="CTU13">
        <v>144734</v>
      </c>
      <c r="CTV13">
        <v>144832</v>
      </c>
      <c r="CTW13">
        <v>133754</v>
      </c>
      <c r="CTX13">
        <v>126902</v>
      </c>
      <c r="CTY13">
        <v>119790</v>
      </c>
      <c r="CTZ13">
        <v>115651</v>
      </c>
      <c r="CUA13">
        <v>115560</v>
      </c>
      <c r="CUB13">
        <v>113930</v>
      </c>
      <c r="CUC13">
        <v>112189</v>
      </c>
      <c r="CUD13">
        <v>109796</v>
      </c>
      <c r="CUE13">
        <v>107063</v>
      </c>
      <c r="CUF13">
        <v>104245</v>
      </c>
      <c r="CUG13">
        <v>99541</v>
      </c>
      <c r="CUH13">
        <v>45531</v>
      </c>
      <c r="CUI13">
        <v>45531</v>
      </c>
      <c r="CUJ13">
        <v>51998</v>
      </c>
      <c r="CUK13">
        <v>61880</v>
      </c>
      <c r="CUL13">
        <v>69627</v>
      </c>
      <c r="CUM13">
        <v>76288</v>
      </c>
      <c r="CUN13">
        <v>81439</v>
      </c>
      <c r="CUO13">
        <v>92511</v>
      </c>
      <c r="CUP13">
        <v>95523</v>
      </c>
      <c r="CUQ13">
        <v>96264</v>
      </c>
      <c r="CUR13">
        <v>96736</v>
      </c>
      <c r="CUS13">
        <v>104128</v>
      </c>
      <c r="CUT13">
        <v>100218</v>
      </c>
      <c r="CUU13">
        <v>108206</v>
      </c>
      <c r="CUV13">
        <v>112007</v>
      </c>
      <c r="CUW13">
        <v>113697</v>
      </c>
      <c r="CUX13">
        <v>116232</v>
      </c>
      <c r="CUY13">
        <v>120818</v>
      </c>
      <c r="CUZ13">
        <v>122282</v>
      </c>
      <c r="CVA13">
        <v>115119</v>
      </c>
      <c r="CVB13">
        <v>44474</v>
      </c>
      <c r="CVC13">
        <v>44474</v>
      </c>
      <c r="CVD13">
        <v>54898</v>
      </c>
      <c r="CVE13">
        <v>66996</v>
      </c>
      <c r="CVF13">
        <v>69613</v>
      </c>
      <c r="CVG13">
        <v>74433</v>
      </c>
      <c r="CVH13">
        <v>75280</v>
      </c>
      <c r="CVI13">
        <v>73220</v>
      </c>
      <c r="CVJ13">
        <v>73114</v>
      </c>
      <c r="CVK13">
        <v>76076</v>
      </c>
      <c r="CVL13">
        <v>77137</v>
      </c>
      <c r="CVM13">
        <v>80156</v>
      </c>
      <c r="CVN13">
        <v>79569</v>
      </c>
      <c r="CVO13">
        <v>82266</v>
      </c>
      <c r="CVP13">
        <v>84693</v>
      </c>
      <c r="CVQ13">
        <v>84990</v>
      </c>
      <c r="CVR13">
        <v>85310</v>
      </c>
      <c r="CVS13">
        <v>86113</v>
      </c>
      <c r="CVT13">
        <v>92899</v>
      </c>
      <c r="CVU13">
        <v>94533</v>
      </c>
      <c r="CVV13">
        <v>44628</v>
      </c>
      <c r="CVW13">
        <v>44628</v>
      </c>
      <c r="CVX13">
        <v>48772</v>
      </c>
      <c r="CVY13">
        <v>53778</v>
      </c>
      <c r="CVZ13">
        <v>59042</v>
      </c>
      <c r="CWA13">
        <v>57540</v>
      </c>
      <c r="CWB13">
        <v>60772</v>
      </c>
      <c r="CWC13">
        <v>61051</v>
      </c>
      <c r="CWD13">
        <v>62500</v>
      </c>
      <c r="CWE13">
        <v>63529</v>
      </c>
      <c r="CWF13">
        <v>61921</v>
      </c>
      <c r="CWG13">
        <v>63488</v>
      </c>
      <c r="CWH13">
        <v>67100</v>
      </c>
      <c r="CWI13">
        <v>67669</v>
      </c>
      <c r="CWJ13">
        <v>66105</v>
      </c>
      <c r="CWK13">
        <v>66283</v>
      </c>
      <c r="CWL13">
        <v>68309</v>
      </c>
      <c r="CWM13">
        <v>67888</v>
      </c>
      <c r="CWN13">
        <v>68069</v>
      </c>
      <c r="CWO13">
        <v>69236</v>
      </c>
      <c r="CWP13">
        <v>68859</v>
      </c>
      <c r="CWQ13">
        <v>70877</v>
      </c>
      <c r="CWR13">
        <v>71021</v>
      </c>
      <c r="CWS13">
        <v>70893</v>
      </c>
      <c r="CWT13">
        <v>73310</v>
      </c>
      <c r="CWU13">
        <v>24110</v>
      </c>
      <c r="CWV13">
        <v>24110</v>
      </c>
      <c r="CWW13">
        <v>37806</v>
      </c>
      <c r="CWX13">
        <v>42856</v>
      </c>
      <c r="CWY13">
        <v>46874</v>
      </c>
      <c r="CWZ13">
        <v>45886</v>
      </c>
      <c r="CXA13">
        <v>49357</v>
      </c>
      <c r="CXB13">
        <v>48363</v>
      </c>
      <c r="CXC13">
        <v>48590</v>
      </c>
      <c r="CXD13">
        <v>54222</v>
      </c>
      <c r="CXE13">
        <v>59486</v>
      </c>
      <c r="CXF13">
        <v>60083</v>
      </c>
      <c r="CXG13">
        <v>58798</v>
      </c>
      <c r="CXH13">
        <v>58659</v>
      </c>
      <c r="CXI13">
        <v>58927</v>
      </c>
      <c r="CXJ13">
        <v>63039</v>
      </c>
      <c r="CXK13">
        <v>61019</v>
      </c>
      <c r="CXL13">
        <v>59222</v>
      </c>
      <c r="CXM13">
        <v>61804</v>
      </c>
      <c r="CXN13">
        <v>59555</v>
      </c>
      <c r="CXO13">
        <v>47125</v>
      </c>
      <c r="CXP13">
        <v>47125</v>
      </c>
      <c r="CXQ13">
        <v>52464</v>
      </c>
      <c r="CXR13">
        <v>58279</v>
      </c>
      <c r="CXS13">
        <v>61149</v>
      </c>
      <c r="CXT13">
        <v>59999</v>
      </c>
      <c r="CXU13">
        <v>60846</v>
      </c>
      <c r="CXV13">
        <v>58353</v>
      </c>
      <c r="CXW13">
        <v>57967</v>
      </c>
      <c r="CXX13">
        <v>58581</v>
      </c>
      <c r="CXY13">
        <v>62054</v>
      </c>
      <c r="CXZ13">
        <v>64721</v>
      </c>
      <c r="CYA13">
        <v>69450</v>
      </c>
      <c r="CYB13">
        <v>68570</v>
      </c>
      <c r="CYC13">
        <v>72508</v>
      </c>
      <c r="CYD13">
        <v>74291</v>
      </c>
      <c r="CYE13">
        <v>67956</v>
      </c>
      <c r="CYF13">
        <v>71161</v>
      </c>
      <c r="CYG13">
        <v>78649</v>
      </c>
      <c r="CYH13">
        <v>98209</v>
      </c>
      <c r="CYI13">
        <v>91627</v>
      </c>
      <c r="CYJ13">
        <v>91238</v>
      </c>
      <c r="CYK13">
        <v>89133</v>
      </c>
      <c r="CYL13">
        <v>90149</v>
      </c>
      <c r="CYM13">
        <v>90230</v>
      </c>
      <c r="CYN13">
        <v>32802</v>
      </c>
      <c r="CYO13">
        <v>32802</v>
      </c>
      <c r="CYP13">
        <v>54330</v>
      </c>
      <c r="CYQ13">
        <v>68142</v>
      </c>
      <c r="CYR13">
        <v>75984</v>
      </c>
      <c r="CYS13">
        <v>79864</v>
      </c>
      <c r="CYT13">
        <v>83312</v>
      </c>
      <c r="CYU13">
        <v>85948</v>
      </c>
      <c r="CYV13">
        <v>86891</v>
      </c>
      <c r="CYW13">
        <v>88622</v>
      </c>
      <c r="CYX13">
        <v>89314</v>
      </c>
      <c r="CYY13">
        <v>86948</v>
      </c>
      <c r="CYZ13">
        <v>86840</v>
      </c>
      <c r="CZA13">
        <v>86832</v>
      </c>
      <c r="CZB13">
        <v>83905</v>
      </c>
      <c r="CZC13">
        <v>87463</v>
      </c>
      <c r="CZD13">
        <v>91486</v>
      </c>
      <c r="CZE13">
        <v>96502</v>
      </c>
      <c r="CZF13">
        <v>96162</v>
      </c>
      <c r="CZG13">
        <v>98504</v>
      </c>
      <c r="CZH13">
        <v>23205</v>
      </c>
      <c r="CZI13">
        <v>23205</v>
      </c>
      <c r="CZJ13">
        <v>49895</v>
      </c>
      <c r="CZK13">
        <v>57643</v>
      </c>
      <c r="CZL13">
        <v>57763</v>
      </c>
      <c r="CZM13">
        <v>65144</v>
      </c>
      <c r="CZN13">
        <v>68242</v>
      </c>
      <c r="CZO13">
        <v>75698</v>
      </c>
      <c r="CZP13">
        <v>86903</v>
      </c>
      <c r="CZQ13">
        <v>63722</v>
      </c>
      <c r="CZR13">
        <v>62861</v>
      </c>
      <c r="CZS13">
        <v>62790</v>
      </c>
      <c r="CZT13">
        <v>63687</v>
      </c>
      <c r="CZU13">
        <v>62494</v>
      </c>
      <c r="CZV13">
        <v>58368</v>
      </c>
      <c r="CZW13">
        <v>53028</v>
      </c>
      <c r="CZX13">
        <v>52828</v>
      </c>
      <c r="CZY13">
        <v>50852</v>
      </c>
      <c r="CZZ13">
        <v>46969</v>
      </c>
      <c r="DAA13">
        <v>47242</v>
      </c>
      <c r="DAB13">
        <v>13093</v>
      </c>
      <c r="DAC13">
        <v>13093</v>
      </c>
      <c r="DAD13">
        <v>17999</v>
      </c>
      <c r="DAE13">
        <v>23218</v>
      </c>
      <c r="DAF13">
        <v>25763</v>
      </c>
      <c r="DAG13">
        <v>29629</v>
      </c>
      <c r="DAH13">
        <v>29976</v>
      </c>
      <c r="DAI13">
        <v>30898</v>
      </c>
      <c r="DAJ13">
        <v>31929</v>
      </c>
      <c r="DAK13">
        <v>32278</v>
      </c>
      <c r="DAL13">
        <v>33915</v>
      </c>
      <c r="DAM13">
        <v>36431</v>
      </c>
      <c r="DAN13">
        <v>36410</v>
      </c>
      <c r="DAO13">
        <v>37219</v>
      </c>
      <c r="DAP13">
        <v>38288</v>
      </c>
      <c r="DAQ13">
        <v>37616</v>
      </c>
      <c r="DAR13">
        <v>33861</v>
      </c>
      <c r="DAS13">
        <v>34243</v>
      </c>
      <c r="DAT13">
        <v>34243</v>
      </c>
      <c r="DAU13">
        <v>34243</v>
      </c>
      <c r="DAV13">
        <v>34885</v>
      </c>
      <c r="DAW13">
        <v>37608</v>
      </c>
      <c r="DAX13">
        <v>41257</v>
      </c>
      <c r="DAY13">
        <v>36782</v>
      </c>
      <c r="DAZ13">
        <v>34838</v>
      </c>
      <c r="DBA13">
        <v>29083</v>
      </c>
      <c r="DBB13">
        <v>29083</v>
      </c>
      <c r="DBC13">
        <v>35480</v>
      </c>
      <c r="DBD13">
        <v>36597</v>
      </c>
      <c r="DBE13">
        <v>44179</v>
      </c>
      <c r="DBF13">
        <v>44744</v>
      </c>
      <c r="DBG13">
        <v>46250</v>
      </c>
      <c r="DBH13">
        <v>47724</v>
      </c>
      <c r="DBI13">
        <v>49667</v>
      </c>
      <c r="DBJ13">
        <v>49414</v>
      </c>
      <c r="DBK13">
        <v>46598</v>
      </c>
      <c r="DBL13">
        <v>48171</v>
      </c>
      <c r="DBM13">
        <v>50567</v>
      </c>
      <c r="DBN13">
        <v>50672</v>
      </c>
      <c r="DBO13">
        <v>53255</v>
      </c>
      <c r="DBP13">
        <v>53850</v>
      </c>
      <c r="DBQ13">
        <v>54028</v>
      </c>
      <c r="DBR13">
        <v>55152</v>
      </c>
      <c r="DBS13">
        <v>56144</v>
      </c>
      <c r="DBT13">
        <v>56584</v>
      </c>
      <c r="DBU13">
        <v>28972</v>
      </c>
      <c r="DBV13">
        <v>28972</v>
      </c>
      <c r="DBW13">
        <v>36104</v>
      </c>
      <c r="DBX13">
        <v>42831</v>
      </c>
      <c r="DBY13">
        <v>45882</v>
      </c>
      <c r="DBZ13">
        <v>43677</v>
      </c>
      <c r="DCA13">
        <v>44412</v>
      </c>
      <c r="DCB13">
        <v>39036</v>
      </c>
      <c r="DCC13">
        <v>38165</v>
      </c>
      <c r="DCD13">
        <v>38171</v>
      </c>
      <c r="DCE13">
        <v>38112</v>
      </c>
      <c r="DCF13">
        <v>37893</v>
      </c>
      <c r="DCG13">
        <v>38209</v>
      </c>
      <c r="DCH13">
        <v>37249</v>
      </c>
      <c r="DCI13">
        <v>38537</v>
      </c>
      <c r="DCJ13">
        <v>43710</v>
      </c>
      <c r="DCK13">
        <v>46300</v>
      </c>
      <c r="DCL13">
        <v>46678</v>
      </c>
    </row>
    <row r="14" spans="1:2794" x14ac:dyDescent="0.25">
      <c r="A14" s="25" t="s">
        <v>3329</v>
      </c>
      <c r="B14">
        <v>39313</v>
      </c>
      <c r="C14">
        <v>39313</v>
      </c>
      <c r="D14">
        <v>39313</v>
      </c>
      <c r="E14">
        <v>39835</v>
      </c>
      <c r="F14">
        <v>35743</v>
      </c>
      <c r="G14">
        <v>34742</v>
      </c>
      <c r="H14">
        <v>34764</v>
      </c>
      <c r="I14">
        <v>33562</v>
      </c>
      <c r="J14">
        <v>31814</v>
      </c>
      <c r="K14">
        <v>30915</v>
      </c>
      <c r="L14">
        <v>28452</v>
      </c>
      <c r="M14">
        <v>27324</v>
      </c>
      <c r="N14">
        <v>26352</v>
      </c>
      <c r="O14">
        <v>24789</v>
      </c>
      <c r="P14">
        <v>24251</v>
      </c>
      <c r="Q14">
        <v>75396</v>
      </c>
      <c r="R14">
        <v>76556</v>
      </c>
      <c r="S14">
        <v>71159</v>
      </c>
      <c r="T14">
        <v>65457</v>
      </c>
      <c r="U14">
        <v>55117</v>
      </c>
      <c r="V14">
        <v>53377</v>
      </c>
      <c r="W14">
        <v>47856</v>
      </c>
      <c r="X14">
        <v>41750</v>
      </c>
      <c r="Y14">
        <v>39158</v>
      </c>
      <c r="Z14">
        <v>34842</v>
      </c>
      <c r="AA14">
        <v>33384</v>
      </c>
      <c r="AB14">
        <v>30267</v>
      </c>
      <c r="AC14">
        <v>30919</v>
      </c>
      <c r="AD14">
        <v>30602</v>
      </c>
      <c r="AE14">
        <v>28819</v>
      </c>
      <c r="AF14">
        <v>28438</v>
      </c>
      <c r="AG14">
        <v>27815</v>
      </c>
      <c r="AH14">
        <v>27415</v>
      </c>
      <c r="AI14">
        <v>26482</v>
      </c>
      <c r="AJ14">
        <v>23573</v>
      </c>
      <c r="AK14">
        <v>76904</v>
      </c>
      <c r="AL14">
        <v>75325</v>
      </c>
      <c r="AM14">
        <v>72153</v>
      </c>
      <c r="AN14">
        <v>59657</v>
      </c>
      <c r="AO14">
        <v>48948</v>
      </c>
      <c r="AP14">
        <v>45369</v>
      </c>
      <c r="AQ14">
        <v>36138</v>
      </c>
      <c r="AR14">
        <v>34826</v>
      </c>
      <c r="AS14">
        <v>34832</v>
      </c>
      <c r="AT14">
        <v>34398</v>
      </c>
      <c r="AU14">
        <v>32048</v>
      </c>
      <c r="AV14">
        <v>29733</v>
      </c>
      <c r="AW14">
        <v>28586</v>
      </c>
      <c r="AX14">
        <v>27082</v>
      </c>
      <c r="AY14">
        <v>26723</v>
      </c>
      <c r="AZ14">
        <v>25353</v>
      </c>
      <c r="BA14">
        <v>24987</v>
      </c>
      <c r="BB14">
        <v>25234</v>
      </c>
      <c r="BC14">
        <v>23271</v>
      </c>
      <c r="BD14">
        <v>22479</v>
      </c>
      <c r="BE14">
        <v>72295</v>
      </c>
      <c r="BF14">
        <v>70835</v>
      </c>
      <c r="BG14">
        <v>67918</v>
      </c>
      <c r="BH14">
        <v>65251</v>
      </c>
      <c r="BI14">
        <v>50976</v>
      </c>
      <c r="BJ14">
        <v>48730</v>
      </c>
      <c r="BK14">
        <v>46976</v>
      </c>
      <c r="BL14">
        <v>44231</v>
      </c>
      <c r="BM14">
        <v>42375</v>
      </c>
      <c r="BN14">
        <v>39024</v>
      </c>
      <c r="BO14">
        <v>37271</v>
      </c>
      <c r="BP14">
        <v>38220</v>
      </c>
      <c r="BQ14">
        <v>38087</v>
      </c>
      <c r="BR14">
        <v>35936</v>
      </c>
      <c r="BS14">
        <v>35510</v>
      </c>
      <c r="BT14">
        <v>33310</v>
      </c>
      <c r="BU14">
        <v>32040</v>
      </c>
      <c r="BV14">
        <v>31353</v>
      </c>
      <c r="BW14">
        <v>31046</v>
      </c>
      <c r="BX14">
        <v>28815</v>
      </c>
      <c r="BY14">
        <v>27021</v>
      </c>
      <c r="BZ14">
        <v>25988</v>
      </c>
      <c r="CA14">
        <v>26289</v>
      </c>
      <c r="CB14">
        <v>27419</v>
      </c>
      <c r="CC14">
        <v>28312</v>
      </c>
      <c r="CD14">
        <v>61826</v>
      </c>
      <c r="CE14">
        <v>58226</v>
      </c>
      <c r="CF14">
        <v>55271</v>
      </c>
      <c r="CG14">
        <v>46249</v>
      </c>
      <c r="CH14">
        <v>41916</v>
      </c>
      <c r="CI14">
        <v>37223</v>
      </c>
      <c r="CJ14">
        <v>35919</v>
      </c>
      <c r="CK14">
        <v>33851</v>
      </c>
      <c r="CL14">
        <v>32283</v>
      </c>
      <c r="CM14">
        <v>31553</v>
      </c>
      <c r="CN14">
        <v>30586</v>
      </c>
      <c r="CO14">
        <v>28689</v>
      </c>
      <c r="CP14">
        <v>25624</v>
      </c>
      <c r="CQ14">
        <v>24857</v>
      </c>
      <c r="CR14">
        <v>22959</v>
      </c>
      <c r="CS14">
        <v>22252</v>
      </c>
      <c r="CT14">
        <v>21809</v>
      </c>
      <c r="CU14">
        <v>21237</v>
      </c>
      <c r="CV14">
        <v>20862</v>
      </c>
      <c r="CW14">
        <v>19986</v>
      </c>
      <c r="CX14">
        <v>56974</v>
      </c>
      <c r="CY14">
        <v>56696</v>
      </c>
      <c r="CZ14">
        <v>57185</v>
      </c>
      <c r="DA14">
        <v>54350</v>
      </c>
      <c r="DB14">
        <v>46521</v>
      </c>
      <c r="DC14">
        <v>39988</v>
      </c>
      <c r="DD14">
        <v>38189</v>
      </c>
      <c r="DE14">
        <v>35829</v>
      </c>
      <c r="DF14">
        <v>36348</v>
      </c>
      <c r="DG14">
        <v>34223</v>
      </c>
      <c r="DH14">
        <v>32260</v>
      </c>
      <c r="DI14">
        <v>30215</v>
      </c>
      <c r="DJ14">
        <v>29027</v>
      </c>
      <c r="DK14">
        <v>29014</v>
      </c>
      <c r="DL14">
        <v>29014</v>
      </c>
      <c r="DM14">
        <v>28484</v>
      </c>
      <c r="DN14">
        <v>27459</v>
      </c>
      <c r="DO14">
        <v>27263</v>
      </c>
      <c r="DP14">
        <v>27598</v>
      </c>
      <c r="DQ14">
        <v>27033</v>
      </c>
      <c r="DR14">
        <v>25927</v>
      </c>
      <c r="DS14">
        <v>24710</v>
      </c>
      <c r="DT14">
        <v>23869</v>
      </c>
      <c r="DU14">
        <v>22721</v>
      </c>
      <c r="DV14">
        <v>22388</v>
      </c>
      <c r="DW14">
        <v>71819</v>
      </c>
      <c r="DX14">
        <v>68737</v>
      </c>
      <c r="DY14">
        <v>60738</v>
      </c>
      <c r="DZ14">
        <v>55728</v>
      </c>
      <c r="EA14">
        <v>48861</v>
      </c>
      <c r="EB14">
        <v>46900</v>
      </c>
      <c r="EC14">
        <v>46784</v>
      </c>
      <c r="ED14">
        <v>43778</v>
      </c>
      <c r="EE14">
        <v>43778</v>
      </c>
      <c r="EF14">
        <v>43778</v>
      </c>
      <c r="EG14">
        <v>42291</v>
      </c>
      <c r="EH14">
        <v>42666</v>
      </c>
      <c r="EI14">
        <v>41292</v>
      </c>
      <c r="EJ14">
        <v>39175</v>
      </c>
      <c r="EK14">
        <v>35259</v>
      </c>
      <c r="EL14">
        <v>33218</v>
      </c>
      <c r="EM14">
        <v>32227</v>
      </c>
      <c r="EN14">
        <v>28676</v>
      </c>
      <c r="EO14">
        <v>27402</v>
      </c>
      <c r="EP14">
        <v>29570</v>
      </c>
      <c r="EQ14">
        <v>80092</v>
      </c>
      <c r="ER14">
        <v>79310</v>
      </c>
      <c r="ES14">
        <v>71897</v>
      </c>
      <c r="ET14">
        <v>66881</v>
      </c>
      <c r="EU14">
        <v>54642</v>
      </c>
      <c r="EV14">
        <v>51742</v>
      </c>
      <c r="EW14">
        <v>49093</v>
      </c>
      <c r="EX14">
        <v>46022</v>
      </c>
      <c r="EY14">
        <v>45468</v>
      </c>
      <c r="EZ14">
        <v>38922</v>
      </c>
      <c r="FA14">
        <v>34598</v>
      </c>
      <c r="FB14">
        <v>30220</v>
      </c>
      <c r="FC14">
        <v>23856</v>
      </c>
      <c r="FD14">
        <v>23004</v>
      </c>
      <c r="FE14">
        <v>23256</v>
      </c>
      <c r="FF14">
        <v>23006</v>
      </c>
      <c r="FG14">
        <v>21090</v>
      </c>
      <c r="FH14">
        <v>20052</v>
      </c>
      <c r="FI14">
        <v>19298</v>
      </c>
      <c r="FJ14">
        <v>18200</v>
      </c>
      <c r="FK14">
        <v>56320</v>
      </c>
      <c r="FL14">
        <v>54603</v>
      </c>
      <c r="FM14">
        <v>53763</v>
      </c>
      <c r="FN14">
        <v>50052</v>
      </c>
      <c r="FO14">
        <v>46267</v>
      </c>
      <c r="FP14">
        <v>43752</v>
      </c>
      <c r="FQ14">
        <v>39217</v>
      </c>
      <c r="FR14">
        <v>36595</v>
      </c>
      <c r="FS14">
        <v>35781</v>
      </c>
      <c r="FT14">
        <v>34731</v>
      </c>
      <c r="FU14">
        <v>30459</v>
      </c>
      <c r="FV14">
        <v>29503</v>
      </c>
      <c r="FW14">
        <v>27296</v>
      </c>
      <c r="FX14">
        <v>27117</v>
      </c>
      <c r="FY14">
        <v>24490</v>
      </c>
      <c r="FZ14">
        <v>22983</v>
      </c>
      <c r="GA14">
        <v>22494</v>
      </c>
      <c r="GB14">
        <v>20644</v>
      </c>
      <c r="GC14">
        <v>20322</v>
      </c>
      <c r="GD14">
        <v>20348</v>
      </c>
      <c r="GE14">
        <v>49183</v>
      </c>
      <c r="GF14">
        <v>53554</v>
      </c>
      <c r="GG14">
        <v>52520</v>
      </c>
      <c r="GH14">
        <v>49465</v>
      </c>
      <c r="GI14">
        <v>39698</v>
      </c>
      <c r="GJ14">
        <v>38320</v>
      </c>
      <c r="GK14">
        <v>38977</v>
      </c>
      <c r="GL14">
        <v>37360</v>
      </c>
      <c r="GM14">
        <v>35207</v>
      </c>
      <c r="GN14">
        <v>35364</v>
      </c>
      <c r="GO14">
        <v>31354</v>
      </c>
      <c r="GP14">
        <v>27565</v>
      </c>
      <c r="GQ14">
        <v>25112</v>
      </c>
      <c r="GR14">
        <v>23685</v>
      </c>
      <c r="GS14">
        <v>23204</v>
      </c>
      <c r="GT14">
        <v>23204</v>
      </c>
      <c r="GU14">
        <v>23204</v>
      </c>
      <c r="GV14">
        <v>21356</v>
      </c>
      <c r="GW14">
        <v>21564</v>
      </c>
      <c r="GX14">
        <v>21564</v>
      </c>
      <c r="GY14">
        <v>21564</v>
      </c>
      <c r="GZ14">
        <v>21564</v>
      </c>
      <c r="HA14">
        <v>20948</v>
      </c>
      <c r="HB14">
        <v>19031</v>
      </c>
      <c r="HC14">
        <v>18706</v>
      </c>
      <c r="HD14">
        <v>62006</v>
      </c>
      <c r="HE14">
        <v>60302</v>
      </c>
      <c r="HF14">
        <v>56566</v>
      </c>
      <c r="HG14">
        <v>47335</v>
      </c>
      <c r="HH14">
        <v>39492</v>
      </c>
      <c r="HI14">
        <v>37089</v>
      </c>
      <c r="HJ14">
        <v>36791</v>
      </c>
      <c r="HK14">
        <v>35356</v>
      </c>
      <c r="HL14">
        <v>34682</v>
      </c>
      <c r="HM14">
        <v>31930</v>
      </c>
      <c r="HN14">
        <v>27733</v>
      </c>
      <c r="HO14">
        <v>26721</v>
      </c>
      <c r="HP14">
        <v>27037</v>
      </c>
      <c r="HQ14">
        <v>27131</v>
      </c>
      <c r="HR14">
        <v>26750</v>
      </c>
      <c r="HS14">
        <v>27256</v>
      </c>
      <c r="HT14">
        <v>26400</v>
      </c>
      <c r="HU14">
        <v>25160</v>
      </c>
      <c r="HV14">
        <v>24998</v>
      </c>
      <c r="HW14">
        <v>22550</v>
      </c>
      <c r="HX14">
        <v>85667</v>
      </c>
      <c r="HY14">
        <v>82891</v>
      </c>
      <c r="HZ14">
        <v>78406</v>
      </c>
      <c r="IA14">
        <v>73707</v>
      </c>
      <c r="IB14">
        <v>71519</v>
      </c>
      <c r="IC14">
        <v>67823</v>
      </c>
      <c r="ID14">
        <v>66323</v>
      </c>
      <c r="IE14">
        <v>65895</v>
      </c>
      <c r="IF14">
        <v>64615</v>
      </c>
      <c r="IG14">
        <v>66298</v>
      </c>
      <c r="IH14">
        <v>63202</v>
      </c>
      <c r="II14">
        <v>60646</v>
      </c>
      <c r="IJ14">
        <v>58488</v>
      </c>
      <c r="IK14">
        <v>55625</v>
      </c>
      <c r="IL14">
        <v>53158</v>
      </c>
      <c r="IM14">
        <v>51757</v>
      </c>
      <c r="IN14">
        <v>49360</v>
      </c>
      <c r="IO14">
        <v>47026</v>
      </c>
      <c r="IP14">
        <v>44949</v>
      </c>
      <c r="IQ14">
        <v>46752</v>
      </c>
      <c r="IR14">
        <v>76317</v>
      </c>
      <c r="IS14">
        <v>80124</v>
      </c>
      <c r="IT14">
        <v>79400</v>
      </c>
      <c r="IU14">
        <v>73358</v>
      </c>
      <c r="IV14">
        <v>69702</v>
      </c>
      <c r="IW14">
        <v>66403</v>
      </c>
      <c r="IX14">
        <v>66231</v>
      </c>
      <c r="IY14">
        <v>64414</v>
      </c>
      <c r="IZ14">
        <v>64569</v>
      </c>
      <c r="JA14">
        <v>67178</v>
      </c>
      <c r="JB14">
        <v>64576</v>
      </c>
      <c r="JC14">
        <v>59787</v>
      </c>
      <c r="JD14">
        <v>56801</v>
      </c>
      <c r="JE14">
        <v>53171</v>
      </c>
      <c r="JF14">
        <v>51863</v>
      </c>
      <c r="JG14">
        <v>50494</v>
      </c>
      <c r="JH14">
        <v>49877</v>
      </c>
      <c r="JI14">
        <v>48585</v>
      </c>
      <c r="JJ14">
        <v>47519</v>
      </c>
      <c r="JK14">
        <v>45100</v>
      </c>
      <c r="JL14">
        <v>42873</v>
      </c>
      <c r="JM14">
        <v>42759</v>
      </c>
      <c r="JN14">
        <v>41701</v>
      </c>
      <c r="JO14">
        <v>41511</v>
      </c>
      <c r="JP14">
        <v>39549</v>
      </c>
      <c r="JQ14">
        <v>74812</v>
      </c>
      <c r="JR14">
        <v>74675</v>
      </c>
      <c r="JS14">
        <v>70180</v>
      </c>
      <c r="JT14">
        <v>61310</v>
      </c>
      <c r="JU14">
        <v>55566</v>
      </c>
      <c r="JV14">
        <v>52014</v>
      </c>
      <c r="JW14">
        <v>48643</v>
      </c>
      <c r="JX14">
        <v>46469</v>
      </c>
      <c r="JY14">
        <v>44188</v>
      </c>
      <c r="JZ14">
        <v>39418</v>
      </c>
      <c r="KA14">
        <v>38392</v>
      </c>
      <c r="KB14">
        <v>38704</v>
      </c>
      <c r="KC14">
        <v>37206</v>
      </c>
      <c r="KD14">
        <v>37126</v>
      </c>
      <c r="KE14">
        <v>35723</v>
      </c>
      <c r="KF14">
        <v>32479</v>
      </c>
      <c r="KG14">
        <v>33755</v>
      </c>
      <c r="KH14">
        <v>32388</v>
      </c>
      <c r="KI14">
        <v>31938</v>
      </c>
      <c r="KJ14">
        <v>29301</v>
      </c>
      <c r="KK14">
        <v>67436</v>
      </c>
      <c r="KL14">
        <v>65284</v>
      </c>
      <c r="KM14">
        <v>58942</v>
      </c>
      <c r="KN14">
        <v>55172</v>
      </c>
      <c r="KO14">
        <v>46410</v>
      </c>
      <c r="KP14">
        <v>41219</v>
      </c>
      <c r="KQ14">
        <v>38167</v>
      </c>
      <c r="KR14">
        <v>34689</v>
      </c>
      <c r="KS14">
        <v>34262</v>
      </c>
      <c r="KT14">
        <v>34705</v>
      </c>
      <c r="KU14">
        <v>32678</v>
      </c>
      <c r="KV14">
        <v>30639</v>
      </c>
      <c r="KW14">
        <v>28990</v>
      </c>
      <c r="KX14">
        <v>27982</v>
      </c>
      <c r="KY14">
        <v>26706</v>
      </c>
      <c r="KZ14">
        <v>27354</v>
      </c>
      <c r="LA14">
        <v>26139</v>
      </c>
      <c r="LB14">
        <v>23674</v>
      </c>
      <c r="LC14">
        <v>23447</v>
      </c>
      <c r="LD14">
        <v>23270</v>
      </c>
      <c r="LE14">
        <v>22517</v>
      </c>
      <c r="LF14">
        <v>22163</v>
      </c>
      <c r="LG14">
        <v>20786</v>
      </c>
      <c r="LH14">
        <v>20789</v>
      </c>
      <c r="LI14">
        <v>20770</v>
      </c>
      <c r="LJ14">
        <v>70922</v>
      </c>
      <c r="LK14">
        <v>69179</v>
      </c>
      <c r="LL14">
        <v>68594</v>
      </c>
      <c r="LM14">
        <v>60969</v>
      </c>
      <c r="LN14">
        <v>58029</v>
      </c>
      <c r="LO14">
        <v>57187</v>
      </c>
      <c r="LP14">
        <v>54034</v>
      </c>
      <c r="LQ14">
        <v>48442</v>
      </c>
      <c r="LR14">
        <v>45428</v>
      </c>
      <c r="LS14">
        <v>44415</v>
      </c>
      <c r="LT14">
        <v>43013</v>
      </c>
      <c r="LU14">
        <v>39757</v>
      </c>
      <c r="LV14">
        <v>37928</v>
      </c>
      <c r="LW14">
        <v>36023</v>
      </c>
      <c r="LX14">
        <v>36581</v>
      </c>
      <c r="LY14">
        <v>35320</v>
      </c>
      <c r="LZ14">
        <v>35138</v>
      </c>
      <c r="MA14">
        <v>33516</v>
      </c>
      <c r="MB14">
        <v>31956</v>
      </c>
      <c r="MC14">
        <v>29274</v>
      </c>
      <c r="MD14">
        <v>48694</v>
      </c>
      <c r="ME14">
        <v>51763</v>
      </c>
      <c r="MF14">
        <v>48222</v>
      </c>
      <c r="MG14">
        <v>44319</v>
      </c>
      <c r="MH14">
        <v>40215</v>
      </c>
      <c r="MI14">
        <v>35229</v>
      </c>
      <c r="MJ14">
        <v>34346</v>
      </c>
      <c r="MK14">
        <v>35401</v>
      </c>
      <c r="ML14">
        <v>35972</v>
      </c>
      <c r="MM14">
        <v>34589</v>
      </c>
      <c r="MN14">
        <v>31350</v>
      </c>
      <c r="MO14">
        <v>29719</v>
      </c>
      <c r="MP14">
        <v>27749</v>
      </c>
      <c r="MQ14">
        <v>27280</v>
      </c>
      <c r="MR14">
        <v>26632</v>
      </c>
      <c r="MS14">
        <v>26410</v>
      </c>
      <c r="MT14">
        <v>24359</v>
      </c>
      <c r="MU14">
        <v>22060</v>
      </c>
      <c r="MV14">
        <v>20243</v>
      </c>
      <c r="MW14">
        <v>19308</v>
      </c>
      <c r="MX14">
        <v>59197</v>
      </c>
      <c r="MY14">
        <v>55818</v>
      </c>
      <c r="MZ14">
        <v>51417</v>
      </c>
      <c r="NA14">
        <v>51184</v>
      </c>
      <c r="NB14">
        <v>48229</v>
      </c>
      <c r="NC14">
        <v>45437</v>
      </c>
      <c r="ND14">
        <v>45162</v>
      </c>
      <c r="NE14">
        <v>41588</v>
      </c>
      <c r="NF14">
        <v>41774</v>
      </c>
      <c r="NG14">
        <v>42645</v>
      </c>
      <c r="NH14">
        <v>38823</v>
      </c>
      <c r="NI14">
        <v>37425</v>
      </c>
      <c r="NJ14">
        <v>34307</v>
      </c>
      <c r="NK14">
        <v>33809</v>
      </c>
      <c r="NL14">
        <v>31059</v>
      </c>
      <c r="NM14">
        <v>31059</v>
      </c>
      <c r="NN14">
        <v>31465</v>
      </c>
      <c r="NO14">
        <v>29796</v>
      </c>
      <c r="NP14">
        <v>28937</v>
      </c>
      <c r="NQ14">
        <v>28407</v>
      </c>
      <c r="NR14">
        <v>29213</v>
      </c>
      <c r="NS14">
        <v>28023</v>
      </c>
      <c r="NT14">
        <v>28747</v>
      </c>
      <c r="NU14">
        <v>28747</v>
      </c>
      <c r="NV14">
        <v>28747</v>
      </c>
      <c r="NW14">
        <v>72728</v>
      </c>
      <c r="NX14">
        <v>75843</v>
      </c>
      <c r="NY14">
        <v>76543</v>
      </c>
      <c r="NZ14">
        <v>81719</v>
      </c>
      <c r="OA14">
        <v>72954</v>
      </c>
      <c r="OB14">
        <v>72241</v>
      </c>
      <c r="OC14">
        <v>70489</v>
      </c>
      <c r="OD14">
        <v>73284</v>
      </c>
      <c r="OE14">
        <v>66618</v>
      </c>
      <c r="OF14">
        <v>56470</v>
      </c>
      <c r="OG14">
        <v>46734</v>
      </c>
      <c r="OH14">
        <v>44852</v>
      </c>
      <c r="OI14">
        <v>44885</v>
      </c>
      <c r="OJ14">
        <v>43332</v>
      </c>
      <c r="OK14">
        <v>42585</v>
      </c>
      <c r="OL14">
        <v>40350</v>
      </c>
      <c r="OM14">
        <v>39927</v>
      </c>
      <c r="ON14">
        <v>39697</v>
      </c>
      <c r="OO14">
        <v>39575</v>
      </c>
      <c r="OP14">
        <v>39282</v>
      </c>
      <c r="OQ14">
        <v>37745</v>
      </c>
      <c r="OR14">
        <v>85544</v>
      </c>
      <c r="OS14">
        <v>85997</v>
      </c>
      <c r="OT14">
        <v>83890</v>
      </c>
      <c r="OU14">
        <v>81401</v>
      </c>
      <c r="OV14">
        <v>78839</v>
      </c>
      <c r="OW14">
        <v>74482</v>
      </c>
      <c r="OX14">
        <v>59875</v>
      </c>
      <c r="OY14">
        <v>55997</v>
      </c>
      <c r="OZ14">
        <v>53645</v>
      </c>
      <c r="PA14">
        <v>51070</v>
      </c>
      <c r="PB14">
        <v>48859</v>
      </c>
      <c r="PC14">
        <v>46069</v>
      </c>
      <c r="PD14">
        <v>43630</v>
      </c>
      <c r="PE14">
        <v>39544</v>
      </c>
      <c r="PF14">
        <v>38917</v>
      </c>
      <c r="PG14">
        <v>38197</v>
      </c>
      <c r="PH14">
        <v>36795</v>
      </c>
      <c r="PI14">
        <v>35228</v>
      </c>
      <c r="PJ14">
        <v>34852</v>
      </c>
      <c r="PK14">
        <v>84979</v>
      </c>
      <c r="PL14">
        <v>78639</v>
      </c>
      <c r="PM14">
        <v>67816</v>
      </c>
      <c r="PN14">
        <v>60324</v>
      </c>
      <c r="PO14">
        <v>53475</v>
      </c>
      <c r="PP14">
        <v>49204</v>
      </c>
      <c r="PQ14">
        <v>47438</v>
      </c>
      <c r="PR14">
        <v>44082</v>
      </c>
      <c r="PS14">
        <v>44710</v>
      </c>
      <c r="PT14">
        <v>39445</v>
      </c>
      <c r="PU14">
        <v>36725</v>
      </c>
      <c r="PV14">
        <v>34969</v>
      </c>
      <c r="PW14">
        <v>33648</v>
      </c>
      <c r="PX14">
        <v>30337</v>
      </c>
      <c r="PY14">
        <v>28752</v>
      </c>
      <c r="PZ14">
        <v>28488</v>
      </c>
      <c r="QA14">
        <v>27420</v>
      </c>
      <c r="QB14">
        <v>26372</v>
      </c>
      <c r="QC14">
        <v>24265</v>
      </c>
      <c r="QD14">
        <v>22408</v>
      </c>
      <c r="QE14">
        <v>75441</v>
      </c>
      <c r="QF14">
        <v>69636</v>
      </c>
      <c r="QG14">
        <v>72225</v>
      </c>
      <c r="QH14">
        <v>61371</v>
      </c>
      <c r="QI14">
        <v>59762</v>
      </c>
      <c r="QJ14">
        <v>55504</v>
      </c>
      <c r="QK14">
        <v>47742</v>
      </c>
      <c r="QL14">
        <v>45591</v>
      </c>
      <c r="QM14">
        <v>43174</v>
      </c>
      <c r="QN14">
        <v>38788</v>
      </c>
      <c r="QO14">
        <v>37083</v>
      </c>
      <c r="QP14">
        <v>32687</v>
      </c>
      <c r="QQ14">
        <v>29981</v>
      </c>
      <c r="QR14">
        <v>27149</v>
      </c>
      <c r="QS14">
        <v>24619</v>
      </c>
      <c r="QT14">
        <v>21434</v>
      </c>
      <c r="QU14">
        <v>21434</v>
      </c>
      <c r="QV14">
        <v>21527</v>
      </c>
      <c r="QW14">
        <v>20935</v>
      </c>
      <c r="QX14">
        <v>19668</v>
      </c>
      <c r="QY14">
        <v>19668</v>
      </c>
      <c r="QZ14">
        <v>19668</v>
      </c>
      <c r="RA14">
        <v>19668</v>
      </c>
      <c r="RB14">
        <v>19962</v>
      </c>
      <c r="RC14">
        <v>17527</v>
      </c>
      <c r="RD14">
        <v>74219</v>
      </c>
      <c r="RE14">
        <v>76514</v>
      </c>
      <c r="RF14">
        <v>68091</v>
      </c>
      <c r="RG14">
        <v>54001</v>
      </c>
      <c r="RH14">
        <v>42820</v>
      </c>
      <c r="RI14">
        <v>42382</v>
      </c>
      <c r="RJ14">
        <v>45313</v>
      </c>
      <c r="RK14">
        <v>43026</v>
      </c>
      <c r="RL14">
        <v>44283</v>
      </c>
      <c r="RM14">
        <v>46879</v>
      </c>
      <c r="RN14">
        <v>40360</v>
      </c>
      <c r="RO14">
        <v>38221</v>
      </c>
      <c r="RP14">
        <v>33804</v>
      </c>
      <c r="RQ14">
        <v>31749</v>
      </c>
      <c r="RR14">
        <v>30442</v>
      </c>
      <c r="RS14">
        <v>29277</v>
      </c>
      <c r="RT14">
        <v>29276</v>
      </c>
      <c r="RU14">
        <v>29186</v>
      </c>
      <c r="RV14">
        <v>30525</v>
      </c>
      <c r="RW14">
        <v>28924</v>
      </c>
      <c r="RX14">
        <v>84209</v>
      </c>
      <c r="RY14">
        <v>92955</v>
      </c>
      <c r="RZ14">
        <v>85051</v>
      </c>
      <c r="SA14">
        <v>81247</v>
      </c>
      <c r="SB14">
        <v>78529</v>
      </c>
      <c r="SC14">
        <v>69108</v>
      </c>
      <c r="SD14">
        <v>63124</v>
      </c>
      <c r="SE14">
        <v>60499</v>
      </c>
      <c r="SF14">
        <v>58940</v>
      </c>
      <c r="SG14">
        <v>58817</v>
      </c>
      <c r="SH14">
        <v>59235</v>
      </c>
      <c r="SI14">
        <v>56585</v>
      </c>
      <c r="SJ14">
        <v>57329</v>
      </c>
      <c r="SK14">
        <v>57559</v>
      </c>
      <c r="SL14">
        <v>55907</v>
      </c>
      <c r="SM14">
        <v>57031</v>
      </c>
      <c r="SN14">
        <v>53716</v>
      </c>
      <c r="SO14">
        <v>50221</v>
      </c>
      <c r="SP14">
        <v>48239</v>
      </c>
      <c r="SQ14">
        <v>47168</v>
      </c>
      <c r="SR14">
        <v>45807</v>
      </c>
      <c r="SS14">
        <v>45451</v>
      </c>
      <c r="ST14">
        <v>45834</v>
      </c>
      <c r="SU14">
        <v>41239</v>
      </c>
      <c r="SV14">
        <v>40909</v>
      </c>
      <c r="SW14">
        <v>63314</v>
      </c>
      <c r="SX14">
        <v>61083</v>
      </c>
      <c r="SY14">
        <v>55843</v>
      </c>
      <c r="SZ14">
        <v>51622</v>
      </c>
      <c r="TA14">
        <v>47140</v>
      </c>
      <c r="TB14">
        <v>45634</v>
      </c>
      <c r="TC14">
        <v>45214</v>
      </c>
      <c r="TD14">
        <v>41052</v>
      </c>
      <c r="TE14">
        <v>38537</v>
      </c>
      <c r="TF14">
        <v>37430</v>
      </c>
      <c r="TG14">
        <v>34763</v>
      </c>
      <c r="TH14">
        <v>31692</v>
      </c>
      <c r="TI14">
        <v>28898</v>
      </c>
      <c r="TJ14">
        <v>26383</v>
      </c>
      <c r="TK14">
        <v>26785</v>
      </c>
      <c r="TL14">
        <v>26094</v>
      </c>
      <c r="TM14">
        <v>25895</v>
      </c>
      <c r="TN14">
        <v>25374</v>
      </c>
      <c r="TO14">
        <v>25194</v>
      </c>
      <c r="TP14">
        <v>24299</v>
      </c>
      <c r="TQ14">
        <v>55775</v>
      </c>
      <c r="TR14">
        <v>60410</v>
      </c>
      <c r="TS14">
        <v>61045</v>
      </c>
      <c r="TT14">
        <v>58401</v>
      </c>
      <c r="TU14">
        <v>56961</v>
      </c>
      <c r="TV14">
        <v>58756</v>
      </c>
      <c r="TW14">
        <v>59830</v>
      </c>
      <c r="TX14">
        <v>59335</v>
      </c>
      <c r="TY14">
        <v>59421</v>
      </c>
      <c r="TZ14">
        <v>58240</v>
      </c>
      <c r="UA14">
        <v>60847</v>
      </c>
      <c r="UB14">
        <v>60304</v>
      </c>
      <c r="UC14">
        <v>58816</v>
      </c>
      <c r="UD14">
        <v>58509</v>
      </c>
      <c r="UE14">
        <v>56690</v>
      </c>
      <c r="UF14">
        <v>54592</v>
      </c>
      <c r="UG14">
        <v>53754</v>
      </c>
      <c r="UH14">
        <v>52647</v>
      </c>
      <c r="UI14">
        <v>53138</v>
      </c>
      <c r="UJ14">
        <v>50126</v>
      </c>
      <c r="UK14">
        <v>79670</v>
      </c>
      <c r="UL14">
        <v>79148</v>
      </c>
      <c r="UM14">
        <v>77955</v>
      </c>
      <c r="UN14">
        <v>73926</v>
      </c>
      <c r="UO14">
        <v>72147</v>
      </c>
      <c r="UP14">
        <v>70426</v>
      </c>
      <c r="UQ14">
        <v>65587</v>
      </c>
      <c r="UR14">
        <v>64791</v>
      </c>
      <c r="US14">
        <v>67716</v>
      </c>
      <c r="UT14">
        <v>68678</v>
      </c>
      <c r="UU14">
        <v>67408</v>
      </c>
      <c r="UV14">
        <v>65445</v>
      </c>
      <c r="UW14">
        <v>66480</v>
      </c>
      <c r="UX14">
        <v>53100</v>
      </c>
      <c r="UY14">
        <v>51820</v>
      </c>
      <c r="UZ14">
        <v>49832</v>
      </c>
      <c r="VA14">
        <v>50226</v>
      </c>
      <c r="VB14">
        <v>49284</v>
      </c>
      <c r="VC14">
        <v>49786</v>
      </c>
      <c r="VD14">
        <v>50662</v>
      </c>
      <c r="VE14">
        <v>48170</v>
      </c>
      <c r="VF14">
        <v>46963</v>
      </c>
      <c r="VG14">
        <v>48624</v>
      </c>
      <c r="VH14">
        <v>48875</v>
      </c>
      <c r="VI14">
        <v>48925</v>
      </c>
      <c r="VJ14">
        <v>70394</v>
      </c>
      <c r="VK14">
        <v>72021</v>
      </c>
      <c r="VL14">
        <v>73169</v>
      </c>
      <c r="VM14">
        <v>62418</v>
      </c>
      <c r="VN14">
        <v>56472</v>
      </c>
      <c r="VO14">
        <v>52575</v>
      </c>
      <c r="VP14">
        <v>49872</v>
      </c>
      <c r="VQ14">
        <v>49635</v>
      </c>
      <c r="VR14">
        <v>44476</v>
      </c>
      <c r="VS14">
        <v>41074</v>
      </c>
      <c r="VT14">
        <v>40344</v>
      </c>
      <c r="VU14">
        <v>39167</v>
      </c>
      <c r="VV14">
        <v>40668</v>
      </c>
      <c r="VW14">
        <v>41444</v>
      </c>
      <c r="VX14">
        <v>35712</v>
      </c>
      <c r="VY14">
        <v>34167</v>
      </c>
      <c r="VZ14">
        <v>31461</v>
      </c>
      <c r="WA14">
        <v>31357</v>
      </c>
      <c r="WB14">
        <v>30624</v>
      </c>
      <c r="WC14">
        <v>28471</v>
      </c>
      <c r="WD14">
        <v>89348</v>
      </c>
      <c r="WE14">
        <v>89637</v>
      </c>
      <c r="WF14">
        <v>86707</v>
      </c>
      <c r="WG14">
        <v>84658</v>
      </c>
      <c r="WH14">
        <v>70772</v>
      </c>
      <c r="WI14">
        <v>65719</v>
      </c>
      <c r="WJ14">
        <v>61915</v>
      </c>
      <c r="WK14">
        <v>54319</v>
      </c>
      <c r="WL14">
        <v>53992</v>
      </c>
      <c r="WM14">
        <v>51083</v>
      </c>
      <c r="WN14">
        <v>43947</v>
      </c>
      <c r="WO14">
        <v>41986</v>
      </c>
      <c r="WP14">
        <v>40890</v>
      </c>
      <c r="WQ14">
        <v>37642</v>
      </c>
      <c r="WR14">
        <v>36101</v>
      </c>
      <c r="WS14">
        <v>35741</v>
      </c>
      <c r="WT14">
        <v>34697</v>
      </c>
      <c r="WU14">
        <v>32371</v>
      </c>
      <c r="WV14">
        <v>32468</v>
      </c>
      <c r="WW14">
        <v>31730</v>
      </c>
      <c r="WX14">
        <v>90624</v>
      </c>
      <c r="WY14">
        <v>90461</v>
      </c>
      <c r="WZ14">
        <v>83471</v>
      </c>
      <c r="XA14">
        <v>68848</v>
      </c>
      <c r="XB14">
        <v>62554</v>
      </c>
      <c r="XC14">
        <v>58748</v>
      </c>
      <c r="XD14">
        <v>56540</v>
      </c>
      <c r="XE14">
        <v>54173</v>
      </c>
      <c r="XF14">
        <v>51864</v>
      </c>
      <c r="XG14">
        <v>47745</v>
      </c>
      <c r="XH14">
        <v>42251</v>
      </c>
      <c r="XI14">
        <v>38321</v>
      </c>
      <c r="XJ14">
        <v>33994</v>
      </c>
      <c r="XK14">
        <v>31599</v>
      </c>
      <c r="XL14">
        <v>29152</v>
      </c>
      <c r="XM14">
        <v>28625</v>
      </c>
      <c r="XN14">
        <v>28625</v>
      </c>
      <c r="XO14">
        <v>26970</v>
      </c>
      <c r="XP14">
        <v>26455</v>
      </c>
      <c r="XQ14">
        <v>25865</v>
      </c>
      <c r="XR14">
        <v>26739</v>
      </c>
      <c r="XS14">
        <v>25898</v>
      </c>
      <c r="XT14">
        <v>22688</v>
      </c>
      <c r="XU14">
        <v>24382</v>
      </c>
      <c r="XV14">
        <v>20325</v>
      </c>
      <c r="XW14">
        <v>83482</v>
      </c>
      <c r="XX14">
        <v>82326</v>
      </c>
      <c r="XY14">
        <v>74721</v>
      </c>
      <c r="XZ14">
        <v>75620</v>
      </c>
      <c r="YA14">
        <v>72716</v>
      </c>
      <c r="YB14">
        <v>64814</v>
      </c>
      <c r="YC14">
        <v>59104</v>
      </c>
      <c r="YD14">
        <v>47874</v>
      </c>
      <c r="YE14">
        <v>47302</v>
      </c>
      <c r="YF14">
        <v>42722</v>
      </c>
      <c r="YG14">
        <v>37031</v>
      </c>
      <c r="YH14">
        <v>33404</v>
      </c>
      <c r="YI14">
        <v>33075</v>
      </c>
      <c r="YJ14">
        <v>33075</v>
      </c>
      <c r="YK14">
        <v>33075</v>
      </c>
      <c r="YL14">
        <v>33362</v>
      </c>
      <c r="YM14">
        <v>31750</v>
      </c>
      <c r="YN14">
        <v>29700</v>
      </c>
      <c r="YO14">
        <v>28589</v>
      </c>
      <c r="YP14">
        <v>29714</v>
      </c>
      <c r="YQ14">
        <v>90453</v>
      </c>
      <c r="YR14">
        <v>88417</v>
      </c>
      <c r="YS14">
        <v>86741</v>
      </c>
      <c r="YT14">
        <v>78423</v>
      </c>
      <c r="YU14">
        <v>70604</v>
      </c>
      <c r="YV14">
        <v>64379</v>
      </c>
      <c r="YW14">
        <v>54217</v>
      </c>
      <c r="YX14">
        <v>45751</v>
      </c>
      <c r="YY14">
        <v>41756</v>
      </c>
      <c r="YZ14">
        <v>37545</v>
      </c>
      <c r="ZA14">
        <v>34663</v>
      </c>
      <c r="ZB14">
        <v>32263</v>
      </c>
      <c r="ZC14">
        <v>32029</v>
      </c>
      <c r="ZD14">
        <v>29699</v>
      </c>
      <c r="ZE14">
        <v>29669</v>
      </c>
      <c r="ZF14">
        <v>29117</v>
      </c>
      <c r="ZG14">
        <v>29115</v>
      </c>
      <c r="ZH14">
        <v>30259</v>
      </c>
      <c r="ZI14">
        <v>30173</v>
      </c>
      <c r="ZJ14">
        <v>28216</v>
      </c>
      <c r="ZK14">
        <v>28875</v>
      </c>
      <c r="ZL14">
        <v>31261</v>
      </c>
      <c r="ZM14">
        <v>31463</v>
      </c>
      <c r="ZN14">
        <v>31229</v>
      </c>
      <c r="ZO14">
        <v>30898</v>
      </c>
      <c r="ZP14">
        <v>101616</v>
      </c>
      <c r="ZQ14">
        <v>100704</v>
      </c>
      <c r="ZR14">
        <v>101090</v>
      </c>
      <c r="ZS14">
        <v>96428</v>
      </c>
      <c r="ZT14">
        <v>89546</v>
      </c>
      <c r="ZU14">
        <v>86758</v>
      </c>
      <c r="ZV14">
        <v>82807</v>
      </c>
      <c r="ZW14">
        <v>80190</v>
      </c>
      <c r="ZX14">
        <v>81316</v>
      </c>
      <c r="ZY14">
        <v>79454</v>
      </c>
      <c r="ZZ14">
        <v>79602</v>
      </c>
      <c r="AAA14">
        <v>73935</v>
      </c>
      <c r="AAB14">
        <v>73156</v>
      </c>
      <c r="AAC14">
        <v>71624</v>
      </c>
      <c r="AAD14">
        <v>69596</v>
      </c>
      <c r="AAE14">
        <v>68208</v>
      </c>
      <c r="AAF14">
        <v>62819</v>
      </c>
      <c r="AAG14">
        <v>63967</v>
      </c>
      <c r="AAH14">
        <v>62141</v>
      </c>
      <c r="AAI14">
        <v>59689</v>
      </c>
      <c r="AAJ14">
        <v>98617</v>
      </c>
      <c r="AAK14">
        <v>98651</v>
      </c>
      <c r="AAL14">
        <v>93784</v>
      </c>
      <c r="AAM14">
        <v>85464</v>
      </c>
      <c r="AAN14">
        <v>79395</v>
      </c>
      <c r="AAO14">
        <v>72496</v>
      </c>
      <c r="AAP14">
        <v>63504</v>
      </c>
      <c r="AAQ14">
        <v>54473</v>
      </c>
      <c r="AAR14">
        <v>44494</v>
      </c>
      <c r="AAS14">
        <v>38937</v>
      </c>
      <c r="AAT14">
        <v>35398</v>
      </c>
      <c r="AAU14">
        <v>32135</v>
      </c>
      <c r="AAV14">
        <v>29861</v>
      </c>
      <c r="AAW14">
        <v>29861</v>
      </c>
      <c r="AAX14">
        <v>29760</v>
      </c>
      <c r="AAY14">
        <v>29192</v>
      </c>
      <c r="AAZ14">
        <v>28093</v>
      </c>
      <c r="ABA14">
        <v>28093</v>
      </c>
      <c r="ABB14">
        <v>28093</v>
      </c>
      <c r="ABC14">
        <v>26929</v>
      </c>
      <c r="ABD14">
        <v>101456</v>
      </c>
      <c r="ABE14">
        <v>101824</v>
      </c>
      <c r="ABF14">
        <v>100004</v>
      </c>
      <c r="ABG14">
        <v>84003</v>
      </c>
      <c r="ABH14">
        <v>81718</v>
      </c>
      <c r="ABI14">
        <v>77869</v>
      </c>
      <c r="ABJ14">
        <v>71938</v>
      </c>
      <c r="ABK14">
        <v>63215</v>
      </c>
      <c r="ABL14">
        <v>60391</v>
      </c>
      <c r="ABM14">
        <v>56543</v>
      </c>
      <c r="ABN14">
        <v>53316</v>
      </c>
      <c r="ABO14">
        <v>50198</v>
      </c>
      <c r="ABP14">
        <v>49261</v>
      </c>
      <c r="ABQ14">
        <v>47768</v>
      </c>
      <c r="ABR14">
        <v>46476</v>
      </c>
      <c r="ABS14">
        <v>45900</v>
      </c>
      <c r="ABT14">
        <v>44550</v>
      </c>
      <c r="ABU14">
        <v>41145</v>
      </c>
      <c r="ABV14">
        <v>40727</v>
      </c>
      <c r="ABW14">
        <v>41574</v>
      </c>
      <c r="ABX14">
        <v>41904</v>
      </c>
      <c r="ABY14">
        <v>42777</v>
      </c>
      <c r="ABZ14">
        <v>41496</v>
      </c>
      <c r="ACA14">
        <v>41091</v>
      </c>
      <c r="ACB14">
        <v>40037</v>
      </c>
      <c r="ACC14">
        <v>118000</v>
      </c>
      <c r="ACD14">
        <v>114894</v>
      </c>
      <c r="ACE14">
        <v>102694</v>
      </c>
      <c r="ACF14">
        <v>96203</v>
      </c>
      <c r="ACG14">
        <v>93400</v>
      </c>
      <c r="ACH14">
        <v>89712</v>
      </c>
      <c r="ACI14">
        <v>79894</v>
      </c>
      <c r="ACJ14">
        <v>72748</v>
      </c>
      <c r="ACK14">
        <v>70499</v>
      </c>
      <c r="ACL14">
        <v>68436</v>
      </c>
      <c r="ACM14">
        <v>64703</v>
      </c>
      <c r="ACN14">
        <v>63059</v>
      </c>
      <c r="ACO14">
        <v>61507</v>
      </c>
      <c r="ACP14">
        <v>58044</v>
      </c>
      <c r="ACQ14">
        <v>57311</v>
      </c>
      <c r="ACR14">
        <v>52525</v>
      </c>
      <c r="ACS14">
        <v>49534</v>
      </c>
      <c r="ACT14">
        <v>48669</v>
      </c>
      <c r="ACU14">
        <v>46262</v>
      </c>
      <c r="ACV14">
        <v>44291</v>
      </c>
      <c r="ACW14">
        <v>79153</v>
      </c>
      <c r="ACX14">
        <v>76780</v>
      </c>
      <c r="ACY14">
        <v>70227</v>
      </c>
      <c r="ACZ14">
        <v>65334</v>
      </c>
      <c r="ADA14">
        <v>57976</v>
      </c>
      <c r="ADB14">
        <v>56560</v>
      </c>
      <c r="ADC14">
        <v>50007</v>
      </c>
      <c r="ADD14">
        <v>50062</v>
      </c>
      <c r="ADE14">
        <v>51139</v>
      </c>
      <c r="ADF14">
        <v>50245</v>
      </c>
      <c r="ADG14">
        <v>50209</v>
      </c>
      <c r="ADH14">
        <v>48388</v>
      </c>
      <c r="ADI14">
        <v>46611</v>
      </c>
      <c r="ADJ14">
        <v>45913</v>
      </c>
      <c r="ADK14">
        <v>45687</v>
      </c>
      <c r="ADL14">
        <v>46527</v>
      </c>
      <c r="ADM14">
        <v>43340</v>
      </c>
      <c r="ADN14">
        <v>42246</v>
      </c>
      <c r="ADO14">
        <v>40748</v>
      </c>
      <c r="ADP14">
        <v>37978</v>
      </c>
      <c r="ADQ14">
        <v>94583</v>
      </c>
      <c r="ADR14">
        <v>92938</v>
      </c>
      <c r="ADS14">
        <v>87078</v>
      </c>
      <c r="ADT14">
        <v>81947</v>
      </c>
      <c r="ADU14">
        <v>74119</v>
      </c>
      <c r="ADV14">
        <v>63056</v>
      </c>
      <c r="ADW14">
        <v>56273</v>
      </c>
      <c r="ADX14">
        <v>50778</v>
      </c>
      <c r="ADY14">
        <v>49166</v>
      </c>
      <c r="ADZ14">
        <v>47350</v>
      </c>
      <c r="AEA14">
        <v>46327</v>
      </c>
      <c r="AEB14">
        <v>44618</v>
      </c>
      <c r="AEC14">
        <v>43864</v>
      </c>
      <c r="AED14">
        <v>43593</v>
      </c>
      <c r="AEE14">
        <v>42587</v>
      </c>
      <c r="AEF14">
        <v>42255</v>
      </c>
      <c r="AEG14">
        <v>41488</v>
      </c>
      <c r="AEH14">
        <v>39782</v>
      </c>
      <c r="AEI14">
        <v>39909</v>
      </c>
      <c r="AEJ14">
        <v>38954</v>
      </c>
      <c r="AEK14">
        <v>38651</v>
      </c>
      <c r="AEL14">
        <v>38033</v>
      </c>
      <c r="AEM14">
        <v>37484</v>
      </c>
      <c r="AEN14">
        <v>38039</v>
      </c>
      <c r="AEO14">
        <v>37887</v>
      </c>
      <c r="AEP14">
        <v>84897</v>
      </c>
      <c r="AEQ14">
        <v>86789</v>
      </c>
      <c r="AER14">
        <v>85860</v>
      </c>
      <c r="AES14">
        <v>81561</v>
      </c>
      <c r="AET14">
        <v>79285</v>
      </c>
      <c r="AEU14">
        <v>73947</v>
      </c>
      <c r="AEV14">
        <v>71256</v>
      </c>
      <c r="AEW14">
        <v>60648</v>
      </c>
      <c r="AEX14">
        <v>57972</v>
      </c>
      <c r="AEY14">
        <v>57049</v>
      </c>
      <c r="AEZ14">
        <v>52604</v>
      </c>
      <c r="AFA14">
        <v>49810</v>
      </c>
      <c r="AFB14">
        <v>46881</v>
      </c>
      <c r="AFC14">
        <v>45431</v>
      </c>
      <c r="AFD14">
        <v>44406</v>
      </c>
      <c r="AFE14">
        <v>40664</v>
      </c>
      <c r="AFF14">
        <v>39196</v>
      </c>
      <c r="AFG14">
        <v>38125</v>
      </c>
      <c r="AFH14">
        <v>35506</v>
      </c>
      <c r="AFI14">
        <v>34448</v>
      </c>
      <c r="AFJ14">
        <v>104409</v>
      </c>
      <c r="AFK14">
        <v>102700</v>
      </c>
      <c r="AFL14">
        <v>101669</v>
      </c>
      <c r="AFM14">
        <v>95326</v>
      </c>
      <c r="AFN14">
        <v>90100</v>
      </c>
      <c r="AFO14">
        <v>83344</v>
      </c>
      <c r="AFP14">
        <v>75756</v>
      </c>
      <c r="AFQ14">
        <v>62909</v>
      </c>
      <c r="AFR14">
        <v>62012</v>
      </c>
      <c r="AFS14">
        <v>60309</v>
      </c>
      <c r="AFT14">
        <v>59217</v>
      </c>
      <c r="AFU14">
        <v>46669</v>
      </c>
      <c r="AFV14">
        <v>47245</v>
      </c>
      <c r="AFW14">
        <v>43880</v>
      </c>
      <c r="AFX14">
        <v>42280</v>
      </c>
      <c r="AFY14">
        <v>45029</v>
      </c>
      <c r="AFZ14">
        <v>44450</v>
      </c>
      <c r="AGA14">
        <v>43704</v>
      </c>
      <c r="AGB14">
        <v>43587</v>
      </c>
      <c r="AGC14">
        <v>42842</v>
      </c>
      <c r="AGD14">
        <v>92722</v>
      </c>
      <c r="AGE14">
        <v>91633</v>
      </c>
      <c r="AGF14">
        <v>84988</v>
      </c>
      <c r="AGG14">
        <v>82204</v>
      </c>
      <c r="AGH14">
        <v>72648</v>
      </c>
      <c r="AGI14">
        <v>66199</v>
      </c>
      <c r="AGJ14">
        <v>57643</v>
      </c>
      <c r="AGK14">
        <v>47630</v>
      </c>
      <c r="AGL14">
        <v>48002</v>
      </c>
      <c r="AGM14">
        <v>49814</v>
      </c>
      <c r="AGN14">
        <v>47828</v>
      </c>
      <c r="AGO14">
        <v>47898</v>
      </c>
      <c r="AGP14">
        <v>47828</v>
      </c>
      <c r="AGQ14">
        <v>47259</v>
      </c>
      <c r="AGR14">
        <v>45769</v>
      </c>
      <c r="AGS14">
        <v>47305</v>
      </c>
      <c r="AGT14">
        <v>47575</v>
      </c>
      <c r="AGU14">
        <v>42807</v>
      </c>
      <c r="AGV14">
        <v>42182</v>
      </c>
      <c r="AGW14">
        <v>40460</v>
      </c>
      <c r="AGX14">
        <v>37803</v>
      </c>
      <c r="AGY14">
        <v>31986</v>
      </c>
      <c r="AGZ14">
        <v>30281</v>
      </c>
      <c r="AHA14">
        <v>29387</v>
      </c>
      <c r="AHB14">
        <v>28944</v>
      </c>
      <c r="AHC14">
        <v>76427</v>
      </c>
      <c r="AHD14">
        <v>76906</v>
      </c>
      <c r="AHE14">
        <v>70816</v>
      </c>
      <c r="AHF14">
        <v>66851</v>
      </c>
      <c r="AHG14">
        <v>63970</v>
      </c>
      <c r="AHH14">
        <v>63796</v>
      </c>
      <c r="AHI14">
        <v>59670</v>
      </c>
      <c r="AHJ14">
        <v>54395</v>
      </c>
      <c r="AHK14">
        <v>52411</v>
      </c>
      <c r="AHL14">
        <v>47888</v>
      </c>
      <c r="AHM14">
        <v>43474</v>
      </c>
      <c r="AHN14">
        <v>41374</v>
      </c>
      <c r="AHO14">
        <v>39207</v>
      </c>
      <c r="AHP14">
        <v>39207</v>
      </c>
      <c r="AHQ14">
        <v>37072</v>
      </c>
      <c r="AHR14">
        <v>36603</v>
      </c>
      <c r="AHS14">
        <v>35519</v>
      </c>
      <c r="AHT14">
        <v>34565</v>
      </c>
      <c r="AHU14">
        <v>34357</v>
      </c>
      <c r="AHV14">
        <v>33710</v>
      </c>
      <c r="AHW14">
        <v>55980</v>
      </c>
      <c r="AHX14">
        <v>54196</v>
      </c>
      <c r="AHY14">
        <v>50218</v>
      </c>
      <c r="AHZ14">
        <v>45010</v>
      </c>
      <c r="AIA14">
        <v>43133</v>
      </c>
      <c r="AIB14">
        <v>39278</v>
      </c>
      <c r="AIC14">
        <v>36540</v>
      </c>
      <c r="AID14">
        <v>34423</v>
      </c>
      <c r="AIE14">
        <v>34423</v>
      </c>
      <c r="AIF14">
        <v>34423</v>
      </c>
      <c r="AIG14">
        <v>32880</v>
      </c>
      <c r="AIH14">
        <v>32187</v>
      </c>
      <c r="AII14">
        <v>31493</v>
      </c>
      <c r="AIJ14">
        <v>30378</v>
      </c>
      <c r="AIK14">
        <v>29932</v>
      </c>
      <c r="AIL14">
        <v>29119</v>
      </c>
      <c r="AIM14">
        <v>27973</v>
      </c>
      <c r="AIN14">
        <v>27789</v>
      </c>
      <c r="AIO14">
        <v>26041</v>
      </c>
      <c r="AIP14">
        <v>23984</v>
      </c>
      <c r="AIQ14">
        <v>63255</v>
      </c>
      <c r="AIR14">
        <v>65961</v>
      </c>
      <c r="AIS14">
        <v>68279</v>
      </c>
      <c r="AIT14">
        <v>71280</v>
      </c>
      <c r="AIU14">
        <v>65339</v>
      </c>
      <c r="AIV14">
        <v>65282</v>
      </c>
      <c r="AIW14">
        <v>34309</v>
      </c>
      <c r="AIX14">
        <v>36969</v>
      </c>
      <c r="AIY14">
        <v>40736</v>
      </c>
      <c r="AIZ14">
        <v>44061</v>
      </c>
      <c r="AJA14">
        <v>43585</v>
      </c>
      <c r="AJB14">
        <v>43087</v>
      </c>
      <c r="AJC14">
        <v>43007</v>
      </c>
      <c r="AJD14">
        <v>41242</v>
      </c>
      <c r="AJE14">
        <v>40172</v>
      </c>
      <c r="AJF14">
        <v>40644</v>
      </c>
      <c r="AJG14">
        <v>37862</v>
      </c>
      <c r="AJH14">
        <v>36692</v>
      </c>
      <c r="AJI14">
        <v>35045</v>
      </c>
      <c r="AJJ14">
        <v>35591</v>
      </c>
      <c r="AJK14">
        <v>34148</v>
      </c>
      <c r="AJL14">
        <v>34062</v>
      </c>
      <c r="AJM14">
        <v>33867</v>
      </c>
      <c r="AJN14">
        <v>34824</v>
      </c>
      <c r="AJO14">
        <v>32706</v>
      </c>
      <c r="AJP14">
        <v>95011</v>
      </c>
      <c r="AJQ14">
        <v>96031</v>
      </c>
      <c r="AJR14">
        <v>89717</v>
      </c>
      <c r="AJS14">
        <v>81631</v>
      </c>
      <c r="AJT14">
        <v>79344</v>
      </c>
      <c r="AJU14">
        <v>74513</v>
      </c>
      <c r="AJV14">
        <v>69254</v>
      </c>
      <c r="AJW14">
        <v>62493</v>
      </c>
      <c r="AJX14">
        <v>60276</v>
      </c>
      <c r="AJY14">
        <v>59203</v>
      </c>
      <c r="AJZ14">
        <v>54115</v>
      </c>
      <c r="AKA14">
        <v>54421</v>
      </c>
      <c r="AKB14">
        <v>52266</v>
      </c>
      <c r="AKC14">
        <v>51309</v>
      </c>
      <c r="AKD14">
        <v>49022</v>
      </c>
      <c r="AKE14">
        <v>47625</v>
      </c>
      <c r="AKF14">
        <v>45387</v>
      </c>
      <c r="AKG14">
        <v>43351</v>
      </c>
      <c r="AKH14">
        <v>43443</v>
      </c>
      <c r="AKI14">
        <v>45859</v>
      </c>
      <c r="AKJ14">
        <v>84190</v>
      </c>
      <c r="AKK14">
        <v>84208</v>
      </c>
      <c r="AKL14">
        <v>72806</v>
      </c>
      <c r="AKM14">
        <v>65638</v>
      </c>
      <c r="AKN14">
        <v>54535</v>
      </c>
      <c r="AKO14">
        <v>52432</v>
      </c>
      <c r="AKP14">
        <v>49620</v>
      </c>
      <c r="AKQ14">
        <v>44627</v>
      </c>
      <c r="AKR14">
        <v>42982</v>
      </c>
      <c r="AKS14">
        <v>40659</v>
      </c>
      <c r="AKT14">
        <v>35759</v>
      </c>
      <c r="AKU14">
        <v>33344</v>
      </c>
      <c r="AKV14">
        <v>28618</v>
      </c>
      <c r="AKW14">
        <v>28753</v>
      </c>
      <c r="AKX14">
        <v>27265</v>
      </c>
      <c r="AKY14">
        <v>26691</v>
      </c>
      <c r="AKZ14">
        <v>26003</v>
      </c>
      <c r="ALA14">
        <v>25662</v>
      </c>
      <c r="ALB14">
        <v>25662</v>
      </c>
      <c r="ALC14">
        <v>25352</v>
      </c>
      <c r="ALD14">
        <v>87775</v>
      </c>
      <c r="ALE14">
        <v>87359</v>
      </c>
      <c r="ALF14">
        <v>86169</v>
      </c>
      <c r="ALG14">
        <v>79269</v>
      </c>
      <c r="ALH14">
        <v>75163</v>
      </c>
      <c r="ALI14">
        <v>66016</v>
      </c>
      <c r="ALJ14">
        <v>61296</v>
      </c>
      <c r="ALK14">
        <v>53610</v>
      </c>
      <c r="ALL14">
        <v>50176</v>
      </c>
      <c r="ALM14">
        <v>46476</v>
      </c>
      <c r="ALN14">
        <v>42523</v>
      </c>
      <c r="ALO14">
        <v>37087</v>
      </c>
      <c r="ALP14">
        <v>34626</v>
      </c>
      <c r="ALQ14">
        <v>32341</v>
      </c>
      <c r="ALR14">
        <v>31185</v>
      </c>
      <c r="ALS14">
        <v>29893</v>
      </c>
      <c r="ALT14">
        <v>27829</v>
      </c>
      <c r="ALU14">
        <v>27314</v>
      </c>
      <c r="ALV14">
        <v>27238</v>
      </c>
      <c r="ALW14">
        <v>27947</v>
      </c>
      <c r="ALX14">
        <v>28551</v>
      </c>
      <c r="ALY14">
        <v>28410</v>
      </c>
      <c r="ALZ14">
        <v>26946</v>
      </c>
      <c r="AMA14">
        <v>26844</v>
      </c>
      <c r="AMB14">
        <v>25931</v>
      </c>
      <c r="AMC14">
        <v>88998</v>
      </c>
      <c r="AMD14">
        <v>88968</v>
      </c>
      <c r="AME14">
        <v>88289</v>
      </c>
      <c r="AMF14">
        <v>77699</v>
      </c>
      <c r="AMG14">
        <v>70378</v>
      </c>
      <c r="AMH14">
        <v>70112</v>
      </c>
      <c r="AMI14">
        <v>59077</v>
      </c>
      <c r="AMJ14">
        <v>53169</v>
      </c>
      <c r="AMK14">
        <v>52560</v>
      </c>
      <c r="AML14">
        <v>49596</v>
      </c>
      <c r="AMM14">
        <v>46332</v>
      </c>
      <c r="AMN14">
        <v>41100</v>
      </c>
      <c r="AMO14">
        <v>39458</v>
      </c>
      <c r="AMP14">
        <v>36760</v>
      </c>
      <c r="AMQ14">
        <v>36832</v>
      </c>
      <c r="AMR14">
        <v>37065</v>
      </c>
      <c r="AMS14">
        <v>37315</v>
      </c>
      <c r="AMT14">
        <v>37540</v>
      </c>
      <c r="AMU14">
        <v>34846</v>
      </c>
      <c r="AMV14">
        <v>33365</v>
      </c>
      <c r="AMW14">
        <v>80422</v>
      </c>
      <c r="AMX14">
        <v>80820</v>
      </c>
      <c r="AMY14">
        <v>81847</v>
      </c>
      <c r="AMZ14">
        <v>79748</v>
      </c>
      <c r="ANA14">
        <v>70952</v>
      </c>
      <c r="ANB14">
        <v>68056</v>
      </c>
      <c r="ANC14">
        <v>63083</v>
      </c>
      <c r="AND14">
        <v>51093</v>
      </c>
      <c r="ANE14">
        <v>49798</v>
      </c>
      <c r="ANF14">
        <v>48024</v>
      </c>
      <c r="ANG14">
        <v>45414</v>
      </c>
      <c r="ANH14">
        <v>48016</v>
      </c>
      <c r="ANI14">
        <v>45561</v>
      </c>
      <c r="ANJ14">
        <v>44972</v>
      </c>
      <c r="ANK14">
        <v>39201</v>
      </c>
      <c r="ANL14">
        <v>38900</v>
      </c>
      <c r="ANM14">
        <v>37391</v>
      </c>
      <c r="ANN14">
        <v>35039</v>
      </c>
      <c r="ANO14">
        <v>34200</v>
      </c>
      <c r="ANP14">
        <v>31433</v>
      </c>
      <c r="ANQ14">
        <v>74891</v>
      </c>
      <c r="ANR14">
        <v>68529</v>
      </c>
      <c r="ANS14">
        <v>64368</v>
      </c>
      <c r="ANT14">
        <v>62133</v>
      </c>
      <c r="ANU14">
        <v>63140</v>
      </c>
      <c r="ANV14">
        <v>59212</v>
      </c>
      <c r="ANW14">
        <v>55241</v>
      </c>
      <c r="ANX14">
        <v>50961</v>
      </c>
      <c r="ANY14">
        <v>45583</v>
      </c>
      <c r="ANZ14">
        <v>42805</v>
      </c>
      <c r="AOA14">
        <v>44247</v>
      </c>
      <c r="AOB14">
        <v>42671</v>
      </c>
      <c r="AOC14">
        <v>41124</v>
      </c>
      <c r="AOD14">
        <v>39762</v>
      </c>
      <c r="AOE14">
        <v>37919</v>
      </c>
      <c r="AOF14">
        <v>35568</v>
      </c>
      <c r="AOG14">
        <v>34636</v>
      </c>
      <c r="AOH14">
        <v>37453</v>
      </c>
      <c r="AOI14">
        <v>37365</v>
      </c>
      <c r="AOJ14">
        <v>35777</v>
      </c>
      <c r="AOK14">
        <v>34695</v>
      </c>
      <c r="AOL14">
        <v>33793</v>
      </c>
      <c r="AOM14">
        <v>33927</v>
      </c>
      <c r="AON14">
        <v>35770</v>
      </c>
      <c r="AOO14">
        <v>35233</v>
      </c>
      <c r="AOP14">
        <v>87395</v>
      </c>
      <c r="AOQ14">
        <v>86753</v>
      </c>
      <c r="AOR14">
        <v>83176</v>
      </c>
      <c r="AOS14">
        <v>72472</v>
      </c>
      <c r="AOT14">
        <v>68766</v>
      </c>
      <c r="AOU14">
        <v>66064</v>
      </c>
      <c r="AOV14">
        <v>63730</v>
      </c>
      <c r="AOW14">
        <v>61019</v>
      </c>
      <c r="AOX14">
        <v>58301</v>
      </c>
      <c r="AOY14">
        <v>56362</v>
      </c>
      <c r="AOZ14">
        <v>52812</v>
      </c>
      <c r="APA14">
        <v>47983</v>
      </c>
      <c r="APB14">
        <v>44439</v>
      </c>
      <c r="APC14">
        <v>41436</v>
      </c>
      <c r="APD14">
        <v>41916</v>
      </c>
      <c r="APE14">
        <v>39589</v>
      </c>
      <c r="APF14">
        <v>37000</v>
      </c>
      <c r="APG14">
        <v>36358</v>
      </c>
      <c r="APH14">
        <v>35090</v>
      </c>
      <c r="API14">
        <v>31391</v>
      </c>
      <c r="APJ14">
        <v>78981</v>
      </c>
      <c r="APK14">
        <v>79786</v>
      </c>
      <c r="APL14">
        <v>77641</v>
      </c>
      <c r="APM14">
        <v>70379</v>
      </c>
      <c r="APN14">
        <v>66608</v>
      </c>
      <c r="APO14">
        <v>64477</v>
      </c>
      <c r="APP14">
        <v>60884</v>
      </c>
      <c r="APQ14">
        <v>57641</v>
      </c>
      <c r="APR14">
        <v>57617</v>
      </c>
      <c r="APS14">
        <v>56379</v>
      </c>
      <c r="APT14">
        <v>54111</v>
      </c>
      <c r="APU14">
        <v>47056</v>
      </c>
      <c r="APV14">
        <v>46451</v>
      </c>
      <c r="APW14">
        <v>46662</v>
      </c>
      <c r="APX14">
        <v>45962</v>
      </c>
      <c r="APY14">
        <v>43462</v>
      </c>
      <c r="APZ14">
        <v>43719</v>
      </c>
      <c r="AQA14">
        <v>42660</v>
      </c>
      <c r="AQB14">
        <v>40104</v>
      </c>
      <c r="AQC14">
        <v>39211</v>
      </c>
      <c r="AQD14">
        <v>39761</v>
      </c>
      <c r="AQE14">
        <v>39620</v>
      </c>
      <c r="AQF14">
        <v>38930</v>
      </c>
      <c r="AQG14">
        <v>38691</v>
      </c>
      <c r="AQH14">
        <v>39303</v>
      </c>
      <c r="AQI14">
        <v>60122</v>
      </c>
      <c r="AQJ14">
        <v>63914</v>
      </c>
      <c r="AQK14">
        <v>63707</v>
      </c>
      <c r="AQL14">
        <v>58045</v>
      </c>
      <c r="AQM14">
        <v>49394</v>
      </c>
      <c r="AQN14">
        <v>43437</v>
      </c>
      <c r="AQO14">
        <v>40873</v>
      </c>
      <c r="AQP14">
        <v>35629</v>
      </c>
      <c r="AQQ14">
        <v>33328</v>
      </c>
      <c r="AQR14">
        <v>30329</v>
      </c>
      <c r="AQS14">
        <v>28220</v>
      </c>
      <c r="AQT14">
        <v>26054</v>
      </c>
      <c r="AQU14">
        <v>27153</v>
      </c>
      <c r="AQV14">
        <v>25977</v>
      </c>
      <c r="AQW14">
        <v>24188</v>
      </c>
      <c r="AQX14">
        <v>23061</v>
      </c>
      <c r="AQY14">
        <v>23050</v>
      </c>
      <c r="AQZ14">
        <v>22682</v>
      </c>
      <c r="ARA14">
        <v>21752</v>
      </c>
      <c r="ARB14">
        <v>21261</v>
      </c>
      <c r="ARC14">
        <v>63710</v>
      </c>
      <c r="ARD14">
        <v>63836</v>
      </c>
      <c r="ARE14">
        <v>61453</v>
      </c>
      <c r="ARF14">
        <v>55039</v>
      </c>
      <c r="ARG14">
        <v>53250</v>
      </c>
      <c r="ARH14">
        <v>52274</v>
      </c>
      <c r="ARI14">
        <v>48544</v>
      </c>
      <c r="ARJ14">
        <v>45993</v>
      </c>
      <c r="ARK14">
        <v>42799</v>
      </c>
      <c r="ARL14">
        <v>40961</v>
      </c>
      <c r="ARM14">
        <v>41451</v>
      </c>
      <c r="ARN14">
        <v>40905</v>
      </c>
      <c r="ARO14">
        <v>39460</v>
      </c>
      <c r="ARP14">
        <v>38813</v>
      </c>
      <c r="ARQ14">
        <v>37729</v>
      </c>
      <c r="ARR14">
        <v>38095</v>
      </c>
      <c r="ARS14">
        <v>37826</v>
      </c>
      <c r="ART14">
        <v>36619</v>
      </c>
      <c r="ARU14">
        <v>35782</v>
      </c>
      <c r="ARV14">
        <v>34049</v>
      </c>
      <c r="ARW14">
        <v>78139</v>
      </c>
      <c r="ARX14">
        <v>82666</v>
      </c>
      <c r="ARY14">
        <v>82550</v>
      </c>
      <c r="ARZ14">
        <v>82550</v>
      </c>
      <c r="ASA14">
        <v>82550</v>
      </c>
      <c r="ASB14">
        <v>74187</v>
      </c>
      <c r="ASC14">
        <v>65670</v>
      </c>
      <c r="ASD14">
        <v>61484</v>
      </c>
      <c r="ASE14">
        <v>57406</v>
      </c>
      <c r="ASF14">
        <v>55801</v>
      </c>
      <c r="ASG14">
        <v>55207</v>
      </c>
      <c r="ASH14">
        <v>52890</v>
      </c>
      <c r="ASI14">
        <v>49901</v>
      </c>
      <c r="ASJ14">
        <v>47196</v>
      </c>
      <c r="ASK14">
        <v>46033</v>
      </c>
      <c r="ASL14">
        <v>45251</v>
      </c>
      <c r="ASM14">
        <v>45745</v>
      </c>
      <c r="ASN14">
        <v>46030</v>
      </c>
      <c r="ASO14">
        <v>43656</v>
      </c>
      <c r="ASP14">
        <v>43849</v>
      </c>
      <c r="ASQ14">
        <v>45029</v>
      </c>
      <c r="ASR14">
        <v>48055</v>
      </c>
      <c r="ASS14">
        <v>46663</v>
      </c>
      <c r="AST14">
        <v>47217</v>
      </c>
      <c r="ASU14">
        <v>46210</v>
      </c>
      <c r="ASV14">
        <v>47779</v>
      </c>
      <c r="ASW14">
        <v>100657</v>
      </c>
      <c r="ASX14">
        <v>101700</v>
      </c>
      <c r="ASY14">
        <v>98310</v>
      </c>
      <c r="ASZ14">
        <v>93954</v>
      </c>
      <c r="ATA14">
        <v>87666</v>
      </c>
      <c r="ATB14">
        <v>84995</v>
      </c>
      <c r="ATC14">
        <v>81120</v>
      </c>
      <c r="ATD14">
        <v>80968</v>
      </c>
      <c r="ATE14">
        <v>69331</v>
      </c>
      <c r="ATF14">
        <v>69150</v>
      </c>
      <c r="ATG14">
        <v>69155</v>
      </c>
      <c r="ATH14">
        <v>67257</v>
      </c>
      <c r="ATI14">
        <v>66045</v>
      </c>
      <c r="ATJ14">
        <v>70277</v>
      </c>
      <c r="ATK14">
        <v>59190</v>
      </c>
      <c r="ATL14">
        <v>55124</v>
      </c>
      <c r="ATM14">
        <v>51586</v>
      </c>
      <c r="ATN14">
        <v>50366</v>
      </c>
      <c r="ATO14">
        <v>44548</v>
      </c>
      <c r="ATP14">
        <v>76194</v>
      </c>
      <c r="ATQ14">
        <v>76180</v>
      </c>
      <c r="ATR14">
        <v>72421</v>
      </c>
      <c r="ATS14">
        <v>65061</v>
      </c>
      <c r="ATT14">
        <v>61259</v>
      </c>
      <c r="ATU14">
        <v>62061</v>
      </c>
      <c r="ATV14">
        <v>61667</v>
      </c>
      <c r="ATW14">
        <v>59861</v>
      </c>
      <c r="ATX14">
        <v>56805</v>
      </c>
      <c r="ATY14">
        <v>55133</v>
      </c>
      <c r="ATZ14">
        <v>53086</v>
      </c>
      <c r="AUA14">
        <v>52065</v>
      </c>
      <c r="AUB14">
        <v>50110</v>
      </c>
      <c r="AUC14">
        <v>49054</v>
      </c>
      <c r="AUD14">
        <v>47626</v>
      </c>
      <c r="AUE14">
        <v>46537</v>
      </c>
      <c r="AUF14">
        <v>39423</v>
      </c>
      <c r="AUG14">
        <v>40301</v>
      </c>
      <c r="AUH14">
        <v>40576</v>
      </c>
      <c r="AUI14">
        <v>38259</v>
      </c>
      <c r="AUJ14">
        <v>99114</v>
      </c>
      <c r="AUK14">
        <v>98731</v>
      </c>
      <c r="AUL14">
        <v>94811</v>
      </c>
      <c r="AUM14">
        <v>91355</v>
      </c>
      <c r="AUN14">
        <v>90860</v>
      </c>
      <c r="AUO14">
        <v>88359</v>
      </c>
      <c r="AUP14">
        <v>85633</v>
      </c>
      <c r="AUQ14">
        <v>85204</v>
      </c>
      <c r="AUR14">
        <v>84319</v>
      </c>
      <c r="AUS14">
        <v>77821</v>
      </c>
      <c r="AUT14">
        <v>73590</v>
      </c>
      <c r="AUU14">
        <v>73176</v>
      </c>
      <c r="AUV14">
        <v>69347</v>
      </c>
      <c r="AUW14">
        <v>66495</v>
      </c>
      <c r="AUX14">
        <v>66495</v>
      </c>
      <c r="AUY14">
        <v>66078</v>
      </c>
      <c r="AUZ14">
        <v>65693</v>
      </c>
      <c r="AVA14">
        <v>62915</v>
      </c>
      <c r="AVB14">
        <v>61442</v>
      </c>
      <c r="AVC14">
        <v>61458</v>
      </c>
      <c r="AVD14">
        <v>62450</v>
      </c>
      <c r="AVE14">
        <v>65812</v>
      </c>
      <c r="AVF14">
        <v>65954</v>
      </c>
      <c r="AVG14">
        <v>62724</v>
      </c>
      <c r="AVH14">
        <v>58152</v>
      </c>
      <c r="AVI14">
        <v>54471</v>
      </c>
      <c r="AVJ14">
        <v>50844</v>
      </c>
      <c r="AVK14">
        <v>49563</v>
      </c>
      <c r="AVL14">
        <v>48155</v>
      </c>
      <c r="AVM14">
        <v>45918</v>
      </c>
      <c r="AVN14">
        <v>44101</v>
      </c>
      <c r="AVO14">
        <v>42748</v>
      </c>
      <c r="AVP14">
        <v>41699</v>
      </c>
      <c r="AVQ14">
        <v>43598</v>
      </c>
      <c r="AVR14">
        <v>41731</v>
      </c>
      <c r="AVS14">
        <v>38960</v>
      </c>
      <c r="AVT14">
        <v>36828</v>
      </c>
      <c r="AVU14">
        <v>35287</v>
      </c>
      <c r="AVV14">
        <v>37871</v>
      </c>
      <c r="AVW14">
        <v>41182</v>
      </c>
      <c r="AVX14">
        <v>40370</v>
      </c>
      <c r="AVY14">
        <v>38351</v>
      </c>
      <c r="AVZ14">
        <v>34369</v>
      </c>
      <c r="AWA14">
        <v>33928</v>
      </c>
      <c r="AWB14">
        <v>33201</v>
      </c>
      <c r="AWC14">
        <v>94733</v>
      </c>
      <c r="AWD14">
        <v>95452</v>
      </c>
      <c r="AWE14">
        <v>90308</v>
      </c>
      <c r="AWF14">
        <v>89329</v>
      </c>
      <c r="AWG14">
        <v>95569</v>
      </c>
      <c r="AWH14">
        <v>93118</v>
      </c>
      <c r="AWI14">
        <v>88682</v>
      </c>
      <c r="AWJ14">
        <v>85082</v>
      </c>
      <c r="AWK14">
        <v>80079</v>
      </c>
      <c r="AWL14">
        <v>76620</v>
      </c>
      <c r="AWM14">
        <v>75560</v>
      </c>
      <c r="AWN14">
        <v>67596</v>
      </c>
      <c r="AWO14">
        <v>68349</v>
      </c>
      <c r="AWP14">
        <v>64559</v>
      </c>
      <c r="AWQ14">
        <v>61379</v>
      </c>
      <c r="AWR14">
        <v>58631</v>
      </c>
      <c r="AWS14">
        <v>56302</v>
      </c>
      <c r="AWT14">
        <v>54072</v>
      </c>
      <c r="AWU14">
        <v>51834</v>
      </c>
      <c r="AWV14">
        <v>50101</v>
      </c>
      <c r="AWW14">
        <v>60781</v>
      </c>
      <c r="AWX14">
        <v>58411</v>
      </c>
      <c r="AWY14">
        <v>53645</v>
      </c>
      <c r="AWZ14">
        <v>52829</v>
      </c>
      <c r="AXA14">
        <v>50613</v>
      </c>
      <c r="AXB14">
        <v>45076</v>
      </c>
      <c r="AXC14">
        <v>43646</v>
      </c>
      <c r="AXD14">
        <v>42010</v>
      </c>
      <c r="AXE14">
        <v>42879</v>
      </c>
      <c r="AXF14">
        <v>42464</v>
      </c>
      <c r="AXG14">
        <v>39934</v>
      </c>
      <c r="AXH14">
        <v>38281</v>
      </c>
      <c r="AXI14">
        <v>36826</v>
      </c>
      <c r="AXJ14">
        <v>35924</v>
      </c>
      <c r="AXK14">
        <v>34887</v>
      </c>
      <c r="AXL14">
        <v>34553</v>
      </c>
      <c r="AXM14">
        <v>32589</v>
      </c>
      <c r="AXN14">
        <v>29463</v>
      </c>
      <c r="AXO14">
        <v>30096</v>
      </c>
      <c r="AXP14">
        <v>32805</v>
      </c>
      <c r="AXQ14">
        <v>33577</v>
      </c>
      <c r="AXR14">
        <v>33350</v>
      </c>
      <c r="AXS14">
        <v>31279</v>
      </c>
      <c r="AXT14">
        <v>26693</v>
      </c>
      <c r="AXU14">
        <v>28658</v>
      </c>
      <c r="AXV14">
        <v>70738</v>
      </c>
      <c r="AXW14">
        <v>72846</v>
      </c>
      <c r="AXX14">
        <v>70634</v>
      </c>
      <c r="AXY14">
        <v>65363</v>
      </c>
      <c r="AXZ14">
        <v>58708</v>
      </c>
      <c r="AYA14">
        <v>54357</v>
      </c>
      <c r="AYB14">
        <v>49254</v>
      </c>
      <c r="AYC14">
        <v>45854</v>
      </c>
      <c r="AYD14">
        <v>44966</v>
      </c>
      <c r="AYE14">
        <v>43304</v>
      </c>
      <c r="AYF14">
        <v>42053</v>
      </c>
      <c r="AYG14">
        <v>42224</v>
      </c>
      <c r="AYH14">
        <v>40419</v>
      </c>
      <c r="AYI14">
        <v>39312</v>
      </c>
      <c r="AYJ14">
        <v>38599</v>
      </c>
      <c r="AYK14">
        <v>37816</v>
      </c>
      <c r="AYL14">
        <v>37084</v>
      </c>
      <c r="AYM14">
        <v>37229</v>
      </c>
      <c r="AYN14">
        <v>37644</v>
      </c>
      <c r="AYO14">
        <v>36897</v>
      </c>
      <c r="AYP14">
        <v>72159</v>
      </c>
      <c r="AYQ14">
        <v>70939</v>
      </c>
      <c r="AYR14">
        <v>65365</v>
      </c>
      <c r="AYS14">
        <v>59724</v>
      </c>
      <c r="AYT14">
        <v>57147</v>
      </c>
      <c r="AYU14">
        <v>56812</v>
      </c>
      <c r="AYV14">
        <v>51463</v>
      </c>
      <c r="AYW14">
        <v>48259</v>
      </c>
      <c r="AYX14">
        <v>47198</v>
      </c>
      <c r="AYY14">
        <v>44462</v>
      </c>
      <c r="AYZ14">
        <v>43505</v>
      </c>
      <c r="AZA14">
        <v>43002</v>
      </c>
      <c r="AZB14">
        <v>39016</v>
      </c>
      <c r="AZC14">
        <v>37726</v>
      </c>
      <c r="AZD14">
        <v>36490</v>
      </c>
      <c r="AZE14">
        <v>36280</v>
      </c>
      <c r="AZF14">
        <v>35683</v>
      </c>
      <c r="AZG14">
        <v>32984</v>
      </c>
      <c r="AZH14">
        <v>31025</v>
      </c>
      <c r="AZI14">
        <v>29518</v>
      </c>
      <c r="AZJ14">
        <v>61961</v>
      </c>
      <c r="AZK14">
        <v>61248</v>
      </c>
      <c r="AZL14">
        <v>57725</v>
      </c>
      <c r="AZM14">
        <v>51706</v>
      </c>
      <c r="AZN14">
        <v>50819</v>
      </c>
      <c r="AZO14">
        <v>48626</v>
      </c>
      <c r="AZP14">
        <v>47352</v>
      </c>
      <c r="AZQ14">
        <v>53428</v>
      </c>
      <c r="AZR14">
        <v>53428</v>
      </c>
      <c r="AZS14">
        <v>51333</v>
      </c>
      <c r="AZT14">
        <v>53323</v>
      </c>
      <c r="AZU14">
        <v>52571</v>
      </c>
      <c r="AZV14">
        <v>53880</v>
      </c>
      <c r="AZW14">
        <v>52992</v>
      </c>
      <c r="AZX14">
        <v>51188</v>
      </c>
      <c r="AZY14">
        <v>49075</v>
      </c>
      <c r="AZZ14">
        <v>46686</v>
      </c>
      <c r="BAA14">
        <v>43678</v>
      </c>
      <c r="BAB14">
        <v>41534</v>
      </c>
      <c r="BAC14">
        <v>38916</v>
      </c>
      <c r="BAD14">
        <v>36533</v>
      </c>
      <c r="BAE14">
        <v>36065</v>
      </c>
      <c r="BAF14">
        <v>34596</v>
      </c>
      <c r="BAG14">
        <v>33734</v>
      </c>
      <c r="BAH14">
        <v>33113</v>
      </c>
      <c r="BAI14">
        <v>74943</v>
      </c>
      <c r="BAJ14">
        <v>73561</v>
      </c>
      <c r="BAK14">
        <v>70372</v>
      </c>
      <c r="BAL14">
        <v>60839</v>
      </c>
      <c r="BAM14">
        <v>56593</v>
      </c>
      <c r="BAN14">
        <v>53823</v>
      </c>
      <c r="BAO14">
        <v>50701</v>
      </c>
      <c r="BAP14">
        <v>47873</v>
      </c>
      <c r="BAQ14">
        <v>46530</v>
      </c>
      <c r="BAR14">
        <v>45877</v>
      </c>
      <c r="BAS14">
        <v>44190</v>
      </c>
      <c r="BAT14">
        <v>44676</v>
      </c>
      <c r="BAU14">
        <v>40672</v>
      </c>
      <c r="BAV14">
        <v>40240</v>
      </c>
      <c r="BAW14">
        <v>39900</v>
      </c>
      <c r="BAX14">
        <v>36712</v>
      </c>
      <c r="BAY14">
        <v>37164</v>
      </c>
      <c r="BAZ14">
        <v>35715</v>
      </c>
      <c r="BBA14">
        <v>35647</v>
      </c>
      <c r="BBB14">
        <v>33515</v>
      </c>
      <c r="BBC14">
        <v>67827</v>
      </c>
      <c r="BBD14">
        <v>65575</v>
      </c>
      <c r="BBE14">
        <v>64033</v>
      </c>
      <c r="BBF14">
        <v>59109</v>
      </c>
      <c r="BBG14">
        <v>55371</v>
      </c>
      <c r="BBH14">
        <v>55076</v>
      </c>
      <c r="BBI14">
        <v>45993</v>
      </c>
      <c r="BBJ14">
        <v>46994</v>
      </c>
      <c r="BBK14">
        <v>44030</v>
      </c>
      <c r="BBL14">
        <v>42849</v>
      </c>
      <c r="BBM14">
        <v>40339</v>
      </c>
      <c r="BBN14">
        <v>39900</v>
      </c>
      <c r="BBO14">
        <v>37891</v>
      </c>
      <c r="BBP14">
        <v>36608</v>
      </c>
      <c r="BBQ14">
        <v>34362</v>
      </c>
      <c r="BBR14">
        <v>31296</v>
      </c>
      <c r="BBS14">
        <v>30939</v>
      </c>
      <c r="BBT14">
        <v>29313</v>
      </c>
      <c r="BBU14">
        <v>27440</v>
      </c>
      <c r="BBV14">
        <v>26674</v>
      </c>
      <c r="BBW14">
        <v>98776</v>
      </c>
      <c r="BBX14">
        <v>91636</v>
      </c>
      <c r="BBY14">
        <v>82099</v>
      </c>
      <c r="BBZ14">
        <v>69232</v>
      </c>
      <c r="BCA14">
        <v>57083</v>
      </c>
      <c r="BCB14">
        <v>51442</v>
      </c>
      <c r="BCC14">
        <v>48944</v>
      </c>
      <c r="BCD14">
        <v>46543</v>
      </c>
      <c r="BCE14">
        <v>43784</v>
      </c>
      <c r="BCF14">
        <v>42641</v>
      </c>
      <c r="BCG14">
        <v>39092</v>
      </c>
      <c r="BCH14">
        <v>36198</v>
      </c>
      <c r="BCI14">
        <v>32565</v>
      </c>
      <c r="BCJ14">
        <v>32565</v>
      </c>
      <c r="BCK14">
        <v>32565</v>
      </c>
      <c r="BCL14">
        <v>31217</v>
      </c>
      <c r="BCM14">
        <v>31518</v>
      </c>
      <c r="BCN14">
        <v>31497</v>
      </c>
      <c r="BCO14">
        <v>30342</v>
      </c>
      <c r="BCP14">
        <v>31135</v>
      </c>
      <c r="BCQ14">
        <v>30050</v>
      </c>
      <c r="BCR14">
        <v>27796</v>
      </c>
      <c r="BCS14">
        <v>26982</v>
      </c>
      <c r="BCT14">
        <v>27405</v>
      </c>
      <c r="BCU14">
        <v>27881</v>
      </c>
      <c r="BCV14">
        <v>66285</v>
      </c>
      <c r="BCW14">
        <v>62279</v>
      </c>
      <c r="BCX14">
        <v>57520</v>
      </c>
      <c r="BCY14">
        <v>46944</v>
      </c>
      <c r="BCZ14">
        <v>43832</v>
      </c>
      <c r="BDA14">
        <v>42520</v>
      </c>
      <c r="BDB14">
        <v>42374</v>
      </c>
      <c r="BDC14">
        <v>42892</v>
      </c>
      <c r="BDD14">
        <v>43005</v>
      </c>
      <c r="BDE14">
        <v>38901</v>
      </c>
      <c r="BDF14">
        <v>36990</v>
      </c>
      <c r="BDG14">
        <v>35230</v>
      </c>
      <c r="BDH14">
        <v>36327</v>
      </c>
      <c r="BDI14">
        <v>35699</v>
      </c>
      <c r="BDJ14">
        <v>35577</v>
      </c>
      <c r="BDK14">
        <v>35004</v>
      </c>
      <c r="BDL14">
        <v>34302</v>
      </c>
      <c r="BDM14">
        <v>34974</v>
      </c>
      <c r="BDN14">
        <v>33877</v>
      </c>
      <c r="BDO14">
        <v>33446</v>
      </c>
      <c r="BDP14">
        <v>94755</v>
      </c>
      <c r="BDQ14">
        <v>93403</v>
      </c>
      <c r="BDR14">
        <v>88424</v>
      </c>
      <c r="BDS14">
        <v>81076</v>
      </c>
      <c r="BDT14">
        <v>78361</v>
      </c>
      <c r="BDU14">
        <v>73050</v>
      </c>
      <c r="BDV14">
        <v>73998</v>
      </c>
      <c r="BDW14">
        <v>71578</v>
      </c>
      <c r="BDX14">
        <v>69223</v>
      </c>
      <c r="BDY14">
        <v>64071</v>
      </c>
      <c r="BDZ14">
        <v>61862</v>
      </c>
      <c r="BEA14">
        <v>61877</v>
      </c>
      <c r="BEB14">
        <v>58470</v>
      </c>
      <c r="BEC14">
        <v>48937</v>
      </c>
      <c r="BED14">
        <v>46542</v>
      </c>
      <c r="BEE14">
        <v>44858</v>
      </c>
      <c r="BEF14">
        <v>46518</v>
      </c>
      <c r="BEG14">
        <v>46296</v>
      </c>
      <c r="BEH14">
        <v>47531</v>
      </c>
      <c r="BEI14">
        <v>46576</v>
      </c>
      <c r="BEJ14">
        <v>55636</v>
      </c>
      <c r="BEK14">
        <v>53539</v>
      </c>
      <c r="BEL14">
        <v>46814</v>
      </c>
      <c r="BEM14">
        <v>41266</v>
      </c>
      <c r="BEN14">
        <v>35032</v>
      </c>
      <c r="BEO14">
        <v>32412</v>
      </c>
      <c r="BEP14">
        <v>31289</v>
      </c>
      <c r="BEQ14">
        <v>29537</v>
      </c>
      <c r="BER14">
        <v>28843</v>
      </c>
      <c r="BES14">
        <v>27819</v>
      </c>
      <c r="BET14">
        <v>25871</v>
      </c>
      <c r="BEU14">
        <v>25534</v>
      </c>
      <c r="BEV14">
        <v>25428</v>
      </c>
      <c r="BEW14">
        <v>24744</v>
      </c>
      <c r="BEX14">
        <v>24744</v>
      </c>
      <c r="BEY14">
        <v>24744</v>
      </c>
      <c r="BEZ14">
        <v>23140</v>
      </c>
      <c r="BFA14">
        <v>22701</v>
      </c>
      <c r="BFB14">
        <v>21891</v>
      </c>
      <c r="BFC14">
        <v>21891</v>
      </c>
      <c r="BFD14">
        <v>21891</v>
      </c>
      <c r="BFE14">
        <v>22660</v>
      </c>
      <c r="BFF14">
        <v>22804</v>
      </c>
      <c r="BFG14">
        <v>20448</v>
      </c>
      <c r="BFH14">
        <v>18757</v>
      </c>
      <c r="BFI14">
        <v>58572</v>
      </c>
      <c r="BFJ14">
        <v>60273</v>
      </c>
      <c r="BFK14">
        <v>52637</v>
      </c>
      <c r="BFL14">
        <v>47010</v>
      </c>
      <c r="BFM14">
        <v>44753</v>
      </c>
      <c r="BFN14">
        <v>43024</v>
      </c>
      <c r="BFO14">
        <v>39931</v>
      </c>
      <c r="BFP14">
        <v>39167</v>
      </c>
      <c r="BFQ14">
        <v>37981</v>
      </c>
      <c r="BFR14">
        <v>37160</v>
      </c>
      <c r="BFS14">
        <v>36890</v>
      </c>
      <c r="BFT14">
        <v>37093</v>
      </c>
      <c r="BFU14">
        <v>37370</v>
      </c>
      <c r="BFV14">
        <v>34307</v>
      </c>
      <c r="BFW14">
        <v>33998</v>
      </c>
      <c r="BFX14">
        <v>33445</v>
      </c>
      <c r="BFY14">
        <v>33096</v>
      </c>
      <c r="BFZ14">
        <v>29669</v>
      </c>
      <c r="BGA14">
        <v>28312</v>
      </c>
      <c r="BGB14">
        <v>27361</v>
      </c>
      <c r="BGC14">
        <v>73345</v>
      </c>
      <c r="BGD14">
        <v>76598</v>
      </c>
      <c r="BGE14">
        <v>75307</v>
      </c>
      <c r="BGF14">
        <v>69275</v>
      </c>
      <c r="BGG14">
        <v>68816</v>
      </c>
      <c r="BGH14">
        <v>70138</v>
      </c>
      <c r="BGI14">
        <v>70807</v>
      </c>
      <c r="BGJ14">
        <v>68004</v>
      </c>
      <c r="BGK14">
        <v>62209</v>
      </c>
      <c r="BGL14">
        <v>61333</v>
      </c>
      <c r="BGM14">
        <v>60999</v>
      </c>
      <c r="BGN14">
        <v>61675</v>
      </c>
      <c r="BGO14">
        <v>56542</v>
      </c>
      <c r="BGP14">
        <v>53011</v>
      </c>
      <c r="BGQ14">
        <v>50011</v>
      </c>
      <c r="BGR14">
        <v>47155</v>
      </c>
      <c r="BGS14">
        <v>32193</v>
      </c>
      <c r="BGT14">
        <v>27131</v>
      </c>
      <c r="BGU14">
        <v>23980</v>
      </c>
      <c r="BGV14">
        <v>21623</v>
      </c>
      <c r="BGW14">
        <v>42092</v>
      </c>
      <c r="BGX14">
        <v>43466</v>
      </c>
      <c r="BGY14">
        <v>39832</v>
      </c>
      <c r="BGZ14">
        <v>36689</v>
      </c>
      <c r="BHA14">
        <v>36443</v>
      </c>
      <c r="BHB14">
        <v>39302</v>
      </c>
      <c r="BHC14">
        <v>41599</v>
      </c>
      <c r="BHD14">
        <v>40988</v>
      </c>
      <c r="BHE14">
        <v>40645</v>
      </c>
      <c r="BHF14">
        <v>37099</v>
      </c>
      <c r="BHG14">
        <v>34283</v>
      </c>
      <c r="BHH14">
        <v>32610</v>
      </c>
      <c r="BHI14">
        <v>32958</v>
      </c>
      <c r="BHJ14">
        <v>34106</v>
      </c>
      <c r="BHK14">
        <v>34660</v>
      </c>
      <c r="BHL14">
        <v>35299</v>
      </c>
      <c r="BHM14">
        <v>37606</v>
      </c>
      <c r="BHN14">
        <v>38000</v>
      </c>
      <c r="BHO14">
        <v>36613</v>
      </c>
      <c r="BHP14">
        <v>36346</v>
      </c>
      <c r="BHQ14">
        <v>35364</v>
      </c>
      <c r="BHR14">
        <v>33564</v>
      </c>
      <c r="BHS14">
        <v>34621</v>
      </c>
      <c r="BHT14">
        <v>31044</v>
      </c>
      <c r="BHU14">
        <v>30305</v>
      </c>
      <c r="BHV14">
        <v>48419</v>
      </c>
      <c r="BHW14">
        <v>47753</v>
      </c>
      <c r="BHX14">
        <v>35678</v>
      </c>
      <c r="BHY14">
        <v>26068</v>
      </c>
      <c r="BHZ14">
        <v>23743</v>
      </c>
      <c r="BIA14">
        <v>21102</v>
      </c>
      <c r="BIB14">
        <v>21989</v>
      </c>
      <c r="BIC14">
        <v>22941</v>
      </c>
      <c r="BID14">
        <v>22518</v>
      </c>
      <c r="BIE14">
        <v>20702</v>
      </c>
      <c r="BIF14">
        <v>18976</v>
      </c>
      <c r="BIG14">
        <v>18349</v>
      </c>
      <c r="BIH14">
        <v>17998</v>
      </c>
      <c r="BII14">
        <v>18004</v>
      </c>
      <c r="BIJ14">
        <v>19197</v>
      </c>
      <c r="BIK14">
        <v>16960</v>
      </c>
      <c r="BIL14">
        <v>16852</v>
      </c>
      <c r="BIM14">
        <v>15833</v>
      </c>
      <c r="BIN14">
        <v>16086</v>
      </c>
      <c r="BIO14">
        <v>15495</v>
      </c>
      <c r="BIP14">
        <v>56214</v>
      </c>
      <c r="BIQ14">
        <v>55630</v>
      </c>
      <c r="BIR14">
        <v>53334</v>
      </c>
      <c r="BIS14">
        <v>49344</v>
      </c>
      <c r="BIT14">
        <v>50279</v>
      </c>
      <c r="BIU14">
        <v>51610</v>
      </c>
      <c r="BIV14">
        <v>47126</v>
      </c>
      <c r="BIW14">
        <v>44131</v>
      </c>
      <c r="BIX14">
        <v>40407</v>
      </c>
      <c r="BIY14">
        <v>38562</v>
      </c>
      <c r="BIZ14">
        <v>38906</v>
      </c>
      <c r="BJA14">
        <v>38918</v>
      </c>
      <c r="BJB14">
        <v>39460</v>
      </c>
      <c r="BJC14">
        <v>38149</v>
      </c>
      <c r="BJD14">
        <v>37710</v>
      </c>
      <c r="BJE14">
        <v>37292</v>
      </c>
      <c r="BJF14">
        <v>36888</v>
      </c>
      <c r="BJG14">
        <v>36608</v>
      </c>
      <c r="BJH14">
        <v>36867</v>
      </c>
      <c r="BJI14">
        <v>34798</v>
      </c>
      <c r="BJJ14">
        <v>60042</v>
      </c>
      <c r="BJK14">
        <v>60490</v>
      </c>
      <c r="BJL14">
        <v>53391</v>
      </c>
      <c r="BJM14">
        <v>49857</v>
      </c>
      <c r="BJN14">
        <v>47821</v>
      </c>
      <c r="BJO14">
        <v>46306</v>
      </c>
      <c r="BJP14">
        <v>41618</v>
      </c>
      <c r="BJQ14">
        <v>39697</v>
      </c>
      <c r="BJR14">
        <v>37441</v>
      </c>
      <c r="BJS14">
        <v>35758</v>
      </c>
      <c r="BJT14">
        <v>34232</v>
      </c>
      <c r="BJU14">
        <v>33006</v>
      </c>
      <c r="BJV14">
        <v>32654</v>
      </c>
      <c r="BJW14">
        <v>32818</v>
      </c>
      <c r="BJX14">
        <v>36120</v>
      </c>
      <c r="BJY14">
        <v>35827</v>
      </c>
      <c r="BJZ14">
        <v>35012</v>
      </c>
      <c r="BKA14">
        <v>34772</v>
      </c>
      <c r="BKB14">
        <v>30622</v>
      </c>
      <c r="BKC14">
        <v>30341</v>
      </c>
      <c r="BKD14">
        <v>27439</v>
      </c>
      <c r="BKE14">
        <v>26895</v>
      </c>
      <c r="BKF14">
        <v>27076</v>
      </c>
      <c r="BKG14">
        <v>27692</v>
      </c>
      <c r="BKH14">
        <v>27576</v>
      </c>
      <c r="BKI14">
        <v>52443</v>
      </c>
      <c r="BKJ14">
        <v>49684</v>
      </c>
      <c r="BKK14">
        <v>45699</v>
      </c>
      <c r="BKL14">
        <v>42309</v>
      </c>
      <c r="BKM14">
        <v>37251</v>
      </c>
      <c r="BKN14">
        <v>34148</v>
      </c>
      <c r="BKO14">
        <v>34527</v>
      </c>
      <c r="BKP14">
        <v>33520</v>
      </c>
      <c r="BKQ14">
        <v>31224</v>
      </c>
      <c r="BKR14">
        <v>31571</v>
      </c>
      <c r="BKS14">
        <v>29937</v>
      </c>
      <c r="BKT14">
        <v>27559</v>
      </c>
      <c r="BKU14">
        <v>26521</v>
      </c>
      <c r="BKV14">
        <v>25829</v>
      </c>
      <c r="BKW14">
        <v>26490</v>
      </c>
      <c r="BKX14">
        <v>25733</v>
      </c>
      <c r="BKY14">
        <v>27299</v>
      </c>
      <c r="BKZ14">
        <v>27427</v>
      </c>
      <c r="BLA14">
        <v>27261</v>
      </c>
      <c r="BLB14">
        <v>26717</v>
      </c>
      <c r="BLC14">
        <v>59526</v>
      </c>
      <c r="BLD14">
        <v>64329</v>
      </c>
      <c r="BLE14">
        <v>61630</v>
      </c>
      <c r="BLF14">
        <v>57738</v>
      </c>
      <c r="BLG14">
        <v>57719</v>
      </c>
      <c r="BLH14">
        <v>54475</v>
      </c>
      <c r="BLI14">
        <v>50850</v>
      </c>
      <c r="BLJ14">
        <v>51571</v>
      </c>
      <c r="BLK14">
        <v>49241</v>
      </c>
      <c r="BLL14">
        <v>47918</v>
      </c>
      <c r="BLM14">
        <v>48269</v>
      </c>
      <c r="BLN14">
        <v>47915</v>
      </c>
      <c r="BLO14">
        <v>46710</v>
      </c>
      <c r="BLP14">
        <v>47756</v>
      </c>
      <c r="BLQ14">
        <v>47756</v>
      </c>
      <c r="BLR14">
        <v>49561</v>
      </c>
      <c r="BLS14">
        <v>50775</v>
      </c>
      <c r="BLT14">
        <v>50701</v>
      </c>
      <c r="BLU14">
        <v>50305</v>
      </c>
      <c r="BLV14">
        <v>48317</v>
      </c>
      <c r="BLW14">
        <v>47474</v>
      </c>
      <c r="BLX14">
        <v>46662</v>
      </c>
      <c r="BLY14">
        <v>48787</v>
      </c>
      <c r="BLZ14">
        <v>48362</v>
      </c>
      <c r="BMA14">
        <v>48886</v>
      </c>
      <c r="BMB14">
        <v>54584</v>
      </c>
      <c r="BMC14">
        <v>52321</v>
      </c>
      <c r="BMD14">
        <v>43421</v>
      </c>
      <c r="BME14">
        <v>43421</v>
      </c>
      <c r="BMF14">
        <v>43421</v>
      </c>
      <c r="BMG14">
        <v>42217</v>
      </c>
      <c r="BMH14">
        <v>43225</v>
      </c>
      <c r="BMI14">
        <v>43103</v>
      </c>
      <c r="BMJ14">
        <v>49529</v>
      </c>
      <c r="BMK14">
        <v>46017</v>
      </c>
      <c r="BML14">
        <v>44964</v>
      </c>
      <c r="BMM14">
        <v>44458</v>
      </c>
      <c r="BMN14">
        <v>43603</v>
      </c>
      <c r="BMO14">
        <v>41484</v>
      </c>
      <c r="BMP14">
        <v>42870</v>
      </c>
      <c r="BMQ14">
        <v>41598</v>
      </c>
      <c r="BMR14">
        <v>36423</v>
      </c>
      <c r="BMS14">
        <v>32890</v>
      </c>
      <c r="BMT14">
        <v>33537</v>
      </c>
      <c r="BMU14">
        <v>28326</v>
      </c>
      <c r="BMV14">
        <v>74458</v>
      </c>
      <c r="BMW14">
        <v>68637</v>
      </c>
      <c r="BMX14">
        <v>68595</v>
      </c>
      <c r="BMY14">
        <v>67495</v>
      </c>
      <c r="BMZ14">
        <v>72371</v>
      </c>
      <c r="BNA14">
        <v>73745</v>
      </c>
      <c r="BNB14">
        <v>75278</v>
      </c>
      <c r="BNC14">
        <v>78418</v>
      </c>
      <c r="BND14">
        <v>76814</v>
      </c>
      <c r="BNE14">
        <v>79457</v>
      </c>
      <c r="BNF14">
        <v>77588</v>
      </c>
      <c r="BNG14">
        <v>74399</v>
      </c>
      <c r="BNH14">
        <v>84317</v>
      </c>
      <c r="BNI14">
        <v>78287</v>
      </c>
      <c r="BNJ14">
        <v>55668</v>
      </c>
      <c r="BNK14">
        <v>55213</v>
      </c>
      <c r="BNL14">
        <v>54532</v>
      </c>
      <c r="BNM14">
        <v>53159</v>
      </c>
      <c r="BNN14">
        <v>51445</v>
      </c>
      <c r="BNO14">
        <v>53166</v>
      </c>
      <c r="BNP14">
        <v>141789</v>
      </c>
      <c r="BNQ14">
        <v>133889</v>
      </c>
      <c r="BNR14">
        <v>126515</v>
      </c>
      <c r="BNS14">
        <v>116555</v>
      </c>
      <c r="BNT14">
        <v>114376</v>
      </c>
      <c r="BNU14">
        <v>121013</v>
      </c>
      <c r="BNV14">
        <v>119088</v>
      </c>
      <c r="BNW14">
        <v>117805</v>
      </c>
      <c r="BNX14">
        <v>117488</v>
      </c>
      <c r="BNY14">
        <v>111638</v>
      </c>
      <c r="BNZ14">
        <v>111023</v>
      </c>
      <c r="BOA14">
        <v>102785</v>
      </c>
      <c r="BOB14">
        <v>99359</v>
      </c>
      <c r="BOC14">
        <v>92137</v>
      </c>
      <c r="BOD14">
        <v>87752</v>
      </c>
      <c r="BOE14">
        <v>87663</v>
      </c>
      <c r="BOF14">
        <v>85537</v>
      </c>
      <c r="BOG14">
        <v>79382</v>
      </c>
      <c r="BOH14">
        <v>62584</v>
      </c>
      <c r="BOI14">
        <v>58861</v>
      </c>
      <c r="BOJ14">
        <v>101665</v>
      </c>
      <c r="BOK14">
        <v>104390</v>
      </c>
      <c r="BOL14">
        <v>87429</v>
      </c>
      <c r="BOM14">
        <v>69939</v>
      </c>
      <c r="BON14">
        <v>63394</v>
      </c>
      <c r="BOO14">
        <v>60688</v>
      </c>
      <c r="BOP14">
        <v>58857</v>
      </c>
      <c r="BOQ14">
        <v>54448</v>
      </c>
      <c r="BOR14">
        <v>52922</v>
      </c>
      <c r="BOS14">
        <v>49912</v>
      </c>
      <c r="BOT14">
        <v>45118</v>
      </c>
      <c r="BOU14">
        <v>40731</v>
      </c>
      <c r="BOV14">
        <v>40084</v>
      </c>
      <c r="BOW14">
        <v>38842</v>
      </c>
      <c r="BOX14">
        <v>39909</v>
      </c>
      <c r="BOY14">
        <v>40010</v>
      </c>
      <c r="BOZ14">
        <v>40010</v>
      </c>
      <c r="BPA14">
        <v>40010</v>
      </c>
      <c r="BPB14">
        <v>39287</v>
      </c>
      <c r="BPC14">
        <v>38467</v>
      </c>
      <c r="BPD14">
        <v>38467</v>
      </c>
      <c r="BPE14">
        <v>38467</v>
      </c>
      <c r="BPF14">
        <v>38467</v>
      </c>
      <c r="BPG14">
        <v>38546</v>
      </c>
      <c r="BPH14">
        <v>37288</v>
      </c>
      <c r="BPI14">
        <v>100321</v>
      </c>
      <c r="BPJ14">
        <v>99797</v>
      </c>
      <c r="BPK14">
        <v>95105</v>
      </c>
      <c r="BPL14">
        <v>73702</v>
      </c>
      <c r="BPM14">
        <v>70566</v>
      </c>
      <c r="BPN14">
        <v>63789</v>
      </c>
      <c r="BPO14">
        <v>61252</v>
      </c>
      <c r="BPP14">
        <v>60837</v>
      </c>
      <c r="BPQ14">
        <v>58436</v>
      </c>
      <c r="BPR14">
        <v>58856</v>
      </c>
      <c r="BPS14">
        <v>56458</v>
      </c>
      <c r="BPT14">
        <v>56965</v>
      </c>
      <c r="BPU14">
        <v>55134</v>
      </c>
      <c r="BPV14">
        <v>53329</v>
      </c>
      <c r="BPW14">
        <v>52125</v>
      </c>
      <c r="BPX14">
        <v>49782</v>
      </c>
      <c r="BPY14">
        <v>49017</v>
      </c>
      <c r="BPZ14">
        <v>49279</v>
      </c>
      <c r="BQA14">
        <v>47523</v>
      </c>
      <c r="BQB14">
        <v>47196</v>
      </c>
      <c r="BQC14">
        <v>109310</v>
      </c>
      <c r="BQD14">
        <v>113335</v>
      </c>
      <c r="BQE14">
        <v>104615</v>
      </c>
      <c r="BQF14">
        <v>101491</v>
      </c>
      <c r="BQG14">
        <v>97563</v>
      </c>
      <c r="BQH14">
        <v>93985</v>
      </c>
      <c r="BQI14">
        <v>91632</v>
      </c>
      <c r="BQJ14">
        <v>88910</v>
      </c>
      <c r="BQK14">
        <v>88459</v>
      </c>
      <c r="BQL14">
        <v>90141</v>
      </c>
      <c r="BQM14">
        <v>89670</v>
      </c>
      <c r="BQN14">
        <v>87480</v>
      </c>
      <c r="BQO14">
        <v>83904</v>
      </c>
      <c r="BQP14">
        <v>82606</v>
      </c>
      <c r="BQQ14">
        <v>82456</v>
      </c>
      <c r="BQR14">
        <v>82876</v>
      </c>
      <c r="BQS14">
        <v>80515</v>
      </c>
      <c r="BQT14">
        <v>80448</v>
      </c>
      <c r="BQU14">
        <v>78739</v>
      </c>
      <c r="BQV14">
        <v>78518</v>
      </c>
      <c r="BQW14">
        <v>79041</v>
      </c>
      <c r="BQX14">
        <v>79061</v>
      </c>
      <c r="BQY14">
        <v>75293</v>
      </c>
      <c r="BQZ14">
        <v>75552</v>
      </c>
      <c r="BRA14">
        <v>73359</v>
      </c>
      <c r="BRB14">
        <v>82090</v>
      </c>
      <c r="BRC14">
        <v>84245</v>
      </c>
      <c r="BRD14">
        <v>75571</v>
      </c>
      <c r="BRE14">
        <v>69418</v>
      </c>
      <c r="BRF14">
        <v>59166</v>
      </c>
      <c r="BRG14">
        <v>53566</v>
      </c>
      <c r="BRH14">
        <v>50806</v>
      </c>
      <c r="BRI14">
        <v>46420</v>
      </c>
      <c r="BRJ14">
        <v>42366</v>
      </c>
      <c r="BRK14">
        <v>43015</v>
      </c>
      <c r="BRL14">
        <v>42914</v>
      </c>
      <c r="BRM14">
        <v>44177</v>
      </c>
      <c r="BRN14">
        <v>45521</v>
      </c>
      <c r="BRO14">
        <v>42055</v>
      </c>
      <c r="BRP14">
        <v>40803</v>
      </c>
      <c r="BRQ14">
        <v>40575</v>
      </c>
      <c r="BRR14">
        <v>38810</v>
      </c>
      <c r="BRS14">
        <v>36476</v>
      </c>
      <c r="BRT14">
        <v>35657</v>
      </c>
      <c r="BRU14">
        <v>33870</v>
      </c>
      <c r="BRV14">
        <v>94224</v>
      </c>
      <c r="BRW14">
        <v>86935</v>
      </c>
      <c r="BRX14">
        <v>79975</v>
      </c>
      <c r="BRY14">
        <v>72332</v>
      </c>
      <c r="BRZ14">
        <v>68771</v>
      </c>
      <c r="BSA14">
        <v>66013</v>
      </c>
      <c r="BSB14">
        <v>62734</v>
      </c>
      <c r="BSC14">
        <v>64197</v>
      </c>
      <c r="BSD14">
        <v>66634</v>
      </c>
      <c r="BSE14">
        <v>69341</v>
      </c>
      <c r="BSF14">
        <v>66606</v>
      </c>
      <c r="BSG14">
        <v>72083</v>
      </c>
      <c r="BSH14">
        <v>73237</v>
      </c>
      <c r="BSI14">
        <v>73224</v>
      </c>
      <c r="BSJ14">
        <v>70009</v>
      </c>
      <c r="BSK14">
        <v>68487</v>
      </c>
      <c r="BSL14">
        <v>68027</v>
      </c>
      <c r="BSM14">
        <v>64116</v>
      </c>
      <c r="BSN14">
        <v>66394</v>
      </c>
      <c r="BSO14">
        <v>67441</v>
      </c>
      <c r="BSP14">
        <v>80363</v>
      </c>
      <c r="BSQ14">
        <v>78368</v>
      </c>
      <c r="BSR14">
        <v>68848</v>
      </c>
      <c r="BSS14">
        <v>52879</v>
      </c>
      <c r="BST14">
        <v>50917</v>
      </c>
      <c r="BSU14">
        <v>50915</v>
      </c>
      <c r="BSV14">
        <v>49557</v>
      </c>
      <c r="BSW14">
        <v>50906</v>
      </c>
      <c r="BSX14">
        <v>52522</v>
      </c>
      <c r="BSY14">
        <v>44431</v>
      </c>
      <c r="BSZ14">
        <v>48106</v>
      </c>
      <c r="BTA14">
        <v>47084</v>
      </c>
      <c r="BTB14">
        <v>45618</v>
      </c>
      <c r="BTC14">
        <v>48027</v>
      </c>
      <c r="BTD14">
        <v>58090</v>
      </c>
      <c r="BTE14">
        <v>59881</v>
      </c>
      <c r="BTF14">
        <v>56971</v>
      </c>
      <c r="BTG14">
        <v>52324</v>
      </c>
      <c r="BTH14">
        <v>54306</v>
      </c>
      <c r="BTI14">
        <v>52680</v>
      </c>
      <c r="BTJ14">
        <v>49013</v>
      </c>
      <c r="BTK14">
        <v>49130</v>
      </c>
      <c r="BTL14">
        <v>47910</v>
      </c>
      <c r="BTM14">
        <v>45764</v>
      </c>
      <c r="BTN14">
        <v>48262</v>
      </c>
      <c r="BTO14">
        <v>104953</v>
      </c>
      <c r="BTP14">
        <v>107519</v>
      </c>
      <c r="BTQ14">
        <v>98941</v>
      </c>
      <c r="BTR14">
        <v>86745</v>
      </c>
      <c r="BTS14">
        <v>80087</v>
      </c>
      <c r="BTT14">
        <v>70429</v>
      </c>
      <c r="BTU14">
        <v>59057</v>
      </c>
      <c r="BTV14">
        <v>54480</v>
      </c>
      <c r="BTW14">
        <v>48058</v>
      </c>
      <c r="BTX14">
        <v>47151</v>
      </c>
      <c r="BTY14">
        <v>45736</v>
      </c>
      <c r="BTZ14">
        <v>44321</v>
      </c>
      <c r="BUA14">
        <v>37348</v>
      </c>
      <c r="BUB14">
        <v>35112</v>
      </c>
      <c r="BUC14">
        <v>35868</v>
      </c>
      <c r="BUD14">
        <v>36204</v>
      </c>
      <c r="BUE14">
        <v>34914</v>
      </c>
      <c r="BUF14">
        <v>33483</v>
      </c>
      <c r="BUG14">
        <v>32630</v>
      </c>
      <c r="BUH14">
        <v>32746</v>
      </c>
      <c r="BUI14">
        <v>99283</v>
      </c>
      <c r="BUJ14">
        <v>87119</v>
      </c>
      <c r="BUK14">
        <v>71627</v>
      </c>
      <c r="BUL14">
        <v>70081</v>
      </c>
      <c r="BUM14">
        <v>55672</v>
      </c>
      <c r="BUN14">
        <v>52819</v>
      </c>
      <c r="BUO14">
        <v>51645</v>
      </c>
      <c r="BUP14">
        <v>47987</v>
      </c>
      <c r="BUQ14">
        <v>44891</v>
      </c>
      <c r="BUR14">
        <v>38334</v>
      </c>
      <c r="BUS14">
        <v>27894</v>
      </c>
      <c r="BUT14">
        <v>29377</v>
      </c>
      <c r="BUU14">
        <v>27421</v>
      </c>
      <c r="BUV14">
        <v>26437</v>
      </c>
      <c r="BUW14">
        <v>25720</v>
      </c>
      <c r="BUX14">
        <v>26478</v>
      </c>
      <c r="BUY14">
        <v>24352</v>
      </c>
      <c r="BUZ14">
        <v>24757</v>
      </c>
      <c r="BVA14">
        <v>25103</v>
      </c>
      <c r="BVB14">
        <v>25815</v>
      </c>
      <c r="BVC14">
        <v>78985</v>
      </c>
      <c r="BVD14">
        <v>79483</v>
      </c>
      <c r="BVE14">
        <v>68491</v>
      </c>
      <c r="BVF14">
        <v>47670</v>
      </c>
      <c r="BVG14">
        <v>49397</v>
      </c>
      <c r="BVH14">
        <v>49866</v>
      </c>
      <c r="BVI14">
        <v>49718</v>
      </c>
      <c r="BVJ14">
        <v>53369</v>
      </c>
      <c r="BVK14">
        <v>54520</v>
      </c>
      <c r="BVL14">
        <v>56038</v>
      </c>
      <c r="BVM14">
        <v>50294</v>
      </c>
      <c r="BVN14">
        <v>47846</v>
      </c>
      <c r="BVO14">
        <v>48305</v>
      </c>
      <c r="BVP14">
        <v>50511</v>
      </c>
      <c r="BVQ14">
        <v>48248</v>
      </c>
      <c r="BVR14">
        <v>44908</v>
      </c>
      <c r="BVS14">
        <v>44908</v>
      </c>
      <c r="BVT14">
        <v>47351</v>
      </c>
      <c r="BVU14">
        <v>43542</v>
      </c>
      <c r="BVV14">
        <v>44287</v>
      </c>
      <c r="BVW14">
        <v>43177</v>
      </c>
      <c r="BVX14">
        <v>41323</v>
      </c>
      <c r="BVY14">
        <v>39699</v>
      </c>
      <c r="BVZ14">
        <v>39699</v>
      </c>
      <c r="BWA14">
        <v>39699</v>
      </c>
      <c r="BWB14">
        <v>102409</v>
      </c>
      <c r="BWC14">
        <v>102553</v>
      </c>
      <c r="BWD14">
        <v>95564</v>
      </c>
      <c r="BWE14">
        <v>77757</v>
      </c>
      <c r="BWF14">
        <v>76433</v>
      </c>
      <c r="BWG14">
        <v>70947</v>
      </c>
      <c r="BWH14">
        <v>66022</v>
      </c>
      <c r="BWI14">
        <v>62245</v>
      </c>
      <c r="BWJ14">
        <v>58161</v>
      </c>
      <c r="BWK14">
        <v>55578</v>
      </c>
      <c r="BWL14">
        <v>54594</v>
      </c>
      <c r="BWM14">
        <v>52793</v>
      </c>
      <c r="BWN14">
        <v>51245</v>
      </c>
      <c r="BWO14">
        <v>49030</v>
      </c>
      <c r="BWP14">
        <v>45230</v>
      </c>
      <c r="BWQ14">
        <v>45027</v>
      </c>
      <c r="BWR14">
        <v>45928</v>
      </c>
      <c r="BWS14">
        <v>43648</v>
      </c>
      <c r="BWT14">
        <v>45667</v>
      </c>
      <c r="BWU14">
        <v>47846</v>
      </c>
      <c r="BWV14">
        <v>46260</v>
      </c>
      <c r="BWW14">
        <v>124371</v>
      </c>
      <c r="BWX14">
        <v>125843</v>
      </c>
      <c r="BWY14">
        <v>119172</v>
      </c>
      <c r="BWZ14">
        <v>103795</v>
      </c>
      <c r="BXA14">
        <v>96369</v>
      </c>
      <c r="BXB14">
        <v>93121</v>
      </c>
      <c r="BXC14">
        <v>89816</v>
      </c>
      <c r="BXD14">
        <v>84379</v>
      </c>
      <c r="BXE14">
        <v>78999</v>
      </c>
      <c r="BXF14">
        <v>74489</v>
      </c>
      <c r="BXG14">
        <v>69361</v>
      </c>
      <c r="BXH14">
        <v>67556</v>
      </c>
      <c r="BXI14">
        <v>63041</v>
      </c>
      <c r="BXJ14">
        <v>62216</v>
      </c>
      <c r="BXK14">
        <v>63948</v>
      </c>
      <c r="BXL14">
        <v>65037</v>
      </c>
      <c r="BXM14">
        <v>66328</v>
      </c>
      <c r="BXN14">
        <v>67534</v>
      </c>
      <c r="BXO14">
        <v>65518</v>
      </c>
      <c r="BXP14">
        <v>63961</v>
      </c>
      <c r="BXQ14">
        <v>60762</v>
      </c>
      <c r="BXR14">
        <v>59745</v>
      </c>
      <c r="BXS14">
        <v>59559</v>
      </c>
      <c r="BXT14">
        <v>59334</v>
      </c>
      <c r="BXU14">
        <v>92566</v>
      </c>
      <c r="BXV14">
        <v>91029</v>
      </c>
      <c r="BXW14">
        <v>85652</v>
      </c>
      <c r="BXX14">
        <v>64853</v>
      </c>
      <c r="BXY14">
        <v>69962</v>
      </c>
      <c r="BXZ14">
        <v>76014</v>
      </c>
      <c r="BYA14">
        <v>73723</v>
      </c>
      <c r="BYB14">
        <v>70310</v>
      </c>
      <c r="BYC14">
        <v>67074</v>
      </c>
      <c r="BYD14">
        <v>63707</v>
      </c>
      <c r="BYE14">
        <v>67685</v>
      </c>
      <c r="BYF14">
        <v>69416</v>
      </c>
      <c r="BYG14">
        <v>69294</v>
      </c>
      <c r="BYH14">
        <v>69488</v>
      </c>
      <c r="BYI14">
        <v>70431</v>
      </c>
      <c r="BYJ14">
        <v>71951</v>
      </c>
      <c r="BYK14">
        <v>69582</v>
      </c>
      <c r="BYL14">
        <v>57215</v>
      </c>
      <c r="BYM14">
        <v>54838</v>
      </c>
      <c r="BYN14">
        <v>49036</v>
      </c>
      <c r="BYO14">
        <v>77736</v>
      </c>
      <c r="BYP14">
        <v>79914</v>
      </c>
      <c r="BYQ14">
        <v>66450</v>
      </c>
      <c r="BYR14">
        <v>56260</v>
      </c>
      <c r="BYS14">
        <v>57458</v>
      </c>
      <c r="BYT14">
        <v>55255</v>
      </c>
      <c r="BYU14">
        <v>53029</v>
      </c>
      <c r="BYV14">
        <v>51820</v>
      </c>
      <c r="BYW14">
        <v>51604</v>
      </c>
      <c r="BYX14">
        <v>52096</v>
      </c>
      <c r="BYY14">
        <v>42757</v>
      </c>
      <c r="BYZ14">
        <v>42529</v>
      </c>
      <c r="BZA14">
        <v>42529</v>
      </c>
      <c r="BZB14">
        <v>42529</v>
      </c>
      <c r="BZC14">
        <v>43337</v>
      </c>
      <c r="BZD14">
        <v>43525</v>
      </c>
      <c r="BZE14">
        <v>43525</v>
      </c>
      <c r="BZF14">
        <v>43525</v>
      </c>
      <c r="BZG14">
        <v>43525</v>
      </c>
      <c r="BZH14">
        <v>43659</v>
      </c>
      <c r="BZI14">
        <v>63530</v>
      </c>
      <c r="BZJ14">
        <v>61983</v>
      </c>
      <c r="BZK14">
        <v>60273</v>
      </c>
      <c r="BZL14">
        <v>54520</v>
      </c>
      <c r="BZM14">
        <v>54351</v>
      </c>
      <c r="BZN14">
        <v>55496</v>
      </c>
      <c r="BZO14">
        <v>58411</v>
      </c>
      <c r="BZP14">
        <v>56275</v>
      </c>
      <c r="BZQ14">
        <v>57951</v>
      </c>
      <c r="BZR14">
        <v>56393</v>
      </c>
      <c r="BZS14">
        <v>51436</v>
      </c>
      <c r="BZT14">
        <v>50604</v>
      </c>
      <c r="BZU14">
        <v>50359</v>
      </c>
      <c r="BZV14">
        <v>49377</v>
      </c>
      <c r="BZW14">
        <v>50779</v>
      </c>
      <c r="BZX14">
        <v>51153</v>
      </c>
      <c r="BZY14">
        <v>51738</v>
      </c>
      <c r="BZZ14">
        <v>53108</v>
      </c>
      <c r="CAA14">
        <v>53479</v>
      </c>
      <c r="CAB14">
        <v>52955</v>
      </c>
      <c r="CAC14">
        <v>126949</v>
      </c>
      <c r="CAD14">
        <v>125373</v>
      </c>
      <c r="CAE14">
        <v>126912</v>
      </c>
      <c r="CAF14">
        <v>118745</v>
      </c>
      <c r="CAG14">
        <v>116845</v>
      </c>
      <c r="CAH14">
        <v>119263</v>
      </c>
      <c r="CAI14">
        <v>109982</v>
      </c>
      <c r="CAJ14">
        <v>106826</v>
      </c>
      <c r="CAK14">
        <v>102221</v>
      </c>
      <c r="CAL14">
        <v>99167</v>
      </c>
      <c r="CAM14">
        <v>98340</v>
      </c>
      <c r="CAN14">
        <v>98538</v>
      </c>
      <c r="CAO14">
        <v>98996</v>
      </c>
      <c r="CAP14">
        <v>100833</v>
      </c>
      <c r="CAQ14">
        <v>100425</v>
      </c>
      <c r="CAR14">
        <v>99765</v>
      </c>
      <c r="CAS14">
        <v>100751</v>
      </c>
      <c r="CAT14">
        <v>102935</v>
      </c>
      <c r="CAU14">
        <v>102784</v>
      </c>
      <c r="CAV14">
        <v>100407</v>
      </c>
      <c r="CAW14">
        <v>98093</v>
      </c>
      <c r="CAX14">
        <v>96822</v>
      </c>
      <c r="CAY14">
        <v>96988</v>
      </c>
      <c r="CAZ14">
        <v>98008</v>
      </c>
      <c r="CBA14">
        <v>94164</v>
      </c>
      <c r="CBB14">
        <v>121316</v>
      </c>
      <c r="CBC14">
        <v>127487</v>
      </c>
      <c r="CBD14">
        <v>117031</v>
      </c>
      <c r="CBE14">
        <v>105714</v>
      </c>
      <c r="CBF14">
        <v>101871</v>
      </c>
      <c r="CBG14">
        <v>89083</v>
      </c>
      <c r="CBH14">
        <v>84378</v>
      </c>
      <c r="CBI14">
        <v>83302</v>
      </c>
      <c r="CBJ14">
        <v>85137</v>
      </c>
      <c r="CBK14">
        <v>86594</v>
      </c>
      <c r="CBL14">
        <v>87933</v>
      </c>
      <c r="CBM14">
        <v>86028</v>
      </c>
      <c r="CBN14">
        <v>91278</v>
      </c>
      <c r="CBO14">
        <v>85789</v>
      </c>
      <c r="CBP14">
        <v>85294</v>
      </c>
      <c r="CBQ14">
        <v>79892</v>
      </c>
      <c r="CBR14">
        <v>76977</v>
      </c>
      <c r="CBS14">
        <v>75513</v>
      </c>
      <c r="CBT14">
        <v>69455</v>
      </c>
      <c r="CBU14">
        <v>66878</v>
      </c>
      <c r="CBV14">
        <v>81385</v>
      </c>
      <c r="CBW14">
        <v>79643</v>
      </c>
      <c r="CBX14">
        <v>78103</v>
      </c>
      <c r="CBY14">
        <v>65392</v>
      </c>
      <c r="CBZ14">
        <v>61940</v>
      </c>
      <c r="CCA14">
        <v>59716</v>
      </c>
      <c r="CCB14">
        <v>59611</v>
      </c>
      <c r="CCC14">
        <v>59336</v>
      </c>
      <c r="CCD14">
        <v>59302</v>
      </c>
      <c r="CCE14">
        <v>57267</v>
      </c>
      <c r="CCF14">
        <v>55742</v>
      </c>
      <c r="CCG14">
        <v>56127</v>
      </c>
      <c r="CCH14">
        <v>55963</v>
      </c>
      <c r="CCI14">
        <v>55879</v>
      </c>
      <c r="CCJ14">
        <v>56595</v>
      </c>
      <c r="CCK14">
        <v>55951</v>
      </c>
      <c r="CCL14">
        <v>53026</v>
      </c>
      <c r="CCM14">
        <v>49100</v>
      </c>
      <c r="CCN14">
        <v>47877</v>
      </c>
      <c r="CCO14">
        <v>46001</v>
      </c>
      <c r="CCP14">
        <v>100855</v>
      </c>
      <c r="CCQ14">
        <v>96475</v>
      </c>
      <c r="CCR14">
        <v>93114</v>
      </c>
      <c r="CCS14">
        <v>82302</v>
      </c>
      <c r="CCT14">
        <v>80374</v>
      </c>
      <c r="CCU14">
        <v>78407</v>
      </c>
      <c r="CCV14">
        <v>76160</v>
      </c>
      <c r="CCW14">
        <v>77194</v>
      </c>
      <c r="CCX14">
        <v>78319</v>
      </c>
      <c r="CCY14">
        <v>81836</v>
      </c>
      <c r="CCZ14">
        <v>78685</v>
      </c>
      <c r="CDA14">
        <v>74755</v>
      </c>
      <c r="CDB14">
        <v>72465</v>
      </c>
      <c r="CDC14">
        <v>71689</v>
      </c>
      <c r="CDD14">
        <v>72407</v>
      </c>
      <c r="CDE14">
        <v>72594</v>
      </c>
      <c r="CDF14">
        <v>70624</v>
      </c>
      <c r="CDG14">
        <v>70775</v>
      </c>
      <c r="CDH14">
        <v>70613</v>
      </c>
      <c r="CDI14">
        <v>65838</v>
      </c>
      <c r="CDJ14">
        <v>63880</v>
      </c>
      <c r="CDK14">
        <v>64221</v>
      </c>
      <c r="CDL14">
        <v>57955</v>
      </c>
      <c r="CDM14">
        <v>56441</v>
      </c>
      <c r="CDN14">
        <v>54815</v>
      </c>
      <c r="CDO14">
        <v>93378</v>
      </c>
      <c r="CDP14">
        <v>86796</v>
      </c>
      <c r="CDQ14">
        <v>84558</v>
      </c>
      <c r="CDR14">
        <v>69372</v>
      </c>
      <c r="CDS14">
        <v>61419</v>
      </c>
      <c r="CDT14">
        <v>56270</v>
      </c>
      <c r="CDU14">
        <v>54872</v>
      </c>
      <c r="CDV14">
        <v>50278</v>
      </c>
      <c r="CDW14">
        <v>47361</v>
      </c>
      <c r="CDX14">
        <v>44553</v>
      </c>
      <c r="CDY14">
        <v>42987</v>
      </c>
      <c r="CDZ14">
        <v>41886</v>
      </c>
      <c r="CEA14">
        <v>41204</v>
      </c>
      <c r="CEB14">
        <v>41223</v>
      </c>
      <c r="CEC14">
        <v>41017</v>
      </c>
      <c r="CED14">
        <v>39074</v>
      </c>
      <c r="CEE14">
        <v>38239</v>
      </c>
      <c r="CEF14">
        <v>37142</v>
      </c>
      <c r="CEG14">
        <v>35975</v>
      </c>
      <c r="CEH14">
        <v>34628</v>
      </c>
      <c r="CEI14">
        <v>87761</v>
      </c>
      <c r="CEJ14">
        <v>83775</v>
      </c>
      <c r="CEK14">
        <v>81589</v>
      </c>
      <c r="CEL14">
        <v>77462</v>
      </c>
      <c r="CEM14">
        <v>71470</v>
      </c>
      <c r="CEN14">
        <v>60451</v>
      </c>
      <c r="CEO14">
        <v>54222</v>
      </c>
      <c r="CEP14">
        <v>52711</v>
      </c>
      <c r="CEQ14">
        <v>51808</v>
      </c>
      <c r="CER14">
        <v>52718</v>
      </c>
      <c r="CES14">
        <v>49899</v>
      </c>
      <c r="CET14">
        <v>41201</v>
      </c>
      <c r="CEU14">
        <v>41201</v>
      </c>
      <c r="CEV14">
        <v>40774</v>
      </c>
      <c r="CEW14">
        <v>42590</v>
      </c>
      <c r="CEX14">
        <v>43466</v>
      </c>
      <c r="CEY14">
        <v>43655</v>
      </c>
      <c r="CEZ14">
        <v>44152</v>
      </c>
      <c r="CFA14">
        <v>44075</v>
      </c>
      <c r="CFB14">
        <v>38896</v>
      </c>
      <c r="CFC14">
        <v>37394</v>
      </c>
      <c r="CFD14">
        <v>38617</v>
      </c>
      <c r="CFE14">
        <v>37329</v>
      </c>
      <c r="CFF14">
        <v>36388</v>
      </c>
      <c r="CFG14">
        <v>35592</v>
      </c>
      <c r="CFH14">
        <v>113803</v>
      </c>
      <c r="CFI14">
        <v>115266</v>
      </c>
      <c r="CFJ14">
        <v>108117</v>
      </c>
      <c r="CFK14">
        <v>103336</v>
      </c>
      <c r="CFL14">
        <v>101214</v>
      </c>
      <c r="CFM14">
        <v>98913</v>
      </c>
      <c r="CFN14">
        <v>93639</v>
      </c>
      <c r="CFO14">
        <v>90325</v>
      </c>
      <c r="CFP14">
        <v>89141</v>
      </c>
      <c r="CFQ14">
        <v>86630</v>
      </c>
      <c r="CFR14">
        <v>81745</v>
      </c>
      <c r="CFS14">
        <v>77269</v>
      </c>
      <c r="CFT14">
        <v>77269</v>
      </c>
      <c r="CFU14">
        <v>74910</v>
      </c>
      <c r="CFV14">
        <v>73700</v>
      </c>
      <c r="CFW14">
        <v>72337</v>
      </c>
      <c r="CFX14">
        <v>70405</v>
      </c>
      <c r="CFY14">
        <v>67796</v>
      </c>
      <c r="CFZ14">
        <v>67115</v>
      </c>
      <c r="CGA14">
        <v>65165</v>
      </c>
      <c r="CGB14">
        <v>77034</v>
      </c>
      <c r="CGC14">
        <v>70254</v>
      </c>
      <c r="CGD14">
        <v>62331</v>
      </c>
      <c r="CGE14">
        <v>55571</v>
      </c>
      <c r="CGF14">
        <v>52309</v>
      </c>
      <c r="CGG14">
        <v>49685</v>
      </c>
      <c r="CGH14">
        <v>51009</v>
      </c>
      <c r="CGI14">
        <v>47130</v>
      </c>
      <c r="CGJ14">
        <v>47033</v>
      </c>
      <c r="CGK14">
        <v>44787</v>
      </c>
      <c r="CGL14">
        <v>41474</v>
      </c>
      <c r="CGM14">
        <v>39226</v>
      </c>
      <c r="CGN14">
        <v>38759</v>
      </c>
      <c r="CGO14">
        <v>38759</v>
      </c>
      <c r="CGP14">
        <v>38759</v>
      </c>
      <c r="CGQ14">
        <v>37574</v>
      </c>
      <c r="CGR14">
        <v>34953</v>
      </c>
      <c r="CGS14">
        <v>33672</v>
      </c>
      <c r="CGT14">
        <v>34491</v>
      </c>
      <c r="CGU14">
        <v>34433</v>
      </c>
      <c r="CGV14">
        <v>79971</v>
      </c>
      <c r="CGW14">
        <v>80165</v>
      </c>
      <c r="CGX14">
        <v>74194</v>
      </c>
      <c r="CGY14">
        <v>69129</v>
      </c>
      <c r="CGZ14">
        <v>61829</v>
      </c>
      <c r="CHA14">
        <v>57712</v>
      </c>
      <c r="CHB14">
        <v>56267</v>
      </c>
      <c r="CHC14">
        <v>56425</v>
      </c>
      <c r="CHD14">
        <v>55671</v>
      </c>
      <c r="CHE14">
        <v>52030</v>
      </c>
      <c r="CHF14">
        <v>54429</v>
      </c>
      <c r="CHG14">
        <v>51364</v>
      </c>
      <c r="CHH14">
        <v>51307</v>
      </c>
      <c r="CHI14">
        <v>52143</v>
      </c>
      <c r="CHJ14">
        <v>45655</v>
      </c>
      <c r="CHK14">
        <v>45417</v>
      </c>
      <c r="CHL14">
        <v>43132</v>
      </c>
      <c r="CHM14">
        <v>42357</v>
      </c>
      <c r="CHN14">
        <v>41372</v>
      </c>
      <c r="CHO14">
        <v>39963</v>
      </c>
      <c r="CHP14">
        <v>39677</v>
      </c>
      <c r="CHQ14">
        <v>39899</v>
      </c>
      <c r="CHR14">
        <v>39648</v>
      </c>
      <c r="CHS14">
        <v>39217</v>
      </c>
      <c r="CHT14">
        <v>39570</v>
      </c>
      <c r="CHU14">
        <v>152986</v>
      </c>
      <c r="CHV14">
        <v>154348</v>
      </c>
      <c r="CHW14">
        <v>150032</v>
      </c>
      <c r="CHX14">
        <v>148102</v>
      </c>
      <c r="CHY14">
        <v>152542</v>
      </c>
      <c r="CHZ14">
        <v>142308</v>
      </c>
      <c r="CIA14">
        <v>135716</v>
      </c>
      <c r="CIB14">
        <v>129094</v>
      </c>
      <c r="CIC14">
        <v>127707</v>
      </c>
      <c r="CID14">
        <v>126148</v>
      </c>
      <c r="CIE14">
        <v>125223</v>
      </c>
      <c r="CIF14">
        <v>125916</v>
      </c>
      <c r="CIG14">
        <v>119159</v>
      </c>
      <c r="CIH14">
        <v>115895</v>
      </c>
      <c r="CII14">
        <v>112611</v>
      </c>
      <c r="CIJ14">
        <v>109830</v>
      </c>
      <c r="CIK14">
        <v>104838</v>
      </c>
      <c r="CIL14">
        <v>103041</v>
      </c>
      <c r="CIM14">
        <v>99640</v>
      </c>
      <c r="CIN14">
        <v>97316</v>
      </c>
      <c r="CIO14">
        <v>122884</v>
      </c>
      <c r="CIP14">
        <v>128062</v>
      </c>
      <c r="CIQ14">
        <v>113212</v>
      </c>
      <c r="CIR14">
        <v>108487</v>
      </c>
      <c r="CIS14">
        <v>100590</v>
      </c>
      <c r="CIT14">
        <v>95161</v>
      </c>
      <c r="CIU14">
        <v>93709</v>
      </c>
      <c r="CIV14">
        <v>89787</v>
      </c>
      <c r="CIW14">
        <v>92312</v>
      </c>
      <c r="CIX14">
        <v>86323</v>
      </c>
      <c r="CIY14">
        <v>82939</v>
      </c>
      <c r="CIZ14">
        <v>81182</v>
      </c>
      <c r="CJA14">
        <v>77019</v>
      </c>
      <c r="CJB14">
        <v>77019</v>
      </c>
      <c r="CJC14">
        <v>72078</v>
      </c>
      <c r="CJD14">
        <v>71150</v>
      </c>
      <c r="CJE14">
        <v>68967</v>
      </c>
      <c r="CJF14">
        <v>68967</v>
      </c>
      <c r="CJG14">
        <v>68967</v>
      </c>
      <c r="CJH14">
        <v>66106</v>
      </c>
      <c r="CJI14">
        <v>99500</v>
      </c>
      <c r="CJJ14">
        <v>109986</v>
      </c>
      <c r="CJK14">
        <v>104397</v>
      </c>
      <c r="CJL14">
        <v>91078</v>
      </c>
      <c r="CJM14">
        <v>90628</v>
      </c>
      <c r="CJN14">
        <v>89853</v>
      </c>
      <c r="CJO14">
        <v>87887</v>
      </c>
      <c r="CJP14">
        <v>87620</v>
      </c>
      <c r="CJQ14">
        <v>80440</v>
      </c>
      <c r="CJR14">
        <v>76910</v>
      </c>
      <c r="CJS14">
        <v>76467</v>
      </c>
      <c r="CJT14">
        <v>77015</v>
      </c>
      <c r="CJU14">
        <v>73377</v>
      </c>
      <c r="CJV14">
        <v>68527</v>
      </c>
      <c r="CJW14">
        <v>64109</v>
      </c>
      <c r="CJX14">
        <v>63796</v>
      </c>
      <c r="CJY14">
        <v>62173</v>
      </c>
      <c r="CJZ14">
        <v>58630</v>
      </c>
      <c r="CKA14">
        <v>56506</v>
      </c>
      <c r="CKB14">
        <v>54793</v>
      </c>
      <c r="CKC14">
        <v>53658</v>
      </c>
      <c r="CKD14">
        <v>52384</v>
      </c>
      <c r="CKE14">
        <v>50532</v>
      </c>
      <c r="CKF14">
        <v>47693</v>
      </c>
      <c r="CKG14">
        <v>46110</v>
      </c>
      <c r="CKH14">
        <v>132637</v>
      </c>
      <c r="CKI14">
        <v>130708</v>
      </c>
      <c r="CKJ14">
        <v>126065</v>
      </c>
      <c r="CKK14">
        <v>126962</v>
      </c>
      <c r="CKL14">
        <v>128087</v>
      </c>
      <c r="CKM14">
        <v>127953</v>
      </c>
      <c r="CKN14">
        <v>126589</v>
      </c>
      <c r="CKO14">
        <v>122757</v>
      </c>
      <c r="CKP14">
        <v>117099</v>
      </c>
      <c r="CKQ14">
        <v>113629</v>
      </c>
      <c r="CKR14">
        <v>111696</v>
      </c>
      <c r="CKS14">
        <v>108379</v>
      </c>
      <c r="CKT14">
        <v>107692</v>
      </c>
      <c r="CKU14">
        <v>106549</v>
      </c>
      <c r="CKV14">
        <v>101910</v>
      </c>
      <c r="CKW14">
        <v>99773</v>
      </c>
      <c r="CKX14">
        <v>96283</v>
      </c>
      <c r="CKY14">
        <v>96560</v>
      </c>
      <c r="CKZ14">
        <v>93660</v>
      </c>
      <c r="CLA14">
        <v>90764</v>
      </c>
      <c r="CLB14">
        <v>131531</v>
      </c>
      <c r="CLC14">
        <v>127556</v>
      </c>
      <c r="CLD14">
        <v>119895</v>
      </c>
      <c r="CLE14">
        <v>113298</v>
      </c>
      <c r="CLF14">
        <v>105592</v>
      </c>
      <c r="CLG14">
        <v>100307</v>
      </c>
      <c r="CLH14">
        <v>95844</v>
      </c>
      <c r="CLI14">
        <v>91342</v>
      </c>
      <c r="CLJ14">
        <v>90912</v>
      </c>
      <c r="CLK14">
        <v>90151</v>
      </c>
      <c r="CLL14">
        <v>86503</v>
      </c>
      <c r="CLM14">
        <v>84851</v>
      </c>
      <c r="CLN14">
        <v>83439</v>
      </c>
      <c r="CLO14">
        <v>80161</v>
      </c>
      <c r="CLP14">
        <v>77773</v>
      </c>
      <c r="CLQ14">
        <v>73526</v>
      </c>
      <c r="CLR14">
        <v>72568</v>
      </c>
      <c r="CLS14">
        <v>71653</v>
      </c>
      <c r="CLT14">
        <v>68555</v>
      </c>
      <c r="CLU14">
        <v>62948</v>
      </c>
      <c r="CLV14">
        <v>117438</v>
      </c>
      <c r="CLW14">
        <v>113957</v>
      </c>
      <c r="CLX14">
        <v>95246</v>
      </c>
      <c r="CLY14">
        <v>89315</v>
      </c>
      <c r="CLZ14">
        <v>88944</v>
      </c>
      <c r="CMA14">
        <v>88957</v>
      </c>
      <c r="CMB14">
        <v>88089</v>
      </c>
      <c r="CMC14">
        <v>88225</v>
      </c>
      <c r="CMD14">
        <v>84551</v>
      </c>
      <c r="CME14">
        <v>80969</v>
      </c>
      <c r="CMF14">
        <v>74517</v>
      </c>
      <c r="CMG14">
        <v>70853</v>
      </c>
      <c r="CMH14">
        <v>72706</v>
      </c>
      <c r="CMI14">
        <v>69986</v>
      </c>
      <c r="CMJ14">
        <v>67601</v>
      </c>
      <c r="CMK14">
        <v>63903</v>
      </c>
      <c r="CML14">
        <v>64045</v>
      </c>
      <c r="CMM14">
        <v>62818</v>
      </c>
      <c r="CMN14">
        <v>63816</v>
      </c>
      <c r="CMO14">
        <v>63398</v>
      </c>
      <c r="CMP14">
        <v>62988</v>
      </c>
      <c r="CMQ14">
        <v>61926</v>
      </c>
      <c r="CMR14">
        <v>62643</v>
      </c>
      <c r="CMS14">
        <v>64290</v>
      </c>
      <c r="CMT14">
        <v>65111</v>
      </c>
      <c r="CMU14">
        <v>90693</v>
      </c>
      <c r="CMV14">
        <v>91170</v>
      </c>
      <c r="CMW14">
        <v>87153</v>
      </c>
      <c r="CMX14">
        <v>87294</v>
      </c>
      <c r="CMY14">
        <v>84262</v>
      </c>
      <c r="CMZ14">
        <v>81114</v>
      </c>
      <c r="CNA14">
        <v>80558</v>
      </c>
      <c r="CNB14">
        <v>81599</v>
      </c>
      <c r="CNC14">
        <v>79727</v>
      </c>
      <c r="CND14">
        <v>76149</v>
      </c>
      <c r="CNE14">
        <v>68138</v>
      </c>
      <c r="CNF14">
        <v>63397</v>
      </c>
      <c r="CNG14">
        <v>61272</v>
      </c>
      <c r="CNH14">
        <v>59947</v>
      </c>
      <c r="CNI14">
        <v>57803</v>
      </c>
      <c r="CNJ14">
        <v>57669</v>
      </c>
      <c r="CNK14">
        <v>56568</v>
      </c>
      <c r="CNL14">
        <v>53725</v>
      </c>
      <c r="CNM14">
        <v>55122</v>
      </c>
      <c r="CNN14">
        <v>54997</v>
      </c>
      <c r="CNO14">
        <v>126581</v>
      </c>
      <c r="CNP14">
        <v>125703</v>
      </c>
      <c r="CNQ14">
        <v>116168</v>
      </c>
      <c r="CNR14">
        <v>106914</v>
      </c>
      <c r="CNS14">
        <v>103635</v>
      </c>
      <c r="CNT14">
        <v>98530</v>
      </c>
      <c r="CNU14">
        <v>96216</v>
      </c>
      <c r="CNV14">
        <v>91307</v>
      </c>
      <c r="CNW14">
        <v>88540</v>
      </c>
      <c r="CNX14">
        <v>88860</v>
      </c>
      <c r="CNY14">
        <v>88835</v>
      </c>
      <c r="CNZ14">
        <v>89249</v>
      </c>
      <c r="COA14">
        <v>89316</v>
      </c>
      <c r="COB14">
        <v>84568</v>
      </c>
      <c r="COC14">
        <v>81037</v>
      </c>
      <c r="COD14">
        <v>82711</v>
      </c>
      <c r="COE14">
        <v>78514</v>
      </c>
      <c r="COF14">
        <v>79040</v>
      </c>
      <c r="COG14">
        <v>78470</v>
      </c>
      <c r="COH14">
        <v>75917</v>
      </c>
      <c r="COI14">
        <v>106988</v>
      </c>
      <c r="COJ14">
        <v>109975</v>
      </c>
      <c r="COK14">
        <v>104183</v>
      </c>
      <c r="COL14">
        <v>98100</v>
      </c>
      <c r="COM14">
        <v>93598</v>
      </c>
      <c r="CON14">
        <v>96263</v>
      </c>
      <c r="COO14">
        <v>87616</v>
      </c>
      <c r="COP14">
        <v>78687</v>
      </c>
      <c r="COQ14">
        <v>77147</v>
      </c>
      <c r="COR14">
        <v>61743</v>
      </c>
      <c r="COS14">
        <v>55904</v>
      </c>
      <c r="COT14">
        <v>56005</v>
      </c>
      <c r="COU14">
        <v>56746</v>
      </c>
      <c r="COV14">
        <v>56013</v>
      </c>
      <c r="COW14">
        <v>51120</v>
      </c>
      <c r="COX14">
        <v>48862</v>
      </c>
      <c r="COY14">
        <v>45145</v>
      </c>
      <c r="COZ14">
        <v>44021</v>
      </c>
      <c r="CPA14">
        <v>43382</v>
      </c>
      <c r="CPB14">
        <v>42342</v>
      </c>
      <c r="CPC14">
        <v>41953</v>
      </c>
      <c r="CPD14">
        <v>41656</v>
      </c>
      <c r="CPE14">
        <v>39733</v>
      </c>
      <c r="CPF14">
        <v>38513</v>
      </c>
      <c r="CPG14">
        <v>36962</v>
      </c>
      <c r="CPH14">
        <v>107237</v>
      </c>
      <c r="CPI14">
        <v>109905</v>
      </c>
      <c r="CPJ14">
        <v>101087</v>
      </c>
      <c r="CPK14">
        <v>92742</v>
      </c>
      <c r="CPL14">
        <v>80973</v>
      </c>
      <c r="CPM14">
        <v>77957</v>
      </c>
      <c r="CPN14">
        <v>75021</v>
      </c>
      <c r="CPO14">
        <v>65422</v>
      </c>
      <c r="CPP14">
        <v>63916</v>
      </c>
      <c r="CPQ14">
        <v>56722</v>
      </c>
      <c r="CPR14">
        <v>53856</v>
      </c>
      <c r="CPS14">
        <v>48868</v>
      </c>
      <c r="CPT14">
        <v>47338</v>
      </c>
      <c r="CPU14">
        <v>47338</v>
      </c>
      <c r="CPV14">
        <v>45258</v>
      </c>
      <c r="CPW14">
        <v>45526</v>
      </c>
      <c r="CPX14">
        <v>44890</v>
      </c>
      <c r="CPY14">
        <v>41948</v>
      </c>
      <c r="CPZ14">
        <v>46603</v>
      </c>
      <c r="CQA14">
        <v>42030</v>
      </c>
      <c r="CQB14">
        <v>150131</v>
      </c>
      <c r="CQC14">
        <v>142914</v>
      </c>
      <c r="CQD14">
        <v>130049</v>
      </c>
      <c r="CQE14">
        <v>130049</v>
      </c>
      <c r="CQF14">
        <v>130049</v>
      </c>
      <c r="CQG14">
        <v>128265</v>
      </c>
      <c r="CQH14">
        <v>126433</v>
      </c>
      <c r="CQI14">
        <v>117719</v>
      </c>
      <c r="CQJ14">
        <v>117261</v>
      </c>
      <c r="CQK14">
        <v>115529</v>
      </c>
      <c r="CQL14">
        <v>114621</v>
      </c>
      <c r="CQM14">
        <v>110504</v>
      </c>
      <c r="CQN14">
        <v>100988</v>
      </c>
      <c r="CQO14">
        <v>93493</v>
      </c>
      <c r="CQP14">
        <v>94053</v>
      </c>
      <c r="CQQ14">
        <v>92555</v>
      </c>
      <c r="CQR14">
        <v>85697</v>
      </c>
      <c r="CQS14">
        <v>86253</v>
      </c>
      <c r="CQT14">
        <v>87428</v>
      </c>
      <c r="CQU14">
        <v>87976</v>
      </c>
      <c r="CQV14">
        <v>168034</v>
      </c>
      <c r="CQW14">
        <v>167912</v>
      </c>
      <c r="CQX14">
        <v>159901</v>
      </c>
      <c r="CQY14">
        <v>153867</v>
      </c>
      <c r="CQZ14">
        <v>153183</v>
      </c>
      <c r="CRA14">
        <v>145157</v>
      </c>
      <c r="CRB14">
        <v>141516</v>
      </c>
      <c r="CRC14">
        <v>134264</v>
      </c>
      <c r="CRD14">
        <v>133543</v>
      </c>
      <c r="CRE14">
        <v>133533</v>
      </c>
      <c r="CRF14">
        <v>129606</v>
      </c>
      <c r="CRG14">
        <v>125206</v>
      </c>
      <c r="CRH14">
        <v>119625</v>
      </c>
      <c r="CRI14">
        <v>117588</v>
      </c>
      <c r="CRJ14">
        <v>117973</v>
      </c>
      <c r="CRK14">
        <v>116363</v>
      </c>
      <c r="CRL14">
        <v>112413</v>
      </c>
      <c r="CRM14">
        <v>111191</v>
      </c>
      <c r="CRN14">
        <v>111649</v>
      </c>
      <c r="CRO14">
        <v>117905</v>
      </c>
      <c r="CRP14">
        <v>114937</v>
      </c>
      <c r="CRQ14">
        <v>118415</v>
      </c>
      <c r="CRR14">
        <v>122939</v>
      </c>
      <c r="CRS14">
        <v>126205</v>
      </c>
      <c r="CRT14">
        <v>123176</v>
      </c>
      <c r="CRU14">
        <v>154956</v>
      </c>
      <c r="CRV14">
        <v>155751</v>
      </c>
      <c r="CRW14">
        <v>144640</v>
      </c>
      <c r="CRX14">
        <v>136534</v>
      </c>
      <c r="CRY14">
        <v>129346</v>
      </c>
      <c r="CRZ14">
        <v>127869</v>
      </c>
      <c r="CSA14">
        <v>122751</v>
      </c>
      <c r="CSB14">
        <v>116210</v>
      </c>
      <c r="CSC14">
        <v>108069</v>
      </c>
      <c r="CSD14">
        <v>106914</v>
      </c>
      <c r="CSE14">
        <v>100718</v>
      </c>
      <c r="CSF14">
        <v>96544</v>
      </c>
      <c r="CSG14">
        <v>94693</v>
      </c>
      <c r="CSH14">
        <v>93874</v>
      </c>
      <c r="CSI14">
        <v>90574</v>
      </c>
      <c r="CSJ14">
        <v>88358</v>
      </c>
      <c r="CSK14">
        <v>86275</v>
      </c>
      <c r="CSL14">
        <v>79531</v>
      </c>
      <c r="CSM14">
        <v>81367</v>
      </c>
      <c r="CSN14">
        <v>77926</v>
      </c>
      <c r="CSO14">
        <v>93547</v>
      </c>
      <c r="CSP14">
        <v>91125</v>
      </c>
      <c r="CSQ14">
        <v>80645</v>
      </c>
      <c r="CSR14">
        <v>70373</v>
      </c>
      <c r="CSS14">
        <v>65987</v>
      </c>
      <c r="CST14">
        <v>63334</v>
      </c>
      <c r="CSU14">
        <v>62430</v>
      </c>
      <c r="CSV14">
        <v>61031</v>
      </c>
      <c r="CSW14">
        <v>59586</v>
      </c>
      <c r="CSX14">
        <v>57139</v>
      </c>
      <c r="CSY14">
        <v>54118</v>
      </c>
      <c r="CSZ14">
        <v>47188</v>
      </c>
      <c r="CTA14">
        <v>43098</v>
      </c>
      <c r="CTB14">
        <v>42684</v>
      </c>
      <c r="CTC14">
        <v>42127</v>
      </c>
      <c r="CTD14">
        <v>42087</v>
      </c>
      <c r="CTE14">
        <v>42814</v>
      </c>
      <c r="CTF14">
        <v>42642</v>
      </c>
      <c r="CTG14">
        <v>42642</v>
      </c>
      <c r="CTH14">
        <v>41673</v>
      </c>
      <c r="CTI14">
        <v>92659</v>
      </c>
      <c r="CTJ14">
        <v>89549</v>
      </c>
      <c r="CTK14">
        <v>83936</v>
      </c>
      <c r="CTL14">
        <v>81722</v>
      </c>
      <c r="CTM14">
        <v>68820</v>
      </c>
      <c r="CTN14">
        <v>63918</v>
      </c>
      <c r="CTO14">
        <v>52171</v>
      </c>
      <c r="CTP14">
        <v>51000</v>
      </c>
      <c r="CTQ14">
        <v>52498</v>
      </c>
      <c r="CTR14">
        <v>54310</v>
      </c>
      <c r="CTS14">
        <v>53309</v>
      </c>
      <c r="CTT14">
        <v>50529</v>
      </c>
      <c r="CTU14">
        <v>48493</v>
      </c>
      <c r="CTV14">
        <v>44698</v>
      </c>
      <c r="CTW14">
        <v>48900</v>
      </c>
      <c r="CTX14">
        <v>46423</v>
      </c>
      <c r="CTY14">
        <v>44822</v>
      </c>
      <c r="CTZ14">
        <v>47154</v>
      </c>
      <c r="CUA14">
        <v>47929</v>
      </c>
      <c r="CUB14">
        <v>48482</v>
      </c>
      <c r="CUC14">
        <v>47432</v>
      </c>
      <c r="CUD14">
        <v>43193</v>
      </c>
      <c r="CUE14">
        <v>40058</v>
      </c>
      <c r="CUF14">
        <v>41930</v>
      </c>
      <c r="CUG14">
        <v>40427</v>
      </c>
      <c r="CUH14">
        <v>105294</v>
      </c>
      <c r="CUI14">
        <v>108336</v>
      </c>
      <c r="CUJ14">
        <v>102989</v>
      </c>
      <c r="CUK14">
        <v>99370</v>
      </c>
      <c r="CUL14">
        <v>96537</v>
      </c>
      <c r="CUM14">
        <v>97879</v>
      </c>
      <c r="CUN14">
        <v>99739</v>
      </c>
      <c r="CUO14">
        <v>92536</v>
      </c>
      <c r="CUP14">
        <v>85788</v>
      </c>
      <c r="CUQ14">
        <v>83250</v>
      </c>
      <c r="CUR14">
        <v>82496</v>
      </c>
      <c r="CUS14">
        <v>93491</v>
      </c>
      <c r="CUT14">
        <v>94387</v>
      </c>
      <c r="CUU14">
        <v>94780</v>
      </c>
      <c r="CUV14">
        <v>94690</v>
      </c>
      <c r="CUW14">
        <v>94244</v>
      </c>
      <c r="CUX14">
        <v>94551</v>
      </c>
      <c r="CUY14">
        <v>94723</v>
      </c>
      <c r="CUZ14">
        <v>93386</v>
      </c>
      <c r="CVA14">
        <v>88709</v>
      </c>
      <c r="CVB14">
        <v>113082</v>
      </c>
      <c r="CVC14">
        <v>112663</v>
      </c>
      <c r="CVD14">
        <v>107005</v>
      </c>
      <c r="CVE14">
        <v>99520</v>
      </c>
      <c r="CVF14">
        <v>92971</v>
      </c>
      <c r="CVG14">
        <v>91858</v>
      </c>
      <c r="CVH14">
        <v>91046</v>
      </c>
      <c r="CVI14">
        <v>88676</v>
      </c>
      <c r="CVJ14">
        <v>87141</v>
      </c>
      <c r="CVK14">
        <v>86864</v>
      </c>
      <c r="CVL14">
        <v>84146</v>
      </c>
      <c r="CVM14">
        <v>82891</v>
      </c>
      <c r="CVN14">
        <v>79563</v>
      </c>
      <c r="CVO14">
        <v>78345</v>
      </c>
      <c r="CVP14">
        <v>78074</v>
      </c>
      <c r="CVQ14">
        <v>76860</v>
      </c>
      <c r="CVR14">
        <v>76271</v>
      </c>
      <c r="CVS14">
        <v>75616</v>
      </c>
      <c r="CVT14">
        <v>76236</v>
      </c>
      <c r="CVU14">
        <v>74674</v>
      </c>
      <c r="CVV14">
        <v>91181</v>
      </c>
      <c r="CVW14">
        <v>89155</v>
      </c>
      <c r="CVX14">
        <v>83920</v>
      </c>
      <c r="CVY14">
        <v>71910</v>
      </c>
      <c r="CVZ14">
        <v>70548</v>
      </c>
      <c r="CWA14">
        <v>65499</v>
      </c>
      <c r="CWB14">
        <v>64484</v>
      </c>
      <c r="CWC14">
        <v>66235</v>
      </c>
      <c r="CWD14">
        <v>61206</v>
      </c>
      <c r="CWE14">
        <v>60287</v>
      </c>
      <c r="CWF14">
        <v>56061</v>
      </c>
      <c r="CWG14">
        <v>51130</v>
      </c>
      <c r="CWH14">
        <v>50769</v>
      </c>
      <c r="CWI14">
        <v>51138</v>
      </c>
      <c r="CWJ14">
        <v>47148</v>
      </c>
      <c r="CWK14">
        <v>45879</v>
      </c>
      <c r="CWL14">
        <v>44162</v>
      </c>
      <c r="CWM14">
        <v>42077</v>
      </c>
      <c r="CWN14">
        <v>41259</v>
      </c>
      <c r="CWO14">
        <v>39601</v>
      </c>
      <c r="CWP14">
        <v>37753</v>
      </c>
      <c r="CWQ14">
        <v>34527</v>
      </c>
      <c r="CWR14">
        <v>32890</v>
      </c>
      <c r="CWS14">
        <v>32353</v>
      </c>
      <c r="CWT14">
        <v>32475</v>
      </c>
      <c r="CWU14">
        <v>74893</v>
      </c>
      <c r="CWV14">
        <v>76229</v>
      </c>
      <c r="CWW14">
        <v>72970</v>
      </c>
      <c r="CWX14">
        <v>66796</v>
      </c>
      <c r="CWY14">
        <v>61303</v>
      </c>
      <c r="CWZ14">
        <v>58536</v>
      </c>
      <c r="CXA14">
        <v>57199</v>
      </c>
      <c r="CXB14">
        <v>54560</v>
      </c>
      <c r="CXC14">
        <v>52433</v>
      </c>
      <c r="CXD14">
        <v>46759</v>
      </c>
      <c r="CXE14">
        <v>41637</v>
      </c>
      <c r="CXF14">
        <v>39141</v>
      </c>
      <c r="CXG14">
        <v>38854</v>
      </c>
      <c r="CXH14">
        <v>37490</v>
      </c>
      <c r="CXI14">
        <v>35763</v>
      </c>
      <c r="CXJ14">
        <v>36039</v>
      </c>
      <c r="CXK14">
        <v>34281</v>
      </c>
      <c r="CXL14">
        <v>33778</v>
      </c>
      <c r="CXM14">
        <v>33369</v>
      </c>
      <c r="CXN14">
        <v>33222</v>
      </c>
      <c r="CXO14">
        <v>57953</v>
      </c>
      <c r="CXP14">
        <v>56350</v>
      </c>
      <c r="CXQ14">
        <v>55137</v>
      </c>
      <c r="CXR14">
        <v>46987</v>
      </c>
      <c r="CXS14">
        <v>38355</v>
      </c>
      <c r="CXT14">
        <v>38898</v>
      </c>
      <c r="CXU14">
        <v>38456</v>
      </c>
      <c r="CXV14">
        <v>36850</v>
      </c>
      <c r="CXW14">
        <v>37319</v>
      </c>
      <c r="CXX14">
        <v>36741</v>
      </c>
      <c r="CXY14">
        <v>37941</v>
      </c>
      <c r="CXZ14">
        <v>36146</v>
      </c>
      <c r="CYA14">
        <v>34482</v>
      </c>
      <c r="CYB14">
        <v>35559</v>
      </c>
      <c r="CYC14">
        <v>37522</v>
      </c>
      <c r="CYD14">
        <v>38256</v>
      </c>
      <c r="CYE14">
        <v>37859</v>
      </c>
      <c r="CYF14">
        <v>40891</v>
      </c>
      <c r="CYG14">
        <v>44720</v>
      </c>
      <c r="CYH14">
        <v>40383</v>
      </c>
      <c r="CYI14">
        <v>35332</v>
      </c>
      <c r="CYJ14">
        <v>34740</v>
      </c>
      <c r="CYK14">
        <v>33720</v>
      </c>
      <c r="CYL14">
        <v>33140</v>
      </c>
      <c r="CYM14">
        <v>33627</v>
      </c>
      <c r="CYN14">
        <v>93145</v>
      </c>
      <c r="CYO14">
        <v>104441</v>
      </c>
      <c r="CYP14">
        <v>108996</v>
      </c>
      <c r="CYQ14">
        <v>103065</v>
      </c>
      <c r="CYR14">
        <v>96393</v>
      </c>
      <c r="CYS14">
        <v>97477</v>
      </c>
      <c r="CYT14">
        <v>98175</v>
      </c>
      <c r="CYU14">
        <v>98003</v>
      </c>
      <c r="CYV14">
        <v>94059</v>
      </c>
      <c r="CYW14">
        <v>95212</v>
      </c>
      <c r="CYX14">
        <v>94520</v>
      </c>
      <c r="CYY14">
        <v>72538</v>
      </c>
      <c r="CYZ14">
        <v>71637</v>
      </c>
      <c r="CZA14">
        <v>71107</v>
      </c>
      <c r="CZB14">
        <v>71514</v>
      </c>
      <c r="CZC14">
        <v>69507</v>
      </c>
      <c r="CZD14">
        <v>69512</v>
      </c>
      <c r="CZE14">
        <v>68430</v>
      </c>
      <c r="CZF14">
        <v>67417</v>
      </c>
      <c r="CZG14">
        <v>66900</v>
      </c>
      <c r="CZH14">
        <v>98611</v>
      </c>
      <c r="CZI14">
        <v>97467</v>
      </c>
      <c r="CZJ14">
        <v>91450</v>
      </c>
      <c r="CZK14">
        <v>82014</v>
      </c>
      <c r="CZL14">
        <v>74874</v>
      </c>
      <c r="CZM14">
        <v>75521</v>
      </c>
      <c r="CZN14">
        <v>73059</v>
      </c>
      <c r="CZO14">
        <v>69783</v>
      </c>
      <c r="CZP14">
        <v>76526</v>
      </c>
      <c r="CZQ14">
        <v>53831</v>
      </c>
      <c r="CZR14">
        <v>53840</v>
      </c>
      <c r="CZS14">
        <v>53979</v>
      </c>
      <c r="CZT14">
        <v>55066</v>
      </c>
      <c r="CZU14">
        <v>54673</v>
      </c>
      <c r="CZV14">
        <v>53435</v>
      </c>
      <c r="CZW14">
        <v>52972</v>
      </c>
      <c r="CZX14">
        <v>52514</v>
      </c>
      <c r="CZY14">
        <v>53046</v>
      </c>
      <c r="CZZ14">
        <v>53483</v>
      </c>
      <c r="DAA14">
        <v>54317</v>
      </c>
      <c r="DAB14">
        <v>46992</v>
      </c>
      <c r="DAC14">
        <v>48656</v>
      </c>
      <c r="DAD14">
        <v>44886</v>
      </c>
      <c r="DAE14">
        <v>40930</v>
      </c>
      <c r="DAF14">
        <v>41746</v>
      </c>
      <c r="DAG14">
        <v>38860</v>
      </c>
      <c r="DAH14">
        <v>40317</v>
      </c>
      <c r="DAI14">
        <v>40364</v>
      </c>
      <c r="DAJ14">
        <v>44657</v>
      </c>
      <c r="DAK14">
        <v>45288</v>
      </c>
      <c r="DAL14">
        <v>45202</v>
      </c>
      <c r="DAM14">
        <v>45038</v>
      </c>
      <c r="DAN14">
        <v>44488</v>
      </c>
      <c r="DAO14">
        <v>40423</v>
      </c>
      <c r="DAP14">
        <v>38435</v>
      </c>
      <c r="DAQ14">
        <v>37326</v>
      </c>
      <c r="DAR14">
        <v>37447</v>
      </c>
      <c r="DAS14">
        <v>37287</v>
      </c>
      <c r="DAT14">
        <v>37287</v>
      </c>
      <c r="DAU14">
        <v>37287</v>
      </c>
      <c r="DAV14">
        <v>36885</v>
      </c>
      <c r="DAW14">
        <v>35874</v>
      </c>
      <c r="DAX14">
        <v>35373</v>
      </c>
      <c r="DAY14">
        <v>35337</v>
      </c>
      <c r="DAZ14">
        <v>34980</v>
      </c>
      <c r="DBA14">
        <v>35911</v>
      </c>
      <c r="DBB14">
        <v>36579</v>
      </c>
      <c r="DBC14">
        <v>33022</v>
      </c>
      <c r="DBD14">
        <v>27661</v>
      </c>
      <c r="DBE14">
        <v>33492</v>
      </c>
      <c r="DBF14">
        <v>28244</v>
      </c>
      <c r="DBG14">
        <v>24528</v>
      </c>
      <c r="DBH14">
        <v>24781</v>
      </c>
      <c r="DBI14">
        <v>24414</v>
      </c>
      <c r="DBJ14">
        <v>24825</v>
      </c>
      <c r="DBK14">
        <v>25157</v>
      </c>
      <c r="DBL14">
        <v>23898</v>
      </c>
      <c r="DBM14">
        <v>22874</v>
      </c>
      <c r="DBN14">
        <v>22717</v>
      </c>
      <c r="DBO14">
        <v>22508</v>
      </c>
      <c r="DBP14">
        <v>22830</v>
      </c>
      <c r="DBQ14">
        <v>22333</v>
      </c>
      <c r="DBR14">
        <v>21915</v>
      </c>
      <c r="DBS14">
        <v>20651</v>
      </c>
      <c r="DBT14">
        <v>20414</v>
      </c>
      <c r="DBU14">
        <v>59039</v>
      </c>
      <c r="DBV14">
        <v>57190</v>
      </c>
      <c r="DBW14">
        <v>55165</v>
      </c>
      <c r="DBX14">
        <v>53370</v>
      </c>
      <c r="DBY14">
        <v>50092</v>
      </c>
      <c r="DBZ14">
        <v>49806</v>
      </c>
      <c r="DCA14">
        <v>46315</v>
      </c>
      <c r="DCB14">
        <v>42360</v>
      </c>
      <c r="DCC14">
        <v>42183</v>
      </c>
      <c r="DCD14">
        <v>41874</v>
      </c>
      <c r="DCE14">
        <v>42169</v>
      </c>
      <c r="DCF14">
        <v>42553</v>
      </c>
      <c r="DCG14">
        <v>42719</v>
      </c>
      <c r="DCH14">
        <v>44017</v>
      </c>
      <c r="DCI14">
        <v>44470</v>
      </c>
      <c r="DCJ14">
        <v>44275</v>
      </c>
      <c r="DCK14">
        <v>41963</v>
      </c>
      <c r="DCL14">
        <v>42275</v>
      </c>
    </row>
    <row r="15" spans="1:2794" x14ac:dyDescent="0.25">
      <c r="A15" s="25" t="s">
        <v>3330</v>
      </c>
      <c r="B15">
        <v>18943</v>
      </c>
      <c r="C15">
        <v>18943</v>
      </c>
      <c r="D15">
        <v>18943</v>
      </c>
      <c r="E15">
        <v>18931</v>
      </c>
      <c r="F15">
        <v>18879</v>
      </c>
      <c r="G15">
        <v>17726</v>
      </c>
      <c r="H15">
        <v>18109</v>
      </c>
      <c r="I15">
        <v>18032</v>
      </c>
      <c r="J15">
        <v>17966</v>
      </c>
      <c r="K15">
        <v>18268</v>
      </c>
      <c r="L15">
        <v>17662</v>
      </c>
      <c r="M15">
        <v>17584</v>
      </c>
      <c r="N15">
        <v>16891</v>
      </c>
      <c r="O15">
        <v>15986</v>
      </c>
      <c r="P15">
        <v>13926</v>
      </c>
      <c r="Q15">
        <v>22141</v>
      </c>
      <c r="R15">
        <v>22678</v>
      </c>
      <c r="S15">
        <v>22633</v>
      </c>
      <c r="T15">
        <v>17185</v>
      </c>
      <c r="U15">
        <v>15721</v>
      </c>
      <c r="V15">
        <v>13584</v>
      </c>
      <c r="W15">
        <v>12835</v>
      </c>
      <c r="X15">
        <v>12531</v>
      </c>
      <c r="Y15">
        <v>12812</v>
      </c>
      <c r="Z15">
        <v>12147</v>
      </c>
      <c r="AA15">
        <v>12502</v>
      </c>
      <c r="AB15">
        <v>12421</v>
      </c>
      <c r="AC15">
        <v>13695</v>
      </c>
      <c r="AD15">
        <v>14029</v>
      </c>
      <c r="AE15">
        <v>13402</v>
      </c>
      <c r="AF15">
        <v>13462</v>
      </c>
      <c r="AG15">
        <v>13179</v>
      </c>
      <c r="AH15">
        <v>12499</v>
      </c>
      <c r="AI15">
        <v>11989</v>
      </c>
      <c r="AJ15">
        <v>11850</v>
      </c>
      <c r="AK15">
        <v>22393</v>
      </c>
      <c r="AL15">
        <v>21173</v>
      </c>
      <c r="AM15">
        <v>19982</v>
      </c>
      <c r="AN15">
        <v>15783</v>
      </c>
      <c r="AO15">
        <v>15627</v>
      </c>
      <c r="AP15">
        <v>14622</v>
      </c>
      <c r="AQ15">
        <v>14970</v>
      </c>
      <c r="AR15">
        <v>14212</v>
      </c>
      <c r="AS15">
        <v>12851</v>
      </c>
      <c r="AT15">
        <v>12542</v>
      </c>
      <c r="AU15">
        <v>12161</v>
      </c>
      <c r="AV15">
        <v>12190</v>
      </c>
      <c r="AW15">
        <v>11260</v>
      </c>
      <c r="AX15">
        <v>10659</v>
      </c>
      <c r="AY15">
        <v>10528</v>
      </c>
      <c r="AZ15">
        <v>9936</v>
      </c>
      <c r="BA15">
        <v>8692</v>
      </c>
      <c r="BB15">
        <v>8314</v>
      </c>
      <c r="BC15">
        <v>7815</v>
      </c>
      <c r="BD15">
        <v>7492</v>
      </c>
      <c r="BE15">
        <v>21468</v>
      </c>
      <c r="BF15">
        <v>18946</v>
      </c>
      <c r="BG15">
        <v>18220</v>
      </c>
      <c r="BH15">
        <v>15669</v>
      </c>
      <c r="BI15">
        <v>15604</v>
      </c>
      <c r="BJ15">
        <v>15642</v>
      </c>
      <c r="BK15">
        <v>15202</v>
      </c>
      <c r="BL15">
        <v>14726</v>
      </c>
      <c r="BM15">
        <v>14819</v>
      </c>
      <c r="BN15">
        <v>14416</v>
      </c>
      <c r="BO15">
        <v>14804</v>
      </c>
      <c r="BP15">
        <v>15420</v>
      </c>
      <c r="BQ15">
        <v>15032</v>
      </c>
      <c r="BR15">
        <v>14852</v>
      </c>
      <c r="BS15">
        <v>14168</v>
      </c>
      <c r="BT15">
        <v>13794</v>
      </c>
      <c r="BU15">
        <v>13602</v>
      </c>
      <c r="BV15">
        <v>13049</v>
      </c>
      <c r="BW15">
        <v>12922</v>
      </c>
      <c r="BX15">
        <v>11950</v>
      </c>
      <c r="BY15">
        <v>11176</v>
      </c>
      <c r="BZ15">
        <v>10437</v>
      </c>
      <c r="CA15">
        <v>9703</v>
      </c>
      <c r="CB15">
        <v>9625</v>
      </c>
      <c r="CC15">
        <v>9604</v>
      </c>
      <c r="CD15">
        <v>27713</v>
      </c>
      <c r="CE15">
        <v>26555</v>
      </c>
      <c r="CF15">
        <v>25285</v>
      </c>
      <c r="CG15">
        <v>21530</v>
      </c>
      <c r="CH15">
        <v>21016</v>
      </c>
      <c r="CI15">
        <v>20018</v>
      </c>
      <c r="CJ15">
        <v>20263</v>
      </c>
      <c r="CK15">
        <v>20284</v>
      </c>
      <c r="CL15">
        <v>19460</v>
      </c>
      <c r="CM15">
        <v>18553</v>
      </c>
      <c r="CN15">
        <v>18418</v>
      </c>
      <c r="CO15">
        <v>17849</v>
      </c>
      <c r="CP15">
        <v>17971</v>
      </c>
      <c r="CQ15">
        <v>19059</v>
      </c>
      <c r="CR15">
        <v>19054</v>
      </c>
      <c r="CS15">
        <v>19265</v>
      </c>
      <c r="CT15">
        <v>18587</v>
      </c>
      <c r="CU15">
        <v>18349</v>
      </c>
      <c r="CV15">
        <v>17538</v>
      </c>
      <c r="CW15">
        <v>16641</v>
      </c>
      <c r="CX15">
        <v>19169</v>
      </c>
      <c r="CY15">
        <v>18414</v>
      </c>
      <c r="CZ15">
        <v>17480</v>
      </c>
      <c r="DA15">
        <v>16549</v>
      </c>
      <c r="DB15">
        <v>14952</v>
      </c>
      <c r="DC15">
        <v>15075</v>
      </c>
      <c r="DD15">
        <v>15241</v>
      </c>
      <c r="DE15">
        <v>14638</v>
      </c>
      <c r="DF15">
        <v>15077</v>
      </c>
      <c r="DG15">
        <v>14931</v>
      </c>
      <c r="DH15">
        <v>14748</v>
      </c>
      <c r="DI15">
        <v>14822</v>
      </c>
      <c r="DJ15">
        <v>14618</v>
      </c>
      <c r="DK15">
        <v>13910</v>
      </c>
      <c r="DL15">
        <v>13910</v>
      </c>
      <c r="DM15">
        <v>13671</v>
      </c>
      <c r="DN15">
        <v>11525</v>
      </c>
      <c r="DO15">
        <v>10930</v>
      </c>
      <c r="DP15">
        <v>10846</v>
      </c>
      <c r="DQ15">
        <v>10435</v>
      </c>
      <c r="DR15">
        <v>8932</v>
      </c>
      <c r="DS15">
        <v>8280</v>
      </c>
      <c r="DT15">
        <v>6933</v>
      </c>
      <c r="DU15">
        <v>5563</v>
      </c>
      <c r="DV15">
        <v>4941</v>
      </c>
      <c r="DW15">
        <v>21334</v>
      </c>
      <c r="DX15">
        <v>18147</v>
      </c>
      <c r="DY15">
        <v>17379</v>
      </c>
      <c r="DZ15">
        <v>17967</v>
      </c>
      <c r="EA15">
        <v>16091</v>
      </c>
      <c r="EB15">
        <v>15740</v>
      </c>
      <c r="EC15">
        <v>15803</v>
      </c>
      <c r="ED15">
        <v>16099</v>
      </c>
      <c r="EE15">
        <v>16099</v>
      </c>
      <c r="EF15">
        <v>16099</v>
      </c>
      <c r="EG15">
        <v>16212</v>
      </c>
      <c r="EH15">
        <v>16624</v>
      </c>
      <c r="EI15">
        <v>16697</v>
      </c>
      <c r="EJ15">
        <v>16708</v>
      </c>
      <c r="EK15">
        <v>16225</v>
      </c>
      <c r="EL15">
        <v>16167</v>
      </c>
      <c r="EM15">
        <v>16528</v>
      </c>
      <c r="EN15">
        <v>15733</v>
      </c>
      <c r="EO15">
        <v>13596</v>
      </c>
      <c r="EP15">
        <v>11262</v>
      </c>
      <c r="EQ15">
        <v>29439</v>
      </c>
      <c r="ER15">
        <v>25239</v>
      </c>
      <c r="ES15">
        <v>24562</v>
      </c>
      <c r="ET15">
        <v>23636</v>
      </c>
      <c r="EU15">
        <v>21425</v>
      </c>
      <c r="EV15">
        <v>21326</v>
      </c>
      <c r="EW15">
        <v>21832</v>
      </c>
      <c r="EX15">
        <v>22038</v>
      </c>
      <c r="EY15">
        <v>21841</v>
      </c>
      <c r="EZ15">
        <v>18571</v>
      </c>
      <c r="FA15">
        <v>17231</v>
      </c>
      <c r="FB15">
        <v>16232</v>
      </c>
      <c r="FC15">
        <v>14944</v>
      </c>
      <c r="FD15">
        <v>14432</v>
      </c>
      <c r="FE15">
        <v>14469</v>
      </c>
      <c r="FF15">
        <v>14951</v>
      </c>
      <c r="FG15">
        <v>14187</v>
      </c>
      <c r="FH15">
        <v>14168</v>
      </c>
      <c r="FI15">
        <v>13186</v>
      </c>
      <c r="FJ15">
        <v>12969</v>
      </c>
      <c r="FK15">
        <v>18387</v>
      </c>
      <c r="FL15">
        <v>16970</v>
      </c>
      <c r="FM15">
        <v>15924</v>
      </c>
      <c r="FN15">
        <v>14004</v>
      </c>
      <c r="FO15">
        <v>13285</v>
      </c>
      <c r="FP15">
        <v>13302</v>
      </c>
      <c r="FQ15">
        <v>13311</v>
      </c>
      <c r="FR15">
        <v>13050</v>
      </c>
      <c r="FS15">
        <v>12299</v>
      </c>
      <c r="FT15">
        <v>11594</v>
      </c>
      <c r="FU15">
        <v>11138</v>
      </c>
      <c r="FV15">
        <v>9665</v>
      </c>
      <c r="FW15">
        <v>8396</v>
      </c>
      <c r="FX15">
        <v>8230</v>
      </c>
      <c r="FY15">
        <v>8382</v>
      </c>
      <c r="FZ15">
        <v>8397</v>
      </c>
      <c r="GA15">
        <v>8453</v>
      </c>
      <c r="GB15">
        <v>6834</v>
      </c>
      <c r="GC15">
        <v>6697</v>
      </c>
      <c r="GD15">
        <v>6433</v>
      </c>
      <c r="GE15">
        <v>17423</v>
      </c>
      <c r="GF15">
        <v>14657</v>
      </c>
      <c r="GG15">
        <v>14540</v>
      </c>
      <c r="GH15">
        <v>14390</v>
      </c>
      <c r="GI15">
        <v>13456</v>
      </c>
      <c r="GJ15">
        <v>13219</v>
      </c>
      <c r="GK15">
        <v>13414</v>
      </c>
      <c r="GL15">
        <v>11887</v>
      </c>
      <c r="GM15">
        <v>11548</v>
      </c>
      <c r="GN15">
        <v>11430</v>
      </c>
      <c r="GO15">
        <v>11017</v>
      </c>
      <c r="GP15">
        <v>9839</v>
      </c>
      <c r="GQ15">
        <v>9481</v>
      </c>
      <c r="GR15">
        <v>10029</v>
      </c>
      <c r="GS15">
        <v>9892</v>
      </c>
      <c r="GT15">
        <v>9892</v>
      </c>
      <c r="GU15">
        <v>9892</v>
      </c>
      <c r="GV15">
        <v>9700</v>
      </c>
      <c r="GW15">
        <v>9883</v>
      </c>
      <c r="GX15">
        <v>9883</v>
      </c>
      <c r="GY15">
        <v>9883</v>
      </c>
      <c r="GZ15">
        <v>9883</v>
      </c>
      <c r="HA15">
        <v>10024</v>
      </c>
      <c r="HB15">
        <v>8798</v>
      </c>
      <c r="HC15">
        <v>9127</v>
      </c>
      <c r="HD15">
        <v>18758</v>
      </c>
      <c r="HE15">
        <v>18759</v>
      </c>
      <c r="HF15">
        <v>16616</v>
      </c>
      <c r="HG15">
        <v>16952</v>
      </c>
      <c r="HH15">
        <v>15645</v>
      </c>
      <c r="HI15">
        <v>13346</v>
      </c>
      <c r="HJ15">
        <v>13633</v>
      </c>
      <c r="HK15">
        <v>13767</v>
      </c>
      <c r="HL15">
        <v>13497</v>
      </c>
      <c r="HM15">
        <v>13547</v>
      </c>
      <c r="HN15">
        <v>13232</v>
      </c>
      <c r="HO15">
        <v>13238</v>
      </c>
      <c r="HP15">
        <v>13318</v>
      </c>
      <c r="HQ15">
        <v>13601</v>
      </c>
      <c r="HR15">
        <v>13759</v>
      </c>
      <c r="HS15">
        <v>13791</v>
      </c>
      <c r="HT15">
        <v>14404</v>
      </c>
      <c r="HU15">
        <v>13991</v>
      </c>
      <c r="HV15">
        <v>14553</v>
      </c>
      <c r="HW15">
        <v>12703</v>
      </c>
      <c r="HX15">
        <v>23223</v>
      </c>
      <c r="HY15">
        <v>20312</v>
      </c>
      <c r="HZ15">
        <v>19263</v>
      </c>
      <c r="IA15">
        <v>18162</v>
      </c>
      <c r="IB15">
        <v>18556</v>
      </c>
      <c r="IC15">
        <v>18116</v>
      </c>
      <c r="ID15">
        <v>18198</v>
      </c>
      <c r="IE15">
        <v>17927</v>
      </c>
      <c r="IF15">
        <v>18391</v>
      </c>
      <c r="IG15">
        <v>17687</v>
      </c>
      <c r="IH15">
        <v>16712</v>
      </c>
      <c r="II15">
        <v>16860</v>
      </c>
      <c r="IJ15">
        <v>16873</v>
      </c>
      <c r="IK15">
        <v>16154</v>
      </c>
      <c r="IL15">
        <v>15711</v>
      </c>
      <c r="IM15">
        <v>14911</v>
      </c>
      <c r="IN15">
        <v>14464</v>
      </c>
      <c r="IO15">
        <v>14276</v>
      </c>
      <c r="IP15">
        <v>14138</v>
      </c>
      <c r="IQ15">
        <v>14670</v>
      </c>
      <c r="IR15">
        <v>44561</v>
      </c>
      <c r="IS15">
        <v>42674</v>
      </c>
      <c r="IT15">
        <v>41124</v>
      </c>
      <c r="IU15">
        <v>38707</v>
      </c>
      <c r="IV15">
        <v>37027</v>
      </c>
      <c r="IW15">
        <v>36149</v>
      </c>
      <c r="IX15">
        <v>35085</v>
      </c>
      <c r="IY15">
        <v>33069</v>
      </c>
      <c r="IZ15">
        <v>32770</v>
      </c>
      <c r="JA15">
        <v>30935</v>
      </c>
      <c r="JB15">
        <v>31100</v>
      </c>
      <c r="JC15">
        <v>30409</v>
      </c>
      <c r="JD15">
        <v>29856</v>
      </c>
      <c r="JE15">
        <v>27847</v>
      </c>
      <c r="JF15">
        <v>26493</v>
      </c>
      <c r="JG15">
        <v>26724</v>
      </c>
      <c r="JH15">
        <v>26779</v>
      </c>
      <c r="JI15">
        <v>26905</v>
      </c>
      <c r="JJ15">
        <v>26364</v>
      </c>
      <c r="JK15">
        <v>26141</v>
      </c>
      <c r="JL15">
        <v>23988</v>
      </c>
      <c r="JM15">
        <v>23683</v>
      </c>
      <c r="JN15">
        <v>21696</v>
      </c>
      <c r="JO15">
        <v>20863</v>
      </c>
      <c r="JP15">
        <v>20833</v>
      </c>
      <c r="JQ15">
        <v>39102</v>
      </c>
      <c r="JR15">
        <v>38628</v>
      </c>
      <c r="JS15">
        <v>37571</v>
      </c>
      <c r="JT15">
        <v>34468</v>
      </c>
      <c r="JU15">
        <v>33218</v>
      </c>
      <c r="JV15">
        <v>32493</v>
      </c>
      <c r="JW15">
        <v>31711</v>
      </c>
      <c r="JX15">
        <v>29235</v>
      </c>
      <c r="JY15">
        <v>28419</v>
      </c>
      <c r="JZ15">
        <v>27532</v>
      </c>
      <c r="KA15">
        <v>27300</v>
      </c>
      <c r="KB15">
        <v>27483</v>
      </c>
      <c r="KC15">
        <v>27282</v>
      </c>
      <c r="KD15">
        <v>27300</v>
      </c>
      <c r="KE15">
        <v>27828</v>
      </c>
      <c r="KF15">
        <v>21471</v>
      </c>
      <c r="KG15">
        <v>21769</v>
      </c>
      <c r="KH15">
        <v>19243</v>
      </c>
      <c r="KI15">
        <v>19149</v>
      </c>
      <c r="KJ15">
        <v>18919</v>
      </c>
      <c r="KK15">
        <v>28526</v>
      </c>
      <c r="KL15">
        <v>26717</v>
      </c>
      <c r="KM15">
        <v>25159</v>
      </c>
      <c r="KN15">
        <v>24688</v>
      </c>
      <c r="KO15">
        <v>23711</v>
      </c>
      <c r="KP15">
        <v>22580</v>
      </c>
      <c r="KQ15">
        <v>21516</v>
      </c>
      <c r="KR15">
        <v>21138</v>
      </c>
      <c r="KS15">
        <v>21180</v>
      </c>
      <c r="KT15">
        <v>21027</v>
      </c>
      <c r="KU15">
        <v>20727</v>
      </c>
      <c r="KV15">
        <v>20569</v>
      </c>
      <c r="KW15">
        <v>17872</v>
      </c>
      <c r="KX15">
        <v>17707</v>
      </c>
      <c r="KY15">
        <v>17282</v>
      </c>
      <c r="KZ15">
        <v>17280</v>
      </c>
      <c r="LA15">
        <v>15782</v>
      </c>
      <c r="LB15">
        <v>15377</v>
      </c>
      <c r="LC15">
        <v>15208</v>
      </c>
      <c r="LD15">
        <v>15376</v>
      </c>
      <c r="LE15">
        <v>14419</v>
      </c>
      <c r="LF15">
        <v>13752</v>
      </c>
      <c r="LG15">
        <v>12384</v>
      </c>
      <c r="LH15">
        <v>11342</v>
      </c>
      <c r="LI15">
        <v>10749</v>
      </c>
      <c r="LJ15">
        <v>19898</v>
      </c>
      <c r="LK15">
        <v>17786</v>
      </c>
      <c r="LL15">
        <v>15585</v>
      </c>
      <c r="LM15">
        <v>15460</v>
      </c>
      <c r="LN15">
        <v>16989</v>
      </c>
      <c r="LO15">
        <v>16708</v>
      </c>
      <c r="LP15">
        <v>16300</v>
      </c>
      <c r="LQ15">
        <v>16124</v>
      </c>
      <c r="LR15">
        <v>15920</v>
      </c>
      <c r="LS15">
        <v>15369</v>
      </c>
      <c r="LT15">
        <v>15535</v>
      </c>
      <c r="LU15">
        <v>14688</v>
      </c>
      <c r="LV15">
        <v>14451</v>
      </c>
      <c r="LW15">
        <v>14263</v>
      </c>
      <c r="LX15">
        <v>15373</v>
      </c>
      <c r="LY15">
        <v>15547</v>
      </c>
      <c r="LZ15">
        <v>15521</v>
      </c>
      <c r="MA15">
        <v>15702</v>
      </c>
      <c r="MB15">
        <v>15948</v>
      </c>
      <c r="MC15">
        <v>16599</v>
      </c>
      <c r="MD15">
        <v>28425</v>
      </c>
      <c r="ME15">
        <v>27879</v>
      </c>
      <c r="MF15">
        <v>27728</v>
      </c>
      <c r="MG15">
        <v>27976</v>
      </c>
      <c r="MH15">
        <v>26627</v>
      </c>
      <c r="MI15">
        <v>25472</v>
      </c>
      <c r="MJ15">
        <v>25320</v>
      </c>
      <c r="MK15">
        <v>23766</v>
      </c>
      <c r="ML15">
        <v>24308</v>
      </c>
      <c r="MM15">
        <v>23760</v>
      </c>
      <c r="MN15">
        <v>23085</v>
      </c>
      <c r="MO15">
        <v>23218</v>
      </c>
      <c r="MP15">
        <v>21188</v>
      </c>
      <c r="MQ15">
        <v>20572</v>
      </c>
      <c r="MR15">
        <v>19890</v>
      </c>
      <c r="MS15">
        <v>18453</v>
      </c>
      <c r="MT15">
        <v>17402</v>
      </c>
      <c r="MU15">
        <v>15122</v>
      </c>
      <c r="MV15">
        <v>15063</v>
      </c>
      <c r="MW15">
        <v>13575</v>
      </c>
      <c r="MX15">
        <v>17959</v>
      </c>
      <c r="MY15">
        <v>16882</v>
      </c>
      <c r="MZ15">
        <v>15017</v>
      </c>
      <c r="NA15">
        <v>16473</v>
      </c>
      <c r="NB15">
        <v>17195</v>
      </c>
      <c r="NC15">
        <v>16150</v>
      </c>
      <c r="ND15">
        <v>15763</v>
      </c>
      <c r="NE15">
        <v>16153</v>
      </c>
      <c r="NF15">
        <v>15717</v>
      </c>
      <c r="NG15">
        <v>15722</v>
      </c>
      <c r="NH15">
        <v>14094</v>
      </c>
      <c r="NI15">
        <v>14555</v>
      </c>
      <c r="NJ15">
        <v>14241</v>
      </c>
      <c r="NK15">
        <v>15193</v>
      </c>
      <c r="NL15">
        <v>14900</v>
      </c>
      <c r="NM15">
        <v>14900</v>
      </c>
      <c r="NN15">
        <v>14929</v>
      </c>
      <c r="NO15">
        <v>15027</v>
      </c>
      <c r="NP15">
        <v>15335</v>
      </c>
      <c r="NQ15">
        <v>16451</v>
      </c>
      <c r="NR15">
        <v>16321</v>
      </c>
      <c r="NS15">
        <v>18391</v>
      </c>
      <c r="NT15">
        <v>18377</v>
      </c>
      <c r="NU15">
        <v>18377</v>
      </c>
      <c r="NV15">
        <v>18377</v>
      </c>
      <c r="NW15">
        <v>28916</v>
      </c>
      <c r="NX15">
        <v>26736</v>
      </c>
      <c r="NY15">
        <v>27292</v>
      </c>
      <c r="NZ15">
        <v>27418</v>
      </c>
      <c r="OA15">
        <v>25747</v>
      </c>
      <c r="OB15">
        <v>25340</v>
      </c>
      <c r="OC15">
        <v>22314</v>
      </c>
      <c r="OD15">
        <v>22556</v>
      </c>
      <c r="OE15">
        <v>22032</v>
      </c>
      <c r="OF15">
        <v>19626</v>
      </c>
      <c r="OG15">
        <v>17864</v>
      </c>
      <c r="OH15">
        <v>17786</v>
      </c>
      <c r="OI15">
        <v>17942</v>
      </c>
      <c r="OJ15">
        <v>18059</v>
      </c>
      <c r="OK15">
        <v>18092</v>
      </c>
      <c r="OL15">
        <v>18982</v>
      </c>
      <c r="OM15">
        <v>18634</v>
      </c>
      <c r="ON15">
        <v>17517</v>
      </c>
      <c r="OO15">
        <v>18176</v>
      </c>
      <c r="OP15">
        <v>18907</v>
      </c>
      <c r="OQ15">
        <v>19441</v>
      </c>
      <c r="OR15">
        <v>38127</v>
      </c>
      <c r="OS15">
        <v>38539</v>
      </c>
      <c r="OT15">
        <v>40566</v>
      </c>
      <c r="OU15">
        <v>41788</v>
      </c>
      <c r="OV15">
        <v>40612</v>
      </c>
      <c r="OW15">
        <v>40412</v>
      </c>
      <c r="OX15">
        <v>35862</v>
      </c>
      <c r="OY15">
        <v>33736</v>
      </c>
      <c r="OZ15">
        <v>29970</v>
      </c>
      <c r="PA15">
        <v>28906</v>
      </c>
      <c r="PB15">
        <v>28856</v>
      </c>
      <c r="PC15">
        <v>25898</v>
      </c>
      <c r="PD15">
        <v>23081</v>
      </c>
      <c r="PE15">
        <v>23928</v>
      </c>
      <c r="PF15">
        <v>23186</v>
      </c>
      <c r="PG15">
        <v>23684</v>
      </c>
      <c r="PH15">
        <v>23472</v>
      </c>
      <c r="PI15">
        <v>20520</v>
      </c>
      <c r="PJ15">
        <v>19447</v>
      </c>
      <c r="PK15">
        <v>34709</v>
      </c>
      <c r="PL15">
        <v>31481</v>
      </c>
      <c r="PM15">
        <v>31324</v>
      </c>
      <c r="PN15">
        <v>31391</v>
      </c>
      <c r="PO15">
        <v>29723</v>
      </c>
      <c r="PP15">
        <v>29839</v>
      </c>
      <c r="PQ15">
        <v>29040</v>
      </c>
      <c r="PR15">
        <v>29381</v>
      </c>
      <c r="PS15">
        <v>28900</v>
      </c>
      <c r="PT15">
        <v>27812</v>
      </c>
      <c r="PU15">
        <v>27225</v>
      </c>
      <c r="PV15">
        <v>26400</v>
      </c>
      <c r="PW15">
        <v>26301</v>
      </c>
      <c r="PX15">
        <v>25905</v>
      </c>
      <c r="PY15">
        <v>24903</v>
      </c>
      <c r="PZ15">
        <v>24477</v>
      </c>
      <c r="QA15">
        <v>24117</v>
      </c>
      <c r="QB15">
        <v>24652</v>
      </c>
      <c r="QC15">
        <v>24952</v>
      </c>
      <c r="QD15">
        <v>23825</v>
      </c>
      <c r="QE15">
        <v>21682</v>
      </c>
      <c r="QF15">
        <v>20537</v>
      </c>
      <c r="QG15">
        <v>20314</v>
      </c>
      <c r="QH15">
        <v>19571</v>
      </c>
      <c r="QI15">
        <v>18587</v>
      </c>
      <c r="QJ15">
        <v>18712</v>
      </c>
      <c r="QK15">
        <v>18400</v>
      </c>
      <c r="QL15">
        <v>17986</v>
      </c>
      <c r="QM15">
        <v>16523</v>
      </c>
      <c r="QN15">
        <v>15558</v>
      </c>
      <c r="QO15">
        <v>15025</v>
      </c>
      <c r="QP15">
        <v>14624</v>
      </c>
      <c r="QQ15">
        <v>13568</v>
      </c>
      <c r="QR15">
        <v>12856</v>
      </c>
      <c r="QS15">
        <v>11003</v>
      </c>
      <c r="QT15">
        <v>9829</v>
      </c>
      <c r="QU15">
        <v>9829</v>
      </c>
      <c r="QV15">
        <v>9830</v>
      </c>
      <c r="QW15">
        <v>9659</v>
      </c>
      <c r="QX15">
        <v>8348</v>
      </c>
      <c r="QY15">
        <v>8348</v>
      </c>
      <c r="QZ15">
        <v>8348</v>
      </c>
      <c r="RA15">
        <v>8365</v>
      </c>
      <c r="RB15">
        <v>9246</v>
      </c>
      <c r="RC15">
        <v>8603</v>
      </c>
      <c r="RD15">
        <v>15795</v>
      </c>
      <c r="RE15">
        <v>14783</v>
      </c>
      <c r="RF15">
        <v>13429</v>
      </c>
      <c r="RG15">
        <v>12946</v>
      </c>
      <c r="RH15">
        <v>11082</v>
      </c>
      <c r="RI15">
        <v>10905</v>
      </c>
      <c r="RJ15">
        <v>11297</v>
      </c>
      <c r="RK15">
        <v>10519</v>
      </c>
      <c r="RL15">
        <v>11345</v>
      </c>
      <c r="RM15">
        <v>16901</v>
      </c>
      <c r="RN15">
        <v>14853</v>
      </c>
      <c r="RO15">
        <v>14680</v>
      </c>
      <c r="RP15">
        <v>14795</v>
      </c>
      <c r="RQ15">
        <v>15312</v>
      </c>
      <c r="RR15">
        <v>14627</v>
      </c>
      <c r="RS15">
        <v>14281</v>
      </c>
      <c r="RT15">
        <v>13805</v>
      </c>
      <c r="RU15">
        <v>13175</v>
      </c>
      <c r="RV15">
        <v>13289</v>
      </c>
      <c r="RW15">
        <v>13768</v>
      </c>
      <c r="RX15">
        <v>25605</v>
      </c>
      <c r="RY15">
        <v>24773</v>
      </c>
      <c r="RZ15">
        <v>21382</v>
      </c>
      <c r="SA15">
        <v>20342</v>
      </c>
      <c r="SB15">
        <v>19973</v>
      </c>
      <c r="SC15">
        <v>18212</v>
      </c>
      <c r="SD15">
        <v>16067</v>
      </c>
      <c r="SE15">
        <v>14384</v>
      </c>
      <c r="SF15">
        <v>14010</v>
      </c>
      <c r="SG15">
        <v>13852</v>
      </c>
      <c r="SH15">
        <v>15395</v>
      </c>
      <c r="SI15">
        <v>14759</v>
      </c>
      <c r="SJ15">
        <v>15359</v>
      </c>
      <c r="SK15">
        <v>15096</v>
      </c>
      <c r="SL15">
        <v>16146</v>
      </c>
      <c r="SM15">
        <v>16995</v>
      </c>
      <c r="SN15">
        <v>16528</v>
      </c>
      <c r="SO15">
        <v>16413</v>
      </c>
      <c r="SP15">
        <v>14807</v>
      </c>
      <c r="SQ15">
        <v>14548</v>
      </c>
      <c r="SR15">
        <v>14619</v>
      </c>
      <c r="SS15">
        <v>14902</v>
      </c>
      <c r="ST15">
        <v>15574</v>
      </c>
      <c r="SU15">
        <v>12357</v>
      </c>
      <c r="SV15">
        <v>11565</v>
      </c>
      <c r="SW15">
        <v>40803</v>
      </c>
      <c r="SX15">
        <v>39105</v>
      </c>
      <c r="SY15">
        <v>39074</v>
      </c>
      <c r="SZ15">
        <v>38431</v>
      </c>
      <c r="TA15">
        <v>37868</v>
      </c>
      <c r="TB15">
        <v>37109</v>
      </c>
      <c r="TC15">
        <v>37452</v>
      </c>
      <c r="TD15">
        <v>36565</v>
      </c>
      <c r="TE15">
        <v>35844</v>
      </c>
      <c r="TF15">
        <v>35042</v>
      </c>
      <c r="TG15">
        <v>34134</v>
      </c>
      <c r="TH15">
        <v>32728</v>
      </c>
      <c r="TI15">
        <v>29665</v>
      </c>
      <c r="TJ15">
        <v>27746</v>
      </c>
      <c r="TK15">
        <v>27358</v>
      </c>
      <c r="TL15">
        <v>26009</v>
      </c>
      <c r="TM15">
        <v>26241</v>
      </c>
      <c r="TN15">
        <v>25026</v>
      </c>
      <c r="TO15">
        <v>23307</v>
      </c>
      <c r="TP15">
        <v>22840</v>
      </c>
      <c r="TQ15">
        <v>22679</v>
      </c>
      <c r="TR15">
        <v>21969</v>
      </c>
      <c r="TS15">
        <v>22039</v>
      </c>
      <c r="TT15">
        <v>21778</v>
      </c>
      <c r="TU15">
        <v>21375</v>
      </c>
      <c r="TV15">
        <v>20051</v>
      </c>
      <c r="TW15">
        <v>20640</v>
      </c>
      <c r="TX15">
        <v>18564</v>
      </c>
      <c r="TY15">
        <v>18356</v>
      </c>
      <c r="TZ15">
        <v>17731</v>
      </c>
      <c r="UA15">
        <v>17674</v>
      </c>
      <c r="UB15">
        <v>19002</v>
      </c>
      <c r="UC15">
        <v>19506</v>
      </c>
      <c r="UD15">
        <v>19590</v>
      </c>
      <c r="UE15">
        <v>18319</v>
      </c>
      <c r="UF15">
        <v>17145</v>
      </c>
      <c r="UG15">
        <v>15689</v>
      </c>
      <c r="UH15">
        <v>14582</v>
      </c>
      <c r="UI15">
        <v>14654</v>
      </c>
      <c r="UJ15">
        <v>14299</v>
      </c>
      <c r="UK15">
        <v>48953</v>
      </c>
      <c r="UL15">
        <v>48907</v>
      </c>
      <c r="UM15">
        <v>46646</v>
      </c>
      <c r="UN15">
        <v>46406</v>
      </c>
      <c r="UO15">
        <v>45391</v>
      </c>
      <c r="UP15">
        <v>44853</v>
      </c>
      <c r="UQ15">
        <v>43736</v>
      </c>
      <c r="UR15">
        <v>43683</v>
      </c>
      <c r="US15">
        <v>43826</v>
      </c>
      <c r="UT15">
        <v>43301</v>
      </c>
      <c r="UU15">
        <v>43933</v>
      </c>
      <c r="UV15">
        <v>44832</v>
      </c>
      <c r="UW15">
        <v>46858</v>
      </c>
      <c r="UX15">
        <v>44157</v>
      </c>
      <c r="UY15">
        <v>42818</v>
      </c>
      <c r="UZ15">
        <v>42378</v>
      </c>
      <c r="VA15">
        <v>42220</v>
      </c>
      <c r="VB15">
        <v>41139</v>
      </c>
      <c r="VC15">
        <v>42212</v>
      </c>
      <c r="VD15">
        <v>42641</v>
      </c>
      <c r="VE15">
        <v>42250</v>
      </c>
      <c r="VF15">
        <v>38204</v>
      </c>
      <c r="VG15">
        <v>39217</v>
      </c>
      <c r="VH15">
        <v>38720</v>
      </c>
      <c r="VI15">
        <v>38306</v>
      </c>
      <c r="VJ15">
        <v>47573</v>
      </c>
      <c r="VK15">
        <v>47353</v>
      </c>
      <c r="VL15">
        <v>47183</v>
      </c>
      <c r="VM15">
        <v>46028</v>
      </c>
      <c r="VN15">
        <v>45040</v>
      </c>
      <c r="VO15">
        <v>44225</v>
      </c>
      <c r="VP15">
        <v>43057</v>
      </c>
      <c r="VQ15">
        <v>41685</v>
      </c>
      <c r="VR15">
        <v>42884</v>
      </c>
      <c r="VS15">
        <v>42242</v>
      </c>
      <c r="VT15">
        <v>42099</v>
      </c>
      <c r="VU15">
        <v>41822</v>
      </c>
      <c r="VV15">
        <v>41185</v>
      </c>
      <c r="VW15">
        <v>39607</v>
      </c>
      <c r="VX15">
        <v>36042</v>
      </c>
      <c r="VY15">
        <v>37315</v>
      </c>
      <c r="VZ15">
        <v>36951</v>
      </c>
      <c r="WA15">
        <v>37699</v>
      </c>
      <c r="WB15">
        <v>37498</v>
      </c>
      <c r="WC15">
        <v>36954</v>
      </c>
      <c r="WD15">
        <v>24750</v>
      </c>
      <c r="WE15">
        <v>24958</v>
      </c>
      <c r="WF15">
        <v>24028</v>
      </c>
      <c r="WG15">
        <v>17008</v>
      </c>
      <c r="WH15">
        <v>15455</v>
      </c>
      <c r="WI15">
        <v>15159</v>
      </c>
      <c r="WJ15">
        <v>14775</v>
      </c>
      <c r="WK15">
        <v>14438</v>
      </c>
      <c r="WL15">
        <v>15417</v>
      </c>
      <c r="WM15">
        <v>14371</v>
      </c>
      <c r="WN15">
        <v>13846</v>
      </c>
      <c r="WO15">
        <v>13147</v>
      </c>
      <c r="WP15">
        <v>12796</v>
      </c>
      <c r="WQ15">
        <v>12463</v>
      </c>
      <c r="WR15">
        <v>11679</v>
      </c>
      <c r="WS15">
        <v>12195</v>
      </c>
      <c r="WT15">
        <v>12090</v>
      </c>
      <c r="WU15">
        <v>11746</v>
      </c>
      <c r="WV15">
        <v>11548</v>
      </c>
      <c r="WW15">
        <v>11870</v>
      </c>
      <c r="WX15">
        <v>32520</v>
      </c>
      <c r="WY15">
        <v>32314</v>
      </c>
      <c r="WZ15">
        <v>30016</v>
      </c>
      <c r="XA15">
        <v>27209</v>
      </c>
      <c r="XB15">
        <v>27090</v>
      </c>
      <c r="XC15">
        <v>25531</v>
      </c>
      <c r="XD15">
        <v>25119</v>
      </c>
      <c r="XE15">
        <v>24783</v>
      </c>
      <c r="XF15">
        <v>24368</v>
      </c>
      <c r="XG15">
        <v>24289</v>
      </c>
      <c r="XH15">
        <v>21402</v>
      </c>
      <c r="XI15">
        <v>21115</v>
      </c>
      <c r="XJ15">
        <v>20316</v>
      </c>
      <c r="XK15">
        <v>20322</v>
      </c>
      <c r="XL15">
        <v>19771</v>
      </c>
      <c r="XM15">
        <v>19534</v>
      </c>
      <c r="XN15">
        <v>19534</v>
      </c>
      <c r="XO15">
        <v>19031</v>
      </c>
      <c r="XP15">
        <v>18877</v>
      </c>
      <c r="XQ15">
        <v>18446</v>
      </c>
      <c r="XR15">
        <v>18077</v>
      </c>
      <c r="XS15">
        <v>17382</v>
      </c>
      <c r="XT15">
        <v>17202</v>
      </c>
      <c r="XU15">
        <v>16348</v>
      </c>
      <c r="XV15">
        <v>15712</v>
      </c>
      <c r="XW15">
        <v>19238</v>
      </c>
      <c r="XX15">
        <v>19575</v>
      </c>
      <c r="XY15">
        <v>16953</v>
      </c>
      <c r="XZ15">
        <v>16590</v>
      </c>
      <c r="YA15">
        <v>16892</v>
      </c>
      <c r="YB15">
        <v>16815</v>
      </c>
      <c r="YC15">
        <v>15917</v>
      </c>
      <c r="YD15">
        <v>16114</v>
      </c>
      <c r="YE15">
        <v>15171</v>
      </c>
      <c r="YF15">
        <v>15047</v>
      </c>
      <c r="YG15">
        <v>15995</v>
      </c>
      <c r="YH15">
        <v>17195</v>
      </c>
      <c r="YI15">
        <v>15966</v>
      </c>
      <c r="YJ15">
        <v>15966</v>
      </c>
      <c r="YK15">
        <v>15966</v>
      </c>
      <c r="YL15">
        <v>15109</v>
      </c>
      <c r="YM15">
        <v>14875</v>
      </c>
      <c r="YN15">
        <v>13541</v>
      </c>
      <c r="YO15">
        <v>12064</v>
      </c>
      <c r="YP15">
        <v>12001</v>
      </c>
      <c r="YQ15">
        <v>29591</v>
      </c>
      <c r="YR15">
        <v>28487</v>
      </c>
      <c r="YS15">
        <v>27897</v>
      </c>
      <c r="YT15">
        <v>26837</v>
      </c>
      <c r="YU15">
        <v>25174</v>
      </c>
      <c r="YV15">
        <v>24697</v>
      </c>
      <c r="YW15">
        <v>23381</v>
      </c>
      <c r="YX15">
        <v>24772</v>
      </c>
      <c r="YY15">
        <v>24211</v>
      </c>
      <c r="YZ15">
        <v>23326</v>
      </c>
      <c r="ZA15">
        <v>23355</v>
      </c>
      <c r="ZB15">
        <v>22894</v>
      </c>
      <c r="ZC15">
        <v>23135</v>
      </c>
      <c r="ZD15">
        <v>22670</v>
      </c>
      <c r="ZE15">
        <v>23597</v>
      </c>
      <c r="ZF15">
        <v>23758</v>
      </c>
      <c r="ZG15">
        <v>24220</v>
      </c>
      <c r="ZH15">
        <v>24586</v>
      </c>
      <c r="ZI15">
        <v>24578</v>
      </c>
      <c r="ZJ15">
        <v>24505</v>
      </c>
      <c r="ZK15">
        <v>23747</v>
      </c>
      <c r="ZL15">
        <v>23531</v>
      </c>
      <c r="ZM15">
        <v>23011</v>
      </c>
      <c r="ZN15">
        <v>22772</v>
      </c>
      <c r="ZO15">
        <v>21822</v>
      </c>
      <c r="ZP15">
        <v>31094</v>
      </c>
      <c r="ZQ15">
        <v>40859</v>
      </c>
      <c r="ZR15">
        <v>40329</v>
      </c>
      <c r="ZS15">
        <v>38900</v>
      </c>
      <c r="ZT15">
        <v>35451</v>
      </c>
      <c r="ZU15">
        <v>36004</v>
      </c>
      <c r="ZV15">
        <v>36653</v>
      </c>
      <c r="ZW15">
        <v>38607</v>
      </c>
      <c r="ZX15">
        <v>32991</v>
      </c>
      <c r="ZY15">
        <v>32795</v>
      </c>
      <c r="ZZ15">
        <v>31805</v>
      </c>
      <c r="AAA15">
        <v>27586</v>
      </c>
      <c r="AAB15">
        <v>25128</v>
      </c>
      <c r="AAC15">
        <v>22495</v>
      </c>
      <c r="AAD15">
        <v>20570</v>
      </c>
      <c r="AAE15">
        <v>19491</v>
      </c>
      <c r="AAF15">
        <v>17619</v>
      </c>
      <c r="AAG15">
        <v>18178</v>
      </c>
      <c r="AAH15">
        <v>17361</v>
      </c>
      <c r="AAI15">
        <v>17107</v>
      </c>
      <c r="AAJ15">
        <v>56507</v>
      </c>
      <c r="AAK15">
        <v>47674</v>
      </c>
      <c r="AAL15">
        <v>46037</v>
      </c>
      <c r="AAM15">
        <v>44623</v>
      </c>
      <c r="AAN15">
        <v>42473</v>
      </c>
      <c r="AAO15">
        <v>38894</v>
      </c>
      <c r="AAP15">
        <v>38180</v>
      </c>
      <c r="AAQ15">
        <v>38157</v>
      </c>
      <c r="AAR15">
        <v>36397</v>
      </c>
      <c r="AAS15">
        <v>36186</v>
      </c>
      <c r="AAT15">
        <v>32687</v>
      </c>
      <c r="AAU15">
        <v>32407</v>
      </c>
      <c r="AAV15">
        <v>31866</v>
      </c>
      <c r="AAW15">
        <v>31866</v>
      </c>
      <c r="AAX15">
        <v>32872</v>
      </c>
      <c r="AAY15">
        <v>33247</v>
      </c>
      <c r="AAZ15">
        <v>33780</v>
      </c>
      <c r="ABA15">
        <v>33780</v>
      </c>
      <c r="ABB15">
        <v>33780</v>
      </c>
      <c r="ABC15">
        <v>29323</v>
      </c>
      <c r="ABD15">
        <v>25923</v>
      </c>
      <c r="ABE15">
        <v>25551</v>
      </c>
      <c r="ABF15">
        <v>26134</v>
      </c>
      <c r="ABG15">
        <v>24374</v>
      </c>
      <c r="ABH15">
        <v>23356</v>
      </c>
      <c r="ABI15">
        <v>24494</v>
      </c>
      <c r="ABJ15">
        <v>24373</v>
      </c>
      <c r="ABK15">
        <v>26795</v>
      </c>
      <c r="ABL15">
        <v>26411</v>
      </c>
      <c r="ABM15">
        <v>26821</v>
      </c>
      <c r="ABN15">
        <v>26622</v>
      </c>
      <c r="ABO15">
        <v>26607</v>
      </c>
      <c r="ABP15">
        <v>25566</v>
      </c>
      <c r="ABQ15">
        <v>25086</v>
      </c>
      <c r="ABR15">
        <v>24976</v>
      </c>
      <c r="ABS15">
        <v>25223</v>
      </c>
      <c r="ABT15">
        <v>25858</v>
      </c>
      <c r="ABU15">
        <v>23869</v>
      </c>
      <c r="ABV15">
        <v>23887</v>
      </c>
      <c r="ABW15">
        <v>23349</v>
      </c>
      <c r="ABX15">
        <v>23249</v>
      </c>
      <c r="ABY15">
        <v>22138</v>
      </c>
      <c r="ABZ15">
        <v>21918</v>
      </c>
      <c r="ACA15">
        <v>21570</v>
      </c>
      <c r="ACB15">
        <v>20134</v>
      </c>
      <c r="ACC15">
        <v>38544</v>
      </c>
      <c r="ACD15">
        <v>36651</v>
      </c>
      <c r="ACE15">
        <v>34966</v>
      </c>
      <c r="ACF15">
        <v>31455</v>
      </c>
      <c r="ACG15">
        <v>30904</v>
      </c>
      <c r="ACH15">
        <v>30108</v>
      </c>
      <c r="ACI15">
        <v>26802</v>
      </c>
      <c r="ACJ15">
        <v>26251</v>
      </c>
      <c r="ACK15">
        <v>23291</v>
      </c>
      <c r="ACL15">
        <v>23076</v>
      </c>
      <c r="ACM15">
        <v>23125</v>
      </c>
      <c r="ACN15">
        <v>23553</v>
      </c>
      <c r="ACO15">
        <v>23489</v>
      </c>
      <c r="ACP15">
        <v>23580</v>
      </c>
      <c r="ACQ15">
        <v>23729</v>
      </c>
      <c r="ACR15">
        <v>22776</v>
      </c>
      <c r="ACS15">
        <v>22525</v>
      </c>
      <c r="ACT15">
        <v>23690</v>
      </c>
      <c r="ACU15">
        <v>23817</v>
      </c>
      <c r="ACV15">
        <v>23459</v>
      </c>
      <c r="ACW15">
        <v>41616</v>
      </c>
      <c r="ACX15">
        <v>40190</v>
      </c>
      <c r="ACY15">
        <v>39575</v>
      </c>
      <c r="ACZ15">
        <v>39407</v>
      </c>
      <c r="ADA15">
        <v>35848</v>
      </c>
      <c r="ADB15">
        <v>33039</v>
      </c>
      <c r="ADC15">
        <v>32182</v>
      </c>
      <c r="ADD15">
        <v>31340</v>
      </c>
      <c r="ADE15">
        <v>32796</v>
      </c>
      <c r="ADF15">
        <v>29327</v>
      </c>
      <c r="ADG15">
        <v>28954</v>
      </c>
      <c r="ADH15">
        <v>27780</v>
      </c>
      <c r="ADI15">
        <v>25607</v>
      </c>
      <c r="ADJ15">
        <v>24332</v>
      </c>
      <c r="ADK15">
        <v>24030</v>
      </c>
      <c r="ADL15">
        <v>23328</v>
      </c>
      <c r="ADM15">
        <v>20430</v>
      </c>
      <c r="ADN15">
        <v>19775</v>
      </c>
      <c r="ADO15">
        <v>18784</v>
      </c>
      <c r="ADP15">
        <v>18995</v>
      </c>
      <c r="ADQ15">
        <v>34764</v>
      </c>
      <c r="ADR15">
        <v>31572</v>
      </c>
      <c r="ADS15">
        <v>30117</v>
      </c>
      <c r="ADT15">
        <v>28271</v>
      </c>
      <c r="ADU15">
        <v>26075</v>
      </c>
      <c r="ADV15">
        <v>24567</v>
      </c>
      <c r="ADW15">
        <v>24864</v>
      </c>
      <c r="ADX15">
        <v>24486</v>
      </c>
      <c r="ADY15">
        <v>23178</v>
      </c>
      <c r="ADZ15">
        <v>22010</v>
      </c>
      <c r="AEA15">
        <v>19898</v>
      </c>
      <c r="AEB15">
        <v>19927</v>
      </c>
      <c r="AEC15">
        <v>19205</v>
      </c>
      <c r="AED15">
        <v>18118</v>
      </c>
      <c r="AEE15">
        <v>17415</v>
      </c>
      <c r="AEF15">
        <v>17240</v>
      </c>
      <c r="AEG15">
        <v>16227</v>
      </c>
      <c r="AEH15">
        <v>13961</v>
      </c>
      <c r="AEI15">
        <v>13280</v>
      </c>
      <c r="AEJ15">
        <v>12610</v>
      </c>
      <c r="AEK15">
        <v>12113</v>
      </c>
      <c r="AEL15">
        <v>9645</v>
      </c>
      <c r="AEM15">
        <v>8953</v>
      </c>
      <c r="AEN15">
        <v>7991</v>
      </c>
      <c r="AEO15">
        <v>8692</v>
      </c>
      <c r="AEP15">
        <v>37379</v>
      </c>
      <c r="AEQ15">
        <v>34784</v>
      </c>
      <c r="AER15">
        <v>34561</v>
      </c>
      <c r="AES15">
        <v>32340</v>
      </c>
      <c r="AET15">
        <v>36399</v>
      </c>
      <c r="AEU15">
        <v>36825</v>
      </c>
      <c r="AEV15">
        <v>33451</v>
      </c>
      <c r="AEW15">
        <v>33155</v>
      </c>
      <c r="AEX15">
        <v>32938</v>
      </c>
      <c r="AEY15">
        <v>33529</v>
      </c>
      <c r="AEZ15">
        <v>24755</v>
      </c>
      <c r="AFA15">
        <v>23370</v>
      </c>
      <c r="AFB15">
        <v>22912</v>
      </c>
      <c r="AFC15">
        <v>22656</v>
      </c>
      <c r="AFD15">
        <v>22348</v>
      </c>
      <c r="AFE15">
        <v>20116</v>
      </c>
      <c r="AFF15">
        <v>20134</v>
      </c>
      <c r="AFG15">
        <v>20045</v>
      </c>
      <c r="AFH15">
        <v>18938</v>
      </c>
      <c r="AFI15">
        <v>18662</v>
      </c>
      <c r="AFJ15">
        <v>32805</v>
      </c>
      <c r="AFK15">
        <v>33414</v>
      </c>
      <c r="AFL15">
        <v>32792</v>
      </c>
      <c r="AFM15">
        <v>31413</v>
      </c>
      <c r="AFN15">
        <v>30432</v>
      </c>
      <c r="AFO15">
        <v>24851</v>
      </c>
      <c r="AFP15">
        <v>24061</v>
      </c>
      <c r="AFQ15">
        <v>24411</v>
      </c>
      <c r="AFR15">
        <v>24175</v>
      </c>
      <c r="AFS15">
        <v>25096</v>
      </c>
      <c r="AFT15">
        <v>24246</v>
      </c>
      <c r="AFU15">
        <v>23691</v>
      </c>
      <c r="AFV15">
        <v>23896</v>
      </c>
      <c r="AFW15">
        <v>21462</v>
      </c>
      <c r="AFX15">
        <v>20587</v>
      </c>
      <c r="AFY15">
        <v>18122</v>
      </c>
      <c r="AFZ15">
        <v>17931</v>
      </c>
      <c r="AGA15">
        <v>18061</v>
      </c>
      <c r="AGB15">
        <v>17448</v>
      </c>
      <c r="AGC15">
        <v>16883</v>
      </c>
      <c r="AGD15">
        <v>42179</v>
      </c>
      <c r="AGE15">
        <v>42590</v>
      </c>
      <c r="AGF15">
        <v>42529</v>
      </c>
      <c r="AGG15">
        <v>40665</v>
      </c>
      <c r="AGH15">
        <v>34937</v>
      </c>
      <c r="AGI15">
        <v>31568</v>
      </c>
      <c r="AGJ15">
        <v>30240</v>
      </c>
      <c r="AGK15">
        <v>30276</v>
      </c>
      <c r="AGL15">
        <v>30841</v>
      </c>
      <c r="AGM15">
        <v>27844</v>
      </c>
      <c r="AGN15">
        <v>26302</v>
      </c>
      <c r="AGO15">
        <v>25371</v>
      </c>
      <c r="AGP15">
        <v>25483</v>
      </c>
      <c r="AGQ15">
        <v>25328</v>
      </c>
      <c r="AGR15">
        <v>24884</v>
      </c>
      <c r="AGS15">
        <v>24725</v>
      </c>
      <c r="AGT15">
        <v>24086</v>
      </c>
      <c r="AGU15">
        <v>22902</v>
      </c>
      <c r="AGV15">
        <v>22921</v>
      </c>
      <c r="AGW15">
        <v>22695</v>
      </c>
      <c r="AGX15">
        <v>20369</v>
      </c>
      <c r="AGY15">
        <v>19830</v>
      </c>
      <c r="AGZ15">
        <v>18863</v>
      </c>
      <c r="AHA15">
        <v>17265</v>
      </c>
      <c r="AHB15">
        <v>17764</v>
      </c>
      <c r="AHC15">
        <v>28578</v>
      </c>
      <c r="AHD15">
        <v>28791</v>
      </c>
      <c r="AHE15">
        <v>29033</v>
      </c>
      <c r="AHF15">
        <v>28285</v>
      </c>
      <c r="AHG15">
        <v>26534</v>
      </c>
      <c r="AHH15">
        <v>23344</v>
      </c>
      <c r="AHI15">
        <v>22430</v>
      </c>
      <c r="AHJ15">
        <v>22163</v>
      </c>
      <c r="AHK15">
        <v>22127</v>
      </c>
      <c r="AHL15">
        <v>21486</v>
      </c>
      <c r="AHM15">
        <v>19889</v>
      </c>
      <c r="AHN15">
        <v>19885</v>
      </c>
      <c r="AHO15">
        <v>18375</v>
      </c>
      <c r="AHP15">
        <v>18375</v>
      </c>
      <c r="AHQ15">
        <v>18198</v>
      </c>
      <c r="AHR15">
        <v>17447</v>
      </c>
      <c r="AHS15">
        <v>16484</v>
      </c>
      <c r="AHT15">
        <v>15106</v>
      </c>
      <c r="AHU15">
        <v>14640</v>
      </c>
      <c r="AHV15">
        <v>14866</v>
      </c>
      <c r="AHW15">
        <v>32812</v>
      </c>
      <c r="AHX15">
        <v>30125</v>
      </c>
      <c r="AHY15">
        <v>25591</v>
      </c>
      <c r="AHZ15">
        <v>24140</v>
      </c>
      <c r="AIA15">
        <v>23177</v>
      </c>
      <c r="AIB15">
        <v>19714</v>
      </c>
      <c r="AIC15">
        <v>19211</v>
      </c>
      <c r="AID15">
        <v>19707</v>
      </c>
      <c r="AIE15">
        <v>19707</v>
      </c>
      <c r="AIF15">
        <v>19707</v>
      </c>
      <c r="AIG15">
        <v>21279</v>
      </c>
      <c r="AIH15">
        <v>20073</v>
      </c>
      <c r="AII15">
        <v>19474</v>
      </c>
      <c r="AIJ15">
        <v>20080</v>
      </c>
      <c r="AIK15">
        <v>19577</v>
      </c>
      <c r="AIL15">
        <v>19628</v>
      </c>
      <c r="AIM15">
        <v>18662</v>
      </c>
      <c r="AIN15">
        <v>19844</v>
      </c>
      <c r="AIO15">
        <v>19384</v>
      </c>
      <c r="AIP15">
        <v>17922</v>
      </c>
      <c r="AIQ15">
        <v>25671</v>
      </c>
      <c r="AIR15">
        <v>25791</v>
      </c>
      <c r="AIS15">
        <v>25908</v>
      </c>
      <c r="AIT15">
        <v>24488</v>
      </c>
      <c r="AIU15">
        <v>25519</v>
      </c>
      <c r="AIV15">
        <v>23033</v>
      </c>
      <c r="AIW15">
        <v>23872</v>
      </c>
      <c r="AIX15">
        <v>23167</v>
      </c>
      <c r="AIY15">
        <v>21017</v>
      </c>
      <c r="AIZ15">
        <v>20755</v>
      </c>
      <c r="AJA15">
        <v>19782</v>
      </c>
      <c r="AJB15">
        <v>20168</v>
      </c>
      <c r="AJC15">
        <v>18974</v>
      </c>
      <c r="AJD15">
        <v>18531</v>
      </c>
      <c r="AJE15">
        <v>19070</v>
      </c>
      <c r="AJF15">
        <v>18870</v>
      </c>
      <c r="AJG15">
        <v>18853</v>
      </c>
      <c r="AJH15">
        <v>19855</v>
      </c>
      <c r="AJI15">
        <v>19553</v>
      </c>
      <c r="AJJ15">
        <v>19443</v>
      </c>
      <c r="AJK15">
        <v>18225</v>
      </c>
      <c r="AJL15">
        <v>18112</v>
      </c>
      <c r="AJM15">
        <v>19085</v>
      </c>
      <c r="AJN15">
        <v>18789</v>
      </c>
      <c r="AJO15">
        <v>15217</v>
      </c>
      <c r="AJP15">
        <v>32084</v>
      </c>
      <c r="AJQ15">
        <v>32291</v>
      </c>
      <c r="AJR15">
        <v>32473</v>
      </c>
      <c r="AJS15">
        <v>32283</v>
      </c>
      <c r="AJT15">
        <v>30387</v>
      </c>
      <c r="AJU15">
        <v>30015</v>
      </c>
      <c r="AJV15">
        <v>29358</v>
      </c>
      <c r="AJW15">
        <v>24240</v>
      </c>
      <c r="AJX15">
        <v>20561</v>
      </c>
      <c r="AJY15">
        <v>18571</v>
      </c>
      <c r="AJZ15">
        <v>16538</v>
      </c>
      <c r="AKA15">
        <v>12869</v>
      </c>
      <c r="AKB15">
        <v>12450</v>
      </c>
      <c r="AKC15">
        <v>12676</v>
      </c>
      <c r="AKD15">
        <v>12231</v>
      </c>
      <c r="AKE15">
        <v>12341</v>
      </c>
      <c r="AKF15">
        <v>11801</v>
      </c>
      <c r="AKG15">
        <v>13009</v>
      </c>
      <c r="AKH15">
        <v>12401</v>
      </c>
      <c r="AKI15">
        <v>12943</v>
      </c>
      <c r="AKJ15">
        <v>44093</v>
      </c>
      <c r="AKK15">
        <v>42164</v>
      </c>
      <c r="AKL15">
        <v>40262</v>
      </c>
      <c r="AKM15">
        <v>39002</v>
      </c>
      <c r="AKN15">
        <v>37086</v>
      </c>
      <c r="AKO15">
        <v>36175</v>
      </c>
      <c r="AKP15">
        <v>33415</v>
      </c>
      <c r="AKQ15">
        <v>32298</v>
      </c>
      <c r="AKR15">
        <v>31756</v>
      </c>
      <c r="AKS15">
        <v>30314</v>
      </c>
      <c r="AKT15">
        <v>28522</v>
      </c>
      <c r="AKU15">
        <v>26127</v>
      </c>
      <c r="AKV15">
        <v>22675</v>
      </c>
      <c r="AKW15">
        <v>22536</v>
      </c>
      <c r="AKX15">
        <v>22688</v>
      </c>
      <c r="AKY15">
        <v>22317</v>
      </c>
      <c r="AKZ15">
        <v>21185</v>
      </c>
      <c r="ALA15">
        <v>20575</v>
      </c>
      <c r="ALB15">
        <v>20575</v>
      </c>
      <c r="ALC15">
        <v>20281</v>
      </c>
      <c r="ALD15">
        <v>25060</v>
      </c>
      <c r="ALE15">
        <v>24223</v>
      </c>
      <c r="ALF15">
        <v>23092</v>
      </c>
      <c r="ALG15">
        <v>21628</v>
      </c>
      <c r="ALH15">
        <v>17191</v>
      </c>
      <c r="ALI15">
        <v>14372</v>
      </c>
      <c r="ALJ15">
        <v>14462</v>
      </c>
      <c r="ALK15">
        <v>14685</v>
      </c>
      <c r="ALL15">
        <v>14461</v>
      </c>
      <c r="ALM15">
        <v>14399</v>
      </c>
      <c r="ALN15">
        <v>13754</v>
      </c>
      <c r="ALO15">
        <v>13807</v>
      </c>
      <c r="ALP15">
        <v>12969</v>
      </c>
      <c r="ALQ15">
        <v>13573</v>
      </c>
      <c r="ALR15">
        <v>12957</v>
      </c>
      <c r="ALS15">
        <v>12626</v>
      </c>
      <c r="ALT15">
        <v>13562</v>
      </c>
      <c r="ALU15">
        <v>13504</v>
      </c>
      <c r="ALV15">
        <v>12743</v>
      </c>
      <c r="ALW15">
        <v>11959</v>
      </c>
      <c r="ALX15">
        <v>11514</v>
      </c>
      <c r="ALY15">
        <v>11682</v>
      </c>
      <c r="ALZ15">
        <v>10515</v>
      </c>
      <c r="AMA15">
        <v>10337</v>
      </c>
      <c r="AMB15">
        <v>10137</v>
      </c>
      <c r="AMC15">
        <v>27487</v>
      </c>
      <c r="AMD15">
        <v>27301</v>
      </c>
      <c r="AME15">
        <v>23974</v>
      </c>
      <c r="AMF15">
        <v>23345</v>
      </c>
      <c r="AMG15">
        <v>22651</v>
      </c>
      <c r="AMH15">
        <v>21867</v>
      </c>
      <c r="AMI15">
        <v>22178</v>
      </c>
      <c r="AMJ15">
        <v>18434</v>
      </c>
      <c r="AMK15">
        <v>18634</v>
      </c>
      <c r="AML15">
        <v>18594</v>
      </c>
      <c r="AMM15">
        <v>17589</v>
      </c>
      <c r="AMN15">
        <v>17921</v>
      </c>
      <c r="AMO15">
        <v>17972</v>
      </c>
      <c r="AMP15">
        <v>17917</v>
      </c>
      <c r="AMQ15">
        <v>17791</v>
      </c>
      <c r="AMR15">
        <v>18555</v>
      </c>
      <c r="AMS15">
        <v>18677</v>
      </c>
      <c r="AMT15">
        <v>19034</v>
      </c>
      <c r="AMU15">
        <v>18748</v>
      </c>
      <c r="AMV15">
        <v>18669</v>
      </c>
      <c r="AMW15">
        <v>33497</v>
      </c>
      <c r="AMX15">
        <v>31797</v>
      </c>
      <c r="AMY15">
        <v>29575</v>
      </c>
      <c r="AMZ15">
        <v>28454</v>
      </c>
      <c r="ANA15">
        <v>25335</v>
      </c>
      <c r="ANB15">
        <v>26688</v>
      </c>
      <c r="ANC15">
        <v>25120</v>
      </c>
      <c r="AND15">
        <v>23895</v>
      </c>
      <c r="ANE15">
        <v>22141</v>
      </c>
      <c r="ANF15">
        <v>19728</v>
      </c>
      <c r="ANG15">
        <v>19872</v>
      </c>
      <c r="ANH15">
        <v>19996</v>
      </c>
      <c r="ANI15">
        <v>20186</v>
      </c>
      <c r="ANJ15">
        <v>18957</v>
      </c>
      <c r="ANK15">
        <v>18994</v>
      </c>
      <c r="ANL15">
        <v>19032</v>
      </c>
      <c r="ANM15">
        <v>18580</v>
      </c>
      <c r="ANN15">
        <v>17922</v>
      </c>
      <c r="ANO15">
        <v>17902</v>
      </c>
      <c r="ANP15">
        <v>17610</v>
      </c>
      <c r="ANQ15">
        <v>30104</v>
      </c>
      <c r="ANR15">
        <v>30189</v>
      </c>
      <c r="ANS15">
        <v>29611</v>
      </c>
      <c r="ANT15">
        <v>30013</v>
      </c>
      <c r="ANU15">
        <v>29293</v>
      </c>
      <c r="ANV15">
        <v>27871</v>
      </c>
      <c r="ANW15">
        <v>27444</v>
      </c>
      <c r="ANX15">
        <v>27425</v>
      </c>
      <c r="ANY15">
        <v>27736</v>
      </c>
      <c r="ANZ15">
        <v>31060</v>
      </c>
      <c r="AOA15">
        <v>31466</v>
      </c>
      <c r="AOB15">
        <v>33235</v>
      </c>
      <c r="AOC15">
        <v>33038</v>
      </c>
      <c r="AOD15">
        <v>34238</v>
      </c>
      <c r="AOE15">
        <v>34138</v>
      </c>
      <c r="AOF15">
        <v>32082</v>
      </c>
      <c r="AOG15">
        <v>30497</v>
      </c>
      <c r="AOH15">
        <v>30272</v>
      </c>
      <c r="AOI15">
        <v>30551</v>
      </c>
      <c r="AOJ15">
        <v>31427</v>
      </c>
      <c r="AOK15">
        <v>26129</v>
      </c>
      <c r="AOL15">
        <v>24313</v>
      </c>
      <c r="AOM15">
        <v>24370</v>
      </c>
      <c r="AON15">
        <v>22429</v>
      </c>
      <c r="AOO15">
        <v>21665</v>
      </c>
      <c r="AOP15">
        <v>34950</v>
      </c>
      <c r="AOQ15">
        <v>34112</v>
      </c>
      <c r="AOR15">
        <v>31359</v>
      </c>
      <c r="AOS15">
        <v>28517</v>
      </c>
      <c r="AOT15">
        <v>27779</v>
      </c>
      <c r="AOU15">
        <v>27993</v>
      </c>
      <c r="AOV15">
        <v>27445</v>
      </c>
      <c r="AOW15">
        <v>27184</v>
      </c>
      <c r="AOX15">
        <v>26903</v>
      </c>
      <c r="AOY15">
        <v>26436</v>
      </c>
      <c r="AOZ15">
        <v>26619</v>
      </c>
      <c r="APA15">
        <v>24459</v>
      </c>
      <c r="APB15">
        <v>24239</v>
      </c>
      <c r="APC15">
        <v>23757</v>
      </c>
      <c r="APD15">
        <v>22637</v>
      </c>
      <c r="APE15">
        <v>22110</v>
      </c>
      <c r="APF15">
        <v>21558</v>
      </c>
      <c r="APG15">
        <v>19301</v>
      </c>
      <c r="APH15">
        <v>17163</v>
      </c>
      <c r="API15">
        <v>12374</v>
      </c>
      <c r="APJ15">
        <v>29083</v>
      </c>
      <c r="APK15">
        <v>28494</v>
      </c>
      <c r="APL15">
        <v>28122</v>
      </c>
      <c r="APM15">
        <v>24312</v>
      </c>
      <c r="APN15">
        <v>23250</v>
      </c>
      <c r="APO15">
        <v>21562</v>
      </c>
      <c r="APP15">
        <v>21607</v>
      </c>
      <c r="APQ15">
        <v>21305</v>
      </c>
      <c r="APR15">
        <v>20857</v>
      </c>
      <c r="APS15">
        <v>20043</v>
      </c>
      <c r="APT15">
        <v>18874</v>
      </c>
      <c r="APU15">
        <v>18910</v>
      </c>
      <c r="APV15">
        <v>18148</v>
      </c>
      <c r="APW15">
        <v>18453</v>
      </c>
      <c r="APX15">
        <v>18502</v>
      </c>
      <c r="APY15">
        <v>16387</v>
      </c>
      <c r="APZ15">
        <v>15789</v>
      </c>
      <c r="AQA15">
        <v>14573</v>
      </c>
      <c r="AQB15">
        <v>13313</v>
      </c>
      <c r="AQC15">
        <v>12917</v>
      </c>
      <c r="AQD15">
        <v>12879</v>
      </c>
      <c r="AQE15">
        <v>12911</v>
      </c>
      <c r="AQF15">
        <v>13651</v>
      </c>
      <c r="AQG15">
        <v>13426</v>
      </c>
      <c r="AQH15">
        <v>12318</v>
      </c>
      <c r="AQI15">
        <v>32324</v>
      </c>
      <c r="AQJ15">
        <v>32746</v>
      </c>
      <c r="AQK15">
        <v>28605</v>
      </c>
      <c r="AQL15">
        <v>21773</v>
      </c>
      <c r="AQM15">
        <v>15541</v>
      </c>
      <c r="AQN15">
        <v>14513</v>
      </c>
      <c r="AQO15">
        <v>13236</v>
      </c>
      <c r="AQP15">
        <v>12910</v>
      </c>
      <c r="AQQ15">
        <v>12765</v>
      </c>
      <c r="AQR15">
        <v>13258</v>
      </c>
      <c r="AQS15">
        <v>13711</v>
      </c>
      <c r="AQT15">
        <v>13691</v>
      </c>
      <c r="AQU15">
        <v>12642</v>
      </c>
      <c r="AQV15">
        <v>12572</v>
      </c>
      <c r="AQW15">
        <v>13453</v>
      </c>
      <c r="AQX15">
        <v>13563</v>
      </c>
      <c r="AQY15">
        <v>13636</v>
      </c>
      <c r="AQZ15">
        <v>13378</v>
      </c>
      <c r="ARA15">
        <v>13601</v>
      </c>
      <c r="ARB15">
        <v>13688</v>
      </c>
      <c r="ARC15">
        <v>20162</v>
      </c>
      <c r="ARD15">
        <v>20689</v>
      </c>
      <c r="ARE15">
        <v>19823</v>
      </c>
      <c r="ARF15">
        <v>19020</v>
      </c>
      <c r="ARG15">
        <v>19005</v>
      </c>
      <c r="ARH15">
        <v>17210</v>
      </c>
      <c r="ARI15">
        <v>16227</v>
      </c>
      <c r="ARJ15">
        <v>16065</v>
      </c>
      <c r="ARK15">
        <v>15866</v>
      </c>
      <c r="ARL15">
        <v>14123</v>
      </c>
      <c r="ARM15">
        <v>14722</v>
      </c>
      <c r="ARN15">
        <v>13626</v>
      </c>
      <c r="ARO15">
        <v>12677</v>
      </c>
      <c r="ARP15">
        <v>12842</v>
      </c>
      <c r="ARQ15">
        <v>12686</v>
      </c>
      <c r="ARR15">
        <v>12231</v>
      </c>
      <c r="ARS15">
        <v>11991</v>
      </c>
      <c r="ART15">
        <v>11630</v>
      </c>
      <c r="ARU15">
        <v>10308</v>
      </c>
      <c r="ARV15">
        <v>9414</v>
      </c>
      <c r="ARW15">
        <v>34773</v>
      </c>
      <c r="ARX15">
        <v>32009</v>
      </c>
      <c r="ARY15">
        <v>30347</v>
      </c>
      <c r="ARZ15">
        <v>30347</v>
      </c>
      <c r="ASA15">
        <v>30347</v>
      </c>
      <c r="ASB15">
        <v>28765</v>
      </c>
      <c r="ASC15">
        <v>27198</v>
      </c>
      <c r="ASD15">
        <v>25967</v>
      </c>
      <c r="ASE15">
        <v>24765</v>
      </c>
      <c r="ASF15">
        <v>23607</v>
      </c>
      <c r="ASG15">
        <v>23272</v>
      </c>
      <c r="ASH15">
        <v>21721</v>
      </c>
      <c r="ASI15">
        <v>20958</v>
      </c>
      <c r="ASJ15">
        <v>20585</v>
      </c>
      <c r="ASK15">
        <v>20029</v>
      </c>
      <c r="ASL15">
        <v>19911</v>
      </c>
      <c r="ASM15">
        <v>19655</v>
      </c>
      <c r="ASN15">
        <v>20290</v>
      </c>
      <c r="ASO15">
        <v>19724</v>
      </c>
      <c r="ASP15">
        <v>19772</v>
      </c>
      <c r="ASQ15">
        <v>19353</v>
      </c>
      <c r="ASR15">
        <v>17901</v>
      </c>
      <c r="ASS15">
        <v>15502</v>
      </c>
      <c r="AST15">
        <v>15981</v>
      </c>
      <c r="ASU15">
        <v>13991</v>
      </c>
      <c r="ASV15">
        <v>13592</v>
      </c>
      <c r="ASW15">
        <v>47308</v>
      </c>
      <c r="ASX15">
        <v>48851</v>
      </c>
      <c r="ASY15">
        <v>46942</v>
      </c>
      <c r="ASZ15">
        <v>45805</v>
      </c>
      <c r="ATA15">
        <v>45364</v>
      </c>
      <c r="ATB15">
        <v>45679</v>
      </c>
      <c r="ATC15">
        <v>46098</v>
      </c>
      <c r="ATD15">
        <v>45544</v>
      </c>
      <c r="ATE15">
        <v>42430</v>
      </c>
      <c r="ATF15">
        <v>39609</v>
      </c>
      <c r="ATG15">
        <v>37432</v>
      </c>
      <c r="ATH15">
        <v>35313</v>
      </c>
      <c r="ATI15">
        <v>33883</v>
      </c>
      <c r="ATJ15">
        <v>33352</v>
      </c>
      <c r="ATK15">
        <v>27522</v>
      </c>
      <c r="ATL15">
        <v>26902</v>
      </c>
      <c r="ATM15">
        <v>26386</v>
      </c>
      <c r="ATN15">
        <v>25999</v>
      </c>
      <c r="ATO15">
        <v>26583</v>
      </c>
      <c r="ATP15">
        <v>40872</v>
      </c>
      <c r="ATQ15">
        <v>40000</v>
      </c>
      <c r="ATR15">
        <v>37051</v>
      </c>
      <c r="ATS15">
        <v>30298</v>
      </c>
      <c r="ATT15">
        <v>25398</v>
      </c>
      <c r="ATU15">
        <v>24316</v>
      </c>
      <c r="ATV15">
        <v>22559</v>
      </c>
      <c r="ATW15">
        <v>22826</v>
      </c>
      <c r="ATX15">
        <v>21157</v>
      </c>
      <c r="ATY15">
        <v>19899</v>
      </c>
      <c r="ATZ15">
        <v>19802</v>
      </c>
      <c r="AUA15">
        <v>19146</v>
      </c>
      <c r="AUB15">
        <v>19495</v>
      </c>
      <c r="AUC15">
        <v>19435</v>
      </c>
      <c r="AUD15">
        <v>19150</v>
      </c>
      <c r="AUE15">
        <v>18485</v>
      </c>
      <c r="AUF15">
        <v>17947</v>
      </c>
      <c r="AUG15">
        <v>17978</v>
      </c>
      <c r="AUH15">
        <v>17779</v>
      </c>
      <c r="AUI15">
        <v>17034</v>
      </c>
      <c r="AUJ15">
        <v>37645</v>
      </c>
      <c r="AUK15">
        <v>34221</v>
      </c>
      <c r="AUL15">
        <v>31078</v>
      </c>
      <c r="AUM15">
        <v>28626</v>
      </c>
      <c r="AUN15">
        <v>25924</v>
      </c>
      <c r="AUO15">
        <v>22750</v>
      </c>
      <c r="AUP15">
        <v>22276</v>
      </c>
      <c r="AUQ15">
        <v>22658</v>
      </c>
      <c r="AUR15">
        <v>22971</v>
      </c>
      <c r="AUS15">
        <v>22797</v>
      </c>
      <c r="AUT15">
        <v>20685</v>
      </c>
      <c r="AUU15">
        <v>19961</v>
      </c>
      <c r="AUV15">
        <v>19872</v>
      </c>
      <c r="AUW15">
        <v>19495</v>
      </c>
      <c r="AUX15">
        <v>19495</v>
      </c>
      <c r="AUY15">
        <v>19104</v>
      </c>
      <c r="AUZ15">
        <v>18881</v>
      </c>
      <c r="AVA15">
        <v>18166</v>
      </c>
      <c r="AVB15">
        <v>17963</v>
      </c>
      <c r="AVC15">
        <v>17963</v>
      </c>
      <c r="AVD15">
        <v>59702</v>
      </c>
      <c r="AVE15">
        <v>59035</v>
      </c>
      <c r="AVF15">
        <v>57175</v>
      </c>
      <c r="AVG15">
        <v>56061</v>
      </c>
      <c r="AVH15">
        <v>54232</v>
      </c>
      <c r="AVI15">
        <v>52146</v>
      </c>
      <c r="AVJ15">
        <v>49995</v>
      </c>
      <c r="AVK15">
        <v>47755</v>
      </c>
      <c r="AVL15">
        <v>46893</v>
      </c>
      <c r="AVM15">
        <v>47165</v>
      </c>
      <c r="AVN15">
        <v>46807</v>
      </c>
      <c r="AVO15">
        <v>45703</v>
      </c>
      <c r="AVP15">
        <v>45460</v>
      </c>
      <c r="AVQ15">
        <v>41631</v>
      </c>
      <c r="AVR15">
        <v>40160</v>
      </c>
      <c r="AVS15">
        <v>36675</v>
      </c>
      <c r="AVT15">
        <v>34961</v>
      </c>
      <c r="AVU15">
        <v>31595</v>
      </c>
      <c r="AVV15">
        <v>32289</v>
      </c>
      <c r="AVW15">
        <v>32629</v>
      </c>
      <c r="AVX15">
        <v>32317</v>
      </c>
      <c r="AVY15">
        <v>32390</v>
      </c>
      <c r="AVZ15">
        <v>32179</v>
      </c>
      <c r="AWA15">
        <v>31989</v>
      </c>
      <c r="AWB15">
        <v>31945</v>
      </c>
      <c r="AWC15">
        <v>32716</v>
      </c>
      <c r="AWD15">
        <v>32452</v>
      </c>
      <c r="AWE15">
        <v>29275</v>
      </c>
      <c r="AWF15">
        <v>28340</v>
      </c>
      <c r="AWG15">
        <v>26336</v>
      </c>
      <c r="AWH15">
        <v>26912</v>
      </c>
      <c r="AWI15">
        <v>27238</v>
      </c>
      <c r="AWJ15">
        <v>24574</v>
      </c>
      <c r="AWK15">
        <v>24239</v>
      </c>
      <c r="AWL15">
        <v>23569</v>
      </c>
      <c r="AWM15">
        <v>22722</v>
      </c>
      <c r="AWN15">
        <v>20921</v>
      </c>
      <c r="AWO15">
        <v>17542</v>
      </c>
      <c r="AWP15">
        <v>15506</v>
      </c>
      <c r="AWQ15">
        <v>14802</v>
      </c>
      <c r="AWR15">
        <v>15821</v>
      </c>
      <c r="AWS15">
        <v>15036</v>
      </c>
      <c r="AWT15">
        <v>14818</v>
      </c>
      <c r="AWU15">
        <v>14319</v>
      </c>
      <c r="AWV15">
        <v>14216</v>
      </c>
      <c r="AWW15">
        <v>47505</v>
      </c>
      <c r="AWX15">
        <v>41309</v>
      </c>
      <c r="AWY15">
        <v>38856</v>
      </c>
      <c r="AWZ15">
        <v>36404</v>
      </c>
      <c r="AXA15">
        <v>34072</v>
      </c>
      <c r="AXB15">
        <v>32740</v>
      </c>
      <c r="AXC15">
        <v>30840</v>
      </c>
      <c r="AXD15">
        <v>30175</v>
      </c>
      <c r="AXE15">
        <v>31460</v>
      </c>
      <c r="AXF15">
        <v>29310</v>
      </c>
      <c r="AXG15">
        <v>26170</v>
      </c>
      <c r="AXH15">
        <v>25111</v>
      </c>
      <c r="AXI15">
        <v>25124</v>
      </c>
      <c r="AXJ15">
        <v>24858</v>
      </c>
      <c r="AXK15">
        <v>25396</v>
      </c>
      <c r="AXL15">
        <v>23789</v>
      </c>
      <c r="AXM15">
        <v>21868</v>
      </c>
      <c r="AXN15">
        <v>21269</v>
      </c>
      <c r="AXO15">
        <v>21513</v>
      </c>
      <c r="AXP15">
        <v>21977</v>
      </c>
      <c r="AXQ15">
        <v>21916</v>
      </c>
      <c r="AXR15">
        <v>21737</v>
      </c>
      <c r="AXS15">
        <v>22524</v>
      </c>
      <c r="AXT15">
        <v>17769</v>
      </c>
      <c r="AXU15">
        <v>15224</v>
      </c>
      <c r="AXV15">
        <v>27703</v>
      </c>
      <c r="AXW15">
        <v>28897</v>
      </c>
      <c r="AXX15">
        <v>27722</v>
      </c>
      <c r="AXY15">
        <v>24768</v>
      </c>
      <c r="AXZ15">
        <v>24455</v>
      </c>
      <c r="AYA15">
        <v>22169</v>
      </c>
      <c r="AYB15">
        <v>22047</v>
      </c>
      <c r="AYC15">
        <v>21811</v>
      </c>
      <c r="AYD15">
        <v>21686</v>
      </c>
      <c r="AYE15">
        <v>21623</v>
      </c>
      <c r="AYF15">
        <v>21580</v>
      </c>
      <c r="AYG15">
        <v>21570</v>
      </c>
      <c r="AYH15">
        <v>21763</v>
      </c>
      <c r="AYI15">
        <v>21660</v>
      </c>
      <c r="AYJ15">
        <v>21784</v>
      </c>
      <c r="AYK15">
        <v>21819</v>
      </c>
      <c r="AYL15">
        <v>21730</v>
      </c>
      <c r="AYM15">
        <v>21597</v>
      </c>
      <c r="AYN15">
        <v>21645</v>
      </c>
      <c r="AYO15">
        <v>21694</v>
      </c>
      <c r="AYP15">
        <v>35377</v>
      </c>
      <c r="AYQ15">
        <v>34284</v>
      </c>
      <c r="AYR15">
        <v>33748</v>
      </c>
      <c r="AYS15">
        <v>32627</v>
      </c>
      <c r="AYT15">
        <v>31837</v>
      </c>
      <c r="AYU15">
        <v>28767</v>
      </c>
      <c r="AYV15">
        <v>28626</v>
      </c>
      <c r="AYW15">
        <v>28625</v>
      </c>
      <c r="AYX15">
        <v>28592</v>
      </c>
      <c r="AYY15">
        <v>27500</v>
      </c>
      <c r="AYZ15">
        <v>25306</v>
      </c>
      <c r="AZA15">
        <v>25082</v>
      </c>
      <c r="AZB15">
        <v>24544</v>
      </c>
      <c r="AZC15">
        <v>24009</v>
      </c>
      <c r="AZD15">
        <v>23945</v>
      </c>
      <c r="AZE15">
        <v>23490</v>
      </c>
      <c r="AZF15">
        <v>23377</v>
      </c>
      <c r="AZG15">
        <v>23336</v>
      </c>
      <c r="AZH15">
        <v>23178</v>
      </c>
      <c r="AZI15">
        <v>22218</v>
      </c>
      <c r="AZJ15">
        <v>27500</v>
      </c>
      <c r="AZK15">
        <v>27105</v>
      </c>
      <c r="AZL15">
        <v>25742</v>
      </c>
      <c r="AZM15">
        <v>24699</v>
      </c>
      <c r="AZN15">
        <v>23847</v>
      </c>
      <c r="AZO15">
        <v>24430</v>
      </c>
      <c r="AZP15">
        <v>23839</v>
      </c>
      <c r="AZQ15">
        <v>23310</v>
      </c>
      <c r="AZR15">
        <v>23072</v>
      </c>
      <c r="AZS15">
        <v>23160</v>
      </c>
      <c r="AZT15">
        <v>22818</v>
      </c>
      <c r="AZU15">
        <v>23000</v>
      </c>
      <c r="AZV15">
        <v>22787</v>
      </c>
      <c r="AZW15">
        <v>21252</v>
      </c>
      <c r="AZX15">
        <v>19983</v>
      </c>
      <c r="AZY15">
        <v>18758</v>
      </c>
      <c r="AZZ15">
        <v>19753</v>
      </c>
      <c r="BAA15">
        <v>17878</v>
      </c>
      <c r="BAB15">
        <v>17903</v>
      </c>
      <c r="BAC15">
        <v>17182</v>
      </c>
      <c r="BAD15">
        <v>17300</v>
      </c>
      <c r="BAE15">
        <v>16897</v>
      </c>
      <c r="BAF15">
        <v>17483</v>
      </c>
      <c r="BAG15">
        <v>17806</v>
      </c>
      <c r="BAH15">
        <v>18072</v>
      </c>
      <c r="BAI15">
        <v>32542</v>
      </c>
      <c r="BAJ15">
        <v>29936</v>
      </c>
      <c r="BAK15">
        <v>29285</v>
      </c>
      <c r="BAL15">
        <v>28348</v>
      </c>
      <c r="BAM15">
        <v>23451</v>
      </c>
      <c r="BAN15">
        <v>22191</v>
      </c>
      <c r="BAO15">
        <v>22771</v>
      </c>
      <c r="BAP15">
        <v>22513</v>
      </c>
      <c r="BAQ15">
        <v>22211</v>
      </c>
      <c r="BAR15">
        <v>22090</v>
      </c>
      <c r="BAS15">
        <v>22441</v>
      </c>
      <c r="BAT15">
        <v>22445</v>
      </c>
      <c r="BAU15">
        <v>22599</v>
      </c>
      <c r="BAV15">
        <v>22744</v>
      </c>
      <c r="BAW15">
        <v>22177</v>
      </c>
      <c r="BAX15">
        <v>22407</v>
      </c>
      <c r="BAY15">
        <v>21052</v>
      </c>
      <c r="BAZ15">
        <v>21183</v>
      </c>
      <c r="BBA15">
        <v>22637</v>
      </c>
      <c r="BBB15">
        <v>22261</v>
      </c>
      <c r="BBC15">
        <v>33649</v>
      </c>
      <c r="BBD15">
        <v>29775</v>
      </c>
      <c r="BBE15">
        <v>29312</v>
      </c>
      <c r="BBF15">
        <v>27314</v>
      </c>
      <c r="BBG15">
        <v>27353</v>
      </c>
      <c r="BBH15">
        <v>27989</v>
      </c>
      <c r="BBI15">
        <v>24517</v>
      </c>
      <c r="BBJ15">
        <v>23880</v>
      </c>
      <c r="BBK15">
        <v>22667</v>
      </c>
      <c r="BBL15">
        <v>21106</v>
      </c>
      <c r="BBM15">
        <v>20084</v>
      </c>
      <c r="BBN15">
        <v>20056</v>
      </c>
      <c r="BBO15">
        <v>16468</v>
      </c>
      <c r="BBP15">
        <v>16281</v>
      </c>
      <c r="BBQ15">
        <v>15839</v>
      </c>
      <c r="BBR15">
        <v>14028</v>
      </c>
      <c r="BBS15">
        <v>13160</v>
      </c>
      <c r="BBT15">
        <v>11336</v>
      </c>
      <c r="BBU15">
        <v>11297</v>
      </c>
      <c r="BBV15">
        <v>11054</v>
      </c>
      <c r="BBW15">
        <v>25070</v>
      </c>
      <c r="BBX15">
        <v>21997</v>
      </c>
      <c r="BBY15">
        <v>22508</v>
      </c>
      <c r="BBZ15">
        <v>21611</v>
      </c>
      <c r="BCA15">
        <v>21409</v>
      </c>
      <c r="BCB15">
        <v>19351</v>
      </c>
      <c r="BCC15">
        <v>18780</v>
      </c>
      <c r="BCD15">
        <v>18388</v>
      </c>
      <c r="BCE15">
        <v>17722</v>
      </c>
      <c r="BCF15">
        <v>16877</v>
      </c>
      <c r="BCG15">
        <v>17513</v>
      </c>
      <c r="BCH15">
        <v>17682</v>
      </c>
      <c r="BCI15">
        <v>17297</v>
      </c>
      <c r="BCJ15">
        <v>17297</v>
      </c>
      <c r="BCK15">
        <v>17297</v>
      </c>
      <c r="BCL15">
        <v>17043</v>
      </c>
      <c r="BCM15">
        <v>16850</v>
      </c>
      <c r="BCN15">
        <v>16592</v>
      </c>
      <c r="BCO15">
        <v>17046</v>
      </c>
      <c r="BCP15">
        <v>16933</v>
      </c>
      <c r="BCQ15">
        <v>16921</v>
      </c>
      <c r="BCR15">
        <v>17225</v>
      </c>
      <c r="BCS15">
        <v>14283</v>
      </c>
      <c r="BCT15">
        <v>14247</v>
      </c>
      <c r="BCU15">
        <v>13827</v>
      </c>
      <c r="BCV15">
        <v>28312</v>
      </c>
      <c r="BCW15">
        <v>26454</v>
      </c>
      <c r="BCX15">
        <v>26094</v>
      </c>
      <c r="BCY15">
        <v>24825</v>
      </c>
      <c r="BCZ15">
        <v>24819</v>
      </c>
      <c r="BDA15">
        <v>24795</v>
      </c>
      <c r="BDB15">
        <v>24486</v>
      </c>
      <c r="BDC15">
        <v>24306</v>
      </c>
      <c r="BDD15">
        <v>24671</v>
      </c>
      <c r="BDE15">
        <v>23726</v>
      </c>
      <c r="BDF15">
        <v>20718</v>
      </c>
      <c r="BDG15">
        <v>20587</v>
      </c>
      <c r="BDH15">
        <v>20420</v>
      </c>
      <c r="BDI15">
        <v>20361</v>
      </c>
      <c r="BDJ15">
        <v>18103</v>
      </c>
      <c r="BDK15">
        <v>17702</v>
      </c>
      <c r="BDL15">
        <v>17892</v>
      </c>
      <c r="BDM15">
        <v>16168</v>
      </c>
      <c r="BDN15">
        <v>15485</v>
      </c>
      <c r="BDO15">
        <v>12537</v>
      </c>
      <c r="BDP15">
        <v>32021</v>
      </c>
      <c r="BDQ15">
        <v>31024</v>
      </c>
      <c r="BDR15">
        <v>30090</v>
      </c>
      <c r="BDS15">
        <v>26221</v>
      </c>
      <c r="BDT15">
        <v>26438</v>
      </c>
      <c r="BDU15">
        <v>25280</v>
      </c>
      <c r="BDV15">
        <v>25745</v>
      </c>
      <c r="BDW15">
        <v>24822</v>
      </c>
      <c r="BDX15">
        <v>25059</v>
      </c>
      <c r="BDY15">
        <v>24126</v>
      </c>
      <c r="BDZ15">
        <v>21365</v>
      </c>
      <c r="BEA15">
        <v>21427</v>
      </c>
      <c r="BEB15">
        <v>21163</v>
      </c>
      <c r="BEC15">
        <v>19083</v>
      </c>
      <c r="BED15">
        <v>18199</v>
      </c>
      <c r="BEE15">
        <v>16941</v>
      </c>
      <c r="BEF15">
        <v>14663</v>
      </c>
      <c r="BEG15">
        <v>13867</v>
      </c>
      <c r="BEH15">
        <v>12874</v>
      </c>
      <c r="BEI15">
        <v>12014</v>
      </c>
      <c r="BEJ15">
        <v>45171</v>
      </c>
      <c r="BEK15">
        <v>43248</v>
      </c>
      <c r="BEL15">
        <v>41939</v>
      </c>
      <c r="BEM15">
        <v>40351</v>
      </c>
      <c r="BEN15">
        <v>36545</v>
      </c>
      <c r="BEO15">
        <v>36253</v>
      </c>
      <c r="BEP15">
        <v>34516</v>
      </c>
      <c r="BEQ15">
        <v>31980</v>
      </c>
      <c r="BER15">
        <v>31670</v>
      </c>
      <c r="BES15">
        <v>28497</v>
      </c>
      <c r="BET15">
        <v>25924</v>
      </c>
      <c r="BEU15">
        <v>23987</v>
      </c>
      <c r="BEV15">
        <v>22186</v>
      </c>
      <c r="BEW15">
        <v>21208</v>
      </c>
      <c r="BEX15">
        <v>21208</v>
      </c>
      <c r="BEY15">
        <v>21202</v>
      </c>
      <c r="BEZ15">
        <v>20454</v>
      </c>
      <c r="BFA15">
        <v>19561</v>
      </c>
      <c r="BFB15">
        <v>19399</v>
      </c>
      <c r="BFC15">
        <v>19399</v>
      </c>
      <c r="BFD15">
        <v>19399</v>
      </c>
      <c r="BFE15">
        <v>18463</v>
      </c>
      <c r="BFF15">
        <v>17924</v>
      </c>
      <c r="BFG15">
        <v>18259</v>
      </c>
      <c r="BFH15">
        <v>17644</v>
      </c>
      <c r="BFI15">
        <v>16899</v>
      </c>
      <c r="BFJ15">
        <v>16186</v>
      </c>
      <c r="BFK15">
        <v>15057</v>
      </c>
      <c r="BFL15">
        <v>14388</v>
      </c>
      <c r="BFM15">
        <v>14066</v>
      </c>
      <c r="BFN15">
        <v>13168</v>
      </c>
      <c r="BFO15">
        <v>13104</v>
      </c>
      <c r="BFP15">
        <v>12826</v>
      </c>
      <c r="BFQ15">
        <v>12040</v>
      </c>
      <c r="BFR15">
        <v>11920</v>
      </c>
      <c r="BFS15">
        <v>11497</v>
      </c>
      <c r="BFT15">
        <v>11409</v>
      </c>
      <c r="BFU15">
        <v>10271</v>
      </c>
      <c r="BFV15">
        <v>10039</v>
      </c>
      <c r="BFW15">
        <v>10001</v>
      </c>
      <c r="BFX15">
        <v>9726</v>
      </c>
      <c r="BFY15">
        <v>9355</v>
      </c>
      <c r="BFZ15">
        <v>8975</v>
      </c>
      <c r="BGA15">
        <v>9264</v>
      </c>
      <c r="BGB15">
        <v>9116</v>
      </c>
      <c r="BGC15">
        <v>24948</v>
      </c>
      <c r="BGD15">
        <v>22482</v>
      </c>
      <c r="BGE15">
        <v>20993</v>
      </c>
      <c r="BGF15">
        <v>19545</v>
      </c>
      <c r="BGG15">
        <v>19515</v>
      </c>
      <c r="BGH15">
        <v>19960</v>
      </c>
      <c r="BGI15">
        <v>20141</v>
      </c>
      <c r="BGJ15">
        <v>19504</v>
      </c>
      <c r="BGK15">
        <v>19473</v>
      </c>
      <c r="BGL15">
        <v>20587</v>
      </c>
      <c r="BGM15">
        <v>20289</v>
      </c>
      <c r="BGN15">
        <v>19582</v>
      </c>
      <c r="BGO15">
        <v>18080</v>
      </c>
      <c r="BGP15">
        <v>17460</v>
      </c>
      <c r="BGQ15">
        <v>17516</v>
      </c>
      <c r="BGR15">
        <v>18803</v>
      </c>
      <c r="BGS15">
        <v>21875</v>
      </c>
      <c r="BGT15">
        <v>21802</v>
      </c>
      <c r="BGU15">
        <v>21995</v>
      </c>
      <c r="BGV15">
        <v>22085</v>
      </c>
      <c r="BGW15">
        <v>23086</v>
      </c>
      <c r="BGX15">
        <v>22610</v>
      </c>
      <c r="BGY15">
        <v>23303</v>
      </c>
      <c r="BGZ15">
        <v>22408</v>
      </c>
      <c r="BHA15">
        <v>23635</v>
      </c>
      <c r="BHB15">
        <v>23992</v>
      </c>
      <c r="BHC15">
        <v>22440</v>
      </c>
      <c r="BHD15">
        <v>24905</v>
      </c>
      <c r="BHE15">
        <v>25751</v>
      </c>
      <c r="BHF15">
        <v>25504</v>
      </c>
      <c r="BHG15">
        <v>25680</v>
      </c>
      <c r="BHH15">
        <v>25046</v>
      </c>
      <c r="BHI15">
        <v>25716</v>
      </c>
      <c r="BHJ15">
        <v>23357</v>
      </c>
      <c r="BHK15">
        <v>22888</v>
      </c>
      <c r="BHL15">
        <v>22476</v>
      </c>
      <c r="BHM15">
        <v>22827</v>
      </c>
      <c r="BHN15">
        <v>22296</v>
      </c>
      <c r="BHO15">
        <v>20295</v>
      </c>
      <c r="BHP15">
        <v>19969</v>
      </c>
      <c r="BHQ15">
        <v>19872</v>
      </c>
      <c r="BHR15">
        <v>19240</v>
      </c>
      <c r="BHS15">
        <v>17854</v>
      </c>
      <c r="BHT15">
        <v>19672</v>
      </c>
      <c r="BHU15">
        <v>16859</v>
      </c>
      <c r="BHV15">
        <v>28874</v>
      </c>
      <c r="BHW15">
        <v>23842</v>
      </c>
      <c r="BHX15">
        <v>20715</v>
      </c>
      <c r="BHY15">
        <v>19442</v>
      </c>
      <c r="BHZ15">
        <v>19516</v>
      </c>
      <c r="BIA15">
        <v>16765</v>
      </c>
      <c r="BIB15">
        <v>16504</v>
      </c>
      <c r="BIC15">
        <v>14363</v>
      </c>
      <c r="BID15">
        <v>13785</v>
      </c>
      <c r="BIE15">
        <v>13642</v>
      </c>
      <c r="BIF15">
        <v>14014</v>
      </c>
      <c r="BIG15">
        <v>13542</v>
      </c>
      <c r="BIH15">
        <v>12897</v>
      </c>
      <c r="BII15">
        <v>12733</v>
      </c>
      <c r="BIJ15">
        <v>10783</v>
      </c>
      <c r="BIK15">
        <v>10284</v>
      </c>
      <c r="BIL15">
        <v>10400</v>
      </c>
      <c r="BIM15">
        <v>9773</v>
      </c>
      <c r="BIN15">
        <v>9748</v>
      </c>
      <c r="BIO15">
        <v>9684</v>
      </c>
      <c r="BIP15">
        <v>14987</v>
      </c>
      <c r="BIQ15">
        <v>13280</v>
      </c>
      <c r="BIR15">
        <v>12266</v>
      </c>
      <c r="BIS15">
        <v>11799</v>
      </c>
      <c r="BIT15">
        <v>11131</v>
      </c>
      <c r="BIU15">
        <v>10831</v>
      </c>
      <c r="BIV15">
        <v>10555</v>
      </c>
      <c r="BIW15">
        <v>10128</v>
      </c>
      <c r="BIX15">
        <v>9951</v>
      </c>
      <c r="BIY15">
        <v>9710</v>
      </c>
      <c r="BIZ15">
        <v>9313</v>
      </c>
      <c r="BJA15">
        <v>9408</v>
      </c>
      <c r="BJB15">
        <v>9469</v>
      </c>
      <c r="BJC15">
        <v>7905</v>
      </c>
      <c r="BJD15">
        <v>6858</v>
      </c>
      <c r="BJE15">
        <v>6559</v>
      </c>
      <c r="BJF15">
        <v>6649</v>
      </c>
      <c r="BJG15">
        <v>6655</v>
      </c>
      <c r="BJH15">
        <v>6732</v>
      </c>
      <c r="BJI15">
        <v>6844</v>
      </c>
      <c r="BJJ15">
        <v>34600</v>
      </c>
      <c r="BJK15">
        <v>33584</v>
      </c>
      <c r="BJL15">
        <v>27712</v>
      </c>
      <c r="BJM15">
        <v>26305</v>
      </c>
      <c r="BJN15">
        <v>26341</v>
      </c>
      <c r="BJO15">
        <v>25902</v>
      </c>
      <c r="BJP15">
        <v>25498</v>
      </c>
      <c r="BJQ15">
        <v>20813</v>
      </c>
      <c r="BJR15">
        <v>20661</v>
      </c>
      <c r="BJS15">
        <v>20842</v>
      </c>
      <c r="BJT15">
        <v>20632</v>
      </c>
      <c r="BJU15">
        <v>20655</v>
      </c>
      <c r="BJV15">
        <v>20699</v>
      </c>
      <c r="BJW15">
        <v>21509</v>
      </c>
      <c r="BJX15">
        <v>21812</v>
      </c>
      <c r="BJY15">
        <v>22020</v>
      </c>
      <c r="BJZ15">
        <v>21998</v>
      </c>
      <c r="BKA15">
        <v>22436</v>
      </c>
      <c r="BKB15">
        <v>21828</v>
      </c>
      <c r="BKC15">
        <v>21798</v>
      </c>
      <c r="BKD15">
        <v>21803</v>
      </c>
      <c r="BKE15">
        <v>21356</v>
      </c>
      <c r="BKF15">
        <v>21955</v>
      </c>
      <c r="BKG15">
        <v>22470</v>
      </c>
      <c r="BKH15">
        <v>22315</v>
      </c>
      <c r="BKI15">
        <v>27774</v>
      </c>
      <c r="BKJ15">
        <v>26641</v>
      </c>
      <c r="BKK15">
        <v>26183</v>
      </c>
      <c r="BKL15">
        <v>25019</v>
      </c>
      <c r="BKM15">
        <v>20521</v>
      </c>
      <c r="BKN15">
        <v>18331</v>
      </c>
      <c r="BKO15">
        <v>18197</v>
      </c>
      <c r="BKP15">
        <v>18009</v>
      </c>
      <c r="BKQ15">
        <v>17594</v>
      </c>
      <c r="BKR15">
        <v>16982</v>
      </c>
      <c r="BKS15">
        <v>16747</v>
      </c>
      <c r="BKT15">
        <v>15980</v>
      </c>
      <c r="BKU15">
        <v>17279</v>
      </c>
      <c r="BKV15">
        <v>17209</v>
      </c>
      <c r="BKW15">
        <v>16996</v>
      </c>
      <c r="BKX15">
        <v>14932</v>
      </c>
      <c r="BKY15">
        <v>12804</v>
      </c>
      <c r="BKZ15">
        <v>12731</v>
      </c>
      <c r="BLA15">
        <v>12913</v>
      </c>
      <c r="BLB15">
        <v>12874</v>
      </c>
      <c r="BLC15">
        <v>25751</v>
      </c>
      <c r="BLD15">
        <v>22221</v>
      </c>
      <c r="BLE15">
        <v>20676</v>
      </c>
      <c r="BLF15">
        <v>19083</v>
      </c>
      <c r="BLG15">
        <v>17740</v>
      </c>
      <c r="BLH15">
        <v>15872</v>
      </c>
      <c r="BLI15">
        <v>13131</v>
      </c>
      <c r="BLJ15">
        <v>12055</v>
      </c>
      <c r="BLK15">
        <v>12091</v>
      </c>
      <c r="BLL15">
        <v>12243</v>
      </c>
      <c r="BLM15">
        <v>12384</v>
      </c>
      <c r="BLN15">
        <v>12377</v>
      </c>
      <c r="BLO15">
        <v>12276</v>
      </c>
      <c r="BLP15">
        <v>11435</v>
      </c>
      <c r="BLQ15">
        <v>11435</v>
      </c>
      <c r="BLR15">
        <v>11501</v>
      </c>
      <c r="BLS15">
        <v>11542</v>
      </c>
      <c r="BLT15">
        <v>11725</v>
      </c>
      <c r="BLU15">
        <v>11505</v>
      </c>
      <c r="BLV15">
        <v>12053</v>
      </c>
      <c r="BLW15">
        <v>12470</v>
      </c>
      <c r="BLX15">
        <v>12880</v>
      </c>
      <c r="BLY15">
        <v>10578</v>
      </c>
      <c r="BLZ15">
        <v>10796</v>
      </c>
      <c r="BMA15">
        <v>10479</v>
      </c>
      <c r="BMB15">
        <v>48736</v>
      </c>
      <c r="BMC15">
        <v>46733</v>
      </c>
      <c r="BMD15">
        <v>45956</v>
      </c>
      <c r="BME15">
        <v>45956</v>
      </c>
      <c r="BMF15">
        <v>45956</v>
      </c>
      <c r="BMG15">
        <v>30755</v>
      </c>
      <c r="BMH15">
        <v>27638</v>
      </c>
      <c r="BMI15">
        <v>27439</v>
      </c>
      <c r="BMJ15">
        <v>23565</v>
      </c>
      <c r="BMK15">
        <v>23140</v>
      </c>
      <c r="BML15">
        <v>22951</v>
      </c>
      <c r="BMM15">
        <v>22448</v>
      </c>
      <c r="BMN15">
        <v>22183</v>
      </c>
      <c r="BMO15">
        <v>22307</v>
      </c>
      <c r="BMP15">
        <v>22451</v>
      </c>
      <c r="BMQ15">
        <v>22180</v>
      </c>
      <c r="BMR15">
        <v>22071</v>
      </c>
      <c r="BMS15">
        <v>21197</v>
      </c>
      <c r="BMT15">
        <v>19538</v>
      </c>
      <c r="BMU15">
        <v>20060</v>
      </c>
      <c r="BMV15">
        <v>36102</v>
      </c>
      <c r="BMW15">
        <v>39873</v>
      </c>
      <c r="BMX15">
        <v>41932</v>
      </c>
      <c r="BMY15">
        <v>27671</v>
      </c>
      <c r="BMZ15">
        <v>31623</v>
      </c>
      <c r="BNA15">
        <v>33938</v>
      </c>
      <c r="BNB15">
        <v>36472</v>
      </c>
      <c r="BNC15">
        <v>37332</v>
      </c>
      <c r="BND15">
        <v>40767</v>
      </c>
      <c r="BNE15">
        <v>40621</v>
      </c>
      <c r="BNF15">
        <v>41049</v>
      </c>
      <c r="BNG15">
        <v>39534</v>
      </c>
      <c r="BNH15">
        <v>37200</v>
      </c>
      <c r="BNI15">
        <v>34957</v>
      </c>
      <c r="BNJ15">
        <v>30764</v>
      </c>
      <c r="BNK15">
        <v>31713</v>
      </c>
      <c r="BNL15">
        <v>31655</v>
      </c>
      <c r="BNM15">
        <v>30577</v>
      </c>
      <c r="BNN15">
        <v>28190</v>
      </c>
      <c r="BNO15">
        <v>28045</v>
      </c>
      <c r="BNP15">
        <v>52017</v>
      </c>
      <c r="BNQ15">
        <v>49254</v>
      </c>
      <c r="BNR15">
        <v>47299</v>
      </c>
      <c r="BNS15">
        <v>46010</v>
      </c>
      <c r="BNT15">
        <v>42975</v>
      </c>
      <c r="BNU15">
        <v>44417</v>
      </c>
      <c r="BNV15">
        <v>43213</v>
      </c>
      <c r="BNW15">
        <v>41489</v>
      </c>
      <c r="BNX15">
        <v>42066</v>
      </c>
      <c r="BNY15">
        <v>39549</v>
      </c>
      <c r="BNZ15">
        <v>38274</v>
      </c>
      <c r="BOA15">
        <v>35812</v>
      </c>
      <c r="BOB15">
        <v>36093</v>
      </c>
      <c r="BOC15">
        <v>35393</v>
      </c>
      <c r="BOD15">
        <v>31873</v>
      </c>
      <c r="BOE15">
        <v>25525</v>
      </c>
      <c r="BOF15">
        <v>24002</v>
      </c>
      <c r="BOG15">
        <v>22366</v>
      </c>
      <c r="BOH15">
        <v>19234</v>
      </c>
      <c r="BOI15">
        <v>19534</v>
      </c>
      <c r="BOJ15">
        <v>58234</v>
      </c>
      <c r="BOK15">
        <v>55904</v>
      </c>
      <c r="BOL15">
        <v>53597</v>
      </c>
      <c r="BOM15">
        <v>49835</v>
      </c>
      <c r="BON15">
        <v>48084</v>
      </c>
      <c r="BOO15">
        <v>45532</v>
      </c>
      <c r="BOP15">
        <v>46677</v>
      </c>
      <c r="BOQ15">
        <v>49674</v>
      </c>
      <c r="BOR15">
        <v>48734</v>
      </c>
      <c r="BOS15">
        <v>48617</v>
      </c>
      <c r="BOT15">
        <v>46569</v>
      </c>
      <c r="BOU15">
        <v>46423</v>
      </c>
      <c r="BOV15">
        <v>42623</v>
      </c>
      <c r="BOW15">
        <v>43187</v>
      </c>
      <c r="BOX15">
        <v>32558</v>
      </c>
      <c r="BOY15">
        <v>32309</v>
      </c>
      <c r="BOZ15">
        <v>32309</v>
      </c>
      <c r="BPA15">
        <v>32309</v>
      </c>
      <c r="BPB15">
        <v>30947</v>
      </c>
      <c r="BPC15">
        <v>29699</v>
      </c>
      <c r="BPD15">
        <v>29699</v>
      </c>
      <c r="BPE15">
        <v>29699</v>
      </c>
      <c r="BPF15">
        <v>29699</v>
      </c>
      <c r="BPG15">
        <v>29621</v>
      </c>
      <c r="BPH15">
        <v>28889</v>
      </c>
      <c r="BPI15">
        <v>35740</v>
      </c>
      <c r="BPJ15">
        <v>33312</v>
      </c>
      <c r="BPK15">
        <v>33314</v>
      </c>
      <c r="BPL15">
        <v>29511</v>
      </c>
      <c r="BPM15">
        <v>28033</v>
      </c>
      <c r="BPN15">
        <v>27628</v>
      </c>
      <c r="BPO15">
        <v>26364</v>
      </c>
      <c r="BPP15">
        <v>25740</v>
      </c>
      <c r="BPQ15">
        <v>24988</v>
      </c>
      <c r="BPR15">
        <v>24959</v>
      </c>
      <c r="BPS15">
        <v>24422</v>
      </c>
      <c r="BPT15">
        <v>25289</v>
      </c>
      <c r="BPU15">
        <v>22712</v>
      </c>
      <c r="BPV15">
        <v>19999</v>
      </c>
      <c r="BPW15">
        <v>19443</v>
      </c>
      <c r="BPX15">
        <v>18452</v>
      </c>
      <c r="BPY15">
        <v>17552</v>
      </c>
      <c r="BPZ15">
        <v>17552</v>
      </c>
      <c r="BQA15">
        <v>16738</v>
      </c>
      <c r="BQB15">
        <v>16986</v>
      </c>
      <c r="BQC15">
        <v>45755</v>
      </c>
      <c r="BQD15">
        <v>43814</v>
      </c>
      <c r="BQE15">
        <v>43021</v>
      </c>
      <c r="BQF15">
        <v>38924</v>
      </c>
      <c r="BQG15">
        <v>33845</v>
      </c>
      <c r="BQH15">
        <v>33347</v>
      </c>
      <c r="BQI15">
        <v>31827</v>
      </c>
      <c r="BQJ15">
        <v>30283</v>
      </c>
      <c r="BQK15">
        <v>27863</v>
      </c>
      <c r="BQL15">
        <v>26947</v>
      </c>
      <c r="BQM15">
        <v>27538</v>
      </c>
      <c r="BQN15">
        <v>26926</v>
      </c>
      <c r="BQO15">
        <v>23947</v>
      </c>
      <c r="BQP15">
        <v>21984</v>
      </c>
      <c r="BQQ15">
        <v>21844</v>
      </c>
      <c r="BQR15">
        <v>21858</v>
      </c>
      <c r="BQS15">
        <v>21877</v>
      </c>
      <c r="BQT15">
        <v>20905</v>
      </c>
      <c r="BQU15">
        <v>20820</v>
      </c>
      <c r="BQV15">
        <v>19498</v>
      </c>
      <c r="BQW15">
        <v>19465</v>
      </c>
      <c r="BQX15">
        <v>18927</v>
      </c>
      <c r="BQY15">
        <v>18648</v>
      </c>
      <c r="BQZ15">
        <v>18840</v>
      </c>
      <c r="BRA15">
        <v>15387</v>
      </c>
      <c r="BRB15">
        <v>71915</v>
      </c>
      <c r="BRC15">
        <v>69651</v>
      </c>
      <c r="BRD15">
        <v>68176</v>
      </c>
      <c r="BRE15">
        <v>67446</v>
      </c>
      <c r="BRF15">
        <v>66998</v>
      </c>
      <c r="BRG15">
        <v>66486</v>
      </c>
      <c r="BRH15">
        <v>65651</v>
      </c>
      <c r="BRI15">
        <v>60970</v>
      </c>
      <c r="BRJ15">
        <v>60436</v>
      </c>
      <c r="BRK15">
        <v>59439</v>
      </c>
      <c r="BRL15">
        <v>56387</v>
      </c>
      <c r="BRM15">
        <v>57391</v>
      </c>
      <c r="BRN15">
        <v>57088</v>
      </c>
      <c r="BRO15">
        <v>56438</v>
      </c>
      <c r="BRP15">
        <v>56432</v>
      </c>
      <c r="BRQ15">
        <v>54852</v>
      </c>
      <c r="BRR15">
        <v>53985</v>
      </c>
      <c r="BRS15">
        <v>53665</v>
      </c>
      <c r="BRT15">
        <v>54456</v>
      </c>
      <c r="BRU15">
        <v>52148</v>
      </c>
      <c r="BRV15">
        <v>34388</v>
      </c>
      <c r="BRW15">
        <v>30397</v>
      </c>
      <c r="BRX15">
        <v>31242</v>
      </c>
      <c r="BRY15">
        <v>29779</v>
      </c>
      <c r="BRZ15">
        <v>27620</v>
      </c>
      <c r="BSA15">
        <v>26233</v>
      </c>
      <c r="BSB15">
        <v>25981</v>
      </c>
      <c r="BSC15">
        <v>26319</v>
      </c>
      <c r="BSD15">
        <v>26955</v>
      </c>
      <c r="BSE15">
        <v>28432</v>
      </c>
      <c r="BSF15">
        <v>27463</v>
      </c>
      <c r="BSG15">
        <v>26116</v>
      </c>
      <c r="BSH15">
        <v>25411</v>
      </c>
      <c r="BSI15">
        <v>24375</v>
      </c>
      <c r="BSJ15">
        <v>23714</v>
      </c>
      <c r="BSK15">
        <v>23722</v>
      </c>
      <c r="BSL15">
        <v>23453</v>
      </c>
      <c r="BSM15">
        <v>22948</v>
      </c>
      <c r="BSN15">
        <v>23217</v>
      </c>
      <c r="BSO15">
        <v>23630</v>
      </c>
      <c r="BSP15">
        <v>66536</v>
      </c>
      <c r="BSQ15">
        <v>65698</v>
      </c>
      <c r="BSR15">
        <v>61780</v>
      </c>
      <c r="BSS15">
        <v>57986</v>
      </c>
      <c r="BST15">
        <v>52998</v>
      </c>
      <c r="BSU15">
        <v>53056</v>
      </c>
      <c r="BSV15">
        <v>52247</v>
      </c>
      <c r="BSW15">
        <v>51431</v>
      </c>
      <c r="BSX15">
        <v>52226</v>
      </c>
      <c r="BSY15">
        <v>55224</v>
      </c>
      <c r="BSZ15">
        <v>54660</v>
      </c>
      <c r="BTA15">
        <v>56597</v>
      </c>
      <c r="BTB15">
        <v>57200</v>
      </c>
      <c r="BTC15">
        <v>56852</v>
      </c>
      <c r="BTD15">
        <v>55888</v>
      </c>
      <c r="BTE15">
        <v>52332</v>
      </c>
      <c r="BTF15">
        <v>52516</v>
      </c>
      <c r="BTG15">
        <v>49007</v>
      </c>
      <c r="BTH15">
        <v>48869</v>
      </c>
      <c r="BTI15">
        <v>48032</v>
      </c>
      <c r="BTJ15">
        <v>46993</v>
      </c>
      <c r="BTK15">
        <v>46478</v>
      </c>
      <c r="BTL15">
        <v>46296</v>
      </c>
      <c r="BTM15">
        <v>45913</v>
      </c>
      <c r="BTN15">
        <v>47199</v>
      </c>
      <c r="BTO15">
        <v>46837</v>
      </c>
      <c r="BTP15">
        <v>45883</v>
      </c>
      <c r="BTQ15">
        <v>43409</v>
      </c>
      <c r="BTR15">
        <v>41451</v>
      </c>
      <c r="BTS15">
        <v>39752</v>
      </c>
      <c r="BTT15">
        <v>36542</v>
      </c>
      <c r="BTU15">
        <v>34248</v>
      </c>
      <c r="BTV15">
        <v>33792</v>
      </c>
      <c r="BTW15">
        <v>32607</v>
      </c>
      <c r="BTX15">
        <v>31558</v>
      </c>
      <c r="BTY15">
        <v>30493</v>
      </c>
      <c r="BTZ15">
        <v>30228</v>
      </c>
      <c r="BUA15">
        <v>28666</v>
      </c>
      <c r="BUB15">
        <v>29125</v>
      </c>
      <c r="BUC15">
        <v>29367</v>
      </c>
      <c r="BUD15">
        <v>29707</v>
      </c>
      <c r="BUE15">
        <v>29387</v>
      </c>
      <c r="BUF15">
        <v>28555</v>
      </c>
      <c r="BUG15">
        <v>28211</v>
      </c>
      <c r="BUH15">
        <v>27129</v>
      </c>
      <c r="BUI15">
        <v>30878</v>
      </c>
      <c r="BUJ15">
        <v>28798</v>
      </c>
      <c r="BUK15">
        <v>23642</v>
      </c>
      <c r="BUL15">
        <v>28153</v>
      </c>
      <c r="BUM15">
        <v>23123</v>
      </c>
      <c r="BUN15">
        <v>21081</v>
      </c>
      <c r="BUO15">
        <v>18401</v>
      </c>
      <c r="BUP15">
        <v>18833</v>
      </c>
      <c r="BUQ15">
        <v>17754</v>
      </c>
      <c r="BUR15">
        <v>16521</v>
      </c>
      <c r="BUS15">
        <v>14970</v>
      </c>
      <c r="BUT15">
        <v>15999</v>
      </c>
      <c r="BUU15">
        <v>15999</v>
      </c>
      <c r="BUV15">
        <v>15243</v>
      </c>
      <c r="BUW15">
        <v>13554</v>
      </c>
      <c r="BUX15">
        <v>11693</v>
      </c>
      <c r="BUY15">
        <v>10945</v>
      </c>
      <c r="BUZ15">
        <v>11435</v>
      </c>
      <c r="BVA15">
        <v>11309</v>
      </c>
      <c r="BVB15">
        <v>10521</v>
      </c>
      <c r="BVC15">
        <v>26045</v>
      </c>
      <c r="BVD15">
        <v>19453</v>
      </c>
      <c r="BVE15">
        <v>18866</v>
      </c>
      <c r="BVF15">
        <v>18416</v>
      </c>
      <c r="BVG15">
        <v>18237</v>
      </c>
      <c r="BVH15">
        <v>17711</v>
      </c>
      <c r="BVI15">
        <v>17112</v>
      </c>
      <c r="BVJ15">
        <v>17136</v>
      </c>
      <c r="BVK15">
        <v>16414</v>
      </c>
      <c r="BVL15">
        <v>16326</v>
      </c>
      <c r="BVM15">
        <v>15499</v>
      </c>
      <c r="BVN15">
        <v>15500</v>
      </c>
      <c r="BVO15">
        <v>14734</v>
      </c>
      <c r="BVP15">
        <v>14311</v>
      </c>
      <c r="BVQ15">
        <v>14714</v>
      </c>
      <c r="BVR15">
        <v>13443</v>
      </c>
      <c r="BVS15">
        <v>13443</v>
      </c>
      <c r="BVT15">
        <v>11519</v>
      </c>
      <c r="BVU15">
        <v>11693</v>
      </c>
      <c r="BVV15">
        <v>13532</v>
      </c>
      <c r="BVW15">
        <v>13398</v>
      </c>
      <c r="BVX15">
        <v>11088</v>
      </c>
      <c r="BVY15">
        <v>9794</v>
      </c>
      <c r="BVZ15">
        <v>9794</v>
      </c>
      <c r="BWA15">
        <v>9794</v>
      </c>
      <c r="BWB15">
        <v>39557</v>
      </c>
      <c r="BWC15">
        <v>37256</v>
      </c>
      <c r="BWD15">
        <v>35481</v>
      </c>
      <c r="BWE15">
        <v>32210</v>
      </c>
      <c r="BWF15">
        <v>30535</v>
      </c>
      <c r="BWG15">
        <v>29525</v>
      </c>
      <c r="BWH15">
        <v>29157</v>
      </c>
      <c r="BWI15">
        <v>28861</v>
      </c>
      <c r="BWJ15">
        <v>28454</v>
      </c>
      <c r="BWK15">
        <v>27432</v>
      </c>
      <c r="BWL15">
        <v>26034</v>
      </c>
      <c r="BWM15">
        <v>24946</v>
      </c>
      <c r="BWN15">
        <v>22815</v>
      </c>
      <c r="BWO15">
        <v>22247</v>
      </c>
      <c r="BWP15">
        <v>21567</v>
      </c>
      <c r="BWQ15">
        <v>21718</v>
      </c>
      <c r="BWR15">
        <v>21935</v>
      </c>
      <c r="BWS15">
        <v>20997</v>
      </c>
      <c r="BWT15">
        <v>20852</v>
      </c>
      <c r="BWU15">
        <v>17446</v>
      </c>
      <c r="BWV15">
        <v>15707</v>
      </c>
      <c r="BWW15">
        <v>43329</v>
      </c>
      <c r="BWX15">
        <v>40230</v>
      </c>
      <c r="BWY15">
        <v>38582</v>
      </c>
      <c r="BWZ15">
        <v>38659</v>
      </c>
      <c r="BXA15">
        <v>38013</v>
      </c>
      <c r="BXB15">
        <v>36680</v>
      </c>
      <c r="BXC15">
        <v>35430</v>
      </c>
      <c r="BXD15">
        <v>34927</v>
      </c>
      <c r="BXE15">
        <v>36277</v>
      </c>
      <c r="BXF15">
        <v>35762</v>
      </c>
      <c r="BXG15">
        <v>35221</v>
      </c>
      <c r="BXH15">
        <v>35245</v>
      </c>
      <c r="BXI15">
        <v>34370</v>
      </c>
      <c r="BXJ15">
        <v>32427</v>
      </c>
      <c r="BXK15">
        <v>31819</v>
      </c>
      <c r="BXL15">
        <v>32058</v>
      </c>
      <c r="BXM15">
        <v>31003</v>
      </c>
      <c r="BXN15">
        <v>31480</v>
      </c>
      <c r="BXO15">
        <v>30367</v>
      </c>
      <c r="BXP15">
        <v>30374</v>
      </c>
      <c r="BXQ15">
        <v>28706</v>
      </c>
      <c r="BXR15">
        <v>28923</v>
      </c>
      <c r="BXS15">
        <v>28368</v>
      </c>
      <c r="BXT15">
        <v>27891</v>
      </c>
      <c r="BXU15">
        <v>57720</v>
      </c>
      <c r="BXV15">
        <v>53765</v>
      </c>
      <c r="BXW15">
        <v>51609</v>
      </c>
      <c r="BXX15">
        <v>49695</v>
      </c>
      <c r="BXY15">
        <v>42388</v>
      </c>
      <c r="BXZ15">
        <v>39421</v>
      </c>
      <c r="BYA15">
        <v>41437</v>
      </c>
      <c r="BYB15">
        <v>39270</v>
      </c>
      <c r="BYC15">
        <v>37488</v>
      </c>
      <c r="BYD15">
        <v>37717</v>
      </c>
      <c r="BYE15">
        <v>37651</v>
      </c>
      <c r="BYF15">
        <v>36374</v>
      </c>
      <c r="BYG15">
        <v>33584</v>
      </c>
      <c r="BYH15">
        <v>33211</v>
      </c>
      <c r="BYI15">
        <v>32485</v>
      </c>
      <c r="BYJ15">
        <v>31872</v>
      </c>
      <c r="BYK15">
        <v>28040</v>
      </c>
      <c r="BYL15">
        <v>27268</v>
      </c>
      <c r="BYM15">
        <v>27083</v>
      </c>
      <c r="BYN15">
        <v>24002</v>
      </c>
      <c r="BYO15">
        <v>44910</v>
      </c>
      <c r="BYP15">
        <v>43227</v>
      </c>
      <c r="BYQ15">
        <v>43254</v>
      </c>
      <c r="BYR15">
        <v>37410</v>
      </c>
      <c r="BYS15">
        <v>30915</v>
      </c>
      <c r="BYT15">
        <v>30872</v>
      </c>
      <c r="BYU15">
        <v>31005</v>
      </c>
      <c r="BYV15">
        <v>29939</v>
      </c>
      <c r="BYW15">
        <v>29808</v>
      </c>
      <c r="BYX15">
        <v>30665</v>
      </c>
      <c r="BYY15">
        <v>30880</v>
      </c>
      <c r="BYZ15">
        <v>30519</v>
      </c>
      <c r="BZA15">
        <v>30519</v>
      </c>
      <c r="BZB15">
        <v>30519</v>
      </c>
      <c r="BZC15">
        <v>31039</v>
      </c>
      <c r="BZD15">
        <v>31508</v>
      </c>
      <c r="BZE15">
        <v>31508</v>
      </c>
      <c r="BZF15">
        <v>31508</v>
      </c>
      <c r="BZG15">
        <v>31508</v>
      </c>
      <c r="BZH15">
        <v>31646</v>
      </c>
      <c r="BZI15">
        <v>42843</v>
      </c>
      <c r="BZJ15">
        <v>41639</v>
      </c>
      <c r="BZK15">
        <v>32984</v>
      </c>
      <c r="BZL15">
        <v>34724</v>
      </c>
      <c r="BZM15">
        <v>34984</v>
      </c>
      <c r="BZN15">
        <v>34857</v>
      </c>
      <c r="BZO15">
        <v>34819</v>
      </c>
      <c r="BZP15">
        <v>35076</v>
      </c>
      <c r="BZQ15">
        <v>35195</v>
      </c>
      <c r="BZR15">
        <v>34387</v>
      </c>
      <c r="BZS15">
        <v>32265</v>
      </c>
      <c r="BZT15">
        <v>32169</v>
      </c>
      <c r="BZU15">
        <v>31500</v>
      </c>
      <c r="BZV15">
        <v>31551</v>
      </c>
      <c r="BZW15">
        <v>31771</v>
      </c>
      <c r="BZX15">
        <v>31352</v>
      </c>
      <c r="BZY15">
        <v>31983</v>
      </c>
      <c r="BZZ15">
        <v>33055</v>
      </c>
      <c r="CAA15">
        <v>32999</v>
      </c>
      <c r="CAB15">
        <v>33089</v>
      </c>
      <c r="CAC15">
        <v>53227</v>
      </c>
      <c r="CAD15">
        <v>50736</v>
      </c>
      <c r="CAE15">
        <v>52818</v>
      </c>
      <c r="CAF15">
        <v>49993</v>
      </c>
      <c r="CAG15">
        <v>50209</v>
      </c>
      <c r="CAH15">
        <v>48436</v>
      </c>
      <c r="CAI15">
        <v>47680</v>
      </c>
      <c r="CAJ15">
        <v>45125</v>
      </c>
      <c r="CAK15">
        <v>46074</v>
      </c>
      <c r="CAL15">
        <v>45628</v>
      </c>
      <c r="CAM15">
        <v>42124</v>
      </c>
      <c r="CAN15">
        <v>42239</v>
      </c>
      <c r="CAO15">
        <v>42540</v>
      </c>
      <c r="CAP15">
        <v>42806</v>
      </c>
      <c r="CAQ15">
        <v>42897</v>
      </c>
      <c r="CAR15">
        <v>42809</v>
      </c>
      <c r="CAS15">
        <v>42146</v>
      </c>
      <c r="CAT15">
        <v>41667</v>
      </c>
      <c r="CAU15">
        <v>41236</v>
      </c>
      <c r="CAV15">
        <v>41235</v>
      </c>
      <c r="CAW15">
        <v>39060</v>
      </c>
      <c r="CAX15">
        <v>39193</v>
      </c>
      <c r="CAY15">
        <v>37743</v>
      </c>
      <c r="CAZ15">
        <v>36653</v>
      </c>
      <c r="CBA15">
        <v>36630</v>
      </c>
      <c r="CBB15">
        <v>89458</v>
      </c>
      <c r="CBC15">
        <v>88524</v>
      </c>
      <c r="CBD15">
        <v>87759</v>
      </c>
      <c r="CBE15">
        <v>88127</v>
      </c>
      <c r="CBF15">
        <v>88515</v>
      </c>
      <c r="CBG15">
        <v>87945</v>
      </c>
      <c r="CBH15">
        <v>84514</v>
      </c>
      <c r="CBI15">
        <v>87455</v>
      </c>
      <c r="CBJ15">
        <v>87155</v>
      </c>
      <c r="CBK15">
        <v>87615</v>
      </c>
      <c r="CBL15">
        <v>87315</v>
      </c>
      <c r="CBM15">
        <v>87269</v>
      </c>
      <c r="CBN15">
        <v>86397</v>
      </c>
      <c r="CBO15">
        <v>87271</v>
      </c>
      <c r="CBP15">
        <v>85739</v>
      </c>
      <c r="CBQ15">
        <v>84766</v>
      </c>
      <c r="CBR15">
        <v>84170</v>
      </c>
      <c r="CBS15">
        <v>84384</v>
      </c>
      <c r="CBT15">
        <v>85310</v>
      </c>
      <c r="CBU15">
        <v>84203</v>
      </c>
      <c r="CBV15">
        <v>66292</v>
      </c>
      <c r="CBW15">
        <v>57507</v>
      </c>
      <c r="CBX15">
        <v>55283</v>
      </c>
      <c r="CBY15">
        <v>54376</v>
      </c>
      <c r="CBZ15">
        <v>53457</v>
      </c>
      <c r="CCA15">
        <v>52918</v>
      </c>
      <c r="CCB15">
        <v>52614</v>
      </c>
      <c r="CCC15">
        <v>52610</v>
      </c>
      <c r="CCD15">
        <v>52448</v>
      </c>
      <c r="CCE15">
        <v>52119</v>
      </c>
      <c r="CCF15">
        <v>52459</v>
      </c>
      <c r="CCG15">
        <v>53138</v>
      </c>
      <c r="CCH15">
        <v>52597</v>
      </c>
      <c r="CCI15">
        <v>52814</v>
      </c>
      <c r="CCJ15">
        <v>53920</v>
      </c>
      <c r="CCK15">
        <v>54464</v>
      </c>
      <c r="CCL15">
        <v>47630</v>
      </c>
      <c r="CCM15">
        <v>41532</v>
      </c>
      <c r="CCN15">
        <v>40357</v>
      </c>
      <c r="CCO15">
        <v>39441</v>
      </c>
      <c r="CCP15">
        <v>43471</v>
      </c>
      <c r="CCQ15">
        <v>41087</v>
      </c>
      <c r="CCR15">
        <v>38038</v>
      </c>
      <c r="CCS15">
        <v>37732</v>
      </c>
      <c r="CCT15">
        <v>36124</v>
      </c>
      <c r="CCU15">
        <v>39243</v>
      </c>
      <c r="CCV15">
        <v>37699</v>
      </c>
      <c r="CCW15">
        <v>37353</v>
      </c>
      <c r="CCX15">
        <v>36598</v>
      </c>
      <c r="CCY15">
        <v>32053</v>
      </c>
      <c r="CCZ15">
        <v>30961</v>
      </c>
      <c r="CDA15">
        <v>31037</v>
      </c>
      <c r="CDB15">
        <v>29345</v>
      </c>
      <c r="CDC15">
        <v>29300</v>
      </c>
      <c r="CDD15">
        <v>29051</v>
      </c>
      <c r="CDE15">
        <v>28324</v>
      </c>
      <c r="CDF15">
        <v>28055</v>
      </c>
      <c r="CDG15">
        <v>27464</v>
      </c>
      <c r="CDH15">
        <v>26594</v>
      </c>
      <c r="CDI15">
        <v>23989</v>
      </c>
      <c r="CDJ15">
        <v>23778</v>
      </c>
      <c r="CDK15">
        <v>23898</v>
      </c>
      <c r="CDL15">
        <v>23014</v>
      </c>
      <c r="CDM15">
        <v>21912</v>
      </c>
      <c r="CDN15">
        <v>21624</v>
      </c>
      <c r="CDO15">
        <v>53503</v>
      </c>
      <c r="CDP15">
        <v>49588</v>
      </c>
      <c r="CDQ15">
        <v>49343</v>
      </c>
      <c r="CDR15">
        <v>49473</v>
      </c>
      <c r="CDS15">
        <v>49053</v>
      </c>
      <c r="CDT15">
        <v>49134</v>
      </c>
      <c r="CDU15">
        <v>48471</v>
      </c>
      <c r="CDV15">
        <v>47425</v>
      </c>
      <c r="CDW15">
        <v>47197</v>
      </c>
      <c r="CDX15">
        <v>46719</v>
      </c>
      <c r="CDY15">
        <v>47487</v>
      </c>
      <c r="CDZ15">
        <v>47310</v>
      </c>
      <c r="CEA15">
        <v>46188</v>
      </c>
      <c r="CEB15">
        <v>46125</v>
      </c>
      <c r="CEC15">
        <v>46243</v>
      </c>
      <c r="CED15">
        <v>43423</v>
      </c>
      <c r="CEE15">
        <v>42797</v>
      </c>
      <c r="CEF15">
        <v>43262</v>
      </c>
      <c r="CEG15">
        <v>40527</v>
      </c>
      <c r="CEH15">
        <v>39901</v>
      </c>
      <c r="CEI15">
        <v>34500</v>
      </c>
      <c r="CEJ15">
        <v>31889</v>
      </c>
      <c r="CEK15">
        <v>31872</v>
      </c>
      <c r="CEL15">
        <v>31294</v>
      </c>
      <c r="CEM15">
        <v>30516</v>
      </c>
      <c r="CEN15">
        <v>30922</v>
      </c>
      <c r="CEO15">
        <v>30935</v>
      </c>
      <c r="CEP15">
        <v>30228</v>
      </c>
      <c r="CEQ15">
        <v>29633</v>
      </c>
      <c r="CER15">
        <v>30252</v>
      </c>
      <c r="CES15">
        <v>28881</v>
      </c>
      <c r="CET15">
        <v>27230</v>
      </c>
      <c r="CEU15">
        <v>27230</v>
      </c>
      <c r="CEV15">
        <v>27326</v>
      </c>
      <c r="CEW15">
        <v>26724</v>
      </c>
      <c r="CEX15">
        <v>26334</v>
      </c>
      <c r="CEY15">
        <v>26761</v>
      </c>
      <c r="CEZ15">
        <v>22364</v>
      </c>
      <c r="CFA15">
        <v>21251</v>
      </c>
      <c r="CFB15">
        <v>20217</v>
      </c>
      <c r="CFC15">
        <v>20324</v>
      </c>
      <c r="CFD15">
        <v>20371</v>
      </c>
      <c r="CFE15">
        <v>20342</v>
      </c>
      <c r="CFF15">
        <v>20175</v>
      </c>
      <c r="CFG15">
        <v>21040</v>
      </c>
      <c r="CFH15">
        <v>34450</v>
      </c>
      <c r="CFI15">
        <v>33536</v>
      </c>
      <c r="CFJ15">
        <v>32124</v>
      </c>
      <c r="CFK15">
        <v>31086</v>
      </c>
      <c r="CFL15">
        <v>29910</v>
      </c>
      <c r="CFM15">
        <v>29968</v>
      </c>
      <c r="CFN15">
        <v>29165</v>
      </c>
      <c r="CFO15">
        <v>29376</v>
      </c>
      <c r="CFP15">
        <v>28076</v>
      </c>
      <c r="CFQ15">
        <v>26549</v>
      </c>
      <c r="CFR15">
        <v>25880</v>
      </c>
      <c r="CFS15">
        <v>25396</v>
      </c>
      <c r="CFT15">
        <v>25396</v>
      </c>
      <c r="CFU15">
        <v>24658</v>
      </c>
      <c r="CFV15">
        <v>23831</v>
      </c>
      <c r="CFW15">
        <v>22890</v>
      </c>
      <c r="CFX15">
        <v>22652</v>
      </c>
      <c r="CFY15">
        <v>22635</v>
      </c>
      <c r="CFZ15">
        <v>21786</v>
      </c>
      <c r="CGA15">
        <v>20449</v>
      </c>
      <c r="CGB15">
        <v>63466</v>
      </c>
      <c r="CGC15">
        <v>61009</v>
      </c>
      <c r="CGD15">
        <v>59835</v>
      </c>
      <c r="CGE15">
        <v>59091</v>
      </c>
      <c r="CGF15">
        <v>55432</v>
      </c>
      <c r="CGG15">
        <v>55107</v>
      </c>
      <c r="CGH15">
        <v>45494</v>
      </c>
      <c r="CGI15">
        <v>45033</v>
      </c>
      <c r="CGJ15">
        <v>45166</v>
      </c>
      <c r="CGK15">
        <v>45021</v>
      </c>
      <c r="CGL15">
        <v>43268</v>
      </c>
      <c r="CGM15">
        <v>42944</v>
      </c>
      <c r="CGN15">
        <v>42207</v>
      </c>
      <c r="CGO15">
        <v>42207</v>
      </c>
      <c r="CGP15">
        <v>42207</v>
      </c>
      <c r="CGQ15">
        <v>40933</v>
      </c>
      <c r="CGR15">
        <v>39901</v>
      </c>
      <c r="CGS15">
        <v>39143</v>
      </c>
      <c r="CGT15">
        <v>39157</v>
      </c>
      <c r="CGU15">
        <v>38787</v>
      </c>
      <c r="CGV15">
        <v>36596</v>
      </c>
      <c r="CGW15">
        <v>36763</v>
      </c>
      <c r="CGX15">
        <v>35828</v>
      </c>
      <c r="CGY15">
        <v>34517</v>
      </c>
      <c r="CGZ15">
        <v>30160</v>
      </c>
      <c r="CHA15">
        <v>30430</v>
      </c>
      <c r="CHB15">
        <v>30868</v>
      </c>
      <c r="CHC15">
        <v>30623</v>
      </c>
      <c r="CHD15">
        <v>29315</v>
      </c>
      <c r="CHE15">
        <v>27392</v>
      </c>
      <c r="CHF15">
        <v>26996</v>
      </c>
      <c r="CHG15">
        <v>26887</v>
      </c>
      <c r="CHH15">
        <v>27614</v>
      </c>
      <c r="CHI15">
        <v>27082</v>
      </c>
      <c r="CHJ15">
        <v>27848</v>
      </c>
      <c r="CHK15">
        <v>27221</v>
      </c>
      <c r="CHL15">
        <v>27038</v>
      </c>
      <c r="CHM15">
        <v>26746</v>
      </c>
      <c r="CHN15">
        <v>25897</v>
      </c>
      <c r="CHO15">
        <v>24250</v>
      </c>
      <c r="CHP15">
        <v>23408</v>
      </c>
      <c r="CHQ15">
        <v>22128</v>
      </c>
      <c r="CHR15">
        <v>22300</v>
      </c>
      <c r="CHS15">
        <v>22431</v>
      </c>
      <c r="CHT15">
        <v>21850</v>
      </c>
      <c r="CHU15">
        <v>40053</v>
      </c>
      <c r="CHV15">
        <v>39492</v>
      </c>
      <c r="CHW15">
        <v>37638</v>
      </c>
      <c r="CHX15">
        <v>38774</v>
      </c>
      <c r="CHY15">
        <v>39269</v>
      </c>
      <c r="CHZ15">
        <v>33462</v>
      </c>
      <c r="CIA15">
        <v>29226</v>
      </c>
      <c r="CIB15">
        <v>24723</v>
      </c>
      <c r="CIC15">
        <v>23023</v>
      </c>
      <c r="CID15">
        <v>23052</v>
      </c>
      <c r="CIE15">
        <v>22792</v>
      </c>
      <c r="CIF15">
        <v>25918</v>
      </c>
      <c r="CIG15">
        <v>23152</v>
      </c>
      <c r="CIH15">
        <v>22516</v>
      </c>
      <c r="CII15">
        <v>23522</v>
      </c>
      <c r="CIJ15">
        <v>23087</v>
      </c>
      <c r="CIK15">
        <v>22905</v>
      </c>
      <c r="CIL15">
        <v>23018</v>
      </c>
      <c r="CIM15">
        <v>21479</v>
      </c>
      <c r="CIN15">
        <v>21314</v>
      </c>
      <c r="CIO15">
        <v>95943</v>
      </c>
      <c r="CIP15">
        <v>92234</v>
      </c>
      <c r="CIQ15">
        <v>89304</v>
      </c>
      <c r="CIR15">
        <v>85287</v>
      </c>
      <c r="CIS15">
        <v>84621</v>
      </c>
      <c r="CIT15">
        <v>82293</v>
      </c>
      <c r="CIU15">
        <v>77601</v>
      </c>
      <c r="CIV15">
        <v>71428</v>
      </c>
      <c r="CIW15">
        <v>67815</v>
      </c>
      <c r="CIX15">
        <v>66224</v>
      </c>
      <c r="CIY15">
        <v>59776</v>
      </c>
      <c r="CIZ15">
        <v>58710</v>
      </c>
      <c r="CJA15">
        <v>50840</v>
      </c>
      <c r="CJB15">
        <v>50840</v>
      </c>
      <c r="CJC15">
        <v>49269</v>
      </c>
      <c r="CJD15">
        <v>49014</v>
      </c>
      <c r="CJE15">
        <v>48451</v>
      </c>
      <c r="CJF15">
        <v>48451</v>
      </c>
      <c r="CJG15">
        <v>48451</v>
      </c>
      <c r="CJH15">
        <v>46752</v>
      </c>
      <c r="CJI15">
        <v>62557</v>
      </c>
      <c r="CJJ15">
        <v>59816</v>
      </c>
      <c r="CJK15">
        <v>57909</v>
      </c>
      <c r="CJL15">
        <v>57074</v>
      </c>
      <c r="CJM15">
        <v>55906</v>
      </c>
      <c r="CJN15">
        <v>53070</v>
      </c>
      <c r="CJO15">
        <v>48410</v>
      </c>
      <c r="CJP15">
        <v>48501</v>
      </c>
      <c r="CJQ15">
        <v>38247</v>
      </c>
      <c r="CJR15">
        <v>39377</v>
      </c>
      <c r="CJS15">
        <v>38725</v>
      </c>
      <c r="CJT15">
        <v>37180</v>
      </c>
      <c r="CJU15">
        <v>35801</v>
      </c>
      <c r="CJV15">
        <v>34510</v>
      </c>
      <c r="CJW15">
        <v>34722</v>
      </c>
      <c r="CJX15">
        <v>35511</v>
      </c>
      <c r="CJY15">
        <v>34752</v>
      </c>
      <c r="CJZ15">
        <v>34477</v>
      </c>
      <c r="CKA15">
        <v>33653</v>
      </c>
      <c r="CKB15">
        <v>34265</v>
      </c>
      <c r="CKC15">
        <v>34258</v>
      </c>
      <c r="CKD15">
        <v>33956</v>
      </c>
      <c r="CKE15">
        <v>32668</v>
      </c>
      <c r="CKF15">
        <v>31004</v>
      </c>
      <c r="CKG15">
        <v>30792</v>
      </c>
      <c r="CKH15">
        <v>45850</v>
      </c>
      <c r="CKI15">
        <v>46699</v>
      </c>
      <c r="CKJ15">
        <v>41182</v>
      </c>
      <c r="CKK15">
        <v>38690</v>
      </c>
      <c r="CKL15">
        <v>40206</v>
      </c>
      <c r="CKM15">
        <v>42493</v>
      </c>
      <c r="CKN15">
        <v>40024</v>
      </c>
      <c r="CKO15">
        <v>38514</v>
      </c>
      <c r="CKP15">
        <v>36905</v>
      </c>
      <c r="CKQ15">
        <v>36689</v>
      </c>
      <c r="CKR15">
        <v>35924</v>
      </c>
      <c r="CKS15">
        <v>33349</v>
      </c>
      <c r="CKT15">
        <v>31985</v>
      </c>
      <c r="CKU15">
        <v>32417</v>
      </c>
      <c r="CKV15">
        <v>32549</v>
      </c>
      <c r="CKW15">
        <v>31391</v>
      </c>
      <c r="CKX15">
        <v>31760</v>
      </c>
      <c r="CKY15">
        <v>30828</v>
      </c>
      <c r="CKZ15">
        <v>30006</v>
      </c>
      <c r="CLA15">
        <v>29486</v>
      </c>
      <c r="CLB15">
        <v>87287</v>
      </c>
      <c r="CLC15">
        <v>82132</v>
      </c>
      <c r="CLD15">
        <v>78957</v>
      </c>
      <c r="CLE15">
        <v>76534</v>
      </c>
      <c r="CLF15">
        <v>76356</v>
      </c>
      <c r="CLG15">
        <v>72609</v>
      </c>
      <c r="CLH15">
        <v>71611</v>
      </c>
      <c r="CLI15">
        <v>69566</v>
      </c>
      <c r="CLJ15">
        <v>69195</v>
      </c>
      <c r="CLK15">
        <v>68172</v>
      </c>
      <c r="CLL15">
        <v>63553</v>
      </c>
      <c r="CLM15">
        <v>60871</v>
      </c>
      <c r="CLN15">
        <v>58489</v>
      </c>
      <c r="CLO15">
        <v>56596</v>
      </c>
      <c r="CLP15">
        <v>56415</v>
      </c>
      <c r="CLQ15">
        <v>55139</v>
      </c>
      <c r="CLR15">
        <v>55099</v>
      </c>
      <c r="CLS15">
        <v>55689</v>
      </c>
      <c r="CLT15">
        <v>54590</v>
      </c>
      <c r="CLU15">
        <v>53187</v>
      </c>
      <c r="CLV15">
        <v>60450</v>
      </c>
      <c r="CLW15">
        <v>56064</v>
      </c>
      <c r="CLX15">
        <v>52765</v>
      </c>
      <c r="CLY15">
        <v>50749</v>
      </c>
      <c r="CLZ15">
        <v>50465</v>
      </c>
      <c r="CMA15">
        <v>50517</v>
      </c>
      <c r="CMB15">
        <v>49787</v>
      </c>
      <c r="CMC15">
        <v>50031</v>
      </c>
      <c r="CMD15">
        <v>49777</v>
      </c>
      <c r="CME15">
        <v>49389</v>
      </c>
      <c r="CMF15">
        <v>47693</v>
      </c>
      <c r="CMG15">
        <v>47816</v>
      </c>
      <c r="CMH15">
        <v>47214</v>
      </c>
      <c r="CMI15">
        <v>47373</v>
      </c>
      <c r="CMJ15">
        <v>47021</v>
      </c>
      <c r="CMK15">
        <v>46841</v>
      </c>
      <c r="CML15">
        <v>47450</v>
      </c>
      <c r="CMM15">
        <v>47463</v>
      </c>
      <c r="CMN15">
        <v>49130</v>
      </c>
      <c r="CMO15">
        <v>49296</v>
      </c>
      <c r="CMP15">
        <v>49982</v>
      </c>
      <c r="CMQ15">
        <v>53448</v>
      </c>
      <c r="CMR15">
        <v>56613</v>
      </c>
      <c r="CMS15">
        <v>58320</v>
      </c>
      <c r="CMT15">
        <v>56975</v>
      </c>
      <c r="CMU15">
        <v>63163</v>
      </c>
      <c r="CMV15">
        <v>63886</v>
      </c>
      <c r="CMW15">
        <v>61421</v>
      </c>
      <c r="CMX15">
        <v>57969</v>
      </c>
      <c r="CMY15">
        <v>57527</v>
      </c>
      <c r="CMZ15">
        <v>57431</v>
      </c>
      <c r="CNA15">
        <v>56558</v>
      </c>
      <c r="CNB15">
        <v>55852</v>
      </c>
      <c r="CNC15">
        <v>55151</v>
      </c>
      <c r="CND15">
        <v>53676</v>
      </c>
      <c r="CNE15">
        <v>48415</v>
      </c>
      <c r="CNF15">
        <v>46959</v>
      </c>
      <c r="CNG15">
        <v>46405</v>
      </c>
      <c r="CNH15">
        <v>46399</v>
      </c>
      <c r="CNI15">
        <v>46782</v>
      </c>
      <c r="CNJ15">
        <v>46854</v>
      </c>
      <c r="CNK15">
        <v>41416</v>
      </c>
      <c r="CNL15">
        <v>38996</v>
      </c>
      <c r="CNM15">
        <v>39259</v>
      </c>
      <c r="CNN15">
        <v>40907</v>
      </c>
      <c r="CNO15">
        <v>55442</v>
      </c>
      <c r="CNP15">
        <v>54396</v>
      </c>
      <c r="CNQ15">
        <v>50050</v>
      </c>
      <c r="CNR15">
        <v>47858</v>
      </c>
      <c r="CNS15">
        <v>46468</v>
      </c>
      <c r="CNT15">
        <v>41280</v>
      </c>
      <c r="CNU15">
        <v>41346</v>
      </c>
      <c r="CNV15">
        <v>41128</v>
      </c>
      <c r="CNW15">
        <v>41656</v>
      </c>
      <c r="CNX15">
        <v>40282</v>
      </c>
      <c r="CNY15">
        <v>38926</v>
      </c>
      <c r="CNZ15">
        <v>37763</v>
      </c>
      <c r="COA15">
        <v>36480</v>
      </c>
      <c r="COB15">
        <v>35781</v>
      </c>
      <c r="COC15">
        <v>35850</v>
      </c>
      <c r="COD15">
        <v>34759</v>
      </c>
      <c r="COE15">
        <v>34410</v>
      </c>
      <c r="COF15">
        <v>35790</v>
      </c>
      <c r="COG15">
        <v>34208</v>
      </c>
      <c r="COH15">
        <v>33636</v>
      </c>
      <c r="COI15">
        <v>71828</v>
      </c>
      <c r="COJ15">
        <v>71123</v>
      </c>
      <c r="COK15">
        <v>67605</v>
      </c>
      <c r="COL15">
        <v>67222</v>
      </c>
      <c r="COM15">
        <v>87520</v>
      </c>
      <c r="CON15">
        <v>65198</v>
      </c>
      <c r="COO15">
        <v>65395</v>
      </c>
      <c r="COP15">
        <v>66235</v>
      </c>
      <c r="COQ15">
        <v>67689</v>
      </c>
      <c r="COR15">
        <v>66862</v>
      </c>
      <c r="COS15">
        <v>67777</v>
      </c>
      <c r="COT15">
        <v>66869</v>
      </c>
      <c r="COU15">
        <v>65952</v>
      </c>
      <c r="COV15">
        <v>63394</v>
      </c>
      <c r="COW15">
        <v>63413</v>
      </c>
      <c r="COX15">
        <v>61432</v>
      </c>
      <c r="COY15">
        <v>61570</v>
      </c>
      <c r="COZ15">
        <v>60872</v>
      </c>
      <c r="CPA15">
        <v>60742</v>
      </c>
      <c r="CPB15">
        <v>61876</v>
      </c>
      <c r="CPC15">
        <v>60967</v>
      </c>
      <c r="CPD15">
        <v>50337</v>
      </c>
      <c r="CPE15">
        <v>50617</v>
      </c>
      <c r="CPF15">
        <v>51217</v>
      </c>
      <c r="CPG15">
        <v>49507</v>
      </c>
      <c r="CPH15">
        <v>38470</v>
      </c>
      <c r="CPI15">
        <v>38983</v>
      </c>
      <c r="CPJ15">
        <v>36693</v>
      </c>
      <c r="CPK15">
        <v>36785</v>
      </c>
      <c r="CPL15">
        <v>37746</v>
      </c>
      <c r="CPM15">
        <v>37873</v>
      </c>
      <c r="CPN15">
        <v>38061</v>
      </c>
      <c r="CPO15">
        <v>38494</v>
      </c>
      <c r="CPP15">
        <v>37357</v>
      </c>
      <c r="CPQ15">
        <v>36336</v>
      </c>
      <c r="CPR15">
        <v>34245</v>
      </c>
      <c r="CPS15">
        <v>31924</v>
      </c>
      <c r="CPT15">
        <v>31951</v>
      </c>
      <c r="CPU15">
        <v>31951</v>
      </c>
      <c r="CPV15">
        <v>32567</v>
      </c>
      <c r="CPW15">
        <v>32039</v>
      </c>
      <c r="CPX15">
        <v>32488</v>
      </c>
      <c r="CPY15">
        <v>31279</v>
      </c>
      <c r="CPZ15">
        <v>29869</v>
      </c>
      <c r="CQA15">
        <v>29810</v>
      </c>
      <c r="CQB15">
        <v>40965</v>
      </c>
      <c r="CQC15">
        <v>35769</v>
      </c>
      <c r="CQD15">
        <v>33837</v>
      </c>
      <c r="CQE15">
        <v>33837</v>
      </c>
      <c r="CQF15">
        <v>33837</v>
      </c>
      <c r="CQG15">
        <v>33246</v>
      </c>
      <c r="CQH15">
        <v>33069</v>
      </c>
      <c r="CQI15">
        <v>31572</v>
      </c>
      <c r="CQJ15">
        <v>31611</v>
      </c>
      <c r="CQK15">
        <v>31217</v>
      </c>
      <c r="CQL15">
        <v>30164</v>
      </c>
      <c r="CQM15">
        <v>29737</v>
      </c>
      <c r="CQN15">
        <v>29414</v>
      </c>
      <c r="CQO15">
        <v>28179</v>
      </c>
      <c r="CQP15">
        <v>28306</v>
      </c>
      <c r="CQQ15">
        <v>28159</v>
      </c>
      <c r="CQR15">
        <v>27504</v>
      </c>
      <c r="CQS15">
        <v>27507</v>
      </c>
      <c r="CQT15">
        <v>27185</v>
      </c>
      <c r="CQU15">
        <v>26825</v>
      </c>
      <c r="CQV15">
        <v>85735</v>
      </c>
      <c r="CQW15">
        <v>83688</v>
      </c>
      <c r="CQX15">
        <v>84969</v>
      </c>
      <c r="CQY15">
        <v>87470</v>
      </c>
      <c r="CQZ15">
        <v>84656</v>
      </c>
      <c r="CRA15">
        <v>82617</v>
      </c>
      <c r="CRB15">
        <v>78525</v>
      </c>
      <c r="CRC15">
        <v>77764</v>
      </c>
      <c r="CRD15">
        <v>76021</v>
      </c>
      <c r="CRE15">
        <v>75618</v>
      </c>
      <c r="CRF15">
        <v>74998</v>
      </c>
      <c r="CRG15">
        <v>72147</v>
      </c>
      <c r="CRH15">
        <v>69717</v>
      </c>
      <c r="CRI15">
        <v>69220</v>
      </c>
      <c r="CRJ15">
        <v>70005</v>
      </c>
      <c r="CRK15">
        <v>69034</v>
      </c>
      <c r="CRL15">
        <v>68091</v>
      </c>
      <c r="CRM15">
        <v>67738</v>
      </c>
      <c r="CRN15">
        <v>69631</v>
      </c>
      <c r="CRO15">
        <v>70895</v>
      </c>
      <c r="CRP15">
        <v>68111</v>
      </c>
      <c r="CRQ15">
        <v>73938</v>
      </c>
      <c r="CRR15">
        <v>73676</v>
      </c>
      <c r="CRS15">
        <v>75416</v>
      </c>
      <c r="CRT15">
        <v>73949</v>
      </c>
      <c r="CRU15">
        <v>119062</v>
      </c>
      <c r="CRV15">
        <v>119010</v>
      </c>
      <c r="CRW15">
        <v>115493</v>
      </c>
      <c r="CRX15">
        <v>113868</v>
      </c>
      <c r="CRY15">
        <v>110302</v>
      </c>
      <c r="CRZ15">
        <v>103294</v>
      </c>
      <c r="CSA15">
        <v>103010</v>
      </c>
      <c r="CSB15">
        <v>100787</v>
      </c>
      <c r="CSC15">
        <v>98900</v>
      </c>
      <c r="CSD15">
        <v>87561</v>
      </c>
      <c r="CSE15">
        <v>83874</v>
      </c>
      <c r="CSF15">
        <v>78979</v>
      </c>
      <c r="CSG15">
        <v>78521</v>
      </c>
      <c r="CSH15">
        <v>79875</v>
      </c>
      <c r="CSI15">
        <v>74145</v>
      </c>
      <c r="CSJ15">
        <v>68680</v>
      </c>
      <c r="CSK15">
        <v>61629</v>
      </c>
      <c r="CSL15">
        <v>59794</v>
      </c>
      <c r="CSM15">
        <v>58541</v>
      </c>
      <c r="CSN15">
        <v>56921</v>
      </c>
      <c r="CSO15">
        <v>74026</v>
      </c>
      <c r="CSP15">
        <v>68704</v>
      </c>
      <c r="CSQ15">
        <v>63953</v>
      </c>
      <c r="CSR15">
        <v>62438</v>
      </c>
      <c r="CSS15">
        <v>61336</v>
      </c>
      <c r="CST15">
        <v>59647</v>
      </c>
      <c r="CSU15">
        <v>53776</v>
      </c>
      <c r="CSV15">
        <v>53426</v>
      </c>
      <c r="CSW15">
        <v>48804</v>
      </c>
      <c r="CSX15">
        <v>44851</v>
      </c>
      <c r="CSY15">
        <v>37842</v>
      </c>
      <c r="CSZ15">
        <v>39605</v>
      </c>
      <c r="CTA15">
        <v>38916</v>
      </c>
      <c r="CTB15">
        <v>38832</v>
      </c>
      <c r="CTC15">
        <v>38600</v>
      </c>
      <c r="CTD15">
        <v>37789</v>
      </c>
      <c r="CTE15">
        <v>36001</v>
      </c>
      <c r="CTF15">
        <v>36281</v>
      </c>
      <c r="CTG15">
        <v>36281</v>
      </c>
      <c r="CTH15">
        <v>35873</v>
      </c>
      <c r="CTI15">
        <v>40530</v>
      </c>
      <c r="CTJ15">
        <v>39833</v>
      </c>
      <c r="CTK15">
        <v>39793</v>
      </c>
      <c r="CTL15">
        <v>38054</v>
      </c>
      <c r="CTM15">
        <v>29219</v>
      </c>
      <c r="CTN15">
        <v>30246</v>
      </c>
      <c r="CTO15">
        <v>30822</v>
      </c>
      <c r="CTP15">
        <v>30084</v>
      </c>
      <c r="CTQ15">
        <v>30686</v>
      </c>
      <c r="CTR15">
        <v>30769</v>
      </c>
      <c r="CTS15">
        <v>32818</v>
      </c>
      <c r="CTT15">
        <v>27936</v>
      </c>
      <c r="CTU15">
        <v>27371</v>
      </c>
      <c r="CTV15">
        <v>26489</v>
      </c>
      <c r="CTW15">
        <v>25681</v>
      </c>
      <c r="CTX15">
        <v>24907</v>
      </c>
      <c r="CTY15">
        <v>24252</v>
      </c>
      <c r="CTZ15">
        <v>23735</v>
      </c>
      <c r="CUA15">
        <v>24033</v>
      </c>
      <c r="CUB15">
        <v>23893</v>
      </c>
      <c r="CUC15">
        <v>24089</v>
      </c>
      <c r="CUD15">
        <v>21866</v>
      </c>
      <c r="CUE15">
        <v>21810</v>
      </c>
      <c r="CUF15">
        <v>21655</v>
      </c>
      <c r="CUG15">
        <v>23287</v>
      </c>
      <c r="CUH15">
        <v>40255</v>
      </c>
      <c r="CUI15">
        <v>39404</v>
      </c>
      <c r="CUJ15">
        <v>39928</v>
      </c>
      <c r="CUK15">
        <v>41143</v>
      </c>
      <c r="CUL15">
        <v>41186</v>
      </c>
      <c r="CUM15">
        <v>41238</v>
      </c>
      <c r="CUN15">
        <v>41716</v>
      </c>
      <c r="CUO15">
        <v>39997</v>
      </c>
      <c r="CUP15">
        <v>40441</v>
      </c>
      <c r="CUQ15">
        <v>39876</v>
      </c>
      <c r="CUR15">
        <v>39694</v>
      </c>
      <c r="CUS15">
        <v>40259</v>
      </c>
      <c r="CUT15">
        <v>40991</v>
      </c>
      <c r="CUU15">
        <v>38662</v>
      </c>
      <c r="CUV15">
        <v>36822</v>
      </c>
      <c r="CUW15">
        <v>35801</v>
      </c>
      <c r="CUX15">
        <v>36051</v>
      </c>
      <c r="CUY15">
        <v>35943</v>
      </c>
      <c r="CUZ15">
        <v>36048</v>
      </c>
      <c r="CVA15">
        <v>36256</v>
      </c>
      <c r="CVB15">
        <v>87868</v>
      </c>
      <c r="CVC15">
        <v>79191</v>
      </c>
      <c r="CVD15">
        <v>75802</v>
      </c>
      <c r="CVE15">
        <v>75585</v>
      </c>
      <c r="CVF15">
        <v>74178</v>
      </c>
      <c r="CVG15">
        <v>73049</v>
      </c>
      <c r="CVH15">
        <v>72612</v>
      </c>
      <c r="CVI15">
        <v>72124</v>
      </c>
      <c r="CVJ15">
        <v>71878</v>
      </c>
      <c r="CVK15">
        <v>68970</v>
      </c>
      <c r="CVL15">
        <v>66581</v>
      </c>
      <c r="CVM15">
        <v>67126</v>
      </c>
      <c r="CVN15">
        <v>65980</v>
      </c>
      <c r="CVO15">
        <v>63133</v>
      </c>
      <c r="CVP15">
        <v>63169</v>
      </c>
      <c r="CVQ15">
        <v>62468</v>
      </c>
      <c r="CVR15">
        <v>60057</v>
      </c>
      <c r="CVS15">
        <v>60157</v>
      </c>
      <c r="CVT15">
        <v>58424</v>
      </c>
      <c r="CVU15">
        <v>57920</v>
      </c>
      <c r="CVV15">
        <v>72319</v>
      </c>
      <c r="CVW15">
        <v>69388</v>
      </c>
      <c r="CVX15">
        <v>68401</v>
      </c>
      <c r="CVY15">
        <v>61884</v>
      </c>
      <c r="CVZ15">
        <v>61107</v>
      </c>
      <c r="CWA15">
        <v>59439</v>
      </c>
      <c r="CWB15">
        <v>59975</v>
      </c>
      <c r="CWC15">
        <v>52708</v>
      </c>
      <c r="CWD15">
        <v>56077</v>
      </c>
      <c r="CWE15">
        <v>53962</v>
      </c>
      <c r="CWF15">
        <v>53704</v>
      </c>
      <c r="CWG15">
        <v>50867</v>
      </c>
      <c r="CWH15">
        <v>49359</v>
      </c>
      <c r="CWI15">
        <v>49383</v>
      </c>
      <c r="CWJ15">
        <v>48078</v>
      </c>
      <c r="CWK15">
        <v>48185</v>
      </c>
      <c r="CWL15">
        <v>44760</v>
      </c>
      <c r="CWM15">
        <v>44629</v>
      </c>
      <c r="CWN15">
        <v>43485</v>
      </c>
      <c r="CWO15">
        <v>42499</v>
      </c>
      <c r="CWP15">
        <v>42379</v>
      </c>
      <c r="CWQ15">
        <v>41203</v>
      </c>
      <c r="CWR15">
        <v>40643</v>
      </c>
      <c r="CWS15">
        <v>40231</v>
      </c>
      <c r="CWT15">
        <v>39922</v>
      </c>
      <c r="CWU15">
        <v>32720</v>
      </c>
      <c r="CWV15">
        <v>30545</v>
      </c>
      <c r="CWW15">
        <v>29752</v>
      </c>
      <c r="CWX15">
        <v>29923</v>
      </c>
      <c r="CWY15">
        <v>29132</v>
      </c>
      <c r="CWZ15">
        <v>29247</v>
      </c>
      <c r="CXA15">
        <v>29604</v>
      </c>
      <c r="CXB15">
        <v>29709</v>
      </c>
      <c r="CXC15">
        <v>29660</v>
      </c>
      <c r="CXD15">
        <v>30281</v>
      </c>
      <c r="CXE15">
        <v>30821</v>
      </c>
      <c r="CXF15">
        <v>30060</v>
      </c>
      <c r="CXG15">
        <v>30082</v>
      </c>
      <c r="CXH15">
        <v>31560</v>
      </c>
      <c r="CXI15">
        <v>28048</v>
      </c>
      <c r="CXJ15">
        <v>28139</v>
      </c>
      <c r="CXK15">
        <v>27710</v>
      </c>
      <c r="CXL15">
        <v>27159</v>
      </c>
      <c r="CXM15">
        <v>26753</v>
      </c>
      <c r="CXN15">
        <v>26026</v>
      </c>
      <c r="CXO15">
        <v>29611</v>
      </c>
      <c r="CXP15">
        <v>27901</v>
      </c>
      <c r="CXQ15">
        <v>26450</v>
      </c>
      <c r="CXR15">
        <v>25410</v>
      </c>
      <c r="CXS15">
        <v>25021</v>
      </c>
      <c r="CXT15">
        <v>24752</v>
      </c>
      <c r="CXU15">
        <v>24039</v>
      </c>
      <c r="CXV15">
        <v>23423</v>
      </c>
      <c r="CXW15">
        <v>22353</v>
      </c>
      <c r="CXX15">
        <v>22330</v>
      </c>
      <c r="CXY15">
        <v>22071</v>
      </c>
      <c r="CXZ15">
        <v>22298</v>
      </c>
      <c r="CYA15">
        <v>22165</v>
      </c>
      <c r="CYB15">
        <v>22130</v>
      </c>
      <c r="CYC15">
        <v>23322</v>
      </c>
      <c r="CYD15">
        <v>21146</v>
      </c>
      <c r="CYE15">
        <v>21477</v>
      </c>
      <c r="CYF15">
        <v>19906</v>
      </c>
      <c r="CYG15">
        <v>18645</v>
      </c>
      <c r="CYH15">
        <v>16961</v>
      </c>
      <c r="CYI15">
        <v>16382</v>
      </c>
      <c r="CYJ15">
        <v>14886</v>
      </c>
      <c r="CYK15">
        <v>14566</v>
      </c>
      <c r="CYL15">
        <v>14433</v>
      </c>
      <c r="CYM15">
        <v>13600</v>
      </c>
      <c r="CYN15">
        <v>33351</v>
      </c>
      <c r="CYO15">
        <v>31655</v>
      </c>
      <c r="CYP15">
        <v>31147</v>
      </c>
      <c r="CYQ15">
        <v>31995</v>
      </c>
      <c r="CYR15">
        <v>33969</v>
      </c>
      <c r="CYS15">
        <v>34491</v>
      </c>
      <c r="CYT15">
        <v>35175</v>
      </c>
      <c r="CYU15">
        <v>34324</v>
      </c>
      <c r="CYV15">
        <v>29368</v>
      </c>
      <c r="CYW15">
        <v>30564</v>
      </c>
      <c r="CYX15">
        <v>31667</v>
      </c>
      <c r="CYY15">
        <v>23189</v>
      </c>
      <c r="CYZ15">
        <v>20222</v>
      </c>
      <c r="CZA15">
        <v>20282</v>
      </c>
      <c r="CZB15">
        <v>19877</v>
      </c>
      <c r="CZC15">
        <v>18804</v>
      </c>
      <c r="CZD15">
        <v>18817</v>
      </c>
      <c r="CZE15">
        <v>18958</v>
      </c>
      <c r="CZF15">
        <v>19397</v>
      </c>
      <c r="CZG15">
        <v>18228</v>
      </c>
      <c r="CZH15">
        <v>65113</v>
      </c>
      <c r="CZI15">
        <v>63875</v>
      </c>
      <c r="CZJ15">
        <v>62146</v>
      </c>
      <c r="CZK15">
        <v>61832</v>
      </c>
      <c r="CZL15">
        <v>62504</v>
      </c>
      <c r="CZM15">
        <v>63482</v>
      </c>
      <c r="CZN15">
        <v>61994</v>
      </c>
      <c r="CZO15">
        <v>58573</v>
      </c>
      <c r="CZP15">
        <v>58978</v>
      </c>
      <c r="CZQ15">
        <v>60224</v>
      </c>
      <c r="CZR15">
        <v>57874</v>
      </c>
      <c r="CZS15">
        <v>57000</v>
      </c>
      <c r="CZT15">
        <v>53697</v>
      </c>
      <c r="CZU15">
        <v>52928</v>
      </c>
      <c r="CZV15">
        <v>51440</v>
      </c>
      <c r="CZW15">
        <v>50903</v>
      </c>
      <c r="CZX15">
        <v>46314</v>
      </c>
      <c r="CZY15">
        <v>46306</v>
      </c>
      <c r="CZZ15">
        <v>45564</v>
      </c>
      <c r="DAA15">
        <v>45484</v>
      </c>
      <c r="DAB15">
        <v>55042</v>
      </c>
      <c r="DAC15">
        <v>55966</v>
      </c>
      <c r="DAD15">
        <v>60815</v>
      </c>
      <c r="DAE15">
        <v>55247</v>
      </c>
      <c r="DAF15">
        <v>51340</v>
      </c>
      <c r="DAG15">
        <v>50262</v>
      </c>
      <c r="DAH15">
        <v>45954</v>
      </c>
      <c r="DAI15">
        <v>45041</v>
      </c>
      <c r="DAJ15">
        <v>40701</v>
      </c>
      <c r="DAK15">
        <v>41040</v>
      </c>
      <c r="DAL15">
        <v>40687</v>
      </c>
      <c r="DAM15">
        <v>39018</v>
      </c>
      <c r="DAN15">
        <v>37258</v>
      </c>
      <c r="DAO15">
        <v>36199</v>
      </c>
      <c r="DAP15">
        <v>35064</v>
      </c>
      <c r="DAQ15">
        <v>33834</v>
      </c>
      <c r="DAR15">
        <v>32930</v>
      </c>
      <c r="DAS15">
        <v>32422</v>
      </c>
      <c r="DAT15">
        <v>32422</v>
      </c>
      <c r="DAU15">
        <v>32422</v>
      </c>
      <c r="DAV15">
        <v>32394</v>
      </c>
      <c r="DAW15">
        <v>31913</v>
      </c>
      <c r="DAX15">
        <v>31508</v>
      </c>
      <c r="DAY15">
        <v>31411</v>
      </c>
      <c r="DAZ15">
        <v>29805</v>
      </c>
      <c r="DBA15">
        <v>34668</v>
      </c>
      <c r="DBB15">
        <v>34733</v>
      </c>
      <c r="DBC15">
        <v>33697</v>
      </c>
      <c r="DBD15">
        <v>32733</v>
      </c>
      <c r="DBE15">
        <v>32609</v>
      </c>
      <c r="DBF15">
        <v>32865</v>
      </c>
      <c r="DBG15">
        <v>31635</v>
      </c>
      <c r="DBH15">
        <v>30346</v>
      </c>
      <c r="DBI15">
        <v>30313</v>
      </c>
      <c r="DBJ15">
        <v>31225</v>
      </c>
      <c r="DBK15">
        <v>30369</v>
      </c>
      <c r="DBL15">
        <v>29536</v>
      </c>
      <c r="DBM15">
        <v>27390</v>
      </c>
      <c r="DBN15">
        <v>26451</v>
      </c>
      <c r="DBO15">
        <v>22635</v>
      </c>
      <c r="DBP15">
        <v>22567</v>
      </c>
      <c r="DBQ15">
        <v>21002</v>
      </c>
      <c r="DBR15">
        <v>20844</v>
      </c>
      <c r="DBS15">
        <v>18646</v>
      </c>
      <c r="DBT15">
        <v>18706</v>
      </c>
      <c r="DBU15">
        <v>20328</v>
      </c>
      <c r="DBV15">
        <v>19774</v>
      </c>
      <c r="DBW15">
        <v>19497</v>
      </c>
      <c r="DBX15">
        <v>20331</v>
      </c>
      <c r="DBY15">
        <v>20252</v>
      </c>
      <c r="DBZ15">
        <v>20667</v>
      </c>
      <c r="DCA15">
        <v>20052</v>
      </c>
      <c r="DCB15">
        <v>18619</v>
      </c>
      <c r="DCC15">
        <v>19138</v>
      </c>
      <c r="DCD15">
        <v>18393</v>
      </c>
      <c r="DCE15">
        <v>18012</v>
      </c>
      <c r="DCF15">
        <v>17183</v>
      </c>
      <c r="DCG15">
        <v>15941</v>
      </c>
      <c r="DCH15">
        <v>15510</v>
      </c>
      <c r="DCI15">
        <v>15012</v>
      </c>
      <c r="DCJ15">
        <v>14806</v>
      </c>
      <c r="DCK15">
        <v>14969</v>
      </c>
      <c r="DCL15">
        <v>14642</v>
      </c>
    </row>
    <row r="16" spans="1:2794" x14ac:dyDescent="0.25">
      <c r="A16" s="25" t="s">
        <v>3331</v>
      </c>
      <c r="B16">
        <v>9377</v>
      </c>
      <c r="C16">
        <v>9377</v>
      </c>
      <c r="D16">
        <v>9377</v>
      </c>
      <c r="E16">
        <v>5392</v>
      </c>
      <c r="F16">
        <v>5112</v>
      </c>
      <c r="G16">
        <v>4824</v>
      </c>
      <c r="H16">
        <v>4831</v>
      </c>
      <c r="I16">
        <v>4748</v>
      </c>
      <c r="J16">
        <v>4718</v>
      </c>
      <c r="K16">
        <v>4732</v>
      </c>
      <c r="L16">
        <v>4667</v>
      </c>
      <c r="M16">
        <v>4330</v>
      </c>
      <c r="N16">
        <v>4259</v>
      </c>
      <c r="O16">
        <v>4011</v>
      </c>
      <c r="P16">
        <v>3557</v>
      </c>
      <c r="Q16">
        <v>13626</v>
      </c>
      <c r="R16">
        <v>12222</v>
      </c>
      <c r="S16">
        <v>12205</v>
      </c>
      <c r="T16">
        <v>10943</v>
      </c>
      <c r="U16">
        <v>10501</v>
      </c>
      <c r="V16">
        <v>9938</v>
      </c>
      <c r="W16">
        <v>9429</v>
      </c>
      <c r="X16">
        <v>8880</v>
      </c>
      <c r="Y16">
        <v>8692</v>
      </c>
      <c r="Z16">
        <v>8439</v>
      </c>
      <c r="AA16">
        <v>7208</v>
      </c>
      <c r="AB16">
        <v>6666</v>
      </c>
      <c r="AC16">
        <v>6631</v>
      </c>
      <c r="AD16">
        <v>6552</v>
      </c>
      <c r="AE16">
        <v>6119</v>
      </c>
      <c r="AF16">
        <v>5986</v>
      </c>
      <c r="AG16">
        <v>5397</v>
      </c>
      <c r="AH16">
        <v>4920</v>
      </c>
      <c r="AI16">
        <v>4761</v>
      </c>
      <c r="AJ16">
        <v>4752</v>
      </c>
      <c r="AK16">
        <v>9091</v>
      </c>
      <c r="AL16">
        <v>8747</v>
      </c>
      <c r="AM16">
        <v>8541</v>
      </c>
      <c r="AN16">
        <v>7783</v>
      </c>
      <c r="AO16">
        <v>7313</v>
      </c>
      <c r="AP16">
        <v>6580</v>
      </c>
      <c r="AQ16">
        <v>5849</v>
      </c>
      <c r="AR16">
        <v>5410</v>
      </c>
      <c r="AS16">
        <v>5479</v>
      </c>
      <c r="AT16">
        <v>5396</v>
      </c>
      <c r="AU16">
        <v>4985</v>
      </c>
      <c r="AV16">
        <v>4896</v>
      </c>
      <c r="AW16">
        <v>4013</v>
      </c>
      <c r="AX16">
        <v>3615</v>
      </c>
      <c r="AY16">
        <v>3370</v>
      </c>
      <c r="AZ16">
        <v>3187</v>
      </c>
      <c r="BA16">
        <v>2961</v>
      </c>
      <c r="BB16">
        <v>2822</v>
      </c>
      <c r="BC16">
        <v>2204</v>
      </c>
      <c r="BD16">
        <v>2040</v>
      </c>
      <c r="BE16">
        <v>6311</v>
      </c>
      <c r="BF16">
        <v>6202</v>
      </c>
      <c r="BG16">
        <v>6025</v>
      </c>
      <c r="BH16">
        <v>5609</v>
      </c>
      <c r="BI16">
        <v>5220</v>
      </c>
      <c r="BJ16">
        <v>4956</v>
      </c>
      <c r="BK16">
        <v>4604</v>
      </c>
      <c r="BL16">
        <v>4404</v>
      </c>
      <c r="BM16">
        <v>4535</v>
      </c>
      <c r="BN16">
        <v>4335</v>
      </c>
      <c r="BO16">
        <v>4248</v>
      </c>
      <c r="BP16">
        <v>4090</v>
      </c>
      <c r="BQ16">
        <v>4150</v>
      </c>
      <c r="BR16">
        <v>4136</v>
      </c>
      <c r="BS16">
        <v>4167</v>
      </c>
      <c r="BT16">
        <v>4231</v>
      </c>
      <c r="BU16">
        <v>3800</v>
      </c>
      <c r="BV16">
        <v>3751</v>
      </c>
      <c r="BW16">
        <v>3714</v>
      </c>
      <c r="BX16">
        <v>3692</v>
      </c>
      <c r="BY16">
        <v>3434</v>
      </c>
      <c r="BZ16">
        <v>3425</v>
      </c>
      <c r="CA16">
        <v>3354</v>
      </c>
      <c r="CB16">
        <v>3170</v>
      </c>
      <c r="CC16">
        <v>3218</v>
      </c>
      <c r="CD16">
        <v>9522</v>
      </c>
      <c r="CE16">
        <v>9208</v>
      </c>
      <c r="CF16">
        <v>9035</v>
      </c>
      <c r="CG16">
        <v>8087</v>
      </c>
      <c r="CH16">
        <v>7233</v>
      </c>
      <c r="CI16">
        <v>6835</v>
      </c>
      <c r="CJ16">
        <v>6500</v>
      </c>
      <c r="CK16">
        <v>6289</v>
      </c>
      <c r="CL16">
        <v>6281</v>
      </c>
      <c r="CM16">
        <v>6252</v>
      </c>
      <c r="CN16">
        <v>6149</v>
      </c>
      <c r="CO16">
        <v>5641</v>
      </c>
      <c r="CP16">
        <v>4787</v>
      </c>
      <c r="CQ16">
        <v>4795</v>
      </c>
      <c r="CR16">
        <v>4767</v>
      </c>
      <c r="CS16">
        <v>4697</v>
      </c>
      <c r="CT16">
        <v>4152</v>
      </c>
      <c r="CU16">
        <v>4073</v>
      </c>
      <c r="CV16">
        <v>3930</v>
      </c>
      <c r="CW16">
        <v>3749</v>
      </c>
      <c r="CX16">
        <v>16248</v>
      </c>
      <c r="CY16">
        <v>15415</v>
      </c>
      <c r="CZ16">
        <v>14924</v>
      </c>
      <c r="DA16">
        <v>14067</v>
      </c>
      <c r="DB16">
        <v>12911</v>
      </c>
      <c r="DC16">
        <v>12401</v>
      </c>
      <c r="DD16">
        <v>12376</v>
      </c>
      <c r="DE16">
        <v>11988</v>
      </c>
      <c r="DF16">
        <v>11764</v>
      </c>
      <c r="DG16">
        <v>11581</v>
      </c>
      <c r="DH16">
        <v>11454</v>
      </c>
      <c r="DI16">
        <v>11203</v>
      </c>
      <c r="DJ16">
        <v>11120</v>
      </c>
      <c r="DK16">
        <v>10623</v>
      </c>
      <c r="DL16">
        <v>10623</v>
      </c>
      <c r="DM16">
        <v>10620</v>
      </c>
      <c r="DN16">
        <v>10543</v>
      </c>
      <c r="DO16">
        <v>10580</v>
      </c>
      <c r="DP16">
        <v>10369</v>
      </c>
      <c r="DQ16">
        <v>10220</v>
      </c>
      <c r="DR16">
        <v>9670</v>
      </c>
      <c r="DS16">
        <v>9274</v>
      </c>
      <c r="DT16">
        <v>8812</v>
      </c>
      <c r="DU16">
        <v>8537</v>
      </c>
      <c r="DV16">
        <v>7415</v>
      </c>
      <c r="DW16">
        <v>4757</v>
      </c>
      <c r="DX16">
        <v>4561</v>
      </c>
      <c r="DY16">
        <v>4647</v>
      </c>
      <c r="DZ16">
        <v>4537</v>
      </c>
      <c r="EA16">
        <v>4578</v>
      </c>
      <c r="EB16">
        <v>4534</v>
      </c>
      <c r="EC16">
        <v>4471</v>
      </c>
      <c r="ED16">
        <v>4369</v>
      </c>
      <c r="EE16">
        <v>4369</v>
      </c>
      <c r="EF16">
        <v>4369</v>
      </c>
      <c r="EG16">
        <v>4322</v>
      </c>
      <c r="EH16">
        <v>4280</v>
      </c>
      <c r="EI16">
        <v>4059</v>
      </c>
      <c r="EJ16">
        <v>3944</v>
      </c>
      <c r="EK16">
        <v>3610</v>
      </c>
      <c r="EL16">
        <v>3300</v>
      </c>
      <c r="EM16">
        <v>3166</v>
      </c>
      <c r="EN16">
        <v>2779</v>
      </c>
      <c r="EO16">
        <v>2715</v>
      </c>
      <c r="EP16">
        <v>2306</v>
      </c>
      <c r="EQ16">
        <v>10202</v>
      </c>
      <c r="ER16">
        <v>7369</v>
      </c>
      <c r="ES16">
        <v>7172</v>
      </c>
      <c r="ET16">
        <v>6744</v>
      </c>
      <c r="EU16">
        <v>6145</v>
      </c>
      <c r="EV16">
        <v>6023</v>
      </c>
      <c r="EW16">
        <v>5902</v>
      </c>
      <c r="EX16">
        <v>5901</v>
      </c>
      <c r="EY16">
        <v>5767</v>
      </c>
      <c r="EZ16">
        <v>5800</v>
      </c>
      <c r="FA16">
        <v>5565</v>
      </c>
      <c r="FB16">
        <v>6263</v>
      </c>
      <c r="FC16">
        <v>5517</v>
      </c>
      <c r="FD16">
        <v>5060</v>
      </c>
      <c r="FE16">
        <v>5032</v>
      </c>
      <c r="FF16">
        <v>5030</v>
      </c>
      <c r="FG16">
        <v>4848</v>
      </c>
      <c r="FH16">
        <v>4835</v>
      </c>
      <c r="FI16">
        <v>3800</v>
      </c>
      <c r="FJ16">
        <v>3721</v>
      </c>
      <c r="FK16">
        <v>12614</v>
      </c>
      <c r="FL16">
        <v>12301</v>
      </c>
      <c r="FM16">
        <v>9389</v>
      </c>
      <c r="FN16">
        <v>9169</v>
      </c>
      <c r="FO16">
        <v>9206</v>
      </c>
      <c r="FP16">
        <v>8347</v>
      </c>
      <c r="FQ16">
        <v>7599</v>
      </c>
      <c r="FR16">
        <v>7419</v>
      </c>
      <c r="FS16">
        <v>6881</v>
      </c>
      <c r="FT16">
        <v>5684</v>
      </c>
      <c r="FU16">
        <v>5324</v>
      </c>
      <c r="FV16">
        <v>5259</v>
      </c>
      <c r="FW16">
        <v>5035</v>
      </c>
      <c r="FX16">
        <v>5025</v>
      </c>
      <c r="FY16">
        <v>4948</v>
      </c>
      <c r="FZ16">
        <v>4886</v>
      </c>
      <c r="GA16">
        <v>4790</v>
      </c>
      <c r="GB16">
        <v>4262</v>
      </c>
      <c r="GC16">
        <v>3829</v>
      </c>
      <c r="GD16">
        <v>3766</v>
      </c>
      <c r="GE16">
        <v>6130</v>
      </c>
      <c r="GF16">
        <v>6008</v>
      </c>
      <c r="GG16">
        <v>5985</v>
      </c>
      <c r="GH16">
        <v>4927</v>
      </c>
      <c r="GI16">
        <v>4429</v>
      </c>
      <c r="GJ16">
        <v>4279</v>
      </c>
      <c r="GK16">
        <v>4114</v>
      </c>
      <c r="GL16">
        <v>3998</v>
      </c>
      <c r="GM16">
        <v>3988</v>
      </c>
      <c r="GN16">
        <v>3793</v>
      </c>
      <c r="GO16">
        <v>3158</v>
      </c>
      <c r="GP16">
        <v>2750</v>
      </c>
      <c r="GQ16">
        <v>2379</v>
      </c>
      <c r="GR16">
        <v>2374</v>
      </c>
      <c r="GS16">
        <v>2124</v>
      </c>
      <c r="GT16">
        <v>2124</v>
      </c>
      <c r="GU16">
        <v>2124</v>
      </c>
      <c r="GV16">
        <v>1887</v>
      </c>
      <c r="GW16">
        <v>1430</v>
      </c>
      <c r="GX16">
        <v>1430</v>
      </c>
      <c r="GY16">
        <v>1430</v>
      </c>
      <c r="GZ16">
        <v>1430</v>
      </c>
      <c r="HA16">
        <v>1404</v>
      </c>
      <c r="HB16">
        <v>1253</v>
      </c>
      <c r="HC16">
        <v>1293</v>
      </c>
      <c r="HD16">
        <v>9497</v>
      </c>
      <c r="HE16">
        <v>9248</v>
      </c>
      <c r="HF16">
        <v>8862</v>
      </c>
      <c r="HG16">
        <v>8153</v>
      </c>
      <c r="HH16">
        <v>7625</v>
      </c>
      <c r="HI16">
        <v>7366</v>
      </c>
      <c r="HJ16">
        <v>7036</v>
      </c>
      <c r="HK16">
        <v>6546</v>
      </c>
      <c r="HL16">
        <v>5986</v>
      </c>
      <c r="HM16">
        <v>5523</v>
      </c>
      <c r="HN16">
        <v>5289</v>
      </c>
      <c r="HO16">
        <v>4825</v>
      </c>
      <c r="HP16">
        <v>4557</v>
      </c>
      <c r="HQ16">
        <v>3736</v>
      </c>
      <c r="HR16">
        <v>3523</v>
      </c>
      <c r="HS16">
        <v>3301</v>
      </c>
      <c r="HT16">
        <v>3268</v>
      </c>
      <c r="HU16">
        <v>2971</v>
      </c>
      <c r="HV16">
        <v>3129</v>
      </c>
      <c r="HW16">
        <v>2803</v>
      </c>
      <c r="HX16">
        <v>12204</v>
      </c>
      <c r="HY16">
        <v>11661</v>
      </c>
      <c r="HZ16">
        <v>10789</v>
      </c>
      <c r="IA16">
        <v>9369</v>
      </c>
      <c r="IB16">
        <v>8493</v>
      </c>
      <c r="IC16">
        <v>7254</v>
      </c>
      <c r="ID16">
        <v>6689</v>
      </c>
      <c r="IE16">
        <v>6148</v>
      </c>
      <c r="IF16">
        <v>6211</v>
      </c>
      <c r="IG16">
        <v>6106</v>
      </c>
      <c r="IH16">
        <v>5754</v>
      </c>
      <c r="II16">
        <v>5792</v>
      </c>
      <c r="IJ16">
        <v>5131</v>
      </c>
      <c r="IK16">
        <v>4489</v>
      </c>
      <c r="IL16">
        <v>4090</v>
      </c>
      <c r="IM16">
        <v>3868</v>
      </c>
      <c r="IN16">
        <v>3702</v>
      </c>
      <c r="IO16">
        <v>3241</v>
      </c>
      <c r="IP16">
        <v>3131</v>
      </c>
      <c r="IQ16">
        <v>2900</v>
      </c>
      <c r="IR16">
        <v>14465</v>
      </c>
      <c r="IS16">
        <v>11668</v>
      </c>
      <c r="IT16">
        <v>11297</v>
      </c>
      <c r="IU16">
        <v>9105</v>
      </c>
      <c r="IV16">
        <v>7801</v>
      </c>
      <c r="IW16">
        <v>7513</v>
      </c>
      <c r="IX16">
        <v>7066</v>
      </c>
      <c r="IY16">
        <v>6229</v>
      </c>
      <c r="IZ16">
        <v>6051</v>
      </c>
      <c r="JA16">
        <v>5352</v>
      </c>
      <c r="JB16">
        <v>4996</v>
      </c>
      <c r="JC16">
        <v>5090</v>
      </c>
      <c r="JD16">
        <v>5246</v>
      </c>
      <c r="JE16">
        <v>5281</v>
      </c>
      <c r="JF16">
        <v>5144</v>
      </c>
      <c r="JG16">
        <v>5116</v>
      </c>
      <c r="JH16">
        <v>5012</v>
      </c>
      <c r="JI16">
        <v>5016</v>
      </c>
      <c r="JJ16">
        <v>4961</v>
      </c>
      <c r="JK16">
        <v>4827</v>
      </c>
      <c r="JL16">
        <v>4268</v>
      </c>
      <c r="JM16">
        <v>4233</v>
      </c>
      <c r="JN16">
        <v>4120</v>
      </c>
      <c r="JO16">
        <v>3778</v>
      </c>
      <c r="JP16">
        <v>3695</v>
      </c>
      <c r="JQ16">
        <v>17995</v>
      </c>
      <c r="JR16">
        <v>17821</v>
      </c>
      <c r="JS16">
        <v>16023</v>
      </c>
      <c r="JT16">
        <v>14849</v>
      </c>
      <c r="JU16">
        <v>13220</v>
      </c>
      <c r="JV16">
        <v>12875</v>
      </c>
      <c r="JW16">
        <v>12732</v>
      </c>
      <c r="JX16">
        <v>11832</v>
      </c>
      <c r="JY16">
        <v>11609</v>
      </c>
      <c r="JZ16">
        <v>11352</v>
      </c>
      <c r="KA16">
        <v>10814</v>
      </c>
      <c r="KB16">
        <v>10339</v>
      </c>
      <c r="KC16">
        <v>9884</v>
      </c>
      <c r="KD16">
        <v>9810</v>
      </c>
      <c r="KE16">
        <v>7671</v>
      </c>
      <c r="KF16">
        <v>7386</v>
      </c>
      <c r="KG16">
        <v>7350</v>
      </c>
      <c r="KH16">
        <v>6999</v>
      </c>
      <c r="KI16">
        <v>6896</v>
      </c>
      <c r="KJ16">
        <v>6667</v>
      </c>
      <c r="KK16">
        <v>18138</v>
      </c>
      <c r="KL16">
        <v>17214</v>
      </c>
      <c r="KM16">
        <v>15094</v>
      </c>
      <c r="KN16">
        <v>13620</v>
      </c>
      <c r="KO16">
        <v>13004</v>
      </c>
      <c r="KP16">
        <v>12778</v>
      </c>
      <c r="KQ16">
        <v>12651</v>
      </c>
      <c r="KR16">
        <v>12593</v>
      </c>
      <c r="KS16">
        <v>12536</v>
      </c>
      <c r="KT16">
        <v>12127</v>
      </c>
      <c r="KU16">
        <v>11436</v>
      </c>
      <c r="KV16">
        <v>11523</v>
      </c>
      <c r="KW16">
        <v>10995</v>
      </c>
      <c r="KX16">
        <v>10448</v>
      </c>
      <c r="KY16">
        <v>9664</v>
      </c>
      <c r="KZ16">
        <v>9466</v>
      </c>
      <c r="LA16">
        <v>9648</v>
      </c>
      <c r="LB16">
        <v>8953</v>
      </c>
      <c r="LC16">
        <v>6556</v>
      </c>
      <c r="LD16">
        <v>6322</v>
      </c>
      <c r="LE16">
        <v>5896</v>
      </c>
      <c r="LF16">
        <v>5856</v>
      </c>
      <c r="LG16">
        <v>5421</v>
      </c>
      <c r="LH16">
        <v>5342</v>
      </c>
      <c r="LI16">
        <v>3959</v>
      </c>
      <c r="LJ16">
        <v>10355</v>
      </c>
      <c r="LK16">
        <v>10223</v>
      </c>
      <c r="LL16">
        <v>9548</v>
      </c>
      <c r="LM16">
        <v>8453</v>
      </c>
      <c r="LN16">
        <v>8086</v>
      </c>
      <c r="LO16">
        <v>7824</v>
      </c>
      <c r="LP16">
        <v>7733</v>
      </c>
      <c r="LQ16">
        <v>6857</v>
      </c>
      <c r="LR16">
        <v>6706</v>
      </c>
      <c r="LS16">
        <v>6306</v>
      </c>
      <c r="LT16">
        <v>6112</v>
      </c>
      <c r="LU16">
        <v>6018</v>
      </c>
      <c r="LV16">
        <v>5070</v>
      </c>
      <c r="LW16">
        <v>4752</v>
      </c>
      <c r="LX16">
        <v>4669</v>
      </c>
      <c r="LY16">
        <v>4730</v>
      </c>
      <c r="LZ16">
        <v>4708</v>
      </c>
      <c r="MA16">
        <v>4793</v>
      </c>
      <c r="MB16">
        <v>4667</v>
      </c>
      <c r="MC16">
        <v>4477</v>
      </c>
      <c r="MD16">
        <v>16254</v>
      </c>
      <c r="ME16">
        <v>12899</v>
      </c>
      <c r="MF16">
        <v>10917</v>
      </c>
      <c r="MG16">
        <v>9299</v>
      </c>
      <c r="MH16">
        <v>7978</v>
      </c>
      <c r="MI16">
        <v>7555</v>
      </c>
      <c r="MJ16">
        <v>7837</v>
      </c>
      <c r="MK16">
        <v>7106</v>
      </c>
      <c r="ML16">
        <v>6826</v>
      </c>
      <c r="MM16">
        <v>6865</v>
      </c>
      <c r="MN16">
        <v>6371</v>
      </c>
      <c r="MO16">
        <v>6209</v>
      </c>
      <c r="MP16">
        <v>6153</v>
      </c>
      <c r="MQ16">
        <v>6082</v>
      </c>
      <c r="MR16">
        <v>5858</v>
      </c>
      <c r="MS16">
        <v>5383</v>
      </c>
      <c r="MT16">
        <v>4241</v>
      </c>
      <c r="MU16">
        <v>4263</v>
      </c>
      <c r="MV16">
        <v>4217</v>
      </c>
      <c r="MW16">
        <v>3792</v>
      </c>
      <c r="MX16">
        <v>13043</v>
      </c>
      <c r="MY16">
        <v>10662</v>
      </c>
      <c r="MZ16">
        <v>10651</v>
      </c>
      <c r="NA16">
        <v>9922</v>
      </c>
      <c r="NB16">
        <v>9701</v>
      </c>
      <c r="NC16">
        <v>9177</v>
      </c>
      <c r="ND16">
        <v>9273</v>
      </c>
      <c r="NE16">
        <v>9845</v>
      </c>
      <c r="NF16">
        <v>10257</v>
      </c>
      <c r="NG16">
        <v>10047</v>
      </c>
      <c r="NH16">
        <v>8367</v>
      </c>
      <c r="NI16">
        <v>8122</v>
      </c>
      <c r="NJ16">
        <v>8091</v>
      </c>
      <c r="NK16">
        <v>8480</v>
      </c>
      <c r="NL16">
        <v>8717</v>
      </c>
      <c r="NM16">
        <v>8717</v>
      </c>
      <c r="NN16">
        <v>8678</v>
      </c>
      <c r="NO16">
        <v>8314</v>
      </c>
      <c r="NP16">
        <v>7844</v>
      </c>
      <c r="NQ16">
        <v>7256</v>
      </c>
      <c r="NR16">
        <v>6933</v>
      </c>
      <c r="NS16">
        <v>6659</v>
      </c>
      <c r="NT16">
        <v>6507</v>
      </c>
      <c r="NU16">
        <v>6507</v>
      </c>
      <c r="NV16">
        <v>6507</v>
      </c>
      <c r="NW16">
        <v>16881</v>
      </c>
      <c r="NX16">
        <v>15634</v>
      </c>
      <c r="NY16">
        <v>15840</v>
      </c>
      <c r="NZ16">
        <v>13903</v>
      </c>
      <c r="OA16">
        <v>11121</v>
      </c>
      <c r="OB16">
        <v>9877</v>
      </c>
      <c r="OC16">
        <v>9982</v>
      </c>
      <c r="OD16">
        <v>9589</v>
      </c>
      <c r="OE16">
        <v>8329</v>
      </c>
      <c r="OF16">
        <v>6431</v>
      </c>
      <c r="OG16">
        <v>4985</v>
      </c>
      <c r="OH16">
        <v>5086</v>
      </c>
      <c r="OI16">
        <v>5264</v>
      </c>
      <c r="OJ16">
        <v>4643</v>
      </c>
      <c r="OK16">
        <v>4333</v>
      </c>
      <c r="OL16">
        <v>4358</v>
      </c>
      <c r="OM16">
        <v>4385</v>
      </c>
      <c r="ON16">
        <v>4396</v>
      </c>
      <c r="OO16">
        <v>4448</v>
      </c>
      <c r="OP16">
        <v>4283</v>
      </c>
      <c r="OQ16">
        <v>4440</v>
      </c>
      <c r="OR16">
        <v>18945</v>
      </c>
      <c r="OS16">
        <v>14505</v>
      </c>
      <c r="OT16">
        <v>13155</v>
      </c>
      <c r="OU16">
        <v>11596</v>
      </c>
      <c r="OV16">
        <v>10394</v>
      </c>
      <c r="OW16">
        <v>9372</v>
      </c>
      <c r="OX16">
        <v>8007</v>
      </c>
      <c r="OY16">
        <v>7382</v>
      </c>
      <c r="OZ16">
        <v>6190</v>
      </c>
      <c r="PA16">
        <v>5995</v>
      </c>
      <c r="PB16">
        <v>5969</v>
      </c>
      <c r="PC16">
        <v>5002</v>
      </c>
      <c r="PD16">
        <v>4494</v>
      </c>
      <c r="PE16">
        <v>4660</v>
      </c>
      <c r="PF16">
        <v>4745</v>
      </c>
      <c r="PG16">
        <v>4865</v>
      </c>
      <c r="PH16">
        <v>4488</v>
      </c>
      <c r="PI16">
        <v>3534</v>
      </c>
      <c r="PJ16">
        <v>2983</v>
      </c>
      <c r="PK16">
        <v>19156</v>
      </c>
      <c r="PL16">
        <v>19402</v>
      </c>
      <c r="PM16">
        <v>17338</v>
      </c>
      <c r="PN16">
        <v>16203</v>
      </c>
      <c r="PO16">
        <v>15805</v>
      </c>
      <c r="PP16">
        <v>15638</v>
      </c>
      <c r="PQ16">
        <v>13385</v>
      </c>
      <c r="PR16">
        <v>12759</v>
      </c>
      <c r="PS16">
        <v>12795</v>
      </c>
      <c r="PT16">
        <v>11001</v>
      </c>
      <c r="PU16">
        <v>10534</v>
      </c>
      <c r="PV16">
        <v>10636</v>
      </c>
      <c r="PW16">
        <v>11366</v>
      </c>
      <c r="PX16">
        <v>10187</v>
      </c>
      <c r="PY16">
        <v>9988</v>
      </c>
      <c r="PZ16">
        <v>9683</v>
      </c>
      <c r="QA16">
        <v>9806</v>
      </c>
      <c r="QB16">
        <v>9614</v>
      </c>
      <c r="QC16">
        <v>8746</v>
      </c>
      <c r="QD16">
        <v>7348</v>
      </c>
      <c r="QE16">
        <v>20398</v>
      </c>
      <c r="QF16">
        <v>16253</v>
      </c>
      <c r="QG16">
        <v>11819</v>
      </c>
      <c r="QH16">
        <v>10570</v>
      </c>
      <c r="QI16">
        <v>9956</v>
      </c>
      <c r="QJ16">
        <v>9739</v>
      </c>
      <c r="QK16">
        <v>8349</v>
      </c>
      <c r="QL16">
        <v>7280</v>
      </c>
      <c r="QM16">
        <v>6858</v>
      </c>
      <c r="QN16">
        <v>6339</v>
      </c>
      <c r="QO16">
        <v>6465</v>
      </c>
      <c r="QP16">
        <v>5568</v>
      </c>
      <c r="QQ16">
        <v>5067</v>
      </c>
      <c r="QR16">
        <v>4893</v>
      </c>
      <c r="QS16">
        <v>5260</v>
      </c>
      <c r="QT16">
        <v>4076</v>
      </c>
      <c r="QU16">
        <v>4076</v>
      </c>
      <c r="QV16">
        <v>4076</v>
      </c>
      <c r="QW16">
        <v>3875</v>
      </c>
      <c r="QX16">
        <v>3496</v>
      </c>
      <c r="QY16">
        <v>3496</v>
      </c>
      <c r="QZ16">
        <v>3496</v>
      </c>
      <c r="RA16">
        <v>3496</v>
      </c>
      <c r="RB16">
        <v>3429</v>
      </c>
      <c r="RC16">
        <v>3208</v>
      </c>
      <c r="RD16">
        <v>8779</v>
      </c>
      <c r="RE16">
        <v>8608</v>
      </c>
      <c r="RF16">
        <v>7143</v>
      </c>
      <c r="RG16">
        <v>6035</v>
      </c>
      <c r="RH16">
        <v>5382</v>
      </c>
      <c r="RI16">
        <v>5146</v>
      </c>
      <c r="RJ16">
        <v>5065</v>
      </c>
      <c r="RK16">
        <v>4886</v>
      </c>
      <c r="RL16">
        <v>4768</v>
      </c>
      <c r="RM16">
        <v>4825</v>
      </c>
      <c r="RN16">
        <v>4672</v>
      </c>
      <c r="RO16">
        <v>4350</v>
      </c>
      <c r="RP16">
        <v>4278</v>
      </c>
      <c r="RQ16">
        <v>2866</v>
      </c>
      <c r="RR16">
        <v>2861</v>
      </c>
      <c r="RS16">
        <v>2843</v>
      </c>
      <c r="RT16">
        <v>2479</v>
      </c>
      <c r="RU16">
        <v>2162</v>
      </c>
      <c r="RV16">
        <v>2147</v>
      </c>
      <c r="RW16">
        <v>2233</v>
      </c>
      <c r="RX16">
        <v>12455</v>
      </c>
      <c r="RY16">
        <v>7175</v>
      </c>
      <c r="RZ16">
        <v>5645</v>
      </c>
      <c r="SA16">
        <v>5052</v>
      </c>
      <c r="SB16">
        <v>4441</v>
      </c>
      <c r="SC16">
        <v>4276</v>
      </c>
      <c r="SD16">
        <v>4006</v>
      </c>
      <c r="SE16">
        <v>2412</v>
      </c>
      <c r="SF16">
        <v>2490</v>
      </c>
      <c r="SG16">
        <v>2503</v>
      </c>
      <c r="SH16">
        <v>2556</v>
      </c>
      <c r="SI16">
        <v>2453</v>
      </c>
      <c r="SJ16">
        <v>2779</v>
      </c>
      <c r="SK16">
        <v>2152</v>
      </c>
      <c r="SL16">
        <v>2055</v>
      </c>
      <c r="SM16">
        <v>2012</v>
      </c>
      <c r="SN16">
        <v>1856</v>
      </c>
      <c r="SO16">
        <v>1837</v>
      </c>
      <c r="SP16">
        <v>1798</v>
      </c>
      <c r="SQ16">
        <v>1790</v>
      </c>
      <c r="SR16">
        <v>1679</v>
      </c>
      <c r="SS16">
        <v>1692</v>
      </c>
      <c r="ST16">
        <v>1717</v>
      </c>
      <c r="SU16">
        <v>1514</v>
      </c>
      <c r="SV16">
        <v>1604</v>
      </c>
      <c r="SW16">
        <v>10360</v>
      </c>
      <c r="SX16">
        <v>10287</v>
      </c>
      <c r="SY16">
        <v>9192</v>
      </c>
      <c r="SZ16">
        <v>9216</v>
      </c>
      <c r="TA16">
        <v>7841</v>
      </c>
      <c r="TB16">
        <v>7831</v>
      </c>
      <c r="TC16">
        <v>7995</v>
      </c>
      <c r="TD16">
        <v>7852</v>
      </c>
      <c r="TE16">
        <v>7060</v>
      </c>
      <c r="TF16">
        <v>6867</v>
      </c>
      <c r="TG16">
        <v>6160</v>
      </c>
      <c r="TH16">
        <v>5092</v>
      </c>
      <c r="TI16">
        <v>4279</v>
      </c>
      <c r="TJ16">
        <v>4093</v>
      </c>
      <c r="TK16">
        <v>4103</v>
      </c>
      <c r="TL16">
        <v>3942</v>
      </c>
      <c r="TM16">
        <v>3733</v>
      </c>
      <c r="TN16">
        <v>3886</v>
      </c>
      <c r="TO16">
        <v>3463</v>
      </c>
      <c r="TP16">
        <v>3533</v>
      </c>
      <c r="TQ16">
        <v>22009</v>
      </c>
      <c r="TR16">
        <v>15208</v>
      </c>
      <c r="TS16">
        <v>13348</v>
      </c>
      <c r="TT16">
        <v>13071</v>
      </c>
      <c r="TU16">
        <v>12799</v>
      </c>
      <c r="TV16">
        <v>12447</v>
      </c>
      <c r="TW16">
        <v>11753</v>
      </c>
      <c r="TX16">
        <v>11190</v>
      </c>
      <c r="TY16">
        <v>11305</v>
      </c>
      <c r="TZ16">
        <v>11267</v>
      </c>
      <c r="UA16">
        <v>11569</v>
      </c>
      <c r="UB16">
        <v>10455</v>
      </c>
      <c r="UC16">
        <v>10642</v>
      </c>
      <c r="UD16">
        <v>10609</v>
      </c>
      <c r="UE16">
        <v>10267</v>
      </c>
      <c r="UF16">
        <v>10086</v>
      </c>
      <c r="UG16">
        <v>9924</v>
      </c>
      <c r="UH16">
        <v>9423</v>
      </c>
      <c r="UI16">
        <v>8931</v>
      </c>
      <c r="UJ16">
        <v>7809</v>
      </c>
      <c r="UK16">
        <v>13793</v>
      </c>
      <c r="UL16">
        <v>13418</v>
      </c>
      <c r="UM16">
        <v>13251</v>
      </c>
      <c r="UN16">
        <v>13049</v>
      </c>
      <c r="UO16">
        <v>12434</v>
      </c>
      <c r="UP16">
        <v>12138</v>
      </c>
      <c r="UQ16">
        <v>11501</v>
      </c>
      <c r="UR16">
        <v>11341</v>
      </c>
      <c r="US16">
        <v>11361</v>
      </c>
      <c r="UT16">
        <v>11424</v>
      </c>
      <c r="UU16">
        <v>11260</v>
      </c>
      <c r="UV16">
        <v>11857</v>
      </c>
      <c r="UW16">
        <v>11649</v>
      </c>
      <c r="UX16">
        <v>11060</v>
      </c>
      <c r="UY16">
        <v>11022</v>
      </c>
      <c r="UZ16">
        <v>11031</v>
      </c>
      <c r="VA16">
        <v>11047</v>
      </c>
      <c r="VB16">
        <v>10781</v>
      </c>
      <c r="VC16">
        <v>10941</v>
      </c>
      <c r="VD16">
        <v>10839</v>
      </c>
      <c r="VE16">
        <v>10114</v>
      </c>
      <c r="VF16">
        <v>9124</v>
      </c>
      <c r="VG16">
        <v>8945</v>
      </c>
      <c r="VH16">
        <v>8798</v>
      </c>
      <c r="VI16">
        <v>8381</v>
      </c>
      <c r="VJ16">
        <v>35674</v>
      </c>
      <c r="VK16">
        <v>35470</v>
      </c>
      <c r="VL16">
        <v>33464</v>
      </c>
      <c r="VM16">
        <v>32789</v>
      </c>
      <c r="VN16">
        <v>31620</v>
      </c>
      <c r="VO16">
        <v>31426</v>
      </c>
      <c r="VP16">
        <v>31421</v>
      </c>
      <c r="VQ16">
        <v>31134</v>
      </c>
      <c r="VR16">
        <v>30631</v>
      </c>
      <c r="VS16">
        <v>30320</v>
      </c>
      <c r="VT16">
        <v>30184</v>
      </c>
      <c r="VU16">
        <v>29837</v>
      </c>
      <c r="VV16">
        <v>29723</v>
      </c>
      <c r="VW16">
        <v>30423</v>
      </c>
      <c r="VX16">
        <v>29030</v>
      </c>
      <c r="VY16">
        <v>28951</v>
      </c>
      <c r="VZ16">
        <v>28592</v>
      </c>
      <c r="WA16">
        <v>28267</v>
      </c>
      <c r="WB16">
        <v>28264</v>
      </c>
      <c r="WC16">
        <v>27184</v>
      </c>
      <c r="WD16">
        <v>37163</v>
      </c>
      <c r="WE16">
        <v>37272</v>
      </c>
      <c r="WF16">
        <v>35609</v>
      </c>
      <c r="WG16">
        <v>34716</v>
      </c>
      <c r="WH16">
        <v>32793</v>
      </c>
      <c r="WI16">
        <v>32849</v>
      </c>
      <c r="WJ16">
        <v>32136</v>
      </c>
      <c r="WK16">
        <v>30194</v>
      </c>
      <c r="WL16">
        <v>30907</v>
      </c>
      <c r="WM16">
        <v>29428</v>
      </c>
      <c r="WN16">
        <v>29193</v>
      </c>
      <c r="WO16">
        <v>27832</v>
      </c>
      <c r="WP16">
        <v>27972</v>
      </c>
      <c r="WQ16">
        <v>27743</v>
      </c>
      <c r="WR16">
        <v>27650</v>
      </c>
      <c r="WS16">
        <v>27912</v>
      </c>
      <c r="WT16">
        <v>27919</v>
      </c>
      <c r="WU16">
        <v>28988</v>
      </c>
      <c r="WV16">
        <v>23939</v>
      </c>
      <c r="WW16">
        <v>15089</v>
      </c>
      <c r="WX16">
        <v>11711</v>
      </c>
      <c r="WY16">
        <v>11417</v>
      </c>
      <c r="WZ16">
        <v>12379</v>
      </c>
      <c r="XA16">
        <v>11194</v>
      </c>
      <c r="XB16">
        <v>9682</v>
      </c>
      <c r="XC16">
        <v>10765</v>
      </c>
      <c r="XD16">
        <v>10397</v>
      </c>
      <c r="XE16">
        <v>10382</v>
      </c>
      <c r="XF16">
        <v>9638</v>
      </c>
      <c r="XG16">
        <v>9606</v>
      </c>
      <c r="XH16">
        <v>8922</v>
      </c>
      <c r="XI16">
        <v>8918</v>
      </c>
      <c r="XJ16">
        <v>8924</v>
      </c>
      <c r="XK16">
        <v>9135</v>
      </c>
      <c r="XL16">
        <v>8028</v>
      </c>
      <c r="XM16">
        <v>8374</v>
      </c>
      <c r="XN16">
        <v>8374</v>
      </c>
      <c r="XO16">
        <v>8217</v>
      </c>
      <c r="XP16">
        <v>8133</v>
      </c>
      <c r="XQ16">
        <v>8083</v>
      </c>
      <c r="XR16">
        <v>8050</v>
      </c>
      <c r="XS16">
        <v>8076</v>
      </c>
      <c r="XT16">
        <v>4399</v>
      </c>
      <c r="XU16">
        <v>4199</v>
      </c>
      <c r="XV16">
        <v>4022</v>
      </c>
      <c r="XW16">
        <v>15247</v>
      </c>
      <c r="XX16">
        <v>14758</v>
      </c>
      <c r="XY16">
        <v>14016</v>
      </c>
      <c r="XZ16">
        <v>13145</v>
      </c>
      <c r="YA16">
        <v>12733</v>
      </c>
      <c r="YB16">
        <v>12786</v>
      </c>
      <c r="YC16">
        <v>12963</v>
      </c>
      <c r="YD16">
        <v>12803</v>
      </c>
      <c r="YE16">
        <v>12640</v>
      </c>
      <c r="YF16">
        <v>12259</v>
      </c>
      <c r="YG16">
        <v>12426</v>
      </c>
      <c r="YH16">
        <v>12489</v>
      </c>
      <c r="YI16">
        <v>5433</v>
      </c>
      <c r="YJ16">
        <v>5433</v>
      </c>
      <c r="YK16">
        <v>5433</v>
      </c>
      <c r="YL16">
        <v>5404</v>
      </c>
      <c r="YM16">
        <v>5186</v>
      </c>
      <c r="YN16">
        <v>4988</v>
      </c>
      <c r="YO16">
        <v>4957</v>
      </c>
      <c r="YP16">
        <v>3094</v>
      </c>
      <c r="YQ16">
        <v>9650</v>
      </c>
      <c r="YR16">
        <v>8738</v>
      </c>
      <c r="YS16">
        <v>8026</v>
      </c>
      <c r="YT16">
        <v>7737</v>
      </c>
      <c r="YU16">
        <v>7390</v>
      </c>
      <c r="YV16">
        <v>7403</v>
      </c>
      <c r="YW16">
        <v>7227</v>
      </c>
      <c r="YX16">
        <v>7879</v>
      </c>
      <c r="YY16">
        <v>7729</v>
      </c>
      <c r="YZ16">
        <v>7688</v>
      </c>
      <c r="ZA16">
        <v>7682</v>
      </c>
      <c r="ZB16">
        <v>7679</v>
      </c>
      <c r="ZC16">
        <v>7676</v>
      </c>
      <c r="ZD16">
        <v>7723</v>
      </c>
      <c r="ZE16">
        <v>7799</v>
      </c>
      <c r="ZF16">
        <v>7502</v>
      </c>
      <c r="ZG16">
        <v>7613</v>
      </c>
      <c r="ZH16">
        <v>7630</v>
      </c>
      <c r="ZI16">
        <v>7138</v>
      </c>
      <c r="ZJ16">
        <v>7103</v>
      </c>
      <c r="ZK16">
        <v>6878</v>
      </c>
      <c r="ZL16">
        <v>6591</v>
      </c>
      <c r="ZM16">
        <v>6271</v>
      </c>
      <c r="ZN16">
        <v>5723</v>
      </c>
      <c r="ZO16">
        <v>5667</v>
      </c>
      <c r="ZP16">
        <v>21244</v>
      </c>
      <c r="ZQ16">
        <v>21987</v>
      </c>
      <c r="ZR16">
        <v>19726</v>
      </c>
      <c r="ZS16">
        <v>19751</v>
      </c>
      <c r="ZT16">
        <v>19379</v>
      </c>
      <c r="ZU16">
        <v>19381</v>
      </c>
      <c r="ZV16">
        <v>19465</v>
      </c>
      <c r="ZW16">
        <v>18686</v>
      </c>
      <c r="ZX16">
        <v>15148</v>
      </c>
      <c r="ZY16">
        <v>14924</v>
      </c>
      <c r="ZZ16">
        <v>14227</v>
      </c>
      <c r="AAA16">
        <v>14117</v>
      </c>
      <c r="AAB16">
        <v>13985</v>
      </c>
      <c r="AAC16">
        <v>13986</v>
      </c>
      <c r="AAD16">
        <v>13084</v>
      </c>
      <c r="AAE16">
        <v>11299</v>
      </c>
      <c r="AAF16">
        <v>11099</v>
      </c>
      <c r="AAG16">
        <v>11062</v>
      </c>
      <c r="AAH16">
        <v>10820</v>
      </c>
      <c r="AAI16">
        <v>10103</v>
      </c>
      <c r="AAJ16">
        <v>14337</v>
      </c>
      <c r="AAK16">
        <v>12867</v>
      </c>
      <c r="AAL16">
        <v>11136</v>
      </c>
      <c r="AAM16">
        <v>11033</v>
      </c>
      <c r="AAN16">
        <v>9252</v>
      </c>
      <c r="AAO16">
        <v>7308</v>
      </c>
      <c r="AAP16">
        <v>7114</v>
      </c>
      <c r="AAQ16">
        <v>7574</v>
      </c>
      <c r="AAR16">
        <v>7348</v>
      </c>
      <c r="AAS16">
        <v>7738</v>
      </c>
      <c r="AAT16">
        <v>6280</v>
      </c>
      <c r="AAU16">
        <v>6359</v>
      </c>
      <c r="AAV16">
        <v>5981</v>
      </c>
      <c r="AAW16">
        <v>5981</v>
      </c>
      <c r="AAX16">
        <v>5989</v>
      </c>
      <c r="AAY16">
        <v>6010</v>
      </c>
      <c r="AAZ16">
        <v>6069</v>
      </c>
      <c r="ABA16">
        <v>6069</v>
      </c>
      <c r="ABB16">
        <v>6069</v>
      </c>
      <c r="ABC16">
        <v>5965</v>
      </c>
      <c r="ABD16">
        <v>28622</v>
      </c>
      <c r="ABE16">
        <v>27295</v>
      </c>
      <c r="ABF16">
        <v>22704</v>
      </c>
      <c r="ABG16">
        <v>20530</v>
      </c>
      <c r="ABH16">
        <v>19714</v>
      </c>
      <c r="ABI16">
        <v>20663</v>
      </c>
      <c r="ABJ16">
        <v>20517</v>
      </c>
      <c r="ABK16">
        <v>21471</v>
      </c>
      <c r="ABL16">
        <v>20751</v>
      </c>
      <c r="ABM16">
        <v>21299</v>
      </c>
      <c r="ABN16">
        <v>20822</v>
      </c>
      <c r="ABO16">
        <v>20415</v>
      </c>
      <c r="ABP16">
        <v>19743</v>
      </c>
      <c r="ABQ16">
        <v>19206</v>
      </c>
      <c r="ABR16">
        <v>19072</v>
      </c>
      <c r="ABS16">
        <v>16540</v>
      </c>
      <c r="ABT16">
        <v>15857</v>
      </c>
      <c r="ABU16">
        <v>13806</v>
      </c>
      <c r="ABV16">
        <v>13689</v>
      </c>
      <c r="ABW16">
        <v>13082</v>
      </c>
      <c r="ABX16">
        <v>12824</v>
      </c>
      <c r="ABY16">
        <v>12559</v>
      </c>
      <c r="ABZ16">
        <v>12107</v>
      </c>
      <c r="ACA16">
        <v>11372</v>
      </c>
      <c r="ACB16">
        <v>11371</v>
      </c>
      <c r="ACC16">
        <v>19598</v>
      </c>
      <c r="ACD16">
        <v>16226</v>
      </c>
      <c r="ACE16">
        <v>17023</v>
      </c>
      <c r="ACF16">
        <v>16589</v>
      </c>
      <c r="ACG16">
        <v>15388</v>
      </c>
      <c r="ACH16">
        <v>14058</v>
      </c>
      <c r="ACI16">
        <v>13610</v>
      </c>
      <c r="ACJ16">
        <v>14114</v>
      </c>
      <c r="ACK16">
        <v>13661</v>
      </c>
      <c r="ACL16">
        <v>13162</v>
      </c>
      <c r="ACM16">
        <v>12953</v>
      </c>
      <c r="ACN16">
        <v>12977</v>
      </c>
      <c r="ACO16">
        <v>12685</v>
      </c>
      <c r="ACP16">
        <v>11888</v>
      </c>
      <c r="ACQ16">
        <v>11780</v>
      </c>
      <c r="ACR16">
        <v>11476</v>
      </c>
      <c r="ACS16">
        <v>11087</v>
      </c>
      <c r="ACT16">
        <v>10931</v>
      </c>
      <c r="ACU16">
        <v>9397</v>
      </c>
      <c r="ACV16">
        <v>8344</v>
      </c>
      <c r="ACW16">
        <v>20391</v>
      </c>
      <c r="ACX16">
        <v>17428</v>
      </c>
      <c r="ACY16">
        <v>14211</v>
      </c>
      <c r="ACZ16">
        <v>13514</v>
      </c>
      <c r="ADA16">
        <v>11975</v>
      </c>
      <c r="ADB16">
        <v>11620</v>
      </c>
      <c r="ADC16">
        <v>11346</v>
      </c>
      <c r="ADD16">
        <v>10347</v>
      </c>
      <c r="ADE16">
        <v>9286</v>
      </c>
      <c r="ADF16">
        <v>7368</v>
      </c>
      <c r="ADG16">
        <v>7516</v>
      </c>
      <c r="ADH16">
        <v>7138</v>
      </c>
      <c r="ADI16">
        <v>7037</v>
      </c>
      <c r="ADJ16">
        <v>6964</v>
      </c>
      <c r="ADK16">
        <v>6406</v>
      </c>
      <c r="ADL16">
        <v>6138</v>
      </c>
      <c r="ADM16">
        <v>5927</v>
      </c>
      <c r="ADN16">
        <v>5872</v>
      </c>
      <c r="ADO16">
        <v>5635</v>
      </c>
      <c r="ADP16">
        <v>5462</v>
      </c>
      <c r="ADQ16">
        <v>17381</v>
      </c>
      <c r="ADR16">
        <v>16712</v>
      </c>
      <c r="ADS16">
        <v>14950</v>
      </c>
      <c r="ADT16">
        <v>12038</v>
      </c>
      <c r="ADU16">
        <v>11362</v>
      </c>
      <c r="ADV16">
        <v>9701</v>
      </c>
      <c r="ADW16">
        <v>8643</v>
      </c>
      <c r="ADX16">
        <v>8164</v>
      </c>
      <c r="ADY16">
        <v>7347</v>
      </c>
      <c r="ADZ16">
        <v>7170</v>
      </c>
      <c r="AEA16">
        <v>7111</v>
      </c>
      <c r="AEB16">
        <v>6987</v>
      </c>
      <c r="AEC16">
        <v>7105</v>
      </c>
      <c r="AED16">
        <v>6644</v>
      </c>
      <c r="AEE16">
        <v>6447</v>
      </c>
      <c r="AEF16">
        <v>5299</v>
      </c>
      <c r="AEG16">
        <v>5205</v>
      </c>
      <c r="AEH16">
        <v>4572</v>
      </c>
      <c r="AEI16">
        <v>4550</v>
      </c>
      <c r="AEJ16">
        <v>4406</v>
      </c>
      <c r="AEK16">
        <v>4229</v>
      </c>
      <c r="AEL16">
        <v>4324</v>
      </c>
      <c r="AEM16">
        <v>4101</v>
      </c>
      <c r="AEN16">
        <v>4094</v>
      </c>
      <c r="AEO16">
        <v>4032</v>
      </c>
      <c r="AEP16">
        <v>8794</v>
      </c>
      <c r="AEQ16">
        <v>9295</v>
      </c>
      <c r="AER16">
        <v>8973</v>
      </c>
      <c r="AES16">
        <v>9308</v>
      </c>
      <c r="AET16">
        <v>9078</v>
      </c>
      <c r="AEU16">
        <v>9330</v>
      </c>
      <c r="AEV16">
        <v>9065</v>
      </c>
      <c r="AEW16">
        <v>8485</v>
      </c>
      <c r="AEX16">
        <v>8087</v>
      </c>
      <c r="AEY16">
        <v>7888</v>
      </c>
      <c r="AEZ16">
        <v>7738</v>
      </c>
      <c r="AFA16">
        <v>7953</v>
      </c>
      <c r="AFB16">
        <v>7793</v>
      </c>
      <c r="AFC16">
        <v>7776</v>
      </c>
      <c r="AFD16">
        <v>7396</v>
      </c>
      <c r="AFE16">
        <v>7496</v>
      </c>
      <c r="AFF16">
        <v>6712</v>
      </c>
      <c r="AFG16">
        <v>6466</v>
      </c>
      <c r="AFH16">
        <v>6187</v>
      </c>
      <c r="AFI16">
        <v>6072</v>
      </c>
      <c r="AFJ16">
        <v>19320</v>
      </c>
      <c r="AFK16">
        <v>17962</v>
      </c>
      <c r="AFL16">
        <v>15901</v>
      </c>
      <c r="AFM16">
        <v>15632</v>
      </c>
      <c r="AFN16">
        <v>15244</v>
      </c>
      <c r="AFO16">
        <v>15061</v>
      </c>
      <c r="AFP16">
        <v>14929</v>
      </c>
      <c r="AFQ16">
        <v>15188</v>
      </c>
      <c r="AFR16">
        <v>14850</v>
      </c>
      <c r="AFS16">
        <v>14764</v>
      </c>
      <c r="AFT16">
        <v>15087</v>
      </c>
      <c r="AFU16">
        <v>7226</v>
      </c>
      <c r="AFV16">
        <v>7161</v>
      </c>
      <c r="AFW16">
        <v>7106</v>
      </c>
      <c r="AFX16">
        <v>4659</v>
      </c>
      <c r="AFY16">
        <v>4749</v>
      </c>
      <c r="AFZ16">
        <v>4510</v>
      </c>
      <c r="AGA16">
        <v>4580</v>
      </c>
      <c r="AGB16">
        <v>4366</v>
      </c>
      <c r="AGC16">
        <v>4350</v>
      </c>
      <c r="AGD16">
        <v>16763</v>
      </c>
      <c r="AGE16">
        <v>16233</v>
      </c>
      <c r="AGF16">
        <v>12283</v>
      </c>
      <c r="AGG16">
        <v>11476</v>
      </c>
      <c r="AGH16">
        <v>11035</v>
      </c>
      <c r="AGI16">
        <v>10592</v>
      </c>
      <c r="AGJ16">
        <v>10321</v>
      </c>
      <c r="AGK16">
        <v>10206</v>
      </c>
      <c r="AGL16">
        <v>10083</v>
      </c>
      <c r="AGM16">
        <v>9634</v>
      </c>
      <c r="AGN16">
        <v>9703</v>
      </c>
      <c r="AGO16">
        <v>9808</v>
      </c>
      <c r="AGP16">
        <v>9777</v>
      </c>
      <c r="AGQ16">
        <v>10259</v>
      </c>
      <c r="AGR16">
        <v>10263</v>
      </c>
      <c r="AGS16">
        <v>10371</v>
      </c>
      <c r="AGT16">
        <v>10152</v>
      </c>
      <c r="AGU16">
        <v>9559</v>
      </c>
      <c r="AGV16">
        <v>9547</v>
      </c>
      <c r="AGW16">
        <v>9308</v>
      </c>
      <c r="AGX16">
        <v>9168</v>
      </c>
      <c r="AGY16">
        <v>8938</v>
      </c>
      <c r="AGZ16">
        <v>9003</v>
      </c>
      <c r="AHA16">
        <v>7925</v>
      </c>
      <c r="AHB16">
        <v>7909</v>
      </c>
      <c r="AHC16">
        <v>17254</v>
      </c>
      <c r="AHD16">
        <v>14218</v>
      </c>
      <c r="AHE16">
        <v>14227</v>
      </c>
      <c r="AHF16">
        <v>14169</v>
      </c>
      <c r="AHG16">
        <v>14213</v>
      </c>
      <c r="AHH16">
        <v>9392</v>
      </c>
      <c r="AHI16">
        <v>9851</v>
      </c>
      <c r="AHJ16">
        <v>9620</v>
      </c>
      <c r="AHK16">
        <v>9549</v>
      </c>
      <c r="AHL16">
        <v>8334</v>
      </c>
      <c r="AHM16">
        <v>7922</v>
      </c>
      <c r="AHN16">
        <v>7922</v>
      </c>
      <c r="AHO16">
        <v>7770</v>
      </c>
      <c r="AHP16">
        <v>7770</v>
      </c>
      <c r="AHQ16">
        <v>7395</v>
      </c>
      <c r="AHR16">
        <v>7369</v>
      </c>
      <c r="AHS16">
        <v>6490</v>
      </c>
      <c r="AHT16">
        <v>6139</v>
      </c>
      <c r="AHU16">
        <v>5768</v>
      </c>
      <c r="AHV16">
        <v>5418</v>
      </c>
      <c r="AHW16">
        <v>12119</v>
      </c>
      <c r="AHX16">
        <v>11694</v>
      </c>
      <c r="AHY16">
        <v>10955</v>
      </c>
      <c r="AHZ16">
        <v>10834</v>
      </c>
      <c r="AIA16">
        <v>10174</v>
      </c>
      <c r="AIB16">
        <v>10032</v>
      </c>
      <c r="AIC16">
        <v>10017</v>
      </c>
      <c r="AID16">
        <v>10001</v>
      </c>
      <c r="AIE16">
        <v>10001</v>
      </c>
      <c r="AIF16">
        <v>10001</v>
      </c>
      <c r="AIG16">
        <v>9936</v>
      </c>
      <c r="AIH16">
        <v>9918</v>
      </c>
      <c r="AII16">
        <v>9944</v>
      </c>
      <c r="AIJ16">
        <v>9926</v>
      </c>
      <c r="AIK16">
        <v>8987</v>
      </c>
      <c r="AIL16">
        <v>9090</v>
      </c>
      <c r="AIM16">
        <v>7814</v>
      </c>
      <c r="AIN16">
        <v>6580</v>
      </c>
      <c r="AIO16">
        <v>6687</v>
      </c>
      <c r="AIP16">
        <v>6527</v>
      </c>
      <c r="AIQ16">
        <v>16520</v>
      </c>
      <c r="AIR16">
        <v>17383</v>
      </c>
      <c r="AIS16">
        <v>17603</v>
      </c>
      <c r="AIT16">
        <v>16490</v>
      </c>
      <c r="AIU16">
        <v>15936</v>
      </c>
      <c r="AIV16">
        <v>15771</v>
      </c>
      <c r="AIW16">
        <v>13347</v>
      </c>
      <c r="AIX16">
        <v>13303</v>
      </c>
      <c r="AIY16">
        <v>13313</v>
      </c>
      <c r="AIZ16">
        <v>12739</v>
      </c>
      <c r="AJA16">
        <v>12697</v>
      </c>
      <c r="AJB16">
        <v>12143</v>
      </c>
      <c r="AJC16">
        <v>11344</v>
      </c>
      <c r="AJD16">
        <v>11137</v>
      </c>
      <c r="AJE16">
        <v>10108</v>
      </c>
      <c r="AJF16">
        <v>9444</v>
      </c>
      <c r="AJG16">
        <v>7991</v>
      </c>
      <c r="AJH16">
        <v>8236</v>
      </c>
      <c r="AJI16">
        <v>8062</v>
      </c>
      <c r="AJJ16">
        <v>7659</v>
      </c>
      <c r="AJK16">
        <v>6221</v>
      </c>
      <c r="AJL16">
        <v>5064</v>
      </c>
      <c r="AJM16">
        <v>4940</v>
      </c>
      <c r="AJN16">
        <v>4792</v>
      </c>
      <c r="AJO16">
        <v>4468</v>
      </c>
      <c r="AJP16">
        <v>10118</v>
      </c>
      <c r="AJQ16">
        <v>9315</v>
      </c>
      <c r="AJR16">
        <v>8636</v>
      </c>
      <c r="AJS16">
        <v>8262</v>
      </c>
      <c r="AJT16">
        <v>5999</v>
      </c>
      <c r="AJU16">
        <v>5679</v>
      </c>
      <c r="AJV16">
        <v>5374</v>
      </c>
      <c r="AJW16">
        <v>5490</v>
      </c>
      <c r="AJX16">
        <v>5088</v>
      </c>
      <c r="AJY16">
        <v>4686</v>
      </c>
      <c r="AJZ16">
        <v>4399</v>
      </c>
      <c r="AKA16">
        <v>4411</v>
      </c>
      <c r="AKB16">
        <v>4366</v>
      </c>
      <c r="AKC16">
        <v>3670</v>
      </c>
      <c r="AKD16">
        <v>3329</v>
      </c>
      <c r="AKE16">
        <v>3086</v>
      </c>
      <c r="AKF16">
        <v>3137</v>
      </c>
      <c r="AKG16">
        <v>3181</v>
      </c>
      <c r="AKH16">
        <v>3178</v>
      </c>
      <c r="AKI16">
        <v>2971</v>
      </c>
      <c r="AKJ16">
        <v>12434</v>
      </c>
      <c r="AKK16">
        <v>12268</v>
      </c>
      <c r="AKL16">
        <v>11049</v>
      </c>
      <c r="AKM16">
        <v>10357</v>
      </c>
      <c r="AKN16">
        <v>6724</v>
      </c>
      <c r="AKO16">
        <v>4500</v>
      </c>
      <c r="AKP16">
        <v>4276</v>
      </c>
      <c r="AKQ16">
        <v>3781</v>
      </c>
      <c r="AKR16">
        <v>3289</v>
      </c>
      <c r="AKS16">
        <v>3128</v>
      </c>
      <c r="AKT16">
        <v>2888</v>
      </c>
      <c r="AKU16">
        <v>2882</v>
      </c>
      <c r="AKV16">
        <v>2947</v>
      </c>
      <c r="AKW16">
        <v>2946</v>
      </c>
      <c r="AKX16">
        <v>2963</v>
      </c>
      <c r="AKY16">
        <v>2895</v>
      </c>
      <c r="AKZ16">
        <v>2915</v>
      </c>
      <c r="ALA16">
        <v>2907</v>
      </c>
      <c r="ALB16">
        <v>2907</v>
      </c>
      <c r="ALC16">
        <v>2916</v>
      </c>
      <c r="ALD16">
        <v>18631</v>
      </c>
      <c r="ALE16">
        <v>18647</v>
      </c>
      <c r="ALF16">
        <v>18110</v>
      </c>
      <c r="ALG16">
        <v>18051</v>
      </c>
      <c r="ALH16">
        <v>17233</v>
      </c>
      <c r="ALI16">
        <v>16510</v>
      </c>
      <c r="ALJ16">
        <v>16126</v>
      </c>
      <c r="ALK16">
        <v>16159</v>
      </c>
      <c r="ALL16">
        <v>15850</v>
      </c>
      <c r="ALM16">
        <v>15829</v>
      </c>
      <c r="ALN16">
        <v>15639</v>
      </c>
      <c r="ALO16">
        <v>15600</v>
      </c>
      <c r="ALP16">
        <v>14904</v>
      </c>
      <c r="ALQ16">
        <v>14909</v>
      </c>
      <c r="ALR16">
        <v>14934</v>
      </c>
      <c r="ALS16">
        <v>14931</v>
      </c>
      <c r="ALT16">
        <v>14534</v>
      </c>
      <c r="ALU16">
        <v>13246</v>
      </c>
      <c r="ALV16">
        <v>12725</v>
      </c>
      <c r="ALW16">
        <v>11700</v>
      </c>
      <c r="ALX16">
        <v>11291</v>
      </c>
      <c r="ALY16">
        <v>10499</v>
      </c>
      <c r="ALZ16">
        <v>10524</v>
      </c>
      <c r="AMA16">
        <v>10557</v>
      </c>
      <c r="AMB16">
        <v>10564</v>
      </c>
      <c r="AMC16">
        <v>10392</v>
      </c>
      <c r="AMD16">
        <v>10321</v>
      </c>
      <c r="AME16">
        <v>9214</v>
      </c>
      <c r="AMF16">
        <v>8948</v>
      </c>
      <c r="AMG16">
        <v>9106</v>
      </c>
      <c r="AMH16">
        <v>9413</v>
      </c>
      <c r="AMI16">
        <v>9768</v>
      </c>
      <c r="AMJ16">
        <v>9734</v>
      </c>
      <c r="AMK16">
        <v>9768</v>
      </c>
      <c r="AML16">
        <v>9784</v>
      </c>
      <c r="AMM16">
        <v>9771</v>
      </c>
      <c r="AMN16">
        <v>9670</v>
      </c>
      <c r="AMO16">
        <v>9493</v>
      </c>
      <c r="AMP16">
        <v>9291</v>
      </c>
      <c r="AMQ16">
        <v>9191</v>
      </c>
      <c r="AMR16">
        <v>8741</v>
      </c>
      <c r="AMS16">
        <v>8688</v>
      </c>
      <c r="AMT16">
        <v>8626</v>
      </c>
      <c r="AMU16">
        <v>8378</v>
      </c>
      <c r="AMV16">
        <v>8376</v>
      </c>
      <c r="AMW16">
        <v>18504</v>
      </c>
      <c r="AMX16">
        <v>17640</v>
      </c>
      <c r="AMY16">
        <v>17124</v>
      </c>
      <c r="AMZ16">
        <v>17029</v>
      </c>
      <c r="ANA16">
        <v>16900</v>
      </c>
      <c r="ANB16">
        <v>16748</v>
      </c>
      <c r="ANC16">
        <v>16491</v>
      </c>
      <c r="AND16">
        <v>16363</v>
      </c>
      <c r="ANE16">
        <v>16058</v>
      </c>
      <c r="ANF16">
        <v>16020</v>
      </c>
      <c r="ANG16">
        <v>15976</v>
      </c>
      <c r="ANH16">
        <v>15228</v>
      </c>
      <c r="ANI16">
        <v>15379</v>
      </c>
      <c r="ANJ16">
        <v>15266</v>
      </c>
      <c r="ANK16">
        <v>14962</v>
      </c>
      <c r="ANL16">
        <v>14866</v>
      </c>
      <c r="ANM16">
        <v>14286</v>
      </c>
      <c r="ANN16">
        <v>14232</v>
      </c>
      <c r="ANO16">
        <v>13616</v>
      </c>
      <c r="ANP16">
        <v>13000</v>
      </c>
      <c r="ANQ16">
        <v>17626</v>
      </c>
      <c r="ANR16">
        <v>16737</v>
      </c>
      <c r="ANS16">
        <v>15677</v>
      </c>
      <c r="ANT16">
        <v>15218</v>
      </c>
      <c r="ANU16">
        <v>14804</v>
      </c>
      <c r="ANV16">
        <v>14771</v>
      </c>
      <c r="ANW16">
        <v>13954</v>
      </c>
      <c r="ANX16">
        <v>13411</v>
      </c>
      <c r="ANY16">
        <v>13454</v>
      </c>
      <c r="ANZ16">
        <v>13346</v>
      </c>
      <c r="AOA16">
        <v>13357</v>
      </c>
      <c r="AOB16">
        <v>13281</v>
      </c>
      <c r="AOC16">
        <v>13325</v>
      </c>
      <c r="AOD16">
        <v>13321</v>
      </c>
      <c r="AOE16">
        <v>13454</v>
      </c>
      <c r="AOF16">
        <v>13151</v>
      </c>
      <c r="AOG16">
        <v>13375</v>
      </c>
      <c r="AOH16">
        <v>13302</v>
      </c>
      <c r="AOI16">
        <v>13529</v>
      </c>
      <c r="AOJ16">
        <v>11423</v>
      </c>
      <c r="AOK16">
        <v>11230</v>
      </c>
      <c r="AOL16">
        <v>11078</v>
      </c>
      <c r="AOM16">
        <v>11027</v>
      </c>
      <c r="AON16">
        <v>10897</v>
      </c>
      <c r="AOO16">
        <v>10817</v>
      </c>
      <c r="AOP16">
        <v>21375</v>
      </c>
      <c r="AOQ16">
        <v>18352</v>
      </c>
      <c r="AOR16">
        <v>17925</v>
      </c>
      <c r="AOS16">
        <v>17566</v>
      </c>
      <c r="AOT16">
        <v>16455</v>
      </c>
      <c r="AOU16">
        <v>16291</v>
      </c>
      <c r="AOV16">
        <v>16196</v>
      </c>
      <c r="AOW16">
        <v>16109</v>
      </c>
      <c r="AOX16">
        <v>15980</v>
      </c>
      <c r="AOY16">
        <v>14932</v>
      </c>
      <c r="AOZ16">
        <v>14572</v>
      </c>
      <c r="APA16">
        <v>13491</v>
      </c>
      <c r="APB16">
        <v>12501</v>
      </c>
      <c r="APC16">
        <v>12218</v>
      </c>
      <c r="APD16">
        <v>12040</v>
      </c>
      <c r="APE16">
        <v>10960</v>
      </c>
      <c r="APF16">
        <v>9844</v>
      </c>
      <c r="APG16">
        <v>8916</v>
      </c>
      <c r="APH16">
        <v>8960</v>
      </c>
      <c r="API16">
        <v>7594</v>
      </c>
      <c r="APJ16">
        <v>9888</v>
      </c>
      <c r="APK16">
        <v>9590</v>
      </c>
      <c r="APL16">
        <v>8183</v>
      </c>
      <c r="APM16">
        <v>8403</v>
      </c>
      <c r="APN16">
        <v>7672</v>
      </c>
      <c r="APO16">
        <v>7672</v>
      </c>
      <c r="APP16">
        <v>7491</v>
      </c>
      <c r="APQ16">
        <v>7279</v>
      </c>
      <c r="APR16">
        <v>6874</v>
      </c>
      <c r="APS16">
        <v>6851</v>
      </c>
      <c r="APT16">
        <v>6530</v>
      </c>
      <c r="APU16">
        <v>6544</v>
      </c>
      <c r="APV16">
        <v>6266</v>
      </c>
      <c r="APW16">
        <v>5824</v>
      </c>
      <c r="APX16">
        <v>5261</v>
      </c>
      <c r="APY16">
        <v>4127</v>
      </c>
      <c r="APZ16">
        <v>4103</v>
      </c>
      <c r="AQA16">
        <v>4088</v>
      </c>
      <c r="AQB16">
        <v>4030</v>
      </c>
      <c r="AQC16">
        <v>3844</v>
      </c>
      <c r="AQD16">
        <v>3727</v>
      </c>
      <c r="AQE16">
        <v>3439</v>
      </c>
      <c r="AQF16">
        <v>3317</v>
      </c>
      <c r="AQG16">
        <v>3231</v>
      </c>
      <c r="AQH16">
        <v>3003</v>
      </c>
      <c r="AQI16">
        <v>12581</v>
      </c>
      <c r="AQJ16">
        <v>11238</v>
      </c>
      <c r="AQK16">
        <v>11372</v>
      </c>
      <c r="AQL16">
        <v>9956</v>
      </c>
      <c r="AQM16">
        <v>9924</v>
      </c>
      <c r="AQN16">
        <v>9823</v>
      </c>
      <c r="AQO16">
        <v>9720</v>
      </c>
      <c r="AQP16">
        <v>9227</v>
      </c>
      <c r="AQQ16">
        <v>8891</v>
      </c>
      <c r="AQR16">
        <v>8562</v>
      </c>
      <c r="AQS16">
        <v>8540</v>
      </c>
      <c r="AQT16">
        <v>8597</v>
      </c>
      <c r="AQU16">
        <v>8533</v>
      </c>
      <c r="AQV16">
        <v>8439</v>
      </c>
      <c r="AQW16">
        <v>8476</v>
      </c>
      <c r="AQX16">
        <v>8451</v>
      </c>
      <c r="AQY16">
        <v>8369</v>
      </c>
      <c r="AQZ16">
        <v>8045</v>
      </c>
      <c r="ARA16">
        <v>7884</v>
      </c>
      <c r="ARB16">
        <v>7881</v>
      </c>
      <c r="ARC16">
        <v>13025</v>
      </c>
      <c r="ARD16">
        <v>12199</v>
      </c>
      <c r="ARE16">
        <v>11786</v>
      </c>
      <c r="ARF16">
        <v>11653</v>
      </c>
      <c r="ARG16">
        <v>11682</v>
      </c>
      <c r="ARH16">
        <v>11315</v>
      </c>
      <c r="ARI16">
        <v>11283</v>
      </c>
      <c r="ARJ16">
        <v>10855</v>
      </c>
      <c r="ARK16">
        <v>10750</v>
      </c>
      <c r="ARL16">
        <v>10114</v>
      </c>
      <c r="ARM16">
        <v>9796</v>
      </c>
      <c r="ARN16">
        <v>9868</v>
      </c>
      <c r="ARO16">
        <v>9754</v>
      </c>
      <c r="ARP16">
        <v>7841</v>
      </c>
      <c r="ARQ16">
        <v>6360</v>
      </c>
      <c r="ARR16">
        <v>4681</v>
      </c>
      <c r="ARS16">
        <v>4660</v>
      </c>
      <c r="ART16">
        <v>4604</v>
      </c>
      <c r="ARU16">
        <v>4590</v>
      </c>
      <c r="ARV16">
        <v>4100</v>
      </c>
      <c r="ARW16">
        <v>8945</v>
      </c>
      <c r="ARX16">
        <v>8893</v>
      </c>
      <c r="ARY16">
        <v>7613</v>
      </c>
      <c r="ARZ16">
        <v>7613</v>
      </c>
      <c r="ASA16">
        <v>7613</v>
      </c>
      <c r="ASB16">
        <v>6129</v>
      </c>
      <c r="ASC16">
        <v>6058</v>
      </c>
      <c r="ASD16">
        <v>6069</v>
      </c>
      <c r="ASE16">
        <v>5164</v>
      </c>
      <c r="ASF16">
        <v>5124</v>
      </c>
      <c r="ASG16">
        <v>5077</v>
      </c>
      <c r="ASH16">
        <v>3990</v>
      </c>
      <c r="ASI16">
        <v>3649</v>
      </c>
      <c r="ASJ16">
        <v>3652</v>
      </c>
      <c r="ASK16">
        <v>3648</v>
      </c>
      <c r="ASL16">
        <v>4178</v>
      </c>
      <c r="ASM16">
        <v>4185</v>
      </c>
      <c r="ASN16">
        <v>4805</v>
      </c>
      <c r="ASO16">
        <v>4602</v>
      </c>
      <c r="ASP16">
        <v>4364</v>
      </c>
      <c r="ASQ16">
        <v>4192</v>
      </c>
      <c r="ASR16">
        <v>3571</v>
      </c>
      <c r="ASS16">
        <v>3301</v>
      </c>
      <c r="AST16">
        <v>3281</v>
      </c>
      <c r="ASU16">
        <v>3104</v>
      </c>
      <c r="ASV16">
        <v>2747</v>
      </c>
      <c r="ASW16">
        <v>13706</v>
      </c>
      <c r="ASX16">
        <v>12178</v>
      </c>
      <c r="ASY16">
        <v>11748</v>
      </c>
      <c r="ASZ16">
        <v>12335</v>
      </c>
      <c r="ATA16">
        <v>12128</v>
      </c>
      <c r="ATB16">
        <v>11916</v>
      </c>
      <c r="ATC16">
        <v>11383</v>
      </c>
      <c r="ATD16">
        <v>10823</v>
      </c>
      <c r="ATE16">
        <v>10161</v>
      </c>
      <c r="ATF16">
        <v>10403</v>
      </c>
      <c r="ATG16">
        <v>10334</v>
      </c>
      <c r="ATH16">
        <v>9421</v>
      </c>
      <c r="ATI16">
        <v>8811</v>
      </c>
      <c r="ATJ16">
        <v>8800</v>
      </c>
      <c r="ATK16">
        <v>5506</v>
      </c>
      <c r="ATL16">
        <v>5147</v>
      </c>
      <c r="ATM16">
        <v>4969</v>
      </c>
      <c r="ATN16">
        <v>4099</v>
      </c>
      <c r="ATO16">
        <v>3574</v>
      </c>
      <c r="ATP16">
        <v>26153</v>
      </c>
      <c r="ATQ16">
        <v>26206</v>
      </c>
      <c r="ATR16">
        <v>26755</v>
      </c>
      <c r="ATS16">
        <v>23388</v>
      </c>
      <c r="ATT16">
        <v>21666</v>
      </c>
      <c r="ATU16">
        <v>20884</v>
      </c>
      <c r="ATV16">
        <v>20888</v>
      </c>
      <c r="ATW16">
        <v>21058</v>
      </c>
      <c r="ATX16">
        <v>19826</v>
      </c>
      <c r="ATY16">
        <v>19474</v>
      </c>
      <c r="ATZ16">
        <v>19498</v>
      </c>
      <c r="AUA16">
        <v>17904</v>
      </c>
      <c r="AUB16">
        <v>17049</v>
      </c>
      <c r="AUC16">
        <v>16578</v>
      </c>
      <c r="AUD16">
        <v>17310</v>
      </c>
      <c r="AUE16">
        <v>15389</v>
      </c>
      <c r="AUF16">
        <v>14209</v>
      </c>
      <c r="AUG16">
        <v>13553</v>
      </c>
      <c r="AUH16">
        <v>11749</v>
      </c>
      <c r="AUI16">
        <v>11355</v>
      </c>
      <c r="AUJ16">
        <v>17144</v>
      </c>
      <c r="AUK16">
        <v>15615</v>
      </c>
      <c r="AUL16">
        <v>15767</v>
      </c>
      <c r="AUM16">
        <v>15426</v>
      </c>
      <c r="AUN16">
        <v>15049</v>
      </c>
      <c r="AUO16">
        <v>15456</v>
      </c>
      <c r="AUP16">
        <v>12418</v>
      </c>
      <c r="AUQ16">
        <v>12105</v>
      </c>
      <c r="AUR16">
        <v>9512</v>
      </c>
      <c r="AUS16">
        <v>9791</v>
      </c>
      <c r="AUT16">
        <v>9276</v>
      </c>
      <c r="AUU16">
        <v>8123</v>
      </c>
      <c r="AUV16">
        <v>6348</v>
      </c>
      <c r="AUW16">
        <v>6197</v>
      </c>
      <c r="AUX16">
        <v>6199</v>
      </c>
      <c r="AUY16">
        <v>5986</v>
      </c>
      <c r="AUZ16">
        <v>5946</v>
      </c>
      <c r="AVA16">
        <v>5936</v>
      </c>
      <c r="AVB16">
        <v>5920</v>
      </c>
      <c r="AVC16">
        <v>5920</v>
      </c>
      <c r="AVD16">
        <v>16733</v>
      </c>
      <c r="AVE16">
        <v>16190</v>
      </c>
      <c r="AVF16">
        <v>15536</v>
      </c>
      <c r="AVG16">
        <v>15376</v>
      </c>
      <c r="AVH16">
        <v>14231</v>
      </c>
      <c r="AVI16">
        <v>14036</v>
      </c>
      <c r="AVJ16">
        <v>13580</v>
      </c>
      <c r="AVK16">
        <v>12110</v>
      </c>
      <c r="AVL16">
        <v>11947</v>
      </c>
      <c r="AVM16">
        <v>12486</v>
      </c>
      <c r="AVN16">
        <v>14014</v>
      </c>
      <c r="AVO16">
        <v>14119</v>
      </c>
      <c r="AVP16">
        <v>14663</v>
      </c>
      <c r="AVQ16">
        <v>13931</v>
      </c>
      <c r="AVR16">
        <v>11620</v>
      </c>
      <c r="AVS16">
        <v>10303</v>
      </c>
      <c r="AVT16">
        <v>10542</v>
      </c>
      <c r="AVU16">
        <v>10460</v>
      </c>
      <c r="AVV16">
        <v>10555</v>
      </c>
      <c r="AVW16">
        <v>10188</v>
      </c>
      <c r="AVX16">
        <v>9571</v>
      </c>
      <c r="AVY16">
        <v>9307</v>
      </c>
      <c r="AVZ16">
        <v>9129</v>
      </c>
      <c r="AWA16">
        <v>9217</v>
      </c>
      <c r="AWB16">
        <v>9324</v>
      </c>
      <c r="AWC16">
        <v>32004</v>
      </c>
      <c r="AWD16">
        <v>31221</v>
      </c>
      <c r="AWE16">
        <v>29660</v>
      </c>
      <c r="AWF16">
        <v>29115</v>
      </c>
      <c r="AWG16">
        <v>28838</v>
      </c>
      <c r="AWH16">
        <v>29466</v>
      </c>
      <c r="AWI16">
        <v>26699</v>
      </c>
      <c r="AWJ16">
        <v>23626</v>
      </c>
      <c r="AWK16">
        <v>23068</v>
      </c>
      <c r="AWL16">
        <v>22209</v>
      </c>
      <c r="AWM16">
        <v>21192</v>
      </c>
      <c r="AWN16">
        <v>18102</v>
      </c>
      <c r="AWO16">
        <v>15466</v>
      </c>
      <c r="AWP16">
        <v>14267</v>
      </c>
      <c r="AWQ16">
        <v>14207</v>
      </c>
      <c r="AWR16">
        <v>13213</v>
      </c>
      <c r="AWS16">
        <v>12806</v>
      </c>
      <c r="AWT16">
        <v>12284</v>
      </c>
      <c r="AWU16">
        <v>11479</v>
      </c>
      <c r="AWV16">
        <v>11099</v>
      </c>
      <c r="AWW16">
        <v>13449</v>
      </c>
      <c r="AWX16">
        <v>12821</v>
      </c>
      <c r="AWY16">
        <v>12250</v>
      </c>
      <c r="AWZ16">
        <v>10883</v>
      </c>
      <c r="AXA16">
        <v>10014</v>
      </c>
      <c r="AXB16">
        <v>9899</v>
      </c>
      <c r="AXC16">
        <v>9308</v>
      </c>
      <c r="AXD16">
        <v>9082</v>
      </c>
      <c r="AXE16">
        <v>9035</v>
      </c>
      <c r="AXF16">
        <v>8832</v>
      </c>
      <c r="AXG16">
        <v>8470</v>
      </c>
      <c r="AXH16">
        <v>8237</v>
      </c>
      <c r="AXI16">
        <v>8016</v>
      </c>
      <c r="AXJ16">
        <v>7855</v>
      </c>
      <c r="AXK16">
        <v>7707</v>
      </c>
      <c r="AXL16">
        <v>7583</v>
      </c>
      <c r="AXM16">
        <v>7603</v>
      </c>
      <c r="AXN16">
        <v>7460</v>
      </c>
      <c r="AXO16">
        <v>7268</v>
      </c>
      <c r="AXP16">
        <v>7451</v>
      </c>
      <c r="AXQ16">
        <v>7409</v>
      </c>
      <c r="AXR16">
        <v>7119</v>
      </c>
      <c r="AXS16">
        <v>6294</v>
      </c>
      <c r="AXT16">
        <v>5317</v>
      </c>
      <c r="AXU16">
        <v>5027</v>
      </c>
      <c r="AXV16">
        <v>14986</v>
      </c>
      <c r="AXW16">
        <v>12642</v>
      </c>
      <c r="AXX16">
        <v>11303</v>
      </c>
      <c r="AXY16">
        <v>11354</v>
      </c>
      <c r="AXZ16">
        <v>10429</v>
      </c>
      <c r="AYA16">
        <v>9087</v>
      </c>
      <c r="AYB16">
        <v>8886</v>
      </c>
      <c r="AYC16">
        <v>8646</v>
      </c>
      <c r="AYD16">
        <v>8460</v>
      </c>
      <c r="AYE16">
        <v>8545</v>
      </c>
      <c r="AYF16">
        <v>8404</v>
      </c>
      <c r="AYG16">
        <v>7894</v>
      </c>
      <c r="AYH16">
        <v>7440</v>
      </c>
      <c r="AYI16">
        <v>7488</v>
      </c>
      <c r="AYJ16">
        <v>7436</v>
      </c>
      <c r="AYK16">
        <v>7564</v>
      </c>
      <c r="AYL16">
        <v>7570</v>
      </c>
      <c r="AYM16">
        <v>7338</v>
      </c>
      <c r="AYN16">
        <v>7094</v>
      </c>
      <c r="AYO16">
        <v>6909</v>
      </c>
      <c r="AYP16">
        <v>20862</v>
      </c>
      <c r="AYQ16">
        <v>19596</v>
      </c>
      <c r="AYR16">
        <v>19196</v>
      </c>
      <c r="AYS16">
        <v>17255</v>
      </c>
      <c r="AYT16">
        <v>16562</v>
      </c>
      <c r="AYU16">
        <v>16357</v>
      </c>
      <c r="AYV16">
        <v>15941</v>
      </c>
      <c r="AYW16">
        <v>15533</v>
      </c>
      <c r="AYX16">
        <v>15700</v>
      </c>
      <c r="AYY16">
        <v>15395</v>
      </c>
      <c r="AYZ16">
        <v>15140</v>
      </c>
      <c r="AZA16">
        <v>15060</v>
      </c>
      <c r="AZB16">
        <v>14713</v>
      </c>
      <c r="AZC16">
        <v>14548</v>
      </c>
      <c r="AZD16">
        <v>14527</v>
      </c>
      <c r="AZE16">
        <v>14388</v>
      </c>
      <c r="AZF16">
        <v>14341</v>
      </c>
      <c r="AZG16">
        <v>14332</v>
      </c>
      <c r="AZH16">
        <v>14292</v>
      </c>
      <c r="AZI16">
        <v>14106</v>
      </c>
      <c r="AZJ16">
        <v>22357</v>
      </c>
      <c r="AZK16">
        <v>22297</v>
      </c>
      <c r="AZL16">
        <v>21720</v>
      </c>
      <c r="AZM16">
        <v>19655</v>
      </c>
      <c r="AZN16">
        <v>18507</v>
      </c>
      <c r="AZO16">
        <v>16608</v>
      </c>
      <c r="AZP16">
        <v>15334</v>
      </c>
      <c r="AZQ16">
        <v>13813</v>
      </c>
      <c r="AZR16">
        <v>12657</v>
      </c>
      <c r="AZS16">
        <v>12343</v>
      </c>
      <c r="AZT16">
        <v>12510</v>
      </c>
      <c r="AZU16">
        <v>12438</v>
      </c>
      <c r="AZV16">
        <v>11844</v>
      </c>
      <c r="AZW16">
        <v>10582</v>
      </c>
      <c r="AZX16">
        <v>9439</v>
      </c>
      <c r="AZY16">
        <v>8795</v>
      </c>
      <c r="AZZ16">
        <v>7816</v>
      </c>
      <c r="BAA16">
        <v>7443</v>
      </c>
      <c r="BAB16">
        <v>7337</v>
      </c>
      <c r="BAC16">
        <v>6961</v>
      </c>
      <c r="BAD16">
        <v>6889</v>
      </c>
      <c r="BAE16">
        <v>6782</v>
      </c>
      <c r="BAF16">
        <v>5646</v>
      </c>
      <c r="BAG16">
        <v>5611</v>
      </c>
      <c r="BAH16">
        <v>5607</v>
      </c>
      <c r="BAI16">
        <v>17347</v>
      </c>
      <c r="BAJ16">
        <v>15396</v>
      </c>
      <c r="BAK16">
        <v>14378</v>
      </c>
      <c r="BAL16">
        <v>11434</v>
      </c>
      <c r="BAM16">
        <v>11230</v>
      </c>
      <c r="BAN16">
        <v>10563</v>
      </c>
      <c r="BAO16">
        <v>10909</v>
      </c>
      <c r="BAP16">
        <v>10155</v>
      </c>
      <c r="BAQ16">
        <v>9882</v>
      </c>
      <c r="BAR16">
        <v>9789</v>
      </c>
      <c r="BAS16">
        <v>9811</v>
      </c>
      <c r="BAT16">
        <v>9712</v>
      </c>
      <c r="BAU16">
        <v>9746</v>
      </c>
      <c r="BAV16">
        <v>9703</v>
      </c>
      <c r="BAW16">
        <v>9610</v>
      </c>
      <c r="BAX16">
        <v>9508</v>
      </c>
      <c r="BAY16">
        <v>9334</v>
      </c>
      <c r="BAZ16">
        <v>9959</v>
      </c>
      <c r="BBA16">
        <v>9900</v>
      </c>
      <c r="BBB16">
        <v>9124</v>
      </c>
      <c r="BBC16">
        <v>21585</v>
      </c>
      <c r="BBD16">
        <v>19996</v>
      </c>
      <c r="BBE16">
        <v>19703</v>
      </c>
      <c r="BBF16">
        <v>19884</v>
      </c>
      <c r="BBG16">
        <v>18043</v>
      </c>
      <c r="BBH16">
        <v>17576</v>
      </c>
      <c r="BBI16">
        <v>17202</v>
      </c>
      <c r="BBJ16">
        <v>16499</v>
      </c>
      <c r="BBK16">
        <v>15848</v>
      </c>
      <c r="BBL16">
        <v>15411</v>
      </c>
      <c r="BBM16">
        <v>15053</v>
      </c>
      <c r="BBN16">
        <v>14771</v>
      </c>
      <c r="BBO16">
        <v>14535</v>
      </c>
      <c r="BBP16">
        <v>14536</v>
      </c>
      <c r="BBQ16">
        <v>14504</v>
      </c>
      <c r="BBR16">
        <v>14067</v>
      </c>
      <c r="BBS16">
        <v>13610</v>
      </c>
      <c r="BBT16">
        <v>8627</v>
      </c>
      <c r="BBU16">
        <v>8527</v>
      </c>
      <c r="BBV16">
        <v>8307</v>
      </c>
      <c r="BBW16">
        <v>10911</v>
      </c>
      <c r="BBX16">
        <v>10272</v>
      </c>
      <c r="BBY16">
        <v>9521</v>
      </c>
      <c r="BBZ16">
        <v>9709</v>
      </c>
      <c r="BCA16">
        <v>8636</v>
      </c>
      <c r="BCB16">
        <v>8114</v>
      </c>
      <c r="BCC16">
        <v>7871</v>
      </c>
      <c r="BCD16">
        <v>7317</v>
      </c>
      <c r="BCE16">
        <v>7489</v>
      </c>
      <c r="BCF16">
        <v>7184</v>
      </c>
      <c r="BCG16">
        <v>6793</v>
      </c>
      <c r="BCH16">
        <v>6699</v>
      </c>
      <c r="BCI16">
        <v>6664</v>
      </c>
      <c r="BCJ16">
        <v>6664</v>
      </c>
      <c r="BCK16">
        <v>6664</v>
      </c>
      <c r="BCL16">
        <v>6596</v>
      </c>
      <c r="BCM16">
        <v>6849</v>
      </c>
      <c r="BCN16">
        <v>6773</v>
      </c>
      <c r="BCO16">
        <v>6306</v>
      </c>
      <c r="BCP16">
        <v>6386</v>
      </c>
      <c r="BCQ16">
        <v>6658</v>
      </c>
      <c r="BCR16">
        <v>6379</v>
      </c>
      <c r="BCS16">
        <v>6393</v>
      </c>
      <c r="BCT16">
        <v>6338</v>
      </c>
      <c r="BCU16">
        <v>5753</v>
      </c>
      <c r="BCV16">
        <v>13666</v>
      </c>
      <c r="BCW16">
        <v>12995</v>
      </c>
      <c r="BCX16">
        <v>11816</v>
      </c>
      <c r="BCY16">
        <v>11042</v>
      </c>
      <c r="BCZ16">
        <v>10964</v>
      </c>
      <c r="BDA16">
        <v>10618</v>
      </c>
      <c r="BDB16">
        <v>10622</v>
      </c>
      <c r="BDC16">
        <v>10249</v>
      </c>
      <c r="BDD16">
        <v>9880</v>
      </c>
      <c r="BDE16">
        <v>9345</v>
      </c>
      <c r="BDF16">
        <v>8198</v>
      </c>
      <c r="BDG16">
        <v>8207</v>
      </c>
      <c r="BDH16">
        <v>8158</v>
      </c>
      <c r="BDI16">
        <v>7873</v>
      </c>
      <c r="BDJ16">
        <v>7764</v>
      </c>
      <c r="BDK16">
        <v>7592</v>
      </c>
      <c r="BDL16">
        <v>7370</v>
      </c>
      <c r="BDM16">
        <v>7201</v>
      </c>
      <c r="BDN16">
        <v>6833</v>
      </c>
      <c r="BDO16">
        <v>6824</v>
      </c>
      <c r="BDP16">
        <v>12189</v>
      </c>
      <c r="BDQ16">
        <v>13710</v>
      </c>
      <c r="BDR16">
        <v>12897</v>
      </c>
      <c r="BDS16">
        <v>12737</v>
      </c>
      <c r="BDT16">
        <v>12822</v>
      </c>
      <c r="BDU16">
        <v>12125</v>
      </c>
      <c r="BDV16">
        <v>10949</v>
      </c>
      <c r="BDW16">
        <v>10853</v>
      </c>
      <c r="BDX16">
        <v>10623</v>
      </c>
      <c r="BDY16">
        <v>9502</v>
      </c>
      <c r="BDZ16">
        <v>9370</v>
      </c>
      <c r="BEA16">
        <v>9911</v>
      </c>
      <c r="BEB16">
        <v>7917</v>
      </c>
      <c r="BEC16">
        <v>6520</v>
      </c>
      <c r="BED16">
        <v>6294</v>
      </c>
      <c r="BEE16">
        <v>5313</v>
      </c>
      <c r="BEF16">
        <v>4616</v>
      </c>
      <c r="BEG16">
        <v>4481</v>
      </c>
      <c r="BEH16">
        <v>4358</v>
      </c>
      <c r="BEI16">
        <v>4222</v>
      </c>
      <c r="BEJ16">
        <v>10992</v>
      </c>
      <c r="BEK16">
        <v>10279</v>
      </c>
      <c r="BEL16">
        <v>10478</v>
      </c>
      <c r="BEM16">
        <v>10542</v>
      </c>
      <c r="BEN16">
        <v>10183</v>
      </c>
      <c r="BEO16">
        <v>9458</v>
      </c>
      <c r="BEP16">
        <v>9217</v>
      </c>
      <c r="BEQ16">
        <v>5242</v>
      </c>
      <c r="BER16">
        <v>5182</v>
      </c>
      <c r="BES16">
        <v>4903</v>
      </c>
      <c r="BET16">
        <v>4642</v>
      </c>
      <c r="BEU16">
        <v>4317</v>
      </c>
      <c r="BEV16">
        <v>4263</v>
      </c>
      <c r="BEW16">
        <v>4169</v>
      </c>
      <c r="BEX16">
        <v>4169</v>
      </c>
      <c r="BEY16">
        <v>4169</v>
      </c>
      <c r="BEZ16">
        <v>3955</v>
      </c>
      <c r="BFA16">
        <v>3774</v>
      </c>
      <c r="BFB16">
        <v>3942</v>
      </c>
      <c r="BFC16">
        <v>3942</v>
      </c>
      <c r="BFD16">
        <v>3942</v>
      </c>
      <c r="BFE16">
        <v>3783</v>
      </c>
      <c r="BFF16">
        <v>3738</v>
      </c>
      <c r="BFG16">
        <v>3171</v>
      </c>
      <c r="BFH16">
        <v>3175</v>
      </c>
      <c r="BFI16">
        <v>14949</v>
      </c>
      <c r="BFJ16">
        <v>14287</v>
      </c>
      <c r="BFK16">
        <v>14416</v>
      </c>
      <c r="BFL16">
        <v>14298</v>
      </c>
      <c r="BFM16">
        <v>14189</v>
      </c>
      <c r="BFN16">
        <v>13506</v>
      </c>
      <c r="BFO16">
        <v>13498</v>
      </c>
      <c r="BFP16">
        <v>12988</v>
      </c>
      <c r="BFQ16">
        <v>12848</v>
      </c>
      <c r="BFR16">
        <v>13076</v>
      </c>
      <c r="BFS16">
        <v>12923</v>
      </c>
      <c r="BFT16">
        <v>12741</v>
      </c>
      <c r="BFU16">
        <v>12879</v>
      </c>
      <c r="BFV16">
        <v>12953</v>
      </c>
      <c r="BFW16">
        <v>10947</v>
      </c>
      <c r="BFX16">
        <v>11383</v>
      </c>
      <c r="BFY16">
        <v>10719</v>
      </c>
      <c r="BFZ16">
        <v>7292</v>
      </c>
      <c r="BGA16">
        <v>7236</v>
      </c>
      <c r="BGB16">
        <v>7277</v>
      </c>
      <c r="BGC16">
        <v>8786</v>
      </c>
      <c r="BGD16">
        <v>8666</v>
      </c>
      <c r="BGE16">
        <v>8608</v>
      </c>
      <c r="BGF16">
        <v>8448</v>
      </c>
      <c r="BGG16">
        <v>7833</v>
      </c>
      <c r="BGH16">
        <v>7751</v>
      </c>
      <c r="BGI16">
        <v>7955</v>
      </c>
      <c r="BGJ16">
        <v>7926</v>
      </c>
      <c r="BGK16">
        <v>7744</v>
      </c>
      <c r="BGL16">
        <v>8382</v>
      </c>
      <c r="BGM16">
        <v>6312</v>
      </c>
      <c r="BGN16">
        <v>6126</v>
      </c>
      <c r="BGO16">
        <v>5953</v>
      </c>
      <c r="BGP16">
        <v>5842</v>
      </c>
      <c r="BGQ16">
        <v>5871</v>
      </c>
      <c r="BGR16">
        <v>6150</v>
      </c>
      <c r="BGS16">
        <v>6392</v>
      </c>
      <c r="BGT16">
        <v>6183</v>
      </c>
      <c r="BGU16">
        <v>6163</v>
      </c>
      <c r="BGV16">
        <v>6132</v>
      </c>
      <c r="BGW16">
        <v>22644</v>
      </c>
      <c r="BGX16">
        <v>21937</v>
      </c>
      <c r="BGY16">
        <v>21402</v>
      </c>
      <c r="BGZ16">
        <v>20892</v>
      </c>
      <c r="BHA16">
        <v>20967</v>
      </c>
      <c r="BHB16">
        <v>21248</v>
      </c>
      <c r="BHC16">
        <v>22567</v>
      </c>
      <c r="BHD16">
        <v>23555</v>
      </c>
      <c r="BHE16">
        <v>21876</v>
      </c>
      <c r="BHF16">
        <v>22205</v>
      </c>
      <c r="BHG16">
        <v>21604</v>
      </c>
      <c r="BHH16">
        <v>21366</v>
      </c>
      <c r="BHI16">
        <v>19281</v>
      </c>
      <c r="BHJ16">
        <v>17810</v>
      </c>
      <c r="BHK16">
        <v>17539</v>
      </c>
      <c r="BHL16">
        <v>17351</v>
      </c>
      <c r="BHM16">
        <v>17641</v>
      </c>
      <c r="BHN16">
        <v>18080</v>
      </c>
      <c r="BHO16">
        <v>16901</v>
      </c>
      <c r="BHP16">
        <v>16771</v>
      </c>
      <c r="BHQ16">
        <v>16693</v>
      </c>
      <c r="BHR16">
        <v>16560</v>
      </c>
      <c r="BHS16">
        <v>14458</v>
      </c>
      <c r="BHT16">
        <v>13735</v>
      </c>
      <c r="BHU16">
        <v>13638</v>
      </c>
      <c r="BHV16">
        <v>15303</v>
      </c>
      <c r="BHW16">
        <v>14726</v>
      </c>
      <c r="BHX16">
        <v>13949</v>
      </c>
      <c r="BHY16">
        <v>12772</v>
      </c>
      <c r="BHZ16">
        <v>13007</v>
      </c>
      <c r="BIA16">
        <v>12829</v>
      </c>
      <c r="BIB16">
        <v>13272</v>
      </c>
      <c r="BIC16">
        <v>12124</v>
      </c>
      <c r="BID16">
        <v>12032</v>
      </c>
      <c r="BIE16">
        <v>11140</v>
      </c>
      <c r="BIF16">
        <v>10122</v>
      </c>
      <c r="BIG16">
        <v>9859</v>
      </c>
      <c r="BIH16">
        <v>9196</v>
      </c>
      <c r="BII16">
        <v>9090</v>
      </c>
      <c r="BIJ16">
        <v>8837</v>
      </c>
      <c r="BIK16">
        <v>8301</v>
      </c>
      <c r="BIL16">
        <v>8223</v>
      </c>
      <c r="BIM16">
        <v>7487</v>
      </c>
      <c r="BIN16">
        <v>7273</v>
      </c>
      <c r="BIO16">
        <v>7243</v>
      </c>
      <c r="BIP16">
        <v>9623</v>
      </c>
      <c r="BIQ16">
        <v>8994</v>
      </c>
      <c r="BIR16">
        <v>9074</v>
      </c>
      <c r="BIS16">
        <v>8677</v>
      </c>
      <c r="BIT16">
        <v>8465</v>
      </c>
      <c r="BIU16">
        <v>8484</v>
      </c>
      <c r="BIV16">
        <v>8367</v>
      </c>
      <c r="BIW16">
        <v>8224</v>
      </c>
      <c r="BIX16">
        <v>8201</v>
      </c>
      <c r="BIY16">
        <v>8088</v>
      </c>
      <c r="BIZ16">
        <v>7953</v>
      </c>
      <c r="BJA16">
        <v>8207</v>
      </c>
      <c r="BJB16">
        <v>8202</v>
      </c>
      <c r="BJC16">
        <v>7942</v>
      </c>
      <c r="BJD16">
        <v>7975</v>
      </c>
      <c r="BJE16">
        <v>6031</v>
      </c>
      <c r="BJF16">
        <v>6013</v>
      </c>
      <c r="BJG16">
        <v>6115</v>
      </c>
      <c r="BJH16">
        <v>5930</v>
      </c>
      <c r="BJI16">
        <v>5748</v>
      </c>
      <c r="BJJ16">
        <v>6844</v>
      </c>
      <c r="BJK16">
        <v>6961</v>
      </c>
      <c r="BJL16">
        <v>6502</v>
      </c>
      <c r="BJM16">
        <v>6421</v>
      </c>
      <c r="BJN16">
        <v>6475</v>
      </c>
      <c r="BJO16">
        <v>6331</v>
      </c>
      <c r="BJP16">
        <v>6335</v>
      </c>
      <c r="BJQ16">
        <v>6204</v>
      </c>
      <c r="BJR16">
        <v>6244</v>
      </c>
      <c r="BJS16">
        <v>6238</v>
      </c>
      <c r="BJT16">
        <v>6252</v>
      </c>
      <c r="BJU16">
        <v>6177</v>
      </c>
      <c r="BJV16">
        <v>6189</v>
      </c>
      <c r="BJW16">
        <v>6419</v>
      </c>
      <c r="BJX16">
        <v>6422</v>
      </c>
      <c r="BJY16">
        <v>6490</v>
      </c>
      <c r="BJZ16">
        <v>6581</v>
      </c>
      <c r="BKA16">
        <v>6730</v>
      </c>
      <c r="BKB16">
        <v>6539</v>
      </c>
      <c r="BKC16">
        <v>6501</v>
      </c>
      <c r="BKD16">
        <v>6545</v>
      </c>
      <c r="BKE16">
        <v>6423</v>
      </c>
      <c r="BKF16">
        <v>6583</v>
      </c>
      <c r="BKG16">
        <v>6716</v>
      </c>
      <c r="BKH16">
        <v>6624</v>
      </c>
      <c r="BKI16">
        <v>22808</v>
      </c>
      <c r="BKJ16">
        <v>22399</v>
      </c>
      <c r="BKK16">
        <v>22462</v>
      </c>
      <c r="BKL16">
        <v>22250</v>
      </c>
      <c r="BKM16">
        <v>20768</v>
      </c>
      <c r="BKN16">
        <v>20799</v>
      </c>
      <c r="BKO16">
        <v>20650</v>
      </c>
      <c r="BKP16">
        <v>20425</v>
      </c>
      <c r="BKQ16">
        <v>20321</v>
      </c>
      <c r="BKR16">
        <v>19876</v>
      </c>
      <c r="BKS16">
        <v>20013</v>
      </c>
      <c r="BKT16">
        <v>18763</v>
      </c>
      <c r="BKU16">
        <v>18908</v>
      </c>
      <c r="BKV16">
        <v>18918</v>
      </c>
      <c r="BKW16">
        <v>18866</v>
      </c>
      <c r="BKX16">
        <v>18918</v>
      </c>
      <c r="BKY16">
        <v>18996</v>
      </c>
      <c r="BKZ16">
        <v>18879</v>
      </c>
      <c r="BLA16">
        <v>18917</v>
      </c>
      <c r="BLB16">
        <v>18897</v>
      </c>
      <c r="BLC16">
        <v>11233</v>
      </c>
      <c r="BLD16">
        <v>10243</v>
      </c>
      <c r="BLE16">
        <v>9072</v>
      </c>
      <c r="BLF16">
        <v>8666</v>
      </c>
      <c r="BLG16">
        <v>8654</v>
      </c>
      <c r="BLH16">
        <v>8385</v>
      </c>
      <c r="BLI16">
        <v>8042</v>
      </c>
      <c r="BLJ16">
        <v>8028</v>
      </c>
      <c r="BLK16">
        <v>8094</v>
      </c>
      <c r="BLL16">
        <v>8220</v>
      </c>
      <c r="BLM16">
        <v>8159</v>
      </c>
      <c r="BLN16">
        <v>8063</v>
      </c>
      <c r="BLO16">
        <v>7982</v>
      </c>
      <c r="BLP16">
        <v>7895</v>
      </c>
      <c r="BLQ16">
        <v>7895</v>
      </c>
      <c r="BLR16">
        <v>7857</v>
      </c>
      <c r="BLS16">
        <v>7986</v>
      </c>
      <c r="BLT16">
        <v>8072</v>
      </c>
      <c r="BLU16">
        <v>8040</v>
      </c>
      <c r="BLV16">
        <v>8281</v>
      </c>
      <c r="BLW16">
        <v>8060</v>
      </c>
      <c r="BLX16">
        <v>8014</v>
      </c>
      <c r="BLY16">
        <v>7854</v>
      </c>
      <c r="BLZ16">
        <v>8135</v>
      </c>
      <c r="BMA16">
        <v>8114</v>
      </c>
      <c r="BMB16">
        <v>10646</v>
      </c>
      <c r="BMC16">
        <v>9841</v>
      </c>
      <c r="BMD16">
        <v>9327</v>
      </c>
      <c r="BME16">
        <v>9327</v>
      </c>
      <c r="BMF16">
        <v>9327</v>
      </c>
      <c r="BMG16">
        <v>9160</v>
      </c>
      <c r="BMH16">
        <v>9169</v>
      </c>
      <c r="BMI16">
        <v>9164</v>
      </c>
      <c r="BMJ16">
        <v>9143</v>
      </c>
      <c r="BMK16">
        <v>9045</v>
      </c>
      <c r="BML16">
        <v>9068</v>
      </c>
      <c r="BMM16">
        <v>9136</v>
      </c>
      <c r="BMN16">
        <v>9254</v>
      </c>
      <c r="BMO16">
        <v>9273</v>
      </c>
      <c r="BMP16">
        <v>9457</v>
      </c>
      <c r="BMQ16">
        <v>9534</v>
      </c>
      <c r="BMR16">
        <v>9649</v>
      </c>
      <c r="BMS16">
        <v>9429</v>
      </c>
      <c r="BMT16">
        <v>9218</v>
      </c>
      <c r="BMU16">
        <v>8971</v>
      </c>
      <c r="BMV16">
        <v>20887</v>
      </c>
      <c r="BMW16">
        <v>20760</v>
      </c>
      <c r="BMX16">
        <v>20627</v>
      </c>
      <c r="BMY16">
        <v>20847</v>
      </c>
      <c r="BMZ16">
        <v>21304</v>
      </c>
      <c r="BNA16">
        <v>21042</v>
      </c>
      <c r="BNB16">
        <v>19166</v>
      </c>
      <c r="BNC16">
        <v>18030</v>
      </c>
      <c r="BND16">
        <v>18240</v>
      </c>
      <c r="BNE16">
        <v>17264</v>
      </c>
      <c r="BNF16">
        <v>16875</v>
      </c>
      <c r="BNG16">
        <v>16759</v>
      </c>
      <c r="BNH16">
        <v>16791</v>
      </c>
      <c r="BNI16">
        <v>17400</v>
      </c>
      <c r="BNJ16">
        <v>15632</v>
      </c>
      <c r="BNK16">
        <v>15567</v>
      </c>
      <c r="BNL16">
        <v>15110</v>
      </c>
      <c r="BNM16">
        <v>15189</v>
      </c>
      <c r="BNN16">
        <v>14733</v>
      </c>
      <c r="BNO16">
        <v>14779</v>
      </c>
      <c r="BNP16">
        <v>27451</v>
      </c>
      <c r="BNQ16">
        <v>26915</v>
      </c>
      <c r="BNR16">
        <v>26019</v>
      </c>
      <c r="BNS16">
        <v>25847</v>
      </c>
      <c r="BNT16">
        <v>26026</v>
      </c>
      <c r="BNU16">
        <v>25736</v>
      </c>
      <c r="BNV16">
        <v>23815</v>
      </c>
      <c r="BNW16">
        <v>23499</v>
      </c>
      <c r="BNX16">
        <v>23263</v>
      </c>
      <c r="BNY16">
        <v>24989</v>
      </c>
      <c r="BNZ16">
        <v>23307</v>
      </c>
      <c r="BOA16">
        <v>21280</v>
      </c>
      <c r="BOB16">
        <v>21232</v>
      </c>
      <c r="BOC16">
        <v>20509</v>
      </c>
      <c r="BOD16">
        <v>20099</v>
      </c>
      <c r="BOE16">
        <v>19838</v>
      </c>
      <c r="BOF16">
        <v>18778</v>
      </c>
      <c r="BOG16">
        <v>18719</v>
      </c>
      <c r="BOH16">
        <v>13956</v>
      </c>
      <c r="BOI16">
        <v>14032</v>
      </c>
      <c r="BOJ16">
        <v>18690</v>
      </c>
      <c r="BOK16">
        <v>16710</v>
      </c>
      <c r="BOL16">
        <v>13407</v>
      </c>
      <c r="BOM16">
        <v>13053</v>
      </c>
      <c r="BON16">
        <v>12418</v>
      </c>
      <c r="BOO16">
        <v>11930</v>
      </c>
      <c r="BOP16">
        <v>12055</v>
      </c>
      <c r="BOQ16">
        <v>11924</v>
      </c>
      <c r="BOR16">
        <v>11312</v>
      </c>
      <c r="BOS16">
        <v>11073</v>
      </c>
      <c r="BOT16">
        <v>10505</v>
      </c>
      <c r="BOU16">
        <v>9816</v>
      </c>
      <c r="BOV16">
        <v>9821</v>
      </c>
      <c r="BOW16">
        <v>10491</v>
      </c>
      <c r="BOX16">
        <v>10442</v>
      </c>
      <c r="BOY16">
        <v>10218</v>
      </c>
      <c r="BOZ16">
        <v>10218</v>
      </c>
      <c r="BPA16">
        <v>10218</v>
      </c>
      <c r="BPB16">
        <v>10155</v>
      </c>
      <c r="BPC16">
        <v>10024</v>
      </c>
      <c r="BPD16">
        <v>10024</v>
      </c>
      <c r="BPE16">
        <v>10024</v>
      </c>
      <c r="BPF16">
        <v>10024</v>
      </c>
      <c r="BPG16">
        <v>10024</v>
      </c>
      <c r="BPH16">
        <v>9681</v>
      </c>
      <c r="BPI16">
        <v>27986</v>
      </c>
      <c r="BPJ16">
        <v>27579</v>
      </c>
      <c r="BPK16">
        <v>26162</v>
      </c>
      <c r="BPL16">
        <v>25325</v>
      </c>
      <c r="BPM16">
        <v>25578</v>
      </c>
      <c r="BPN16">
        <v>25574</v>
      </c>
      <c r="BPO16">
        <v>25906</v>
      </c>
      <c r="BPP16">
        <v>19238</v>
      </c>
      <c r="BPQ16">
        <v>18906</v>
      </c>
      <c r="BPR16">
        <v>18819</v>
      </c>
      <c r="BPS16">
        <v>18566</v>
      </c>
      <c r="BPT16">
        <v>18102</v>
      </c>
      <c r="BPU16">
        <v>17468</v>
      </c>
      <c r="BPV16">
        <v>14367</v>
      </c>
      <c r="BPW16">
        <v>14321</v>
      </c>
      <c r="BPX16">
        <v>14367</v>
      </c>
      <c r="BPY16">
        <v>14439</v>
      </c>
      <c r="BPZ16">
        <v>14424</v>
      </c>
      <c r="BQA16">
        <v>14406</v>
      </c>
      <c r="BQB16">
        <v>14133</v>
      </c>
      <c r="BQC16">
        <v>16799</v>
      </c>
      <c r="BQD16">
        <v>15038</v>
      </c>
      <c r="BQE16">
        <v>15069</v>
      </c>
      <c r="BQF16">
        <v>15330</v>
      </c>
      <c r="BQG16">
        <v>13578</v>
      </c>
      <c r="BQH16">
        <v>13360</v>
      </c>
      <c r="BQI16">
        <v>12162</v>
      </c>
      <c r="BQJ16">
        <v>10954</v>
      </c>
      <c r="BQK16">
        <v>10313</v>
      </c>
      <c r="BQL16">
        <v>10283</v>
      </c>
      <c r="BQM16">
        <v>10488</v>
      </c>
      <c r="BQN16">
        <v>9955</v>
      </c>
      <c r="BQO16">
        <v>9832</v>
      </c>
      <c r="BQP16">
        <v>9693</v>
      </c>
      <c r="BQQ16">
        <v>9819</v>
      </c>
      <c r="BQR16">
        <v>9683</v>
      </c>
      <c r="BQS16">
        <v>9971</v>
      </c>
      <c r="BQT16">
        <v>9994</v>
      </c>
      <c r="BQU16">
        <v>10099</v>
      </c>
      <c r="BQV16">
        <v>9576</v>
      </c>
      <c r="BQW16">
        <v>9589</v>
      </c>
      <c r="BQX16">
        <v>9520</v>
      </c>
      <c r="BQY16">
        <v>9500</v>
      </c>
      <c r="BQZ16">
        <v>9485</v>
      </c>
      <c r="BRA16">
        <v>8410</v>
      </c>
      <c r="BRB16">
        <v>15984</v>
      </c>
      <c r="BRC16">
        <v>15688</v>
      </c>
      <c r="BRD16">
        <v>15638</v>
      </c>
      <c r="BRE16">
        <v>15344</v>
      </c>
      <c r="BRF16">
        <v>15525</v>
      </c>
      <c r="BRG16">
        <v>15435</v>
      </c>
      <c r="BRH16">
        <v>15365</v>
      </c>
      <c r="BRI16">
        <v>15319</v>
      </c>
      <c r="BRJ16">
        <v>14741</v>
      </c>
      <c r="BRK16">
        <v>14695</v>
      </c>
      <c r="BRL16">
        <v>14246</v>
      </c>
      <c r="BRM16">
        <v>13188</v>
      </c>
      <c r="BRN16">
        <v>12996</v>
      </c>
      <c r="BRO16">
        <v>11113</v>
      </c>
      <c r="BRP16">
        <v>10902</v>
      </c>
      <c r="BRQ16">
        <v>10692</v>
      </c>
      <c r="BRR16">
        <v>10730</v>
      </c>
      <c r="BRS16">
        <v>10385</v>
      </c>
      <c r="BRT16">
        <v>10476</v>
      </c>
      <c r="BRU16">
        <v>10641</v>
      </c>
      <c r="BRV16">
        <v>51640</v>
      </c>
      <c r="BRW16">
        <v>51864</v>
      </c>
      <c r="BRX16">
        <v>49875</v>
      </c>
      <c r="BRY16">
        <v>48356</v>
      </c>
      <c r="BRZ16">
        <v>48104</v>
      </c>
      <c r="BSA16">
        <v>42462</v>
      </c>
      <c r="BSB16">
        <v>41690</v>
      </c>
      <c r="BSC16">
        <v>41599</v>
      </c>
      <c r="BSD16">
        <v>40606</v>
      </c>
      <c r="BSE16">
        <v>41155</v>
      </c>
      <c r="BSF16">
        <v>43826</v>
      </c>
      <c r="BSG16">
        <v>43948</v>
      </c>
      <c r="BSH16">
        <v>40690</v>
      </c>
      <c r="BSI16">
        <v>40621</v>
      </c>
      <c r="BSJ16">
        <v>40442</v>
      </c>
      <c r="BSK16">
        <v>40450</v>
      </c>
      <c r="BSL16">
        <v>39964</v>
      </c>
      <c r="BSM16">
        <v>39816</v>
      </c>
      <c r="BSN16">
        <v>39515</v>
      </c>
      <c r="BSO16">
        <v>38584</v>
      </c>
      <c r="BSP16">
        <v>23591</v>
      </c>
      <c r="BSQ16">
        <v>22492</v>
      </c>
      <c r="BSR16">
        <v>21655</v>
      </c>
      <c r="BSS16">
        <v>22095</v>
      </c>
      <c r="BST16">
        <v>20730</v>
      </c>
      <c r="BSU16">
        <v>20387</v>
      </c>
      <c r="BSV16">
        <v>19944</v>
      </c>
      <c r="BSW16">
        <v>19856</v>
      </c>
      <c r="BSX16">
        <v>19575</v>
      </c>
      <c r="BSY16">
        <v>20939</v>
      </c>
      <c r="BSZ16">
        <v>20739</v>
      </c>
      <c r="BTA16">
        <v>20524</v>
      </c>
      <c r="BTB16">
        <v>20037</v>
      </c>
      <c r="BTC16">
        <v>21356</v>
      </c>
      <c r="BTD16">
        <v>19142</v>
      </c>
      <c r="BTE16">
        <v>18636</v>
      </c>
      <c r="BTF16">
        <v>18132</v>
      </c>
      <c r="BTG16">
        <v>17499</v>
      </c>
      <c r="BTH16">
        <v>16782</v>
      </c>
      <c r="BTI16">
        <v>17121</v>
      </c>
      <c r="BTJ16">
        <v>16557</v>
      </c>
      <c r="BTK16">
        <v>16725</v>
      </c>
      <c r="BTL16">
        <v>16332</v>
      </c>
      <c r="BTM16">
        <v>16262</v>
      </c>
      <c r="BTN16">
        <v>15425</v>
      </c>
      <c r="BTO16">
        <v>41460</v>
      </c>
      <c r="BTP16">
        <v>41294</v>
      </c>
      <c r="BTQ16">
        <v>41214</v>
      </c>
      <c r="BTR16">
        <v>38530</v>
      </c>
      <c r="BTS16">
        <v>36960</v>
      </c>
      <c r="BTT16">
        <v>36230</v>
      </c>
      <c r="BTU16">
        <v>35968</v>
      </c>
      <c r="BTV16">
        <v>35704</v>
      </c>
      <c r="BTW16">
        <v>34230</v>
      </c>
      <c r="BTX16">
        <v>34344</v>
      </c>
      <c r="BTY16">
        <v>33710</v>
      </c>
      <c r="BTZ16">
        <v>34095</v>
      </c>
      <c r="BUA16">
        <v>34769</v>
      </c>
      <c r="BUB16">
        <v>34696</v>
      </c>
      <c r="BUC16">
        <v>34605</v>
      </c>
      <c r="BUD16">
        <v>34622</v>
      </c>
      <c r="BUE16">
        <v>25265</v>
      </c>
      <c r="BUF16">
        <v>25134</v>
      </c>
      <c r="BUG16">
        <v>25084</v>
      </c>
      <c r="BUH16">
        <v>24637</v>
      </c>
      <c r="BUI16">
        <v>27390</v>
      </c>
      <c r="BUJ16">
        <v>26163</v>
      </c>
      <c r="BUK16">
        <v>25791</v>
      </c>
      <c r="BUL16">
        <v>27511</v>
      </c>
      <c r="BUM16">
        <v>25927</v>
      </c>
      <c r="BUN16">
        <v>25930</v>
      </c>
      <c r="BUO16">
        <v>25712</v>
      </c>
      <c r="BUP16">
        <v>25653</v>
      </c>
      <c r="BUQ16">
        <v>25451</v>
      </c>
      <c r="BUR16">
        <v>25226</v>
      </c>
      <c r="BUS16">
        <v>25448</v>
      </c>
      <c r="BUT16">
        <v>25516</v>
      </c>
      <c r="BUU16">
        <v>25383</v>
      </c>
      <c r="BUV16">
        <v>24858</v>
      </c>
      <c r="BUW16">
        <v>24725</v>
      </c>
      <c r="BUX16">
        <v>23602</v>
      </c>
      <c r="BUY16">
        <v>20046</v>
      </c>
      <c r="BUZ16">
        <v>19238</v>
      </c>
      <c r="BVA16">
        <v>19161</v>
      </c>
      <c r="BVB16">
        <v>18863</v>
      </c>
      <c r="BVC16">
        <v>11043</v>
      </c>
      <c r="BVD16">
        <v>10592</v>
      </c>
      <c r="BVE16">
        <v>9234</v>
      </c>
      <c r="BVF16">
        <v>9071</v>
      </c>
      <c r="BVG16">
        <v>9125</v>
      </c>
      <c r="BVH16">
        <v>8973</v>
      </c>
      <c r="BVI16">
        <v>8971</v>
      </c>
      <c r="BVJ16">
        <v>8997</v>
      </c>
      <c r="BVK16">
        <v>7535</v>
      </c>
      <c r="BVL16">
        <v>6490</v>
      </c>
      <c r="BVM16">
        <v>5536</v>
      </c>
      <c r="BVN16">
        <v>6061</v>
      </c>
      <c r="BVO16">
        <v>6795</v>
      </c>
      <c r="BVP16">
        <v>5403</v>
      </c>
      <c r="BVQ16">
        <v>5277</v>
      </c>
      <c r="BVR16">
        <v>6252</v>
      </c>
      <c r="BVS16">
        <v>6252</v>
      </c>
      <c r="BVT16">
        <v>6817</v>
      </c>
      <c r="BVU16">
        <v>6425</v>
      </c>
      <c r="BVV16">
        <v>5595</v>
      </c>
      <c r="BVW16">
        <v>6254</v>
      </c>
      <c r="BVX16">
        <v>5589</v>
      </c>
      <c r="BVY16">
        <v>5276</v>
      </c>
      <c r="BVZ16">
        <v>5276</v>
      </c>
      <c r="BWA16">
        <v>5276</v>
      </c>
      <c r="BWB16">
        <v>9365</v>
      </c>
      <c r="BWC16">
        <v>8536</v>
      </c>
      <c r="BWD16">
        <v>7738</v>
      </c>
      <c r="BWE16">
        <v>7348</v>
      </c>
      <c r="BWF16">
        <v>6440</v>
      </c>
      <c r="BWG16">
        <v>6293</v>
      </c>
      <c r="BWH16">
        <v>6114</v>
      </c>
      <c r="BWI16">
        <v>6207</v>
      </c>
      <c r="BWJ16">
        <v>5339</v>
      </c>
      <c r="BWK16">
        <v>5392</v>
      </c>
      <c r="BWL16">
        <v>5554</v>
      </c>
      <c r="BWM16">
        <v>5400</v>
      </c>
      <c r="BWN16">
        <v>5392</v>
      </c>
      <c r="BWO16">
        <v>5409</v>
      </c>
      <c r="BWP16">
        <v>5408</v>
      </c>
      <c r="BWQ16">
        <v>5416</v>
      </c>
      <c r="BWR16">
        <v>4949</v>
      </c>
      <c r="BWS16">
        <v>4729</v>
      </c>
      <c r="BWT16">
        <v>4170</v>
      </c>
      <c r="BWU16">
        <v>3934</v>
      </c>
      <c r="BWV16">
        <v>3743</v>
      </c>
      <c r="BWW16">
        <v>15967</v>
      </c>
      <c r="BWX16">
        <v>15639</v>
      </c>
      <c r="BWY16">
        <v>15835</v>
      </c>
      <c r="BWZ16">
        <v>16602</v>
      </c>
      <c r="BXA16">
        <v>16281</v>
      </c>
      <c r="BXB16">
        <v>15982</v>
      </c>
      <c r="BXC16">
        <v>16385</v>
      </c>
      <c r="BXD16">
        <v>15416</v>
      </c>
      <c r="BXE16">
        <v>14736</v>
      </c>
      <c r="BXF16">
        <v>14680</v>
      </c>
      <c r="BXG16">
        <v>14149</v>
      </c>
      <c r="BXH16">
        <v>13941</v>
      </c>
      <c r="BXI16">
        <v>13911</v>
      </c>
      <c r="BXJ16">
        <v>13653</v>
      </c>
      <c r="BXK16">
        <v>11374</v>
      </c>
      <c r="BXL16">
        <v>10921</v>
      </c>
      <c r="BXM16">
        <v>10114</v>
      </c>
      <c r="BXN16">
        <v>10728</v>
      </c>
      <c r="BXO16">
        <v>10456</v>
      </c>
      <c r="BXP16">
        <v>10175</v>
      </c>
      <c r="BXQ16">
        <v>10165</v>
      </c>
      <c r="BXR16">
        <v>10281</v>
      </c>
      <c r="BXS16">
        <v>9983</v>
      </c>
      <c r="BXT16">
        <v>9793</v>
      </c>
      <c r="BXU16">
        <v>27912</v>
      </c>
      <c r="BXV16">
        <v>28457</v>
      </c>
      <c r="BXW16">
        <v>27427</v>
      </c>
      <c r="BXX16">
        <v>27571</v>
      </c>
      <c r="BXY16">
        <v>24574</v>
      </c>
      <c r="BXZ16">
        <v>25349</v>
      </c>
      <c r="BYA16">
        <v>26816</v>
      </c>
      <c r="BYB16">
        <v>26338</v>
      </c>
      <c r="BYC16">
        <v>26105</v>
      </c>
      <c r="BYD16">
        <v>26008</v>
      </c>
      <c r="BYE16">
        <v>25712</v>
      </c>
      <c r="BYF16">
        <v>24811</v>
      </c>
      <c r="BYG16">
        <v>24811</v>
      </c>
      <c r="BYH16">
        <v>24717</v>
      </c>
      <c r="BYI16">
        <v>21651</v>
      </c>
      <c r="BYJ16">
        <v>22275</v>
      </c>
      <c r="BYK16">
        <v>22371</v>
      </c>
      <c r="BYL16">
        <v>22290</v>
      </c>
      <c r="BYM16">
        <v>22285</v>
      </c>
      <c r="BYN16">
        <v>21950</v>
      </c>
      <c r="BYO16">
        <v>23571</v>
      </c>
      <c r="BYP16">
        <v>21329</v>
      </c>
      <c r="BYQ16">
        <v>19896</v>
      </c>
      <c r="BYR16">
        <v>20628</v>
      </c>
      <c r="BYS16">
        <v>19857</v>
      </c>
      <c r="BYT16">
        <v>19183</v>
      </c>
      <c r="BYU16">
        <v>18411</v>
      </c>
      <c r="BYV16">
        <v>18611</v>
      </c>
      <c r="BYW16">
        <v>18076</v>
      </c>
      <c r="BYX16">
        <v>17277</v>
      </c>
      <c r="BYY16">
        <v>17214</v>
      </c>
      <c r="BYZ16">
        <v>16868</v>
      </c>
      <c r="BZA16">
        <v>16868</v>
      </c>
      <c r="BZB16">
        <v>16868</v>
      </c>
      <c r="BZC16">
        <v>16871</v>
      </c>
      <c r="BZD16">
        <v>16627</v>
      </c>
      <c r="BZE16">
        <v>16627</v>
      </c>
      <c r="BZF16">
        <v>16627</v>
      </c>
      <c r="BZG16">
        <v>16627</v>
      </c>
      <c r="BZH16">
        <v>16693</v>
      </c>
      <c r="BZI16">
        <v>31173</v>
      </c>
      <c r="BZJ16">
        <v>31808</v>
      </c>
      <c r="BZK16">
        <v>34051</v>
      </c>
      <c r="BZL16">
        <v>35020</v>
      </c>
      <c r="BZM16">
        <v>34697</v>
      </c>
      <c r="BZN16">
        <v>34571</v>
      </c>
      <c r="BZO16">
        <v>34445</v>
      </c>
      <c r="BZP16">
        <v>33537</v>
      </c>
      <c r="BZQ16">
        <v>31935</v>
      </c>
      <c r="BZR16">
        <v>30769</v>
      </c>
      <c r="BZS16">
        <v>28138</v>
      </c>
      <c r="BZT16">
        <v>28362</v>
      </c>
      <c r="BZU16">
        <v>28312</v>
      </c>
      <c r="BZV16">
        <v>28520</v>
      </c>
      <c r="BZW16">
        <v>28627</v>
      </c>
      <c r="BZX16">
        <v>29415</v>
      </c>
      <c r="BZY16">
        <v>29726</v>
      </c>
      <c r="BZZ16">
        <v>29709</v>
      </c>
      <c r="CAA16">
        <v>29984</v>
      </c>
      <c r="CAB16">
        <v>29808</v>
      </c>
      <c r="CAC16">
        <v>32995</v>
      </c>
      <c r="CAD16">
        <v>32103</v>
      </c>
      <c r="CAE16">
        <v>28695</v>
      </c>
      <c r="CAF16">
        <v>28775</v>
      </c>
      <c r="CAG16">
        <v>27977</v>
      </c>
      <c r="CAH16">
        <v>27195</v>
      </c>
      <c r="CAI16">
        <v>26783</v>
      </c>
      <c r="CAJ16">
        <v>24987</v>
      </c>
      <c r="CAK16">
        <v>21247</v>
      </c>
      <c r="CAL16">
        <v>21270</v>
      </c>
      <c r="CAM16">
        <v>20162</v>
      </c>
      <c r="CAN16">
        <v>20219</v>
      </c>
      <c r="CAO16">
        <v>20231</v>
      </c>
      <c r="CAP16">
        <v>20127</v>
      </c>
      <c r="CAQ16">
        <v>19467</v>
      </c>
      <c r="CAR16">
        <v>19542</v>
      </c>
      <c r="CAS16">
        <v>18819</v>
      </c>
      <c r="CAT16">
        <v>17114</v>
      </c>
      <c r="CAU16">
        <v>16855</v>
      </c>
      <c r="CAV16">
        <v>14999</v>
      </c>
      <c r="CAW16">
        <v>13306</v>
      </c>
      <c r="CAX16">
        <v>12773</v>
      </c>
      <c r="CAY16">
        <v>12426</v>
      </c>
      <c r="CAZ16">
        <v>11634</v>
      </c>
      <c r="CBA16">
        <v>11313</v>
      </c>
      <c r="CBB16">
        <v>33758</v>
      </c>
      <c r="CBC16">
        <v>32370</v>
      </c>
      <c r="CBD16">
        <v>26922</v>
      </c>
      <c r="CBE16">
        <v>26287</v>
      </c>
      <c r="CBF16">
        <v>23536</v>
      </c>
      <c r="CBG16">
        <v>22582</v>
      </c>
      <c r="CBH16">
        <v>21016</v>
      </c>
      <c r="CBI16">
        <v>20761</v>
      </c>
      <c r="CBJ16">
        <v>20162</v>
      </c>
      <c r="CBK16">
        <v>20029</v>
      </c>
      <c r="CBL16">
        <v>19507</v>
      </c>
      <c r="CBM16">
        <v>19298</v>
      </c>
      <c r="CBN16">
        <v>17996</v>
      </c>
      <c r="CBO16">
        <v>17122</v>
      </c>
      <c r="CBP16">
        <v>16749</v>
      </c>
      <c r="CBQ16">
        <v>16748</v>
      </c>
      <c r="CBR16">
        <v>15590</v>
      </c>
      <c r="CBS16">
        <v>15799</v>
      </c>
      <c r="CBT16">
        <v>14627</v>
      </c>
      <c r="CBU16">
        <v>14570</v>
      </c>
      <c r="CBV16">
        <v>83658</v>
      </c>
      <c r="CBW16">
        <v>82500</v>
      </c>
      <c r="CBX16">
        <v>80883</v>
      </c>
      <c r="CBY16">
        <v>80182</v>
      </c>
      <c r="CBZ16">
        <v>79928</v>
      </c>
      <c r="CCA16">
        <v>80445</v>
      </c>
      <c r="CCB16">
        <v>80058</v>
      </c>
      <c r="CCC16">
        <v>79274</v>
      </c>
      <c r="CCD16">
        <v>75922</v>
      </c>
      <c r="CCE16">
        <v>73897</v>
      </c>
      <c r="CCF16">
        <v>69916</v>
      </c>
      <c r="CCG16">
        <v>69952</v>
      </c>
      <c r="CCH16">
        <v>68271</v>
      </c>
      <c r="CCI16">
        <v>68366</v>
      </c>
      <c r="CCJ16">
        <v>67070</v>
      </c>
      <c r="CCK16">
        <v>65109</v>
      </c>
      <c r="CCL16">
        <v>63738</v>
      </c>
      <c r="CCM16">
        <v>62362</v>
      </c>
      <c r="CCN16">
        <v>61455</v>
      </c>
      <c r="CCO16">
        <v>60132</v>
      </c>
      <c r="CCP16">
        <v>37661</v>
      </c>
      <c r="CCQ16">
        <v>35703</v>
      </c>
      <c r="CCR16">
        <v>35085</v>
      </c>
      <c r="CCS16">
        <v>34313</v>
      </c>
      <c r="CCT16">
        <v>29312</v>
      </c>
      <c r="CCU16">
        <v>29238</v>
      </c>
      <c r="CCV16">
        <v>29210</v>
      </c>
      <c r="CCW16">
        <v>29145</v>
      </c>
      <c r="CCX16">
        <v>28238</v>
      </c>
      <c r="CCY16">
        <v>25749</v>
      </c>
      <c r="CCZ16">
        <v>25231</v>
      </c>
      <c r="CDA16">
        <v>25601</v>
      </c>
      <c r="CDB16">
        <v>25287</v>
      </c>
      <c r="CDC16">
        <v>22854</v>
      </c>
      <c r="CDD16">
        <v>22850</v>
      </c>
      <c r="CDE16">
        <v>22846</v>
      </c>
      <c r="CDF16">
        <v>22887</v>
      </c>
      <c r="CDG16">
        <v>18311</v>
      </c>
      <c r="CDH16">
        <v>17884</v>
      </c>
      <c r="CDI16">
        <v>18063</v>
      </c>
      <c r="CDJ16">
        <v>18084</v>
      </c>
      <c r="CDK16">
        <v>18146</v>
      </c>
      <c r="CDL16">
        <v>17248</v>
      </c>
      <c r="CDM16">
        <v>17506</v>
      </c>
      <c r="CDN16">
        <v>16987</v>
      </c>
      <c r="CDO16">
        <v>21139</v>
      </c>
      <c r="CDP16">
        <v>21135</v>
      </c>
      <c r="CDQ16">
        <v>21211</v>
      </c>
      <c r="CDR16">
        <v>21070</v>
      </c>
      <c r="CDS16">
        <v>20934</v>
      </c>
      <c r="CDT16">
        <v>19940</v>
      </c>
      <c r="CDU16">
        <v>19982</v>
      </c>
      <c r="CDV16">
        <v>20753</v>
      </c>
      <c r="CDW16">
        <v>21146</v>
      </c>
      <c r="CDX16">
        <v>20845</v>
      </c>
      <c r="CDY16">
        <v>20481</v>
      </c>
      <c r="CDZ16">
        <v>19997</v>
      </c>
      <c r="CEA16">
        <v>19824</v>
      </c>
      <c r="CEB16">
        <v>19337</v>
      </c>
      <c r="CEC16">
        <v>19397</v>
      </c>
      <c r="CED16">
        <v>17956</v>
      </c>
      <c r="CEE16">
        <v>17935</v>
      </c>
      <c r="CEF16">
        <v>17795</v>
      </c>
      <c r="CEG16">
        <v>16982</v>
      </c>
      <c r="CEH16">
        <v>16936</v>
      </c>
      <c r="CEI16">
        <v>38703</v>
      </c>
      <c r="CEJ16">
        <v>38559</v>
      </c>
      <c r="CEK16">
        <v>38398</v>
      </c>
      <c r="CEL16">
        <v>41146</v>
      </c>
      <c r="CEM16">
        <v>37130</v>
      </c>
      <c r="CEN16">
        <v>36587</v>
      </c>
      <c r="CEO16">
        <v>36121</v>
      </c>
      <c r="CEP16">
        <v>36114</v>
      </c>
      <c r="CEQ16">
        <v>36247</v>
      </c>
      <c r="CER16">
        <v>35761</v>
      </c>
      <c r="CES16">
        <v>35755</v>
      </c>
      <c r="CET16">
        <v>35169</v>
      </c>
      <c r="CEU16">
        <v>35169</v>
      </c>
      <c r="CEV16">
        <v>35000</v>
      </c>
      <c r="CEW16">
        <v>34689</v>
      </c>
      <c r="CEX16">
        <v>34774</v>
      </c>
      <c r="CEY16">
        <v>34748</v>
      </c>
      <c r="CEZ16">
        <v>34245</v>
      </c>
      <c r="CFA16">
        <v>30920</v>
      </c>
      <c r="CFB16">
        <v>28371</v>
      </c>
      <c r="CFC16">
        <v>27020</v>
      </c>
      <c r="CFD16">
        <v>26220</v>
      </c>
      <c r="CFE16">
        <v>25869</v>
      </c>
      <c r="CFF16">
        <v>25761</v>
      </c>
      <c r="CFG16">
        <v>21438</v>
      </c>
      <c r="CFH16">
        <v>21427</v>
      </c>
      <c r="CFI16">
        <v>20288</v>
      </c>
      <c r="CFJ16">
        <v>19865</v>
      </c>
      <c r="CFK16">
        <v>19497</v>
      </c>
      <c r="CFL16">
        <v>19226</v>
      </c>
      <c r="CFM16">
        <v>19616</v>
      </c>
      <c r="CFN16">
        <v>19624</v>
      </c>
      <c r="CFO16">
        <v>19608</v>
      </c>
      <c r="CFP16">
        <v>19609</v>
      </c>
      <c r="CFQ16">
        <v>18957</v>
      </c>
      <c r="CFR16">
        <v>19205</v>
      </c>
      <c r="CFS16">
        <v>19241</v>
      </c>
      <c r="CFT16">
        <v>19241</v>
      </c>
      <c r="CFU16">
        <v>19176</v>
      </c>
      <c r="CFV16">
        <v>19221</v>
      </c>
      <c r="CFW16">
        <v>18944</v>
      </c>
      <c r="CFX16">
        <v>18536</v>
      </c>
      <c r="CFY16">
        <v>19037</v>
      </c>
      <c r="CFZ16">
        <v>17861</v>
      </c>
      <c r="CGA16">
        <v>18069</v>
      </c>
      <c r="CGB16">
        <v>20301</v>
      </c>
      <c r="CGC16">
        <v>20179</v>
      </c>
      <c r="CGD16">
        <v>20481</v>
      </c>
      <c r="CGE16">
        <v>20494</v>
      </c>
      <c r="CGF16">
        <v>20175</v>
      </c>
      <c r="CGG16">
        <v>18831</v>
      </c>
      <c r="CGH16">
        <v>18483</v>
      </c>
      <c r="CGI16">
        <v>18416</v>
      </c>
      <c r="CGJ16">
        <v>18278</v>
      </c>
      <c r="CGK16">
        <v>18117</v>
      </c>
      <c r="CGL16">
        <v>17723</v>
      </c>
      <c r="CGM16">
        <v>17544</v>
      </c>
      <c r="CGN16">
        <v>17396</v>
      </c>
      <c r="CGO16">
        <v>17396</v>
      </c>
      <c r="CGP16">
        <v>17396</v>
      </c>
      <c r="CGQ16">
        <v>17717</v>
      </c>
      <c r="CGR16">
        <v>17010</v>
      </c>
      <c r="CGS16">
        <v>15935</v>
      </c>
      <c r="CGT16">
        <v>14911</v>
      </c>
      <c r="CGU16">
        <v>15848</v>
      </c>
      <c r="CGV16">
        <v>36530</v>
      </c>
      <c r="CGW16">
        <v>36768</v>
      </c>
      <c r="CGX16">
        <v>36242</v>
      </c>
      <c r="CGY16">
        <v>35823</v>
      </c>
      <c r="CGZ16">
        <v>35498</v>
      </c>
      <c r="CHA16">
        <v>34082</v>
      </c>
      <c r="CHB16">
        <v>33869</v>
      </c>
      <c r="CHC16">
        <v>33147</v>
      </c>
      <c r="CHD16">
        <v>33097</v>
      </c>
      <c r="CHE16">
        <v>32423</v>
      </c>
      <c r="CHF16">
        <v>32139</v>
      </c>
      <c r="CHG16">
        <v>32958</v>
      </c>
      <c r="CHH16">
        <v>32925</v>
      </c>
      <c r="CHI16">
        <v>33025</v>
      </c>
      <c r="CHJ16">
        <v>32872</v>
      </c>
      <c r="CHK16">
        <v>32554</v>
      </c>
      <c r="CHL16">
        <v>32512</v>
      </c>
      <c r="CHM16">
        <v>32290</v>
      </c>
      <c r="CHN16">
        <v>32319</v>
      </c>
      <c r="CHO16">
        <v>32071</v>
      </c>
      <c r="CHP16">
        <v>31877</v>
      </c>
      <c r="CHQ16">
        <v>32426</v>
      </c>
      <c r="CHR16">
        <v>32015</v>
      </c>
      <c r="CHS16">
        <v>31232</v>
      </c>
      <c r="CHT16">
        <v>30809</v>
      </c>
      <c r="CHU16">
        <v>22796</v>
      </c>
      <c r="CHV16">
        <v>22721</v>
      </c>
      <c r="CHW16">
        <v>22912</v>
      </c>
      <c r="CHX16">
        <v>22339</v>
      </c>
      <c r="CHY16">
        <v>21426</v>
      </c>
      <c r="CHZ16">
        <v>17389</v>
      </c>
      <c r="CIA16">
        <v>17232</v>
      </c>
      <c r="CIB16">
        <v>17766</v>
      </c>
      <c r="CIC16">
        <v>17915</v>
      </c>
      <c r="CID16">
        <v>16902</v>
      </c>
      <c r="CIE16">
        <v>16935</v>
      </c>
      <c r="CIF16">
        <v>17101</v>
      </c>
      <c r="CIG16">
        <v>17543</v>
      </c>
      <c r="CIH16">
        <v>17201</v>
      </c>
      <c r="CII16">
        <v>17340</v>
      </c>
      <c r="CIJ16">
        <v>17354</v>
      </c>
      <c r="CIK16">
        <v>17296</v>
      </c>
      <c r="CIL16">
        <v>15703</v>
      </c>
      <c r="CIM16">
        <v>15535</v>
      </c>
      <c r="CIN16">
        <v>16524</v>
      </c>
      <c r="CIO16">
        <v>21303</v>
      </c>
      <c r="CIP16">
        <v>20289</v>
      </c>
      <c r="CIQ16">
        <v>18527</v>
      </c>
      <c r="CIR16">
        <v>18155</v>
      </c>
      <c r="CIS16">
        <v>17351</v>
      </c>
      <c r="CIT16">
        <v>16584</v>
      </c>
      <c r="CIU16">
        <v>15697</v>
      </c>
      <c r="CIV16">
        <v>14931</v>
      </c>
      <c r="CIW16">
        <v>14624</v>
      </c>
      <c r="CIX16">
        <v>14038</v>
      </c>
      <c r="CIY16">
        <v>13857</v>
      </c>
      <c r="CIZ16">
        <v>13845</v>
      </c>
      <c r="CJA16">
        <v>12949</v>
      </c>
      <c r="CJB16">
        <v>12949</v>
      </c>
      <c r="CJC16">
        <v>13117</v>
      </c>
      <c r="CJD16">
        <v>13102</v>
      </c>
      <c r="CJE16">
        <v>13056</v>
      </c>
      <c r="CJF16">
        <v>13056</v>
      </c>
      <c r="CJG16">
        <v>13056</v>
      </c>
      <c r="CJH16">
        <v>13116</v>
      </c>
      <c r="CJI16">
        <v>44634</v>
      </c>
      <c r="CJJ16">
        <v>42506</v>
      </c>
      <c r="CJK16">
        <v>41835</v>
      </c>
      <c r="CJL16">
        <v>41445</v>
      </c>
      <c r="CJM16">
        <v>40405</v>
      </c>
      <c r="CJN16">
        <v>39506</v>
      </c>
      <c r="CJO16">
        <v>33135</v>
      </c>
      <c r="CJP16">
        <v>33194</v>
      </c>
      <c r="CJQ16">
        <v>33239</v>
      </c>
      <c r="CJR16">
        <v>33275</v>
      </c>
      <c r="CJS16">
        <v>31998</v>
      </c>
      <c r="CJT16">
        <v>30777</v>
      </c>
      <c r="CJU16">
        <v>28992</v>
      </c>
      <c r="CJV16">
        <v>27743</v>
      </c>
      <c r="CJW16">
        <v>26454</v>
      </c>
      <c r="CJX16">
        <v>26280</v>
      </c>
      <c r="CJY16">
        <v>25616</v>
      </c>
      <c r="CJZ16">
        <v>25017</v>
      </c>
      <c r="CKA16">
        <v>24381</v>
      </c>
      <c r="CKB16">
        <v>24196</v>
      </c>
      <c r="CKC16">
        <v>23701</v>
      </c>
      <c r="CKD16">
        <v>23798</v>
      </c>
      <c r="CKE16">
        <v>23325</v>
      </c>
      <c r="CKF16">
        <v>23700</v>
      </c>
      <c r="CKG16">
        <v>23624</v>
      </c>
      <c r="CKH16">
        <v>29611</v>
      </c>
      <c r="CKI16">
        <v>29615</v>
      </c>
      <c r="CKJ16">
        <v>29888</v>
      </c>
      <c r="CKK16">
        <v>29103</v>
      </c>
      <c r="CKL16">
        <v>28732</v>
      </c>
      <c r="CKM16">
        <v>27514</v>
      </c>
      <c r="CKN16">
        <v>24252</v>
      </c>
      <c r="CKO16">
        <v>25334</v>
      </c>
      <c r="CKP16">
        <v>25109</v>
      </c>
      <c r="CKQ16">
        <v>24640</v>
      </c>
      <c r="CKR16">
        <v>24730</v>
      </c>
      <c r="CKS16">
        <v>25212</v>
      </c>
      <c r="CKT16">
        <v>25092</v>
      </c>
      <c r="CKU16">
        <v>24430</v>
      </c>
      <c r="CKV16">
        <v>23441</v>
      </c>
      <c r="CKW16">
        <v>23691</v>
      </c>
      <c r="CKX16">
        <v>23807</v>
      </c>
      <c r="CKY16">
        <v>24033</v>
      </c>
      <c r="CKZ16">
        <v>23939</v>
      </c>
      <c r="CLA16">
        <v>24112</v>
      </c>
      <c r="CLB16">
        <v>28326</v>
      </c>
      <c r="CLC16">
        <v>24381</v>
      </c>
      <c r="CLD16">
        <v>22289</v>
      </c>
      <c r="CLE16">
        <v>21437</v>
      </c>
      <c r="CLF16">
        <v>21076</v>
      </c>
      <c r="CLG16">
        <v>20945</v>
      </c>
      <c r="CLH16">
        <v>18488</v>
      </c>
      <c r="CLI16">
        <v>18351</v>
      </c>
      <c r="CLJ16">
        <v>18370</v>
      </c>
      <c r="CLK16">
        <v>17874</v>
      </c>
      <c r="CLL16">
        <v>17422</v>
      </c>
      <c r="CLM16">
        <v>17284</v>
      </c>
      <c r="CLN16">
        <v>16831</v>
      </c>
      <c r="CLO16">
        <v>16821</v>
      </c>
      <c r="CLP16">
        <v>16269</v>
      </c>
      <c r="CLQ16">
        <v>15963</v>
      </c>
      <c r="CLR16">
        <v>15937</v>
      </c>
      <c r="CLS16">
        <v>15788</v>
      </c>
      <c r="CLT16">
        <v>14981</v>
      </c>
      <c r="CLU16">
        <v>14432</v>
      </c>
      <c r="CLV16">
        <v>52263</v>
      </c>
      <c r="CLW16">
        <v>49768</v>
      </c>
      <c r="CLX16">
        <v>48398</v>
      </c>
      <c r="CLY16">
        <v>48344</v>
      </c>
      <c r="CLZ16">
        <v>48427</v>
      </c>
      <c r="CMA16">
        <v>45803</v>
      </c>
      <c r="CMB16">
        <v>44338</v>
      </c>
      <c r="CMC16">
        <v>44287</v>
      </c>
      <c r="CMD16">
        <v>43902</v>
      </c>
      <c r="CME16">
        <v>43329</v>
      </c>
      <c r="CMF16">
        <v>43348</v>
      </c>
      <c r="CMG16">
        <v>42513</v>
      </c>
      <c r="CMH16">
        <v>42089</v>
      </c>
      <c r="CMI16">
        <v>41417</v>
      </c>
      <c r="CMJ16">
        <v>41273</v>
      </c>
      <c r="CMK16">
        <v>40943</v>
      </c>
      <c r="CML16">
        <v>40574</v>
      </c>
      <c r="CMM16">
        <v>40885</v>
      </c>
      <c r="CMN16">
        <v>40498</v>
      </c>
      <c r="CMO16">
        <v>40432</v>
      </c>
      <c r="CMP16">
        <v>40223</v>
      </c>
      <c r="CMQ16">
        <v>40650</v>
      </c>
      <c r="CMR16">
        <v>40844</v>
      </c>
      <c r="CMS16">
        <v>40536</v>
      </c>
      <c r="CMT16">
        <v>40799</v>
      </c>
      <c r="CMU16">
        <v>57601</v>
      </c>
      <c r="CMV16">
        <v>56969</v>
      </c>
      <c r="CMW16">
        <v>56007</v>
      </c>
      <c r="CMX16">
        <v>48379</v>
      </c>
      <c r="CMY16">
        <v>44461</v>
      </c>
      <c r="CMZ16">
        <v>42964</v>
      </c>
      <c r="CNA16">
        <v>42543</v>
      </c>
      <c r="CNB16">
        <v>41976</v>
      </c>
      <c r="CNC16">
        <v>42262</v>
      </c>
      <c r="CND16">
        <v>42205</v>
      </c>
      <c r="CNE16">
        <v>41106</v>
      </c>
      <c r="CNF16">
        <v>40830</v>
      </c>
      <c r="CNG16">
        <v>40924</v>
      </c>
      <c r="CNH16">
        <v>40036</v>
      </c>
      <c r="CNI16">
        <v>39367</v>
      </c>
      <c r="CNJ16">
        <v>37802</v>
      </c>
      <c r="CNK16">
        <v>33400</v>
      </c>
      <c r="CNL16">
        <v>29655</v>
      </c>
      <c r="CNM16">
        <v>28831</v>
      </c>
      <c r="CNN16">
        <v>27039</v>
      </c>
      <c r="CNO16">
        <v>35956</v>
      </c>
      <c r="CNP16">
        <v>34415</v>
      </c>
      <c r="CNQ16">
        <v>34154</v>
      </c>
      <c r="CNR16">
        <v>33975</v>
      </c>
      <c r="CNS16">
        <v>33736</v>
      </c>
      <c r="CNT16">
        <v>31599</v>
      </c>
      <c r="CNU16">
        <v>31154</v>
      </c>
      <c r="CNV16">
        <v>31119</v>
      </c>
      <c r="CNW16">
        <v>31318</v>
      </c>
      <c r="CNX16">
        <v>31081</v>
      </c>
      <c r="CNY16">
        <v>30973</v>
      </c>
      <c r="CNZ16">
        <v>30980</v>
      </c>
      <c r="COA16">
        <v>29851</v>
      </c>
      <c r="COB16">
        <v>29982</v>
      </c>
      <c r="COC16">
        <v>29619</v>
      </c>
      <c r="COD16">
        <v>28686</v>
      </c>
      <c r="COE16">
        <v>28531</v>
      </c>
      <c r="COF16">
        <v>28409</v>
      </c>
      <c r="COG16">
        <v>28303</v>
      </c>
      <c r="COH16">
        <v>28296</v>
      </c>
      <c r="COI16">
        <v>34500</v>
      </c>
      <c r="COJ16">
        <v>34463</v>
      </c>
      <c r="COK16">
        <v>31885</v>
      </c>
      <c r="COL16">
        <v>31785</v>
      </c>
      <c r="COM16">
        <v>52067</v>
      </c>
      <c r="CON16">
        <v>41343</v>
      </c>
      <c r="COO16">
        <v>40575</v>
      </c>
      <c r="COP16">
        <v>38305</v>
      </c>
      <c r="COQ16">
        <v>34652</v>
      </c>
      <c r="COR16">
        <v>35143</v>
      </c>
      <c r="COS16">
        <v>35919</v>
      </c>
      <c r="COT16">
        <v>34851</v>
      </c>
      <c r="COU16">
        <v>34883</v>
      </c>
      <c r="COV16">
        <v>34831</v>
      </c>
      <c r="COW16">
        <v>42067</v>
      </c>
      <c r="COX16">
        <v>42645</v>
      </c>
      <c r="COY16">
        <v>40155</v>
      </c>
      <c r="COZ16">
        <v>38840</v>
      </c>
      <c r="CPA16">
        <v>37097</v>
      </c>
      <c r="CPB16">
        <v>35695</v>
      </c>
      <c r="CPC16">
        <v>34765</v>
      </c>
      <c r="CPD16">
        <v>24572</v>
      </c>
      <c r="CPE16">
        <v>20650</v>
      </c>
      <c r="CPF16">
        <v>20117</v>
      </c>
      <c r="CPG16">
        <v>19187</v>
      </c>
      <c r="CPH16">
        <v>44276</v>
      </c>
      <c r="CPI16">
        <v>44137</v>
      </c>
      <c r="CPJ16">
        <v>39694</v>
      </c>
      <c r="CPK16">
        <v>38540</v>
      </c>
      <c r="CPL16">
        <v>35912</v>
      </c>
      <c r="CPM16">
        <v>35744</v>
      </c>
      <c r="CPN16">
        <v>35776</v>
      </c>
      <c r="CPO16">
        <v>38225</v>
      </c>
      <c r="CPP16">
        <v>39016</v>
      </c>
      <c r="CPQ16">
        <v>38803</v>
      </c>
      <c r="CPR16">
        <v>38546</v>
      </c>
      <c r="CPS16">
        <v>38501</v>
      </c>
      <c r="CPT16">
        <v>38956</v>
      </c>
      <c r="CPU16">
        <v>38956</v>
      </c>
      <c r="CPV16">
        <v>38956</v>
      </c>
      <c r="CPW16">
        <v>38962</v>
      </c>
      <c r="CPX16">
        <v>39253</v>
      </c>
      <c r="CPY16">
        <v>39342</v>
      </c>
      <c r="CPZ16">
        <v>39518</v>
      </c>
      <c r="CQA16">
        <v>39060</v>
      </c>
      <c r="CQB16">
        <v>29250</v>
      </c>
      <c r="CQC16">
        <v>26807</v>
      </c>
      <c r="CQD16">
        <v>25231</v>
      </c>
      <c r="CQE16">
        <v>25231</v>
      </c>
      <c r="CQF16">
        <v>25231</v>
      </c>
      <c r="CQG16">
        <v>23130</v>
      </c>
      <c r="CQH16">
        <v>22865</v>
      </c>
      <c r="CQI16">
        <v>20623</v>
      </c>
      <c r="CQJ16">
        <v>19428</v>
      </c>
      <c r="CQK16">
        <v>18750</v>
      </c>
      <c r="CQL16">
        <v>18844</v>
      </c>
      <c r="CQM16">
        <v>18900</v>
      </c>
      <c r="CQN16">
        <v>19021</v>
      </c>
      <c r="CQO16">
        <v>19060</v>
      </c>
      <c r="CQP16">
        <v>19142</v>
      </c>
      <c r="CQQ16">
        <v>19592</v>
      </c>
      <c r="CQR16">
        <v>19594</v>
      </c>
      <c r="CQS16">
        <v>19642</v>
      </c>
      <c r="CQT16">
        <v>20122</v>
      </c>
      <c r="CQU16">
        <v>19819</v>
      </c>
      <c r="CQV16">
        <v>26740</v>
      </c>
      <c r="CQW16">
        <v>28519</v>
      </c>
      <c r="CQX16">
        <v>29281</v>
      </c>
      <c r="CQY16">
        <v>27509</v>
      </c>
      <c r="CQZ16">
        <v>25734</v>
      </c>
      <c r="CRA16">
        <v>25070</v>
      </c>
      <c r="CRB16">
        <v>24320</v>
      </c>
      <c r="CRC16">
        <v>24398</v>
      </c>
      <c r="CRD16">
        <v>24302</v>
      </c>
      <c r="CRE16">
        <v>24443</v>
      </c>
      <c r="CRF16">
        <v>23934</v>
      </c>
      <c r="CRG16">
        <v>23791</v>
      </c>
      <c r="CRH16">
        <v>23550</v>
      </c>
      <c r="CRI16">
        <v>22313</v>
      </c>
      <c r="CRJ16">
        <v>23205</v>
      </c>
      <c r="CRK16">
        <v>22965</v>
      </c>
      <c r="CRL16">
        <v>22482</v>
      </c>
      <c r="CRM16">
        <v>21440</v>
      </c>
      <c r="CRN16">
        <v>20567</v>
      </c>
      <c r="CRO16">
        <v>18840</v>
      </c>
      <c r="CRP16">
        <v>15445</v>
      </c>
      <c r="CRQ16">
        <v>14674</v>
      </c>
      <c r="CRR16">
        <v>14703</v>
      </c>
      <c r="CRS16">
        <v>14807</v>
      </c>
      <c r="CRT16">
        <v>12214</v>
      </c>
      <c r="CRU16">
        <v>70233</v>
      </c>
      <c r="CRV16">
        <v>65091</v>
      </c>
      <c r="CRW16">
        <v>59731</v>
      </c>
      <c r="CRX16">
        <v>56211</v>
      </c>
      <c r="CRY16">
        <v>53617</v>
      </c>
      <c r="CRZ16">
        <v>50663</v>
      </c>
      <c r="CSA16">
        <v>50348</v>
      </c>
      <c r="CSB16">
        <v>49470</v>
      </c>
      <c r="CSC16">
        <v>49320</v>
      </c>
      <c r="CSD16">
        <v>47028</v>
      </c>
      <c r="CSE16">
        <v>44515</v>
      </c>
      <c r="CSF16">
        <v>43895</v>
      </c>
      <c r="CSG16">
        <v>43565</v>
      </c>
      <c r="CSH16">
        <v>44042</v>
      </c>
      <c r="CSI16">
        <v>44181</v>
      </c>
      <c r="CSJ16">
        <v>44389</v>
      </c>
      <c r="CSK16">
        <v>44132</v>
      </c>
      <c r="CSL16">
        <v>44357</v>
      </c>
      <c r="CSM16">
        <v>43901</v>
      </c>
      <c r="CSN16">
        <v>43631</v>
      </c>
      <c r="CSO16">
        <v>51888</v>
      </c>
      <c r="CSP16">
        <v>51652</v>
      </c>
      <c r="CSQ16">
        <v>49769</v>
      </c>
      <c r="CSR16">
        <v>50258</v>
      </c>
      <c r="CSS16">
        <v>47828</v>
      </c>
      <c r="CST16">
        <v>45810</v>
      </c>
      <c r="CSU16">
        <v>41714</v>
      </c>
      <c r="CSV16">
        <v>39654</v>
      </c>
      <c r="CSW16">
        <v>37182</v>
      </c>
      <c r="CSX16">
        <v>34440</v>
      </c>
      <c r="CSY16">
        <v>33232</v>
      </c>
      <c r="CSZ16">
        <v>29204</v>
      </c>
      <c r="CTA16">
        <v>27424</v>
      </c>
      <c r="CTB16">
        <v>27686</v>
      </c>
      <c r="CTC16">
        <v>27385</v>
      </c>
      <c r="CTD16">
        <v>26837</v>
      </c>
      <c r="CTE16">
        <v>26925</v>
      </c>
      <c r="CTF16">
        <v>27013</v>
      </c>
      <c r="CTG16">
        <v>27013</v>
      </c>
      <c r="CTH16">
        <v>26922</v>
      </c>
      <c r="CTI16">
        <v>34069</v>
      </c>
      <c r="CTJ16">
        <v>34563</v>
      </c>
      <c r="CTK16">
        <v>34703</v>
      </c>
      <c r="CTL16">
        <v>33939</v>
      </c>
      <c r="CTM16">
        <v>32989</v>
      </c>
      <c r="CTN16">
        <v>32681</v>
      </c>
      <c r="CTO16">
        <v>31852</v>
      </c>
      <c r="CTP16">
        <v>30895</v>
      </c>
      <c r="CTQ16">
        <v>30573</v>
      </c>
      <c r="CTR16">
        <v>30533</v>
      </c>
      <c r="CTS16">
        <v>30436</v>
      </c>
      <c r="CTT16">
        <v>25967</v>
      </c>
      <c r="CTU16">
        <v>24901</v>
      </c>
      <c r="CTV16">
        <v>24049</v>
      </c>
      <c r="CTW16">
        <v>23501</v>
      </c>
      <c r="CTX16">
        <v>22507</v>
      </c>
      <c r="CTY16">
        <v>21987</v>
      </c>
      <c r="CTZ16">
        <v>21634</v>
      </c>
      <c r="CUA16">
        <v>20659</v>
      </c>
      <c r="CUB16">
        <v>20132</v>
      </c>
      <c r="CUC16">
        <v>20330</v>
      </c>
      <c r="CUD16">
        <v>20715</v>
      </c>
      <c r="CUE16">
        <v>20644</v>
      </c>
      <c r="CUF16">
        <v>20471</v>
      </c>
      <c r="CUG16">
        <v>19395</v>
      </c>
      <c r="CUH16">
        <v>21788</v>
      </c>
      <c r="CUI16">
        <v>17522</v>
      </c>
      <c r="CUJ16">
        <v>18278</v>
      </c>
      <c r="CUK16">
        <v>18542</v>
      </c>
      <c r="CUL16">
        <v>18481</v>
      </c>
      <c r="CUM16">
        <v>18052</v>
      </c>
      <c r="CUN16">
        <v>18563</v>
      </c>
      <c r="CUO16">
        <v>18616</v>
      </c>
      <c r="CUP16">
        <v>17821</v>
      </c>
      <c r="CUQ16">
        <v>16449</v>
      </c>
      <c r="CUR16">
        <v>16192</v>
      </c>
      <c r="CUS16">
        <v>16023</v>
      </c>
      <c r="CUT16">
        <v>15969</v>
      </c>
      <c r="CUU16">
        <v>15746</v>
      </c>
      <c r="CUV16">
        <v>16035</v>
      </c>
      <c r="CUW16">
        <v>16405</v>
      </c>
      <c r="CUX16">
        <v>16833</v>
      </c>
      <c r="CUY16">
        <v>16809</v>
      </c>
      <c r="CUZ16">
        <v>16761</v>
      </c>
      <c r="CVA16">
        <v>16698</v>
      </c>
      <c r="CVB16">
        <v>33641</v>
      </c>
      <c r="CVC16">
        <v>30532</v>
      </c>
      <c r="CVD16">
        <v>30255</v>
      </c>
      <c r="CVE16">
        <v>30036</v>
      </c>
      <c r="CVF16">
        <v>30584</v>
      </c>
      <c r="CVG16">
        <v>28758</v>
      </c>
      <c r="CVH16">
        <v>28788</v>
      </c>
      <c r="CVI16">
        <v>28649</v>
      </c>
      <c r="CVJ16">
        <v>28592</v>
      </c>
      <c r="CVK16">
        <v>27784</v>
      </c>
      <c r="CVL16">
        <v>27673</v>
      </c>
      <c r="CVM16">
        <v>27505</v>
      </c>
      <c r="CVN16">
        <v>27138</v>
      </c>
      <c r="CVO16">
        <v>27083</v>
      </c>
      <c r="CVP16">
        <v>26694</v>
      </c>
      <c r="CVQ16">
        <v>26664</v>
      </c>
      <c r="CVR16">
        <v>26510</v>
      </c>
      <c r="CVS16">
        <v>26626</v>
      </c>
      <c r="CVT16">
        <v>26615</v>
      </c>
      <c r="CVU16">
        <v>26036</v>
      </c>
      <c r="CVV16">
        <v>57775</v>
      </c>
      <c r="CVW16">
        <v>56097</v>
      </c>
      <c r="CVX16">
        <v>54888</v>
      </c>
      <c r="CVY16">
        <v>57941</v>
      </c>
      <c r="CVZ16">
        <v>55593</v>
      </c>
      <c r="CWA16">
        <v>54821</v>
      </c>
      <c r="CWB16">
        <v>54853</v>
      </c>
      <c r="CWC16">
        <v>58711</v>
      </c>
      <c r="CWD16">
        <v>62703</v>
      </c>
      <c r="CWE16">
        <v>62701</v>
      </c>
      <c r="CWF16">
        <v>61602</v>
      </c>
      <c r="CWG16">
        <v>52873</v>
      </c>
      <c r="CWH16">
        <v>47847</v>
      </c>
      <c r="CWI16">
        <v>47461</v>
      </c>
      <c r="CWJ16">
        <v>44034</v>
      </c>
      <c r="CWK16">
        <v>43234</v>
      </c>
      <c r="CWL16">
        <v>42873</v>
      </c>
      <c r="CWM16">
        <v>42636</v>
      </c>
      <c r="CWN16">
        <v>42635</v>
      </c>
      <c r="CWO16">
        <v>41664</v>
      </c>
      <c r="CWP16">
        <v>42392</v>
      </c>
      <c r="CWQ16">
        <v>41689</v>
      </c>
      <c r="CWR16">
        <v>41339</v>
      </c>
      <c r="CWS16">
        <v>40863</v>
      </c>
      <c r="CWT16">
        <v>36434</v>
      </c>
      <c r="CWU16">
        <v>39586</v>
      </c>
      <c r="CWV16">
        <v>38528</v>
      </c>
      <c r="CWW16">
        <v>39493</v>
      </c>
      <c r="CWX16">
        <v>39223</v>
      </c>
      <c r="CWY16">
        <v>37610</v>
      </c>
      <c r="CWZ16">
        <v>36795</v>
      </c>
      <c r="CXA16">
        <v>35381</v>
      </c>
      <c r="CXB16">
        <v>35170</v>
      </c>
      <c r="CXC16">
        <v>34595</v>
      </c>
      <c r="CXD16">
        <v>34911</v>
      </c>
      <c r="CXE16">
        <v>34998</v>
      </c>
      <c r="CXF16">
        <v>33007</v>
      </c>
      <c r="CXG16">
        <v>33842</v>
      </c>
      <c r="CXH16">
        <v>31119</v>
      </c>
      <c r="CXI16">
        <v>31155</v>
      </c>
      <c r="CXJ16">
        <v>31011</v>
      </c>
      <c r="CXK16">
        <v>30169</v>
      </c>
      <c r="CXL16">
        <v>30058</v>
      </c>
      <c r="CXM16">
        <v>28839</v>
      </c>
      <c r="CXN16">
        <v>26578</v>
      </c>
      <c r="CXO16">
        <v>25456</v>
      </c>
      <c r="CXP16">
        <v>25648</v>
      </c>
      <c r="CXQ16">
        <v>25726</v>
      </c>
      <c r="CXR16">
        <v>25867</v>
      </c>
      <c r="CXS16">
        <v>24769</v>
      </c>
      <c r="CXT16">
        <v>24521</v>
      </c>
      <c r="CXU16">
        <v>23427</v>
      </c>
      <c r="CXV16">
        <v>16707</v>
      </c>
      <c r="CXW16">
        <v>16546</v>
      </c>
      <c r="CXX16">
        <v>16645</v>
      </c>
      <c r="CXY16">
        <v>16735</v>
      </c>
      <c r="CXZ16">
        <v>17060</v>
      </c>
      <c r="CYA16">
        <v>16777</v>
      </c>
      <c r="CYB16">
        <v>17066</v>
      </c>
      <c r="CYC16">
        <v>17897</v>
      </c>
      <c r="CYD16">
        <v>17327</v>
      </c>
      <c r="CYE16">
        <v>17163</v>
      </c>
      <c r="CYF16">
        <v>16481</v>
      </c>
      <c r="CYG16">
        <v>15174</v>
      </c>
      <c r="CYH16">
        <v>13827</v>
      </c>
      <c r="CYI16">
        <v>14265</v>
      </c>
      <c r="CYJ16">
        <v>13457</v>
      </c>
      <c r="CYK16">
        <v>13677</v>
      </c>
      <c r="CYL16">
        <v>13720</v>
      </c>
      <c r="CYM16">
        <v>13978</v>
      </c>
      <c r="CYN16">
        <v>12997</v>
      </c>
      <c r="CYO16">
        <v>12927</v>
      </c>
      <c r="CYP16">
        <v>12182</v>
      </c>
      <c r="CYQ16">
        <v>11715</v>
      </c>
      <c r="CYR16">
        <v>11202</v>
      </c>
      <c r="CYS16">
        <v>10705</v>
      </c>
      <c r="CYT16">
        <v>10684</v>
      </c>
      <c r="CYU16">
        <v>11009</v>
      </c>
      <c r="CYV16">
        <v>11197</v>
      </c>
      <c r="CYW16">
        <v>11442</v>
      </c>
      <c r="CYX16">
        <v>11603</v>
      </c>
      <c r="CYY16">
        <v>11831</v>
      </c>
      <c r="CYZ16">
        <v>11293</v>
      </c>
      <c r="CZA16">
        <v>11304</v>
      </c>
      <c r="CZB16">
        <v>10869</v>
      </c>
      <c r="CZC16">
        <v>9946</v>
      </c>
      <c r="CZD16">
        <v>10032</v>
      </c>
      <c r="CZE16">
        <v>9976</v>
      </c>
      <c r="CZF16">
        <v>9844</v>
      </c>
      <c r="CZG16">
        <v>10007</v>
      </c>
      <c r="CZH16">
        <v>17464</v>
      </c>
      <c r="CZI16">
        <v>17265</v>
      </c>
      <c r="CZJ16">
        <v>17423</v>
      </c>
      <c r="CZK16">
        <v>16569</v>
      </c>
      <c r="CZL16">
        <v>16334</v>
      </c>
      <c r="CZM16">
        <v>16459</v>
      </c>
      <c r="CZN16">
        <v>15699</v>
      </c>
      <c r="CZO16">
        <v>15854</v>
      </c>
      <c r="CZP16">
        <v>15892</v>
      </c>
      <c r="CZQ16">
        <v>15655</v>
      </c>
      <c r="CZR16">
        <v>16044</v>
      </c>
      <c r="CZS16">
        <v>16497</v>
      </c>
      <c r="CZT16">
        <v>16530</v>
      </c>
      <c r="CZU16">
        <v>16693</v>
      </c>
      <c r="CZV16">
        <v>16238</v>
      </c>
      <c r="CZW16">
        <v>15388</v>
      </c>
      <c r="CZX16">
        <v>15014</v>
      </c>
      <c r="CZY16">
        <v>15002</v>
      </c>
      <c r="CZZ16">
        <v>14663</v>
      </c>
      <c r="DAA16">
        <v>14482</v>
      </c>
      <c r="DAB16">
        <v>42796</v>
      </c>
      <c r="DAC16">
        <v>42573</v>
      </c>
      <c r="DAD16">
        <v>45656</v>
      </c>
      <c r="DAE16">
        <v>41635</v>
      </c>
      <c r="DAF16">
        <v>40066</v>
      </c>
      <c r="DAG16">
        <v>40668</v>
      </c>
      <c r="DAH16">
        <v>35903</v>
      </c>
      <c r="DAI16">
        <v>34475</v>
      </c>
      <c r="DAJ16">
        <v>31927</v>
      </c>
      <c r="DAK16">
        <v>30821</v>
      </c>
      <c r="DAL16">
        <v>29670</v>
      </c>
      <c r="DAM16">
        <v>29371</v>
      </c>
      <c r="DAN16">
        <v>28382</v>
      </c>
      <c r="DAO16">
        <v>27959</v>
      </c>
      <c r="DAP16">
        <v>25720</v>
      </c>
      <c r="DAQ16">
        <v>25295</v>
      </c>
      <c r="DAR16">
        <v>24664</v>
      </c>
      <c r="DAS16">
        <v>24590</v>
      </c>
      <c r="DAT16">
        <v>24590</v>
      </c>
      <c r="DAU16">
        <v>24590</v>
      </c>
      <c r="DAV16">
        <v>24103</v>
      </c>
      <c r="DAW16">
        <v>22123</v>
      </c>
      <c r="DAX16">
        <v>20669</v>
      </c>
      <c r="DAY16">
        <v>20709</v>
      </c>
      <c r="DAZ16">
        <v>19396</v>
      </c>
      <c r="DBA16">
        <v>29546</v>
      </c>
      <c r="DBB16">
        <v>29283</v>
      </c>
      <c r="DBC16">
        <v>29110</v>
      </c>
      <c r="DBD16">
        <v>27606</v>
      </c>
      <c r="DBE16">
        <v>27163</v>
      </c>
      <c r="DBF16">
        <v>26599</v>
      </c>
      <c r="DBG16">
        <v>24310</v>
      </c>
      <c r="DBH16">
        <v>23804</v>
      </c>
      <c r="DBI16">
        <v>22371</v>
      </c>
      <c r="DBJ16">
        <v>22222</v>
      </c>
      <c r="DBK16">
        <v>19860</v>
      </c>
      <c r="DBL16">
        <v>15014</v>
      </c>
      <c r="DBM16">
        <v>12447</v>
      </c>
      <c r="DBN16">
        <v>12468</v>
      </c>
      <c r="DBO16">
        <v>10630</v>
      </c>
      <c r="DBP16">
        <v>8142</v>
      </c>
      <c r="DBQ16">
        <v>6895</v>
      </c>
      <c r="DBR16">
        <v>6598</v>
      </c>
      <c r="DBS16">
        <v>6546</v>
      </c>
      <c r="DBT16">
        <v>6282</v>
      </c>
      <c r="DBU16">
        <v>18552</v>
      </c>
      <c r="DBV16">
        <v>17246</v>
      </c>
      <c r="DBW16">
        <v>15217</v>
      </c>
      <c r="DBX16">
        <v>15108</v>
      </c>
      <c r="DBY16">
        <v>14329</v>
      </c>
      <c r="DBZ16">
        <v>13346</v>
      </c>
      <c r="DCA16">
        <v>12604</v>
      </c>
      <c r="DCB16">
        <v>11175</v>
      </c>
      <c r="DCC16">
        <v>11027</v>
      </c>
      <c r="DCD16">
        <v>10973</v>
      </c>
      <c r="DCE16">
        <v>10378</v>
      </c>
      <c r="DCF16">
        <v>8439</v>
      </c>
      <c r="DCG16">
        <v>8180</v>
      </c>
      <c r="DCH16">
        <v>8393</v>
      </c>
      <c r="DCI16">
        <v>8320</v>
      </c>
      <c r="DCJ16">
        <v>8006</v>
      </c>
      <c r="DCK16">
        <v>7525</v>
      </c>
      <c r="DCL16">
        <v>7295</v>
      </c>
    </row>
    <row r="17" spans="1:2794" x14ac:dyDescent="0.25">
      <c r="A17" s="25" t="s">
        <v>3332</v>
      </c>
      <c r="B17">
        <v>2935</v>
      </c>
      <c r="C17">
        <v>2935</v>
      </c>
      <c r="D17">
        <v>2935</v>
      </c>
      <c r="E17">
        <v>2946</v>
      </c>
      <c r="F17">
        <v>2909</v>
      </c>
      <c r="G17">
        <v>2812</v>
      </c>
      <c r="H17">
        <v>2811</v>
      </c>
      <c r="I17">
        <v>2810</v>
      </c>
      <c r="J17">
        <v>2793</v>
      </c>
      <c r="K17">
        <v>2781</v>
      </c>
      <c r="L17">
        <v>2776</v>
      </c>
      <c r="M17">
        <v>2711</v>
      </c>
      <c r="N17">
        <v>2710</v>
      </c>
      <c r="O17">
        <v>2708</v>
      </c>
      <c r="P17">
        <v>2707</v>
      </c>
      <c r="Q17">
        <v>3328</v>
      </c>
      <c r="R17">
        <v>3247</v>
      </c>
      <c r="S17">
        <v>3157</v>
      </c>
      <c r="T17">
        <v>3107</v>
      </c>
      <c r="U17">
        <v>2736</v>
      </c>
      <c r="V17">
        <v>2573</v>
      </c>
      <c r="W17">
        <v>2011</v>
      </c>
      <c r="X17">
        <v>1908</v>
      </c>
      <c r="Y17">
        <v>1901</v>
      </c>
      <c r="Z17">
        <v>1688</v>
      </c>
      <c r="AA17">
        <v>1514</v>
      </c>
      <c r="AB17">
        <v>1508</v>
      </c>
      <c r="AC17">
        <v>1461</v>
      </c>
      <c r="AD17">
        <v>1435</v>
      </c>
      <c r="AE17">
        <v>1330</v>
      </c>
      <c r="AF17">
        <v>1315</v>
      </c>
      <c r="AG17">
        <v>1042</v>
      </c>
      <c r="AH17">
        <v>891</v>
      </c>
      <c r="AI17">
        <v>856</v>
      </c>
      <c r="AJ17">
        <v>849</v>
      </c>
      <c r="AK17">
        <v>4715</v>
      </c>
      <c r="AL17">
        <v>4713</v>
      </c>
      <c r="AM17">
        <v>4587</v>
      </c>
      <c r="AN17">
        <v>4404</v>
      </c>
      <c r="AO17">
        <v>4228</v>
      </c>
      <c r="AP17">
        <v>4094</v>
      </c>
      <c r="AQ17">
        <v>4040</v>
      </c>
      <c r="AR17">
        <v>3851</v>
      </c>
      <c r="AS17">
        <v>3915</v>
      </c>
      <c r="AT17">
        <v>3896</v>
      </c>
      <c r="AU17">
        <v>3884</v>
      </c>
      <c r="AV17">
        <v>3556</v>
      </c>
      <c r="AW17">
        <v>3516</v>
      </c>
      <c r="AX17">
        <v>3402</v>
      </c>
      <c r="AY17">
        <v>3370</v>
      </c>
      <c r="AZ17">
        <v>3380</v>
      </c>
      <c r="BA17">
        <v>3348</v>
      </c>
      <c r="BB17">
        <v>3339</v>
      </c>
      <c r="BC17">
        <v>3335</v>
      </c>
      <c r="BD17">
        <v>3327</v>
      </c>
      <c r="BE17">
        <v>1818</v>
      </c>
      <c r="BF17">
        <v>1540</v>
      </c>
      <c r="BG17">
        <v>1058</v>
      </c>
      <c r="BH17">
        <v>1002</v>
      </c>
      <c r="BI17">
        <v>958</v>
      </c>
      <c r="BJ17">
        <v>887</v>
      </c>
      <c r="BK17">
        <v>881</v>
      </c>
      <c r="BL17">
        <v>870</v>
      </c>
      <c r="BM17">
        <v>875</v>
      </c>
      <c r="BN17">
        <v>828</v>
      </c>
      <c r="BO17">
        <v>768</v>
      </c>
      <c r="BP17">
        <v>797</v>
      </c>
      <c r="BQ17">
        <v>605</v>
      </c>
      <c r="BR17">
        <v>572</v>
      </c>
      <c r="BS17">
        <v>576</v>
      </c>
      <c r="BT17">
        <v>590</v>
      </c>
      <c r="BU17">
        <v>545</v>
      </c>
      <c r="BV17">
        <v>545</v>
      </c>
      <c r="BW17">
        <v>920</v>
      </c>
      <c r="BX17">
        <v>892</v>
      </c>
      <c r="BY17">
        <v>729</v>
      </c>
      <c r="BZ17">
        <v>746</v>
      </c>
      <c r="CA17">
        <v>646</v>
      </c>
      <c r="CB17">
        <v>623</v>
      </c>
      <c r="CC17">
        <v>645</v>
      </c>
      <c r="CD17">
        <v>3130</v>
      </c>
      <c r="CE17">
        <v>2925</v>
      </c>
      <c r="CF17">
        <v>2835</v>
      </c>
      <c r="CG17">
        <v>2557</v>
      </c>
      <c r="CH17">
        <v>2818</v>
      </c>
      <c r="CI17">
        <v>2579</v>
      </c>
      <c r="CJ17">
        <v>2571</v>
      </c>
      <c r="CK17">
        <v>2553</v>
      </c>
      <c r="CL17">
        <v>2371</v>
      </c>
      <c r="CM17">
        <v>2340</v>
      </c>
      <c r="CN17">
        <v>2340</v>
      </c>
      <c r="CO17">
        <v>1371</v>
      </c>
      <c r="CP17">
        <v>1247</v>
      </c>
      <c r="CQ17">
        <v>1246</v>
      </c>
      <c r="CR17">
        <v>1233</v>
      </c>
      <c r="CS17">
        <v>1232</v>
      </c>
      <c r="CT17">
        <v>1232</v>
      </c>
      <c r="CU17">
        <v>1232</v>
      </c>
      <c r="CV17">
        <v>1232</v>
      </c>
      <c r="CW17">
        <v>1232</v>
      </c>
      <c r="CX17">
        <v>3606</v>
      </c>
      <c r="CY17">
        <v>3600</v>
      </c>
      <c r="CZ17">
        <v>3519</v>
      </c>
      <c r="DA17">
        <v>3493</v>
      </c>
      <c r="DB17">
        <v>3410</v>
      </c>
      <c r="DC17">
        <v>3271</v>
      </c>
      <c r="DD17">
        <v>3237</v>
      </c>
      <c r="DE17">
        <v>3193</v>
      </c>
      <c r="DF17">
        <v>3158</v>
      </c>
      <c r="DG17">
        <v>3158</v>
      </c>
      <c r="DH17">
        <v>3163</v>
      </c>
      <c r="DI17">
        <v>3111</v>
      </c>
      <c r="DJ17">
        <v>3092</v>
      </c>
      <c r="DK17">
        <v>2618</v>
      </c>
      <c r="DL17">
        <v>2618</v>
      </c>
      <c r="DM17">
        <v>2612</v>
      </c>
      <c r="DN17">
        <v>2613</v>
      </c>
      <c r="DO17">
        <v>2593</v>
      </c>
      <c r="DP17">
        <v>2593</v>
      </c>
      <c r="DQ17">
        <v>2580</v>
      </c>
      <c r="DR17">
        <v>2549</v>
      </c>
      <c r="DS17">
        <v>2479</v>
      </c>
      <c r="DT17">
        <v>2462</v>
      </c>
      <c r="DU17">
        <v>2433</v>
      </c>
      <c r="DV17">
        <v>2709</v>
      </c>
      <c r="DW17">
        <v>7212</v>
      </c>
      <c r="DX17">
        <v>7161</v>
      </c>
      <c r="DY17">
        <v>6926</v>
      </c>
      <c r="DZ17">
        <v>6926</v>
      </c>
      <c r="EA17">
        <v>6916</v>
      </c>
      <c r="EB17">
        <v>6931</v>
      </c>
      <c r="EC17">
        <v>6919</v>
      </c>
      <c r="ED17">
        <v>6916</v>
      </c>
      <c r="EE17">
        <v>6916</v>
      </c>
      <c r="EF17">
        <v>6916</v>
      </c>
      <c r="EG17">
        <v>6919</v>
      </c>
      <c r="EH17">
        <v>6920</v>
      </c>
      <c r="EI17">
        <v>6716</v>
      </c>
      <c r="EJ17">
        <v>6479</v>
      </c>
      <c r="EK17">
        <v>6452</v>
      </c>
      <c r="EL17">
        <v>6424</v>
      </c>
      <c r="EM17">
        <v>1234</v>
      </c>
      <c r="EN17">
        <v>1258</v>
      </c>
      <c r="EO17">
        <v>1285</v>
      </c>
      <c r="EP17">
        <v>1268</v>
      </c>
      <c r="EQ17">
        <v>1976</v>
      </c>
      <c r="ER17">
        <v>1650</v>
      </c>
      <c r="ES17">
        <v>1609</v>
      </c>
      <c r="ET17">
        <v>1589</v>
      </c>
      <c r="EU17">
        <v>1518</v>
      </c>
      <c r="EV17">
        <v>1528</v>
      </c>
      <c r="EW17">
        <v>1513</v>
      </c>
      <c r="EX17">
        <v>1523</v>
      </c>
      <c r="EY17">
        <v>1347</v>
      </c>
      <c r="EZ17">
        <v>1169</v>
      </c>
      <c r="FA17">
        <v>1207</v>
      </c>
      <c r="FB17">
        <v>1148</v>
      </c>
      <c r="FC17">
        <v>1022</v>
      </c>
      <c r="FD17">
        <v>1034</v>
      </c>
      <c r="FE17">
        <v>1014</v>
      </c>
      <c r="FF17">
        <v>1003</v>
      </c>
      <c r="FG17">
        <v>842</v>
      </c>
      <c r="FH17">
        <v>845</v>
      </c>
      <c r="FI17">
        <v>845</v>
      </c>
      <c r="FJ17">
        <v>838</v>
      </c>
      <c r="FK17">
        <v>3665</v>
      </c>
      <c r="FL17">
        <v>3575</v>
      </c>
      <c r="FM17">
        <v>3559</v>
      </c>
      <c r="FN17">
        <v>3547</v>
      </c>
      <c r="FO17">
        <v>3300</v>
      </c>
      <c r="FP17">
        <v>3122</v>
      </c>
      <c r="FQ17">
        <v>3110</v>
      </c>
      <c r="FR17">
        <v>3117</v>
      </c>
      <c r="FS17">
        <v>3127</v>
      </c>
      <c r="FT17">
        <v>2270</v>
      </c>
      <c r="FU17">
        <v>1981</v>
      </c>
      <c r="FV17">
        <v>1911</v>
      </c>
      <c r="FW17">
        <v>1881</v>
      </c>
      <c r="FX17">
        <v>1892</v>
      </c>
      <c r="FY17">
        <v>1876</v>
      </c>
      <c r="FZ17">
        <v>1814</v>
      </c>
      <c r="GA17">
        <v>1809</v>
      </c>
      <c r="GB17">
        <v>1739</v>
      </c>
      <c r="GC17">
        <v>1538</v>
      </c>
      <c r="GD17">
        <v>1348</v>
      </c>
      <c r="GE17">
        <v>3787</v>
      </c>
      <c r="GF17">
        <v>2297</v>
      </c>
      <c r="GG17">
        <v>2367</v>
      </c>
      <c r="GH17">
        <v>2069</v>
      </c>
      <c r="GI17">
        <v>1900</v>
      </c>
      <c r="GJ17">
        <v>1443</v>
      </c>
      <c r="GK17">
        <v>1046</v>
      </c>
      <c r="GL17">
        <v>826</v>
      </c>
      <c r="GM17">
        <v>632</v>
      </c>
      <c r="GN17">
        <v>522</v>
      </c>
      <c r="GO17">
        <v>516</v>
      </c>
      <c r="GP17">
        <v>525</v>
      </c>
      <c r="GQ17">
        <v>494</v>
      </c>
      <c r="GR17">
        <v>493</v>
      </c>
      <c r="GS17">
        <v>498</v>
      </c>
      <c r="GT17">
        <v>498</v>
      </c>
      <c r="GU17">
        <v>498</v>
      </c>
      <c r="GV17">
        <v>435</v>
      </c>
      <c r="GW17">
        <v>432</v>
      </c>
      <c r="GX17">
        <v>432</v>
      </c>
      <c r="GY17">
        <v>432</v>
      </c>
      <c r="GZ17">
        <v>432</v>
      </c>
      <c r="HA17">
        <v>431</v>
      </c>
      <c r="HB17">
        <v>421</v>
      </c>
      <c r="HC17">
        <v>421</v>
      </c>
      <c r="HD17">
        <v>1329</v>
      </c>
      <c r="HE17">
        <v>1171</v>
      </c>
      <c r="HF17">
        <v>1130</v>
      </c>
      <c r="HG17">
        <v>940</v>
      </c>
      <c r="HH17">
        <v>896</v>
      </c>
      <c r="HI17">
        <v>787</v>
      </c>
      <c r="HJ17">
        <v>631</v>
      </c>
      <c r="HK17">
        <v>614</v>
      </c>
      <c r="HL17">
        <v>585</v>
      </c>
      <c r="HM17">
        <v>518</v>
      </c>
      <c r="HN17">
        <v>487</v>
      </c>
      <c r="HO17">
        <v>440</v>
      </c>
      <c r="HP17">
        <v>369</v>
      </c>
      <c r="HQ17">
        <v>251</v>
      </c>
      <c r="HR17">
        <v>198</v>
      </c>
      <c r="HS17">
        <v>94</v>
      </c>
      <c r="HT17">
        <v>41</v>
      </c>
      <c r="HU17">
        <v>40</v>
      </c>
      <c r="HV17">
        <v>40</v>
      </c>
      <c r="HW17">
        <v>24</v>
      </c>
      <c r="HX17">
        <v>2739</v>
      </c>
      <c r="HY17">
        <v>2722</v>
      </c>
      <c r="HZ17">
        <v>2739</v>
      </c>
      <c r="IA17">
        <v>2682</v>
      </c>
      <c r="IB17">
        <v>2703</v>
      </c>
      <c r="IC17">
        <v>2765</v>
      </c>
      <c r="ID17">
        <v>2765</v>
      </c>
      <c r="IE17">
        <v>2764</v>
      </c>
      <c r="IF17">
        <v>2789</v>
      </c>
      <c r="IG17">
        <v>2790</v>
      </c>
      <c r="IH17">
        <v>2758</v>
      </c>
      <c r="II17">
        <v>2492</v>
      </c>
      <c r="IJ17">
        <v>2515</v>
      </c>
      <c r="IK17">
        <v>2515</v>
      </c>
      <c r="IL17">
        <v>2104</v>
      </c>
      <c r="IM17">
        <v>2104</v>
      </c>
      <c r="IN17">
        <v>1796</v>
      </c>
      <c r="IO17">
        <v>1652</v>
      </c>
      <c r="IP17">
        <v>1646</v>
      </c>
      <c r="IQ17">
        <v>1644</v>
      </c>
      <c r="IR17">
        <v>2739</v>
      </c>
      <c r="IS17">
        <v>2527</v>
      </c>
      <c r="IT17">
        <v>2464</v>
      </c>
      <c r="IU17">
        <v>2451</v>
      </c>
      <c r="IV17">
        <v>1983</v>
      </c>
      <c r="IW17">
        <v>1838</v>
      </c>
      <c r="IX17">
        <v>1776</v>
      </c>
      <c r="IY17">
        <v>1411</v>
      </c>
      <c r="IZ17">
        <v>1382</v>
      </c>
      <c r="JA17">
        <v>1077</v>
      </c>
      <c r="JB17">
        <v>1008</v>
      </c>
      <c r="JC17">
        <v>919</v>
      </c>
      <c r="JD17">
        <v>798</v>
      </c>
      <c r="JE17">
        <v>774</v>
      </c>
      <c r="JF17">
        <v>724</v>
      </c>
      <c r="JG17">
        <v>697</v>
      </c>
      <c r="JH17">
        <v>697</v>
      </c>
      <c r="JI17">
        <v>713</v>
      </c>
      <c r="JJ17">
        <v>714</v>
      </c>
      <c r="JK17">
        <v>714</v>
      </c>
      <c r="JL17">
        <v>558</v>
      </c>
      <c r="JM17">
        <v>558</v>
      </c>
      <c r="JN17">
        <v>558</v>
      </c>
      <c r="JO17">
        <v>558</v>
      </c>
      <c r="JP17">
        <v>548</v>
      </c>
      <c r="JQ17">
        <v>3677</v>
      </c>
      <c r="JR17">
        <v>3573</v>
      </c>
      <c r="JS17">
        <v>3089</v>
      </c>
      <c r="JT17">
        <v>2765</v>
      </c>
      <c r="JU17">
        <v>2615</v>
      </c>
      <c r="JV17">
        <v>2515</v>
      </c>
      <c r="JW17">
        <v>2472</v>
      </c>
      <c r="JX17">
        <v>2471</v>
      </c>
      <c r="JY17">
        <v>2448</v>
      </c>
      <c r="JZ17">
        <v>2329</v>
      </c>
      <c r="KA17">
        <v>2190</v>
      </c>
      <c r="KB17">
        <v>2140</v>
      </c>
      <c r="KC17">
        <v>2025</v>
      </c>
      <c r="KD17">
        <v>2065</v>
      </c>
      <c r="KE17">
        <v>1612</v>
      </c>
      <c r="KF17">
        <v>1531</v>
      </c>
      <c r="KG17">
        <v>1498</v>
      </c>
      <c r="KH17">
        <v>1305</v>
      </c>
      <c r="KI17">
        <v>1311</v>
      </c>
      <c r="KJ17">
        <v>1302</v>
      </c>
      <c r="KK17">
        <v>6550</v>
      </c>
      <c r="KL17">
        <v>6300</v>
      </c>
      <c r="KM17">
        <v>6681</v>
      </c>
      <c r="KN17">
        <v>5592</v>
      </c>
      <c r="KO17">
        <v>5415</v>
      </c>
      <c r="KP17">
        <v>5408</v>
      </c>
      <c r="KQ17">
        <v>5326</v>
      </c>
      <c r="KR17">
        <v>5230</v>
      </c>
      <c r="KS17">
        <v>5230</v>
      </c>
      <c r="KT17">
        <v>5234</v>
      </c>
      <c r="KU17">
        <v>4934</v>
      </c>
      <c r="KV17">
        <v>4923</v>
      </c>
      <c r="KW17">
        <v>4732</v>
      </c>
      <c r="KX17">
        <v>4680</v>
      </c>
      <c r="KY17">
        <v>4168</v>
      </c>
      <c r="KZ17">
        <v>3977</v>
      </c>
      <c r="LA17">
        <v>3797</v>
      </c>
      <c r="LB17">
        <v>2920</v>
      </c>
      <c r="LC17">
        <v>2877</v>
      </c>
      <c r="LD17">
        <v>2785</v>
      </c>
      <c r="LE17">
        <v>2781</v>
      </c>
      <c r="LF17">
        <v>2761</v>
      </c>
      <c r="LG17">
        <v>2623</v>
      </c>
      <c r="LH17">
        <v>2474</v>
      </c>
      <c r="LI17">
        <v>1873</v>
      </c>
      <c r="LJ17">
        <v>3520</v>
      </c>
      <c r="LK17">
        <v>3080</v>
      </c>
      <c r="LL17">
        <v>2838</v>
      </c>
      <c r="LM17">
        <v>2563</v>
      </c>
      <c r="LN17">
        <v>2497</v>
      </c>
      <c r="LO17">
        <v>2110</v>
      </c>
      <c r="LP17">
        <v>1992</v>
      </c>
      <c r="LQ17">
        <v>1983</v>
      </c>
      <c r="LR17">
        <v>1907</v>
      </c>
      <c r="LS17">
        <v>1843</v>
      </c>
      <c r="LT17">
        <v>1762</v>
      </c>
      <c r="LU17">
        <v>1721</v>
      </c>
      <c r="LV17">
        <v>1507</v>
      </c>
      <c r="LW17">
        <v>1399</v>
      </c>
      <c r="LX17">
        <v>1399</v>
      </c>
      <c r="LY17">
        <v>1331</v>
      </c>
      <c r="LZ17">
        <v>1196</v>
      </c>
      <c r="MA17">
        <v>1188</v>
      </c>
      <c r="MB17">
        <v>1188</v>
      </c>
      <c r="MC17">
        <v>1194</v>
      </c>
      <c r="MD17">
        <v>4399</v>
      </c>
      <c r="ME17">
        <v>4321</v>
      </c>
      <c r="MF17">
        <v>4204</v>
      </c>
      <c r="MG17">
        <v>4219</v>
      </c>
      <c r="MH17">
        <v>4013</v>
      </c>
      <c r="MI17">
        <v>3733</v>
      </c>
      <c r="MJ17">
        <v>3733</v>
      </c>
      <c r="MK17">
        <v>3334</v>
      </c>
      <c r="ML17">
        <v>3334</v>
      </c>
      <c r="MM17">
        <v>3314</v>
      </c>
      <c r="MN17">
        <v>3035</v>
      </c>
      <c r="MO17">
        <v>2267</v>
      </c>
      <c r="MP17">
        <v>2199</v>
      </c>
      <c r="MQ17">
        <v>2154</v>
      </c>
      <c r="MR17">
        <v>2145</v>
      </c>
      <c r="MS17">
        <v>2153</v>
      </c>
      <c r="MT17">
        <v>2164</v>
      </c>
      <c r="MU17">
        <v>2164</v>
      </c>
      <c r="MV17">
        <v>2161</v>
      </c>
      <c r="MW17">
        <v>2099</v>
      </c>
      <c r="MX17">
        <v>3514</v>
      </c>
      <c r="MY17">
        <v>3002</v>
      </c>
      <c r="MZ17">
        <v>2979</v>
      </c>
      <c r="NA17">
        <v>3021</v>
      </c>
      <c r="NB17">
        <v>2928</v>
      </c>
      <c r="NC17">
        <v>2822</v>
      </c>
      <c r="ND17">
        <v>2838</v>
      </c>
      <c r="NE17">
        <v>2921</v>
      </c>
      <c r="NF17">
        <v>2996</v>
      </c>
      <c r="NG17">
        <v>2996</v>
      </c>
      <c r="NH17">
        <v>2996</v>
      </c>
      <c r="NI17">
        <v>3076</v>
      </c>
      <c r="NJ17">
        <v>3105</v>
      </c>
      <c r="NK17">
        <v>3105</v>
      </c>
      <c r="NL17">
        <v>3105</v>
      </c>
      <c r="NM17">
        <v>3105</v>
      </c>
      <c r="NN17">
        <v>3116</v>
      </c>
      <c r="NO17">
        <v>3115</v>
      </c>
      <c r="NP17">
        <v>3113</v>
      </c>
      <c r="NQ17">
        <v>693</v>
      </c>
      <c r="NR17">
        <v>691</v>
      </c>
      <c r="NS17">
        <v>689</v>
      </c>
      <c r="NT17">
        <v>689</v>
      </c>
      <c r="NU17">
        <v>689</v>
      </c>
      <c r="NV17">
        <v>689</v>
      </c>
      <c r="NW17">
        <v>5682</v>
      </c>
      <c r="NX17">
        <v>5010</v>
      </c>
      <c r="NY17">
        <v>4802</v>
      </c>
      <c r="NZ17">
        <v>4786</v>
      </c>
      <c r="OA17">
        <v>4481</v>
      </c>
      <c r="OB17">
        <v>4195</v>
      </c>
      <c r="OC17">
        <v>3953</v>
      </c>
      <c r="OD17">
        <v>3978</v>
      </c>
      <c r="OE17">
        <v>3835</v>
      </c>
      <c r="OF17">
        <v>3595</v>
      </c>
      <c r="OG17">
        <v>3034</v>
      </c>
      <c r="OH17">
        <v>2897</v>
      </c>
      <c r="OI17">
        <v>2895</v>
      </c>
      <c r="OJ17">
        <v>2729</v>
      </c>
      <c r="OK17">
        <v>2596</v>
      </c>
      <c r="OL17">
        <v>2587</v>
      </c>
      <c r="OM17">
        <v>2573</v>
      </c>
      <c r="ON17">
        <v>2579</v>
      </c>
      <c r="OO17">
        <v>2563</v>
      </c>
      <c r="OP17">
        <v>2499</v>
      </c>
      <c r="OQ17">
        <v>2492</v>
      </c>
      <c r="OR17">
        <v>4410</v>
      </c>
      <c r="OS17">
        <v>4349</v>
      </c>
      <c r="OT17">
        <v>4376</v>
      </c>
      <c r="OU17">
        <v>4162</v>
      </c>
      <c r="OV17">
        <v>4091</v>
      </c>
      <c r="OW17">
        <v>4082</v>
      </c>
      <c r="OX17">
        <v>3748</v>
      </c>
      <c r="OY17">
        <v>3445</v>
      </c>
      <c r="OZ17">
        <v>3457</v>
      </c>
      <c r="PA17">
        <v>3446</v>
      </c>
      <c r="PB17">
        <v>3429</v>
      </c>
      <c r="PC17">
        <v>3454</v>
      </c>
      <c r="PD17">
        <v>3347</v>
      </c>
      <c r="PE17">
        <v>3361</v>
      </c>
      <c r="PF17">
        <v>3371</v>
      </c>
      <c r="PG17">
        <v>3390</v>
      </c>
      <c r="PH17">
        <v>3417</v>
      </c>
      <c r="PI17">
        <v>3239</v>
      </c>
      <c r="PJ17">
        <v>3206</v>
      </c>
      <c r="PK17">
        <v>3033</v>
      </c>
      <c r="PL17">
        <v>2714</v>
      </c>
      <c r="PM17">
        <v>2452</v>
      </c>
      <c r="PN17">
        <v>2450</v>
      </c>
      <c r="PO17">
        <v>2196</v>
      </c>
      <c r="PP17">
        <v>2172</v>
      </c>
      <c r="PQ17">
        <v>1903</v>
      </c>
      <c r="PR17">
        <v>1871</v>
      </c>
      <c r="PS17">
        <v>1862</v>
      </c>
      <c r="PT17">
        <v>1638</v>
      </c>
      <c r="PU17">
        <v>1648</v>
      </c>
      <c r="PV17">
        <v>1535</v>
      </c>
      <c r="PW17">
        <v>1453</v>
      </c>
      <c r="PX17">
        <v>1236</v>
      </c>
      <c r="PY17">
        <v>1157</v>
      </c>
      <c r="PZ17">
        <v>1148</v>
      </c>
      <c r="QA17">
        <v>1165</v>
      </c>
      <c r="QB17">
        <v>1165</v>
      </c>
      <c r="QC17">
        <v>1033</v>
      </c>
      <c r="QD17">
        <v>984</v>
      </c>
      <c r="QE17">
        <v>6670</v>
      </c>
      <c r="QF17">
        <v>6140</v>
      </c>
      <c r="QG17">
        <v>5190</v>
      </c>
      <c r="QH17">
        <v>4901</v>
      </c>
      <c r="QI17">
        <v>4410</v>
      </c>
      <c r="QJ17">
        <v>4382</v>
      </c>
      <c r="QK17">
        <v>3724</v>
      </c>
      <c r="QL17">
        <v>3403</v>
      </c>
      <c r="QM17">
        <v>3145</v>
      </c>
      <c r="QN17">
        <v>2656</v>
      </c>
      <c r="QO17">
        <v>2291</v>
      </c>
      <c r="QP17">
        <v>2120</v>
      </c>
      <c r="QQ17">
        <v>1781</v>
      </c>
      <c r="QR17">
        <v>1763</v>
      </c>
      <c r="QS17">
        <v>1829</v>
      </c>
      <c r="QT17">
        <v>1859</v>
      </c>
      <c r="QU17">
        <v>1859</v>
      </c>
      <c r="QV17">
        <v>1859</v>
      </c>
      <c r="QW17">
        <v>1813</v>
      </c>
      <c r="QX17">
        <v>1297</v>
      </c>
      <c r="QY17">
        <v>1297</v>
      </c>
      <c r="QZ17">
        <v>1297</v>
      </c>
      <c r="RA17">
        <v>1297</v>
      </c>
      <c r="RB17">
        <v>1288</v>
      </c>
      <c r="RC17">
        <v>1195</v>
      </c>
      <c r="RD17">
        <v>2870</v>
      </c>
      <c r="RE17">
        <v>2598</v>
      </c>
      <c r="RF17">
        <v>2597</v>
      </c>
      <c r="RG17">
        <v>2456</v>
      </c>
      <c r="RH17">
        <v>2404</v>
      </c>
      <c r="RI17">
        <v>2191</v>
      </c>
      <c r="RJ17">
        <v>2215</v>
      </c>
      <c r="RK17">
        <v>1888</v>
      </c>
      <c r="RL17">
        <v>1908</v>
      </c>
      <c r="RM17">
        <v>1871</v>
      </c>
      <c r="RN17">
        <v>1669</v>
      </c>
      <c r="RO17">
        <v>1652</v>
      </c>
      <c r="RP17">
        <v>1230</v>
      </c>
      <c r="RQ17">
        <v>1197</v>
      </c>
      <c r="RR17">
        <v>1204</v>
      </c>
      <c r="RS17">
        <v>1214</v>
      </c>
      <c r="RT17">
        <v>1186</v>
      </c>
      <c r="RU17">
        <v>1251</v>
      </c>
      <c r="RV17">
        <v>1128</v>
      </c>
      <c r="RW17">
        <v>1097</v>
      </c>
      <c r="RX17">
        <v>2233</v>
      </c>
      <c r="RY17">
        <v>2199</v>
      </c>
      <c r="RZ17">
        <v>1945</v>
      </c>
      <c r="SA17">
        <v>1886</v>
      </c>
      <c r="SB17">
        <v>1893</v>
      </c>
      <c r="SC17">
        <v>1784</v>
      </c>
      <c r="SD17">
        <v>1737</v>
      </c>
      <c r="SE17">
        <v>1268</v>
      </c>
      <c r="SF17">
        <v>1268</v>
      </c>
      <c r="SG17">
        <v>1266</v>
      </c>
      <c r="SH17">
        <v>1265</v>
      </c>
      <c r="SI17">
        <v>1107</v>
      </c>
      <c r="SJ17">
        <v>1112</v>
      </c>
      <c r="SK17">
        <v>1096</v>
      </c>
      <c r="SL17">
        <v>1094</v>
      </c>
      <c r="SM17">
        <v>1077</v>
      </c>
      <c r="SN17">
        <v>1052</v>
      </c>
      <c r="SO17">
        <v>1064</v>
      </c>
      <c r="SP17">
        <v>1064</v>
      </c>
      <c r="SQ17">
        <v>1064</v>
      </c>
      <c r="SR17">
        <v>1064</v>
      </c>
      <c r="SS17">
        <v>1123</v>
      </c>
      <c r="ST17">
        <v>1025</v>
      </c>
      <c r="SU17">
        <v>824</v>
      </c>
      <c r="SV17">
        <v>757</v>
      </c>
      <c r="SW17">
        <v>1465</v>
      </c>
      <c r="SX17">
        <v>1462</v>
      </c>
      <c r="SY17">
        <v>1461</v>
      </c>
      <c r="SZ17">
        <v>1448</v>
      </c>
      <c r="TA17">
        <v>1361</v>
      </c>
      <c r="TB17">
        <v>1334</v>
      </c>
      <c r="TC17">
        <v>1357</v>
      </c>
      <c r="TD17">
        <v>1362</v>
      </c>
      <c r="TE17">
        <v>1264</v>
      </c>
      <c r="TF17">
        <v>1251</v>
      </c>
      <c r="TG17">
        <v>1238</v>
      </c>
      <c r="TH17">
        <v>1269</v>
      </c>
      <c r="TI17">
        <v>1281</v>
      </c>
      <c r="TJ17">
        <v>1281</v>
      </c>
      <c r="TK17">
        <v>1256</v>
      </c>
      <c r="TL17">
        <v>1234</v>
      </c>
      <c r="TM17">
        <v>1234</v>
      </c>
      <c r="TN17">
        <v>1156</v>
      </c>
      <c r="TO17">
        <v>1019</v>
      </c>
      <c r="TP17">
        <v>1019</v>
      </c>
      <c r="TQ17">
        <v>3460</v>
      </c>
      <c r="TR17">
        <v>1683</v>
      </c>
      <c r="TS17">
        <v>1576</v>
      </c>
      <c r="TT17">
        <v>1571</v>
      </c>
      <c r="TU17">
        <v>1541</v>
      </c>
      <c r="TV17">
        <v>1549</v>
      </c>
      <c r="TW17">
        <v>1557</v>
      </c>
      <c r="TX17">
        <v>1562</v>
      </c>
      <c r="TY17">
        <v>1547</v>
      </c>
      <c r="TZ17">
        <v>1362</v>
      </c>
      <c r="UA17">
        <v>1314</v>
      </c>
      <c r="UB17">
        <v>1298</v>
      </c>
      <c r="UC17">
        <v>1205</v>
      </c>
      <c r="UD17">
        <v>1200</v>
      </c>
      <c r="UE17">
        <v>1199</v>
      </c>
      <c r="UF17">
        <v>1199</v>
      </c>
      <c r="UG17">
        <v>1199</v>
      </c>
      <c r="UH17">
        <v>1199</v>
      </c>
      <c r="UI17">
        <v>1198</v>
      </c>
      <c r="UJ17">
        <v>1228</v>
      </c>
      <c r="UK17">
        <v>7604</v>
      </c>
      <c r="UL17">
        <v>6635</v>
      </c>
      <c r="UM17">
        <v>6094</v>
      </c>
      <c r="UN17">
        <v>5216</v>
      </c>
      <c r="UO17">
        <v>4795</v>
      </c>
      <c r="UP17">
        <v>4872</v>
      </c>
      <c r="UQ17">
        <v>4738</v>
      </c>
      <c r="UR17">
        <v>5227</v>
      </c>
      <c r="US17">
        <v>5398</v>
      </c>
      <c r="UT17">
        <v>5723</v>
      </c>
      <c r="UU17">
        <v>5686</v>
      </c>
      <c r="UV17">
        <v>5322</v>
      </c>
      <c r="UW17">
        <v>5896</v>
      </c>
      <c r="UX17">
        <v>5623</v>
      </c>
      <c r="UY17">
        <v>5422</v>
      </c>
      <c r="UZ17">
        <v>4993</v>
      </c>
      <c r="VA17">
        <v>4413</v>
      </c>
      <c r="VB17">
        <v>3986</v>
      </c>
      <c r="VC17">
        <v>3872</v>
      </c>
      <c r="VD17">
        <v>3874</v>
      </c>
      <c r="VE17">
        <v>3368</v>
      </c>
      <c r="VF17">
        <v>3143</v>
      </c>
      <c r="VG17">
        <v>1941</v>
      </c>
      <c r="VH17">
        <v>1814</v>
      </c>
      <c r="VI17">
        <v>1609</v>
      </c>
      <c r="VJ17">
        <v>8181</v>
      </c>
      <c r="VK17">
        <v>8089</v>
      </c>
      <c r="VL17">
        <v>8076</v>
      </c>
      <c r="VM17">
        <v>8057</v>
      </c>
      <c r="VN17">
        <v>7634</v>
      </c>
      <c r="VO17">
        <v>7530</v>
      </c>
      <c r="VP17">
        <v>7522</v>
      </c>
      <c r="VQ17">
        <v>7403</v>
      </c>
      <c r="VR17">
        <v>7418</v>
      </c>
      <c r="VS17">
        <v>7374</v>
      </c>
      <c r="VT17">
        <v>7367</v>
      </c>
      <c r="VU17">
        <v>5401</v>
      </c>
      <c r="VV17">
        <v>5317</v>
      </c>
      <c r="VW17">
        <v>5547</v>
      </c>
      <c r="VX17">
        <v>5302</v>
      </c>
      <c r="VY17">
        <v>5268</v>
      </c>
      <c r="VZ17">
        <v>5145</v>
      </c>
      <c r="WA17">
        <v>4986</v>
      </c>
      <c r="WB17">
        <v>4987</v>
      </c>
      <c r="WC17">
        <v>4733</v>
      </c>
      <c r="WD17">
        <v>26245</v>
      </c>
      <c r="WE17">
        <v>25812</v>
      </c>
      <c r="WF17">
        <v>25550</v>
      </c>
      <c r="WG17">
        <v>25886</v>
      </c>
      <c r="WH17">
        <v>24518</v>
      </c>
      <c r="WI17">
        <v>22599</v>
      </c>
      <c r="WJ17">
        <v>21510</v>
      </c>
      <c r="WK17">
        <v>20817</v>
      </c>
      <c r="WL17">
        <v>20741</v>
      </c>
      <c r="WM17">
        <v>20729</v>
      </c>
      <c r="WN17">
        <v>20750</v>
      </c>
      <c r="WO17">
        <v>20749</v>
      </c>
      <c r="WP17">
        <v>20747</v>
      </c>
      <c r="WQ17">
        <v>20407</v>
      </c>
      <c r="WR17">
        <v>20512</v>
      </c>
      <c r="WS17">
        <v>20318</v>
      </c>
      <c r="WT17">
        <v>20020</v>
      </c>
      <c r="WU17">
        <v>19975</v>
      </c>
      <c r="WV17">
        <v>19975</v>
      </c>
      <c r="WW17">
        <v>19193</v>
      </c>
      <c r="WX17">
        <v>14924</v>
      </c>
      <c r="WY17">
        <v>14520</v>
      </c>
      <c r="WZ17">
        <v>14180</v>
      </c>
      <c r="XA17">
        <v>11866</v>
      </c>
      <c r="XB17">
        <v>11565</v>
      </c>
      <c r="XC17">
        <v>11645</v>
      </c>
      <c r="XD17">
        <v>11544</v>
      </c>
      <c r="XE17">
        <v>11120</v>
      </c>
      <c r="XF17">
        <v>10617</v>
      </c>
      <c r="XG17">
        <v>10147</v>
      </c>
      <c r="XH17">
        <v>9817</v>
      </c>
      <c r="XI17">
        <v>9603</v>
      </c>
      <c r="XJ17">
        <v>9578</v>
      </c>
      <c r="XK17">
        <v>9510</v>
      </c>
      <c r="XL17">
        <v>9523</v>
      </c>
      <c r="XM17">
        <v>9532</v>
      </c>
      <c r="XN17">
        <v>9532</v>
      </c>
      <c r="XO17">
        <v>9629</v>
      </c>
      <c r="XP17">
        <v>9559</v>
      </c>
      <c r="XQ17">
        <v>9525</v>
      </c>
      <c r="XR17">
        <v>9527</v>
      </c>
      <c r="XS17">
        <v>9291</v>
      </c>
      <c r="XT17">
        <v>8851</v>
      </c>
      <c r="XU17">
        <v>9876</v>
      </c>
      <c r="XV17">
        <v>9940</v>
      </c>
      <c r="XW17">
        <v>3785</v>
      </c>
      <c r="XX17">
        <v>3754</v>
      </c>
      <c r="XY17">
        <v>3683</v>
      </c>
      <c r="XZ17">
        <v>3141</v>
      </c>
      <c r="YA17">
        <v>3053</v>
      </c>
      <c r="YB17">
        <v>3028</v>
      </c>
      <c r="YC17">
        <v>2672</v>
      </c>
      <c r="YD17">
        <v>2627</v>
      </c>
      <c r="YE17">
        <v>2661</v>
      </c>
      <c r="YF17">
        <v>2537</v>
      </c>
      <c r="YG17">
        <v>2546</v>
      </c>
      <c r="YH17">
        <v>2552</v>
      </c>
      <c r="YI17">
        <v>2458</v>
      </c>
      <c r="YJ17">
        <v>2458</v>
      </c>
      <c r="YK17">
        <v>2458</v>
      </c>
      <c r="YL17">
        <v>2482</v>
      </c>
      <c r="YM17">
        <v>2450</v>
      </c>
      <c r="YN17">
        <v>2251</v>
      </c>
      <c r="YO17">
        <v>2248</v>
      </c>
      <c r="YP17">
        <v>2182</v>
      </c>
      <c r="YQ17">
        <v>2918</v>
      </c>
      <c r="YR17">
        <v>2645</v>
      </c>
      <c r="YS17">
        <v>2542</v>
      </c>
      <c r="YT17">
        <v>2420</v>
      </c>
      <c r="YU17">
        <v>2441</v>
      </c>
      <c r="YV17">
        <v>2394</v>
      </c>
      <c r="YW17">
        <v>2401</v>
      </c>
      <c r="YX17">
        <v>2427</v>
      </c>
      <c r="YY17">
        <v>2416</v>
      </c>
      <c r="YZ17">
        <v>2441</v>
      </c>
      <c r="ZA17">
        <v>2438</v>
      </c>
      <c r="ZB17">
        <v>2417</v>
      </c>
      <c r="ZC17">
        <v>2422</v>
      </c>
      <c r="ZD17">
        <v>2368</v>
      </c>
      <c r="ZE17">
        <v>2355</v>
      </c>
      <c r="ZF17">
        <v>2345</v>
      </c>
      <c r="ZG17">
        <v>2345</v>
      </c>
      <c r="ZH17">
        <v>2339</v>
      </c>
      <c r="ZI17">
        <v>2322</v>
      </c>
      <c r="ZJ17">
        <v>2316</v>
      </c>
      <c r="ZK17">
        <v>2315</v>
      </c>
      <c r="ZL17">
        <v>2170</v>
      </c>
      <c r="ZM17">
        <v>2230</v>
      </c>
      <c r="ZN17">
        <v>2230</v>
      </c>
      <c r="ZO17">
        <v>2230</v>
      </c>
      <c r="ZP17">
        <v>5396</v>
      </c>
      <c r="ZQ17">
        <v>5254</v>
      </c>
      <c r="ZR17">
        <v>5292</v>
      </c>
      <c r="ZS17">
        <v>5211</v>
      </c>
      <c r="ZT17">
        <v>5031</v>
      </c>
      <c r="ZU17">
        <v>5025</v>
      </c>
      <c r="ZV17">
        <v>3984</v>
      </c>
      <c r="ZW17">
        <v>3914</v>
      </c>
      <c r="ZX17">
        <v>3451</v>
      </c>
      <c r="ZY17">
        <v>3375</v>
      </c>
      <c r="ZZ17">
        <v>3362</v>
      </c>
      <c r="AAA17">
        <v>3047</v>
      </c>
      <c r="AAB17">
        <v>2964</v>
      </c>
      <c r="AAC17">
        <v>2961</v>
      </c>
      <c r="AAD17">
        <v>2915</v>
      </c>
      <c r="AAE17">
        <v>2886</v>
      </c>
      <c r="AAF17">
        <v>2874</v>
      </c>
      <c r="AAG17">
        <v>2861</v>
      </c>
      <c r="AAH17">
        <v>2812</v>
      </c>
      <c r="AAI17">
        <v>2741</v>
      </c>
      <c r="AAJ17">
        <v>9285</v>
      </c>
      <c r="AAK17">
        <v>8926</v>
      </c>
      <c r="AAL17">
        <v>8042</v>
      </c>
      <c r="AAM17">
        <v>7747</v>
      </c>
      <c r="AAN17">
        <v>7563</v>
      </c>
      <c r="AAO17">
        <v>6454</v>
      </c>
      <c r="AAP17">
        <v>6111</v>
      </c>
      <c r="AAQ17">
        <v>6086</v>
      </c>
      <c r="AAR17">
        <v>3519</v>
      </c>
      <c r="AAS17">
        <v>3494</v>
      </c>
      <c r="AAT17">
        <v>3261</v>
      </c>
      <c r="AAU17">
        <v>2476</v>
      </c>
      <c r="AAV17">
        <v>2406</v>
      </c>
      <c r="AAW17">
        <v>2406</v>
      </c>
      <c r="AAX17">
        <v>2405</v>
      </c>
      <c r="AAY17">
        <v>2405</v>
      </c>
      <c r="AAZ17">
        <v>2310</v>
      </c>
      <c r="ABA17">
        <v>2310</v>
      </c>
      <c r="ABB17">
        <v>2310</v>
      </c>
      <c r="ABC17">
        <v>2308</v>
      </c>
      <c r="ABD17">
        <v>5560</v>
      </c>
      <c r="ABE17">
        <v>5445</v>
      </c>
      <c r="ABF17">
        <v>5557</v>
      </c>
      <c r="ABG17">
        <v>5269</v>
      </c>
      <c r="ABH17">
        <v>5243</v>
      </c>
      <c r="ABI17">
        <v>3948</v>
      </c>
      <c r="ABJ17">
        <v>3906</v>
      </c>
      <c r="ABK17">
        <v>4029</v>
      </c>
      <c r="ABL17">
        <v>4037</v>
      </c>
      <c r="ABM17">
        <v>4037</v>
      </c>
      <c r="ABN17">
        <v>4040</v>
      </c>
      <c r="ABO17">
        <v>3718</v>
      </c>
      <c r="ABP17">
        <v>3670</v>
      </c>
      <c r="ABQ17">
        <v>3245</v>
      </c>
      <c r="ABR17">
        <v>2899</v>
      </c>
      <c r="ABS17">
        <v>2580</v>
      </c>
      <c r="ABT17">
        <v>2551</v>
      </c>
      <c r="ABU17">
        <v>2558</v>
      </c>
      <c r="ABV17">
        <v>2560</v>
      </c>
      <c r="ABW17">
        <v>2504</v>
      </c>
      <c r="ABX17">
        <v>2487</v>
      </c>
      <c r="ABY17">
        <v>2547</v>
      </c>
      <c r="ABZ17">
        <v>2452</v>
      </c>
      <c r="ACA17">
        <v>2385</v>
      </c>
      <c r="ACB17">
        <v>2214</v>
      </c>
      <c r="ACC17">
        <v>11215</v>
      </c>
      <c r="ACD17">
        <v>10217</v>
      </c>
      <c r="ACE17">
        <v>9565</v>
      </c>
      <c r="ACF17">
        <v>9574</v>
      </c>
      <c r="ACG17">
        <v>9349</v>
      </c>
      <c r="ACH17">
        <v>9279</v>
      </c>
      <c r="ACI17">
        <v>8367</v>
      </c>
      <c r="ACJ17">
        <v>8348</v>
      </c>
      <c r="ACK17">
        <v>8264</v>
      </c>
      <c r="ACL17">
        <v>8405</v>
      </c>
      <c r="ACM17">
        <v>8233</v>
      </c>
      <c r="ACN17">
        <v>8091</v>
      </c>
      <c r="ACO17">
        <v>8096</v>
      </c>
      <c r="ACP17">
        <v>8093</v>
      </c>
      <c r="ACQ17">
        <v>7907</v>
      </c>
      <c r="ACR17">
        <v>5513</v>
      </c>
      <c r="ACS17">
        <v>5537</v>
      </c>
      <c r="ACT17">
        <v>5484</v>
      </c>
      <c r="ACU17">
        <v>5030</v>
      </c>
      <c r="ACV17">
        <v>4592</v>
      </c>
      <c r="ACW17">
        <v>5990</v>
      </c>
      <c r="ACX17">
        <v>5357</v>
      </c>
      <c r="ACY17">
        <v>4768</v>
      </c>
      <c r="ACZ17">
        <v>4160</v>
      </c>
      <c r="ADA17">
        <v>4159</v>
      </c>
      <c r="ADB17">
        <v>4151</v>
      </c>
      <c r="ADC17">
        <v>3977</v>
      </c>
      <c r="ADD17">
        <v>3860</v>
      </c>
      <c r="ADE17">
        <v>4272</v>
      </c>
      <c r="ADF17">
        <v>2573</v>
      </c>
      <c r="ADG17">
        <v>2458</v>
      </c>
      <c r="ADH17">
        <v>2390</v>
      </c>
      <c r="ADI17">
        <v>1882</v>
      </c>
      <c r="ADJ17">
        <v>1774</v>
      </c>
      <c r="ADK17">
        <v>1704</v>
      </c>
      <c r="ADL17">
        <v>1627</v>
      </c>
      <c r="ADM17">
        <v>1621</v>
      </c>
      <c r="ADN17">
        <v>1583</v>
      </c>
      <c r="ADO17">
        <v>1519</v>
      </c>
      <c r="ADP17">
        <v>1518</v>
      </c>
      <c r="ADQ17">
        <v>5380</v>
      </c>
      <c r="ADR17">
        <v>5337</v>
      </c>
      <c r="ADS17">
        <v>5342</v>
      </c>
      <c r="ADT17">
        <v>5311</v>
      </c>
      <c r="ADU17">
        <v>4905</v>
      </c>
      <c r="ADV17">
        <v>4913</v>
      </c>
      <c r="ADW17">
        <v>4812</v>
      </c>
      <c r="ADX17">
        <v>4862</v>
      </c>
      <c r="ADY17">
        <v>4758</v>
      </c>
      <c r="ADZ17">
        <v>4749</v>
      </c>
      <c r="AEA17">
        <v>4749</v>
      </c>
      <c r="AEB17">
        <v>4750</v>
      </c>
      <c r="AEC17">
        <v>4972</v>
      </c>
      <c r="AED17">
        <v>4964</v>
      </c>
      <c r="AEE17">
        <v>4994</v>
      </c>
      <c r="AEF17">
        <v>4038</v>
      </c>
      <c r="AEG17">
        <v>4040</v>
      </c>
      <c r="AEH17">
        <v>3117</v>
      </c>
      <c r="AEI17">
        <v>3118</v>
      </c>
      <c r="AEJ17">
        <v>3044</v>
      </c>
      <c r="AEK17">
        <v>2913</v>
      </c>
      <c r="AEL17">
        <v>1905</v>
      </c>
      <c r="AEM17">
        <v>1935</v>
      </c>
      <c r="AEN17">
        <v>1930</v>
      </c>
      <c r="AEO17">
        <v>1919</v>
      </c>
      <c r="AEP17">
        <v>3873</v>
      </c>
      <c r="AEQ17">
        <v>4046</v>
      </c>
      <c r="AER17">
        <v>3797</v>
      </c>
      <c r="AES17">
        <v>3692</v>
      </c>
      <c r="AET17">
        <v>3823</v>
      </c>
      <c r="AEU17">
        <v>3806</v>
      </c>
      <c r="AEV17">
        <v>3659</v>
      </c>
      <c r="AEW17">
        <v>3644</v>
      </c>
      <c r="AEX17">
        <v>3660</v>
      </c>
      <c r="AEY17">
        <v>3620</v>
      </c>
      <c r="AEZ17">
        <v>3589</v>
      </c>
      <c r="AFA17">
        <v>3291</v>
      </c>
      <c r="AFB17">
        <v>3291</v>
      </c>
      <c r="AFC17">
        <v>3266</v>
      </c>
      <c r="AFD17">
        <v>2927</v>
      </c>
      <c r="AFE17">
        <v>2924</v>
      </c>
      <c r="AFF17">
        <v>2859</v>
      </c>
      <c r="AFG17">
        <v>2801</v>
      </c>
      <c r="AFH17">
        <v>2597</v>
      </c>
      <c r="AFI17">
        <v>2521</v>
      </c>
      <c r="AFJ17">
        <v>5852</v>
      </c>
      <c r="AFK17">
        <v>5489</v>
      </c>
      <c r="AFL17">
        <v>5502</v>
      </c>
      <c r="AFM17">
        <v>5490</v>
      </c>
      <c r="AFN17">
        <v>5482</v>
      </c>
      <c r="AFO17">
        <v>5354</v>
      </c>
      <c r="AFP17">
        <v>5175</v>
      </c>
      <c r="AFQ17">
        <v>5237</v>
      </c>
      <c r="AFR17">
        <v>5346</v>
      </c>
      <c r="AFS17">
        <v>5390</v>
      </c>
      <c r="AFT17">
        <v>5449</v>
      </c>
      <c r="AFU17">
        <v>5122</v>
      </c>
      <c r="AFV17">
        <v>5117</v>
      </c>
      <c r="AFW17">
        <v>5126</v>
      </c>
      <c r="AFX17">
        <v>5126</v>
      </c>
      <c r="AFY17">
        <v>5207</v>
      </c>
      <c r="AFZ17">
        <v>5262</v>
      </c>
      <c r="AGA17">
        <v>5359</v>
      </c>
      <c r="AGB17">
        <v>5397</v>
      </c>
      <c r="AGC17">
        <v>5429</v>
      </c>
      <c r="AGD17">
        <v>4360</v>
      </c>
      <c r="AGE17">
        <v>4396</v>
      </c>
      <c r="AGF17">
        <v>4500</v>
      </c>
      <c r="AGG17">
        <v>4673</v>
      </c>
      <c r="AGH17">
        <v>4301</v>
      </c>
      <c r="AGI17">
        <v>4134</v>
      </c>
      <c r="AGJ17">
        <v>4039</v>
      </c>
      <c r="AGK17">
        <v>3988</v>
      </c>
      <c r="AGL17">
        <v>3985</v>
      </c>
      <c r="AGM17">
        <v>3985</v>
      </c>
      <c r="AGN17">
        <v>3762</v>
      </c>
      <c r="AGO17">
        <v>3759</v>
      </c>
      <c r="AGP17">
        <v>3731</v>
      </c>
      <c r="AGQ17">
        <v>3697</v>
      </c>
      <c r="AGR17">
        <v>3615</v>
      </c>
      <c r="AGS17">
        <v>3359</v>
      </c>
      <c r="AGT17">
        <v>3380</v>
      </c>
      <c r="AGU17">
        <v>3386</v>
      </c>
      <c r="AGV17">
        <v>3385</v>
      </c>
      <c r="AGW17">
        <v>3244</v>
      </c>
      <c r="AGX17">
        <v>3244</v>
      </c>
      <c r="AGY17">
        <v>3172</v>
      </c>
      <c r="AGZ17">
        <v>3175</v>
      </c>
      <c r="AHA17">
        <v>3056</v>
      </c>
      <c r="AHB17">
        <v>2642</v>
      </c>
      <c r="AHC17">
        <v>6313</v>
      </c>
      <c r="AHD17">
        <v>5977</v>
      </c>
      <c r="AHE17">
        <v>5935</v>
      </c>
      <c r="AHF17">
        <v>5923</v>
      </c>
      <c r="AHG17">
        <v>5910</v>
      </c>
      <c r="AHH17">
        <v>5900</v>
      </c>
      <c r="AHI17">
        <v>5901</v>
      </c>
      <c r="AHJ17">
        <v>5909</v>
      </c>
      <c r="AHK17">
        <v>5858</v>
      </c>
      <c r="AHL17">
        <v>5745</v>
      </c>
      <c r="AHM17">
        <v>5715</v>
      </c>
      <c r="AHN17">
        <v>5698</v>
      </c>
      <c r="AHO17">
        <v>5567</v>
      </c>
      <c r="AHP17">
        <v>5567</v>
      </c>
      <c r="AHQ17">
        <v>5628</v>
      </c>
      <c r="AHR17">
        <v>5638</v>
      </c>
      <c r="AHS17">
        <v>5500</v>
      </c>
      <c r="AHT17">
        <v>5426</v>
      </c>
      <c r="AHU17">
        <v>5342</v>
      </c>
      <c r="AHV17">
        <v>3367</v>
      </c>
      <c r="AHW17">
        <v>4595</v>
      </c>
      <c r="AHX17">
        <v>4460</v>
      </c>
      <c r="AHY17">
        <v>4399</v>
      </c>
      <c r="AHZ17">
        <v>4278</v>
      </c>
      <c r="AIA17">
        <v>4277</v>
      </c>
      <c r="AIB17">
        <v>4290</v>
      </c>
      <c r="AIC17">
        <v>4175</v>
      </c>
      <c r="AID17">
        <v>4325</v>
      </c>
      <c r="AIE17">
        <v>4325</v>
      </c>
      <c r="AIF17">
        <v>4325</v>
      </c>
      <c r="AIG17">
        <v>4238</v>
      </c>
      <c r="AIH17">
        <v>4192</v>
      </c>
      <c r="AII17">
        <v>4149</v>
      </c>
      <c r="AIJ17">
        <v>4124</v>
      </c>
      <c r="AIK17">
        <v>4078</v>
      </c>
      <c r="AIL17">
        <v>4071</v>
      </c>
      <c r="AIM17">
        <v>4093</v>
      </c>
      <c r="AIN17">
        <v>4176</v>
      </c>
      <c r="AIO17">
        <v>4177</v>
      </c>
      <c r="AIP17">
        <v>4086</v>
      </c>
      <c r="AIQ17">
        <v>6415</v>
      </c>
      <c r="AIR17">
        <v>6628</v>
      </c>
      <c r="AIS17">
        <v>6649</v>
      </c>
      <c r="AIT17">
        <v>6319</v>
      </c>
      <c r="AIU17">
        <v>6414</v>
      </c>
      <c r="AIV17">
        <v>6279</v>
      </c>
      <c r="AIW17">
        <v>5610</v>
      </c>
      <c r="AIX17">
        <v>5662</v>
      </c>
      <c r="AIY17">
        <v>5476</v>
      </c>
      <c r="AIZ17">
        <v>5251</v>
      </c>
      <c r="AJA17">
        <v>5446</v>
      </c>
      <c r="AJB17">
        <v>5183</v>
      </c>
      <c r="AJC17">
        <v>5757</v>
      </c>
      <c r="AJD17">
        <v>5626</v>
      </c>
      <c r="AJE17">
        <v>5499</v>
      </c>
      <c r="AJF17">
        <v>5109</v>
      </c>
      <c r="AJG17">
        <v>5048</v>
      </c>
      <c r="AJH17">
        <v>5049</v>
      </c>
      <c r="AJI17">
        <v>4018</v>
      </c>
      <c r="AJJ17">
        <v>3915</v>
      </c>
      <c r="AJK17">
        <v>3860</v>
      </c>
      <c r="AJL17">
        <v>3858</v>
      </c>
      <c r="AJM17">
        <v>3780</v>
      </c>
      <c r="AJN17">
        <v>3774</v>
      </c>
      <c r="AJO17">
        <v>2673</v>
      </c>
      <c r="AJP17">
        <v>3906</v>
      </c>
      <c r="AJQ17">
        <v>3733</v>
      </c>
      <c r="AJR17">
        <v>3344</v>
      </c>
      <c r="AJS17">
        <v>2715</v>
      </c>
      <c r="AJT17">
        <v>2059</v>
      </c>
      <c r="AJU17">
        <v>2090</v>
      </c>
      <c r="AJV17">
        <v>1864</v>
      </c>
      <c r="AJW17">
        <v>1861</v>
      </c>
      <c r="AJX17">
        <v>1861</v>
      </c>
      <c r="AJY17">
        <v>1639</v>
      </c>
      <c r="AJZ17">
        <v>1635</v>
      </c>
      <c r="AKA17">
        <v>1641</v>
      </c>
      <c r="AKB17">
        <v>1640</v>
      </c>
      <c r="AKC17">
        <v>1631</v>
      </c>
      <c r="AKD17">
        <v>1726</v>
      </c>
      <c r="AKE17">
        <v>1554</v>
      </c>
      <c r="AKF17">
        <v>1585</v>
      </c>
      <c r="AKG17">
        <v>1581</v>
      </c>
      <c r="AKH17">
        <v>1570</v>
      </c>
      <c r="AKI17">
        <v>1531</v>
      </c>
      <c r="AKJ17">
        <v>2970</v>
      </c>
      <c r="AKK17">
        <v>3265</v>
      </c>
      <c r="AKL17">
        <v>3363</v>
      </c>
      <c r="AKM17">
        <v>3361</v>
      </c>
      <c r="AKN17">
        <v>3281</v>
      </c>
      <c r="AKO17">
        <v>2057</v>
      </c>
      <c r="AKP17">
        <v>1960</v>
      </c>
      <c r="AKQ17">
        <v>1851</v>
      </c>
      <c r="AKR17">
        <v>1866</v>
      </c>
      <c r="AKS17">
        <v>1870</v>
      </c>
      <c r="AKT17">
        <v>1834</v>
      </c>
      <c r="AKU17">
        <v>1801</v>
      </c>
      <c r="AKV17">
        <v>1671</v>
      </c>
      <c r="AKW17">
        <v>1671</v>
      </c>
      <c r="AKX17">
        <v>1671</v>
      </c>
      <c r="AKY17">
        <v>1671</v>
      </c>
      <c r="AKZ17">
        <v>1671</v>
      </c>
      <c r="ALA17">
        <v>1668</v>
      </c>
      <c r="ALB17">
        <v>1668</v>
      </c>
      <c r="ALC17">
        <v>1667</v>
      </c>
      <c r="ALD17">
        <v>2593</v>
      </c>
      <c r="ALE17">
        <v>2616</v>
      </c>
      <c r="ALF17">
        <v>2617</v>
      </c>
      <c r="ALG17">
        <v>2613</v>
      </c>
      <c r="ALH17">
        <v>2613</v>
      </c>
      <c r="ALI17">
        <v>2596</v>
      </c>
      <c r="ALJ17">
        <v>2593</v>
      </c>
      <c r="ALK17">
        <v>2584</v>
      </c>
      <c r="ALL17">
        <v>2584</v>
      </c>
      <c r="ALM17">
        <v>2605</v>
      </c>
      <c r="ALN17">
        <v>2611</v>
      </c>
      <c r="ALO17">
        <v>2604</v>
      </c>
      <c r="ALP17">
        <v>2574</v>
      </c>
      <c r="ALQ17">
        <v>2566</v>
      </c>
      <c r="ALR17">
        <v>2494</v>
      </c>
      <c r="ALS17">
        <v>2514</v>
      </c>
      <c r="ALT17">
        <v>2484</v>
      </c>
      <c r="ALU17">
        <v>2251</v>
      </c>
      <c r="ALV17">
        <v>2145</v>
      </c>
      <c r="ALW17">
        <v>2058</v>
      </c>
      <c r="ALX17">
        <v>2072</v>
      </c>
      <c r="ALY17">
        <v>1837</v>
      </c>
      <c r="ALZ17">
        <v>1813</v>
      </c>
      <c r="AMA17">
        <v>1251</v>
      </c>
      <c r="AMB17">
        <v>1251</v>
      </c>
      <c r="AMC17">
        <v>10518</v>
      </c>
      <c r="AMD17">
        <v>10457</v>
      </c>
      <c r="AME17">
        <v>10434</v>
      </c>
      <c r="AMF17">
        <v>10366</v>
      </c>
      <c r="AMG17">
        <v>10260</v>
      </c>
      <c r="AMH17">
        <v>10290</v>
      </c>
      <c r="AMI17">
        <v>10192</v>
      </c>
      <c r="AMJ17">
        <v>10194</v>
      </c>
      <c r="AMK17">
        <v>10190</v>
      </c>
      <c r="AML17">
        <v>10196</v>
      </c>
      <c r="AMM17">
        <v>10233</v>
      </c>
      <c r="AMN17">
        <v>10223</v>
      </c>
      <c r="AMO17">
        <v>10216</v>
      </c>
      <c r="AMP17">
        <v>9444</v>
      </c>
      <c r="AMQ17">
        <v>9362</v>
      </c>
      <c r="AMR17">
        <v>9355</v>
      </c>
      <c r="AMS17">
        <v>9332</v>
      </c>
      <c r="AMT17">
        <v>9336</v>
      </c>
      <c r="AMU17">
        <v>9006</v>
      </c>
      <c r="AMV17">
        <v>8994</v>
      </c>
      <c r="AMW17">
        <v>8141</v>
      </c>
      <c r="AMX17">
        <v>8059</v>
      </c>
      <c r="AMY17">
        <v>7835</v>
      </c>
      <c r="AMZ17">
        <v>7781</v>
      </c>
      <c r="ANA17">
        <v>7711</v>
      </c>
      <c r="ANB17">
        <v>7683</v>
      </c>
      <c r="ANC17">
        <v>7682</v>
      </c>
      <c r="AND17">
        <v>7632</v>
      </c>
      <c r="ANE17">
        <v>7440</v>
      </c>
      <c r="ANF17">
        <v>7180</v>
      </c>
      <c r="ANG17">
        <v>6973</v>
      </c>
      <c r="ANH17">
        <v>6795</v>
      </c>
      <c r="ANI17">
        <v>5794</v>
      </c>
      <c r="ANJ17">
        <v>5784</v>
      </c>
      <c r="ANK17">
        <v>5836</v>
      </c>
      <c r="ANL17">
        <v>5802</v>
      </c>
      <c r="ANM17">
        <v>5615</v>
      </c>
      <c r="ANN17">
        <v>5337</v>
      </c>
      <c r="ANO17">
        <v>5159</v>
      </c>
      <c r="ANP17">
        <v>5101</v>
      </c>
      <c r="ANQ17">
        <v>12229</v>
      </c>
      <c r="ANR17">
        <v>12242</v>
      </c>
      <c r="ANS17">
        <v>11589</v>
      </c>
      <c r="ANT17">
        <v>11562</v>
      </c>
      <c r="ANU17">
        <v>11564</v>
      </c>
      <c r="ANV17">
        <v>11559</v>
      </c>
      <c r="ANW17">
        <v>11555</v>
      </c>
      <c r="ANX17">
        <v>9924</v>
      </c>
      <c r="ANY17">
        <v>9867</v>
      </c>
      <c r="ANZ17">
        <v>9851</v>
      </c>
      <c r="AOA17">
        <v>9862</v>
      </c>
      <c r="AOB17">
        <v>9510</v>
      </c>
      <c r="AOC17">
        <v>9432</v>
      </c>
      <c r="AOD17">
        <v>9432</v>
      </c>
      <c r="AOE17">
        <v>9425</v>
      </c>
      <c r="AOF17">
        <v>9384</v>
      </c>
      <c r="AOG17">
        <v>9374</v>
      </c>
      <c r="AOH17">
        <v>9357</v>
      </c>
      <c r="AOI17">
        <v>9317</v>
      </c>
      <c r="AOJ17">
        <v>9344</v>
      </c>
      <c r="AOK17">
        <v>9191</v>
      </c>
      <c r="AOL17">
        <v>9174</v>
      </c>
      <c r="AOM17">
        <v>9173</v>
      </c>
      <c r="AON17">
        <v>9169</v>
      </c>
      <c r="AOO17">
        <v>9167</v>
      </c>
      <c r="AOP17">
        <v>10690</v>
      </c>
      <c r="AOQ17">
        <v>10743</v>
      </c>
      <c r="AOR17">
        <v>10729</v>
      </c>
      <c r="AOS17">
        <v>10614</v>
      </c>
      <c r="AOT17">
        <v>10606</v>
      </c>
      <c r="AOU17">
        <v>10615</v>
      </c>
      <c r="AOV17">
        <v>10616</v>
      </c>
      <c r="AOW17">
        <v>10127</v>
      </c>
      <c r="AOX17">
        <v>10116</v>
      </c>
      <c r="AOY17">
        <v>10122</v>
      </c>
      <c r="AOZ17">
        <v>10028</v>
      </c>
      <c r="APA17">
        <v>9332</v>
      </c>
      <c r="APB17">
        <v>8321</v>
      </c>
      <c r="APC17">
        <v>8175</v>
      </c>
      <c r="APD17">
        <v>8197</v>
      </c>
      <c r="APE17">
        <v>8807</v>
      </c>
      <c r="APF17">
        <v>8775</v>
      </c>
      <c r="APG17">
        <v>8791</v>
      </c>
      <c r="APH17">
        <v>8669</v>
      </c>
      <c r="API17">
        <v>7550</v>
      </c>
      <c r="APJ17">
        <v>7066</v>
      </c>
      <c r="APK17">
        <v>6966</v>
      </c>
      <c r="APL17">
        <v>6491</v>
      </c>
      <c r="APM17">
        <v>6490</v>
      </c>
      <c r="APN17">
        <v>6492</v>
      </c>
      <c r="APO17">
        <v>6490</v>
      </c>
      <c r="APP17">
        <v>6494</v>
      </c>
      <c r="APQ17">
        <v>6496</v>
      </c>
      <c r="APR17">
        <v>6491</v>
      </c>
      <c r="APS17">
        <v>6493</v>
      </c>
      <c r="APT17">
        <v>5952</v>
      </c>
      <c r="APU17">
        <v>5974</v>
      </c>
      <c r="APV17">
        <v>5581</v>
      </c>
      <c r="APW17">
        <v>5581</v>
      </c>
      <c r="APX17">
        <v>3052</v>
      </c>
      <c r="APY17">
        <v>2558</v>
      </c>
      <c r="APZ17">
        <v>2548</v>
      </c>
      <c r="AQA17">
        <v>2497</v>
      </c>
      <c r="AQB17">
        <v>2488</v>
      </c>
      <c r="AQC17">
        <v>1860</v>
      </c>
      <c r="AQD17">
        <v>1679</v>
      </c>
      <c r="AQE17">
        <v>1640</v>
      </c>
      <c r="AQF17">
        <v>1709</v>
      </c>
      <c r="AQG17">
        <v>1139</v>
      </c>
      <c r="AQH17">
        <v>1116</v>
      </c>
      <c r="AQI17">
        <v>2878</v>
      </c>
      <c r="AQJ17">
        <v>2767</v>
      </c>
      <c r="AQK17">
        <v>2499</v>
      </c>
      <c r="AQL17">
        <v>2285</v>
      </c>
      <c r="AQM17">
        <v>2055</v>
      </c>
      <c r="AQN17">
        <v>2055</v>
      </c>
      <c r="AQO17">
        <v>2000</v>
      </c>
      <c r="AQP17">
        <v>2000</v>
      </c>
      <c r="AQQ17">
        <v>1999</v>
      </c>
      <c r="AQR17">
        <v>1918</v>
      </c>
      <c r="AQS17">
        <v>1895</v>
      </c>
      <c r="AQT17">
        <v>1893</v>
      </c>
      <c r="AQU17">
        <v>1886</v>
      </c>
      <c r="AQV17">
        <v>1886</v>
      </c>
      <c r="AQW17">
        <v>1770</v>
      </c>
      <c r="AQX17">
        <v>1758</v>
      </c>
      <c r="AQY17">
        <v>1718</v>
      </c>
      <c r="AQZ17">
        <v>1563</v>
      </c>
      <c r="ARA17">
        <v>1560</v>
      </c>
      <c r="ARB17">
        <v>1370</v>
      </c>
      <c r="ARC17">
        <v>7725</v>
      </c>
      <c r="ARD17">
        <v>7195</v>
      </c>
      <c r="ARE17">
        <v>7137</v>
      </c>
      <c r="ARF17">
        <v>6832</v>
      </c>
      <c r="ARG17">
        <v>6671</v>
      </c>
      <c r="ARH17">
        <v>6583</v>
      </c>
      <c r="ARI17">
        <v>6438</v>
      </c>
      <c r="ARJ17">
        <v>6437</v>
      </c>
      <c r="ARK17">
        <v>6473</v>
      </c>
      <c r="ARL17">
        <v>5711</v>
      </c>
      <c r="ARM17">
        <v>5708</v>
      </c>
      <c r="ARN17">
        <v>5725</v>
      </c>
      <c r="ARO17">
        <v>5733</v>
      </c>
      <c r="ARP17">
        <v>5694</v>
      </c>
      <c r="ARQ17">
        <v>5582</v>
      </c>
      <c r="ARR17">
        <v>5565</v>
      </c>
      <c r="ARS17">
        <v>5564</v>
      </c>
      <c r="ART17">
        <v>5563</v>
      </c>
      <c r="ARU17">
        <v>5553</v>
      </c>
      <c r="ARV17">
        <v>5547</v>
      </c>
      <c r="ARW17">
        <v>3661</v>
      </c>
      <c r="ARX17">
        <v>3601</v>
      </c>
      <c r="ARY17">
        <v>3391</v>
      </c>
      <c r="ARZ17">
        <v>3391</v>
      </c>
      <c r="ASA17">
        <v>3391</v>
      </c>
      <c r="ASB17">
        <v>3124</v>
      </c>
      <c r="ASC17">
        <v>3055</v>
      </c>
      <c r="ASD17">
        <v>2927</v>
      </c>
      <c r="ASE17">
        <v>2863</v>
      </c>
      <c r="ASF17">
        <v>2863</v>
      </c>
      <c r="ASG17">
        <v>2432</v>
      </c>
      <c r="ASH17">
        <v>2333</v>
      </c>
      <c r="ASI17">
        <v>2212</v>
      </c>
      <c r="ASJ17">
        <v>2188</v>
      </c>
      <c r="ASK17">
        <v>2186</v>
      </c>
      <c r="ASL17">
        <v>2061</v>
      </c>
      <c r="ASM17">
        <v>2056</v>
      </c>
      <c r="ASN17">
        <v>2018</v>
      </c>
      <c r="ASO17">
        <v>1968</v>
      </c>
      <c r="ASP17">
        <v>1872</v>
      </c>
      <c r="ASQ17">
        <v>1773</v>
      </c>
      <c r="ASR17">
        <v>1704</v>
      </c>
      <c r="ASS17">
        <v>1692</v>
      </c>
      <c r="AST17">
        <v>1726</v>
      </c>
      <c r="ASU17">
        <v>1723</v>
      </c>
      <c r="ASV17">
        <v>1725</v>
      </c>
      <c r="ASW17">
        <v>2387</v>
      </c>
      <c r="ASX17">
        <v>2237</v>
      </c>
      <c r="ASY17">
        <v>2238</v>
      </c>
      <c r="ASZ17">
        <v>2213</v>
      </c>
      <c r="ATA17">
        <v>1984</v>
      </c>
      <c r="ATB17">
        <v>1890</v>
      </c>
      <c r="ATC17">
        <v>1690</v>
      </c>
      <c r="ATD17">
        <v>1682</v>
      </c>
      <c r="ATE17">
        <v>1630</v>
      </c>
      <c r="ATF17">
        <v>1630</v>
      </c>
      <c r="ATG17">
        <v>1633</v>
      </c>
      <c r="ATH17">
        <v>1529</v>
      </c>
      <c r="ATI17">
        <v>1499</v>
      </c>
      <c r="ATJ17">
        <v>1491</v>
      </c>
      <c r="ATK17">
        <v>1240</v>
      </c>
      <c r="ATL17">
        <v>1191</v>
      </c>
      <c r="ATM17">
        <v>1191</v>
      </c>
      <c r="ATN17">
        <v>1187</v>
      </c>
      <c r="ATO17">
        <v>1187</v>
      </c>
      <c r="ATP17">
        <v>3491</v>
      </c>
      <c r="ATQ17">
        <v>3271</v>
      </c>
      <c r="ATR17">
        <v>3275</v>
      </c>
      <c r="ATS17">
        <v>3043</v>
      </c>
      <c r="ATT17">
        <v>2952</v>
      </c>
      <c r="ATU17">
        <v>2905</v>
      </c>
      <c r="ATV17">
        <v>2881</v>
      </c>
      <c r="ATW17">
        <v>2733</v>
      </c>
      <c r="ATX17">
        <v>2539</v>
      </c>
      <c r="ATY17">
        <v>2442</v>
      </c>
      <c r="ATZ17">
        <v>2338</v>
      </c>
      <c r="AUA17">
        <v>2278</v>
      </c>
      <c r="AUB17">
        <v>2258</v>
      </c>
      <c r="AUC17">
        <v>2248</v>
      </c>
      <c r="AUD17">
        <v>2289</v>
      </c>
      <c r="AUE17">
        <v>2287</v>
      </c>
      <c r="AUF17">
        <v>2339</v>
      </c>
      <c r="AUG17">
        <v>2338</v>
      </c>
      <c r="AUH17">
        <v>2070</v>
      </c>
      <c r="AUI17">
        <v>2066</v>
      </c>
      <c r="AUJ17">
        <v>11140</v>
      </c>
      <c r="AUK17">
        <v>10407</v>
      </c>
      <c r="AUL17">
        <v>10336</v>
      </c>
      <c r="AUM17">
        <v>10126</v>
      </c>
      <c r="AUN17">
        <v>9924</v>
      </c>
      <c r="AUO17">
        <v>9120</v>
      </c>
      <c r="AUP17">
        <v>7035</v>
      </c>
      <c r="AUQ17">
        <v>6706</v>
      </c>
      <c r="AUR17">
        <v>6706</v>
      </c>
      <c r="AUS17">
        <v>6429</v>
      </c>
      <c r="AUT17">
        <v>6452</v>
      </c>
      <c r="AUU17">
        <v>6333</v>
      </c>
      <c r="AUV17">
        <v>5081</v>
      </c>
      <c r="AUW17">
        <v>5039</v>
      </c>
      <c r="AUX17">
        <v>5039</v>
      </c>
      <c r="AUY17">
        <v>5039</v>
      </c>
      <c r="AUZ17">
        <v>5029</v>
      </c>
      <c r="AVA17">
        <v>5028</v>
      </c>
      <c r="AVB17">
        <v>4927</v>
      </c>
      <c r="AVC17">
        <v>4927</v>
      </c>
      <c r="AVD17">
        <v>5246</v>
      </c>
      <c r="AVE17">
        <v>5089</v>
      </c>
      <c r="AVF17">
        <v>5130</v>
      </c>
      <c r="AVG17">
        <v>5132</v>
      </c>
      <c r="AVH17">
        <v>5081</v>
      </c>
      <c r="AVI17">
        <v>5032</v>
      </c>
      <c r="AVJ17">
        <v>5032</v>
      </c>
      <c r="AVK17">
        <v>4749</v>
      </c>
      <c r="AVL17">
        <v>4618</v>
      </c>
      <c r="AVM17">
        <v>4384</v>
      </c>
      <c r="AVN17">
        <v>4304</v>
      </c>
      <c r="AVO17">
        <v>4295</v>
      </c>
      <c r="AVP17">
        <v>4294</v>
      </c>
      <c r="AVQ17">
        <v>4270</v>
      </c>
      <c r="AVR17">
        <v>4264</v>
      </c>
      <c r="AVS17">
        <v>4262</v>
      </c>
      <c r="AVT17">
        <v>4123</v>
      </c>
      <c r="AVU17">
        <v>3452</v>
      </c>
      <c r="AVV17">
        <v>3338</v>
      </c>
      <c r="AVW17">
        <v>3309</v>
      </c>
      <c r="AVX17">
        <v>3310</v>
      </c>
      <c r="AVY17">
        <v>3213</v>
      </c>
      <c r="AVZ17">
        <v>3069</v>
      </c>
      <c r="AWA17">
        <v>3068</v>
      </c>
      <c r="AWB17">
        <v>3068</v>
      </c>
      <c r="AWC17">
        <v>9193</v>
      </c>
      <c r="AWD17">
        <v>9227</v>
      </c>
      <c r="AWE17">
        <v>8840</v>
      </c>
      <c r="AWF17">
        <v>8870</v>
      </c>
      <c r="AWG17">
        <v>8655</v>
      </c>
      <c r="AWH17">
        <v>9430</v>
      </c>
      <c r="AWI17">
        <v>10947</v>
      </c>
      <c r="AWJ17">
        <v>8469</v>
      </c>
      <c r="AWK17">
        <v>8291</v>
      </c>
      <c r="AWL17">
        <v>8292</v>
      </c>
      <c r="AWM17">
        <v>8291</v>
      </c>
      <c r="AWN17">
        <v>8119</v>
      </c>
      <c r="AWO17">
        <v>8119</v>
      </c>
      <c r="AWP17">
        <v>7784</v>
      </c>
      <c r="AWQ17">
        <v>7254</v>
      </c>
      <c r="AWR17">
        <v>6017</v>
      </c>
      <c r="AWS17">
        <v>5406</v>
      </c>
      <c r="AWT17">
        <v>4197</v>
      </c>
      <c r="AWU17">
        <v>3558</v>
      </c>
      <c r="AWV17">
        <v>3507</v>
      </c>
      <c r="AWW17">
        <v>10715</v>
      </c>
      <c r="AWX17">
        <v>10676</v>
      </c>
      <c r="AWY17">
        <v>9944</v>
      </c>
      <c r="AWZ17">
        <v>9861</v>
      </c>
      <c r="AXA17">
        <v>8868</v>
      </c>
      <c r="AXB17">
        <v>8265</v>
      </c>
      <c r="AXC17">
        <v>8070</v>
      </c>
      <c r="AXD17">
        <v>7951</v>
      </c>
      <c r="AXE17">
        <v>7897</v>
      </c>
      <c r="AXF17">
        <v>7821</v>
      </c>
      <c r="AXG17">
        <v>7380</v>
      </c>
      <c r="AXH17">
        <v>6842</v>
      </c>
      <c r="AXI17">
        <v>6357</v>
      </c>
      <c r="AXJ17">
        <v>5759</v>
      </c>
      <c r="AXK17">
        <v>5706</v>
      </c>
      <c r="AXL17">
        <v>5593</v>
      </c>
      <c r="AXM17">
        <v>5573</v>
      </c>
      <c r="AXN17">
        <v>5434</v>
      </c>
      <c r="AXO17">
        <v>5312</v>
      </c>
      <c r="AXP17">
        <v>5159</v>
      </c>
      <c r="AXQ17">
        <v>4907</v>
      </c>
      <c r="AXR17">
        <v>5107</v>
      </c>
      <c r="AXS17">
        <v>4922</v>
      </c>
      <c r="AXT17">
        <v>4134</v>
      </c>
      <c r="AXU17">
        <v>3847</v>
      </c>
      <c r="AXV17">
        <v>4109</v>
      </c>
      <c r="AXW17">
        <v>3680</v>
      </c>
      <c r="AXX17">
        <v>3600</v>
      </c>
      <c r="AXY17">
        <v>2482</v>
      </c>
      <c r="AXZ17">
        <v>2359</v>
      </c>
      <c r="AYA17">
        <v>1785</v>
      </c>
      <c r="AYB17">
        <v>1503</v>
      </c>
      <c r="AYC17">
        <v>1322</v>
      </c>
      <c r="AYD17">
        <v>1302</v>
      </c>
      <c r="AYE17">
        <v>1201</v>
      </c>
      <c r="AYF17">
        <v>1201</v>
      </c>
      <c r="AYG17">
        <v>1193</v>
      </c>
      <c r="AYH17">
        <v>1153</v>
      </c>
      <c r="AYI17">
        <v>1153</v>
      </c>
      <c r="AYJ17">
        <v>1127</v>
      </c>
      <c r="AYK17">
        <v>1107</v>
      </c>
      <c r="AYL17">
        <v>1107</v>
      </c>
      <c r="AYM17">
        <v>1106</v>
      </c>
      <c r="AYN17">
        <v>1015</v>
      </c>
      <c r="AYO17">
        <v>913</v>
      </c>
      <c r="AYP17">
        <v>6578</v>
      </c>
      <c r="AYQ17">
        <v>6029</v>
      </c>
      <c r="AYR17">
        <v>4961</v>
      </c>
      <c r="AYS17">
        <v>4949</v>
      </c>
      <c r="AYT17">
        <v>4899</v>
      </c>
      <c r="AYU17">
        <v>4714</v>
      </c>
      <c r="AYV17">
        <v>4493</v>
      </c>
      <c r="AYW17">
        <v>4853</v>
      </c>
      <c r="AYX17">
        <v>4831</v>
      </c>
      <c r="AYY17">
        <v>4803</v>
      </c>
      <c r="AYZ17">
        <v>4733</v>
      </c>
      <c r="AZA17">
        <v>4730</v>
      </c>
      <c r="AZB17">
        <v>4725</v>
      </c>
      <c r="AZC17">
        <v>4747</v>
      </c>
      <c r="AZD17">
        <v>4640</v>
      </c>
      <c r="AZE17">
        <v>4277</v>
      </c>
      <c r="AZF17">
        <v>4228</v>
      </c>
      <c r="AZG17">
        <v>4206</v>
      </c>
      <c r="AZH17">
        <v>4198</v>
      </c>
      <c r="AZI17">
        <v>4180</v>
      </c>
      <c r="AZJ17">
        <v>13115</v>
      </c>
      <c r="AZK17">
        <v>11738</v>
      </c>
      <c r="AZL17">
        <v>11691</v>
      </c>
      <c r="AZM17">
        <v>11623</v>
      </c>
      <c r="AZN17">
        <v>11009</v>
      </c>
      <c r="AZO17">
        <v>10356</v>
      </c>
      <c r="AZP17">
        <v>10411</v>
      </c>
      <c r="AZQ17">
        <v>9860</v>
      </c>
      <c r="AZR17">
        <v>9262</v>
      </c>
      <c r="AZS17">
        <v>8892</v>
      </c>
      <c r="AZT17">
        <v>8848</v>
      </c>
      <c r="AZU17">
        <v>7706</v>
      </c>
      <c r="AZV17">
        <v>6467</v>
      </c>
      <c r="AZW17">
        <v>6463</v>
      </c>
      <c r="AZX17">
        <v>5809</v>
      </c>
      <c r="AZY17">
        <v>5691</v>
      </c>
      <c r="AZZ17">
        <v>5645</v>
      </c>
      <c r="BAA17">
        <v>5645</v>
      </c>
      <c r="BAB17">
        <v>5624</v>
      </c>
      <c r="BAC17">
        <v>5589</v>
      </c>
      <c r="BAD17">
        <v>5855</v>
      </c>
      <c r="BAE17">
        <v>5705</v>
      </c>
      <c r="BAF17">
        <v>5354</v>
      </c>
      <c r="BAG17">
        <v>5123</v>
      </c>
      <c r="BAH17">
        <v>5123</v>
      </c>
      <c r="BAI17">
        <v>5428</v>
      </c>
      <c r="BAJ17">
        <v>5364</v>
      </c>
      <c r="BAK17">
        <v>4484</v>
      </c>
      <c r="BAL17">
        <v>4484</v>
      </c>
      <c r="BAM17">
        <v>4576</v>
      </c>
      <c r="BAN17">
        <v>4444</v>
      </c>
      <c r="BAO17">
        <v>4444</v>
      </c>
      <c r="BAP17">
        <v>4448</v>
      </c>
      <c r="BAQ17">
        <v>4470</v>
      </c>
      <c r="BAR17">
        <v>4310</v>
      </c>
      <c r="BAS17">
        <v>4104</v>
      </c>
      <c r="BAT17">
        <v>4113</v>
      </c>
      <c r="BAU17">
        <v>4395</v>
      </c>
      <c r="BAV17">
        <v>4395</v>
      </c>
      <c r="BAW17">
        <v>4326</v>
      </c>
      <c r="BAX17">
        <v>4326</v>
      </c>
      <c r="BAY17">
        <v>4257</v>
      </c>
      <c r="BAZ17">
        <v>4233</v>
      </c>
      <c r="BBA17">
        <v>4208</v>
      </c>
      <c r="BBB17">
        <v>4192</v>
      </c>
      <c r="BBC17">
        <v>8703</v>
      </c>
      <c r="BBD17">
        <v>8668</v>
      </c>
      <c r="BBE17">
        <v>8800</v>
      </c>
      <c r="BBF17">
        <v>8590</v>
      </c>
      <c r="BBG17">
        <v>8613</v>
      </c>
      <c r="BBH17">
        <v>8570</v>
      </c>
      <c r="BBI17">
        <v>8048</v>
      </c>
      <c r="BBJ17">
        <v>7923</v>
      </c>
      <c r="BBK17">
        <v>7818</v>
      </c>
      <c r="BBL17">
        <v>7503</v>
      </c>
      <c r="BBM17">
        <v>6355</v>
      </c>
      <c r="BBN17">
        <v>6324</v>
      </c>
      <c r="BBO17">
        <v>6195</v>
      </c>
      <c r="BBP17">
        <v>6049</v>
      </c>
      <c r="BBQ17">
        <v>5772</v>
      </c>
      <c r="BBR17">
        <v>5489</v>
      </c>
      <c r="BBS17">
        <v>5331</v>
      </c>
      <c r="BBT17">
        <v>5319</v>
      </c>
      <c r="BBU17">
        <v>5319</v>
      </c>
      <c r="BBV17">
        <v>5184</v>
      </c>
      <c r="BBW17">
        <v>8034</v>
      </c>
      <c r="BBX17">
        <v>7992</v>
      </c>
      <c r="BBY17">
        <v>7892</v>
      </c>
      <c r="BBZ17">
        <v>7829</v>
      </c>
      <c r="BCA17">
        <v>7829</v>
      </c>
      <c r="BCB17">
        <v>7845</v>
      </c>
      <c r="BCC17">
        <v>7845</v>
      </c>
      <c r="BCD17">
        <v>8586</v>
      </c>
      <c r="BCE17">
        <v>8062</v>
      </c>
      <c r="BCF17">
        <v>7717</v>
      </c>
      <c r="BCG17">
        <v>7724</v>
      </c>
      <c r="BCH17">
        <v>7726</v>
      </c>
      <c r="BCI17">
        <v>7713</v>
      </c>
      <c r="BCJ17">
        <v>7713</v>
      </c>
      <c r="BCK17">
        <v>7713</v>
      </c>
      <c r="BCL17">
        <v>7713</v>
      </c>
      <c r="BCM17">
        <v>8073</v>
      </c>
      <c r="BCN17">
        <v>8069</v>
      </c>
      <c r="BCO17">
        <v>7897</v>
      </c>
      <c r="BCP17">
        <v>7966</v>
      </c>
      <c r="BCQ17">
        <v>7447</v>
      </c>
      <c r="BCR17">
        <v>7529</v>
      </c>
      <c r="BCS17">
        <v>6984</v>
      </c>
      <c r="BCT17">
        <v>6847</v>
      </c>
      <c r="BCU17">
        <v>6612</v>
      </c>
      <c r="BCV17">
        <v>5754</v>
      </c>
      <c r="BCW17">
        <v>5247</v>
      </c>
      <c r="BCX17">
        <v>5044</v>
      </c>
      <c r="BCY17">
        <v>4609</v>
      </c>
      <c r="BCZ17">
        <v>4525</v>
      </c>
      <c r="BDA17">
        <v>4414</v>
      </c>
      <c r="BDB17">
        <v>4123</v>
      </c>
      <c r="BDC17">
        <v>3991</v>
      </c>
      <c r="BDD17">
        <v>3971</v>
      </c>
      <c r="BDE17">
        <v>3638</v>
      </c>
      <c r="BDF17">
        <v>2785</v>
      </c>
      <c r="BDG17">
        <v>2750</v>
      </c>
      <c r="BDH17">
        <v>2725</v>
      </c>
      <c r="BDI17">
        <v>2688</v>
      </c>
      <c r="BDJ17">
        <v>2725</v>
      </c>
      <c r="BDK17">
        <v>2640</v>
      </c>
      <c r="BDL17">
        <v>2570</v>
      </c>
      <c r="BDM17">
        <v>2404</v>
      </c>
      <c r="BDN17">
        <v>2231</v>
      </c>
      <c r="BDO17">
        <v>2055</v>
      </c>
      <c r="BDP17">
        <v>7006</v>
      </c>
      <c r="BDQ17">
        <v>6868</v>
      </c>
      <c r="BDR17">
        <v>6538</v>
      </c>
      <c r="BDS17">
        <v>6510</v>
      </c>
      <c r="BDT17">
        <v>6294</v>
      </c>
      <c r="BDU17">
        <v>5968</v>
      </c>
      <c r="BDV17">
        <v>5583</v>
      </c>
      <c r="BDW17">
        <v>5561</v>
      </c>
      <c r="BDX17">
        <v>5561</v>
      </c>
      <c r="BDY17">
        <v>5476</v>
      </c>
      <c r="BDZ17">
        <v>6128</v>
      </c>
      <c r="BEA17">
        <v>6135</v>
      </c>
      <c r="BEB17">
        <v>6129</v>
      </c>
      <c r="BEC17">
        <v>5982</v>
      </c>
      <c r="BED17">
        <v>5670</v>
      </c>
      <c r="BEE17">
        <v>5050</v>
      </c>
      <c r="BEF17">
        <v>3648</v>
      </c>
      <c r="BEG17">
        <v>3678</v>
      </c>
      <c r="BEH17">
        <v>3778</v>
      </c>
      <c r="BEI17">
        <v>3733</v>
      </c>
      <c r="BEJ17">
        <v>4378</v>
      </c>
      <c r="BEK17">
        <v>4224</v>
      </c>
      <c r="BEL17">
        <v>3920</v>
      </c>
      <c r="BEM17">
        <v>3855</v>
      </c>
      <c r="BEN17">
        <v>3654</v>
      </c>
      <c r="BEO17">
        <v>3572</v>
      </c>
      <c r="BEP17">
        <v>3508</v>
      </c>
      <c r="BEQ17">
        <v>3516</v>
      </c>
      <c r="BER17">
        <v>3493</v>
      </c>
      <c r="BES17">
        <v>3406</v>
      </c>
      <c r="BET17">
        <v>3426</v>
      </c>
      <c r="BEU17">
        <v>3888</v>
      </c>
      <c r="BEV17">
        <v>3939</v>
      </c>
      <c r="BEW17">
        <v>4003</v>
      </c>
      <c r="BEX17">
        <v>4003</v>
      </c>
      <c r="BEY17">
        <v>4003</v>
      </c>
      <c r="BEZ17">
        <v>3908</v>
      </c>
      <c r="BFA17">
        <v>3465</v>
      </c>
      <c r="BFB17">
        <v>3460</v>
      </c>
      <c r="BFC17">
        <v>3460</v>
      </c>
      <c r="BFD17">
        <v>3460</v>
      </c>
      <c r="BFE17">
        <v>3327</v>
      </c>
      <c r="BFF17">
        <v>3007</v>
      </c>
      <c r="BFG17">
        <v>3223</v>
      </c>
      <c r="BFH17">
        <v>3180</v>
      </c>
      <c r="BFI17">
        <v>3148</v>
      </c>
      <c r="BFJ17">
        <v>2652</v>
      </c>
      <c r="BFK17">
        <v>2682</v>
      </c>
      <c r="BFL17">
        <v>2672</v>
      </c>
      <c r="BFM17">
        <v>3036</v>
      </c>
      <c r="BFN17">
        <v>3037</v>
      </c>
      <c r="BFO17">
        <v>3029</v>
      </c>
      <c r="BFP17">
        <v>2958</v>
      </c>
      <c r="BFQ17">
        <v>3232</v>
      </c>
      <c r="BFR17">
        <v>3183</v>
      </c>
      <c r="BFS17">
        <v>3159</v>
      </c>
      <c r="BFT17">
        <v>3026</v>
      </c>
      <c r="BFU17">
        <v>3098</v>
      </c>
      <c r="BFV17">
        <v>3107</v>
      </c>
      <c r="BFW17">
        <v>2849</v>
      </c>
      <c r="BFX17">
        <v>2888</v>
      </c>
      <c r="BFY17">
        <v>2228</v>
      </c>
      <c r="BFZ17">
        <v>2186</v>
      </c>
      <c r="BGA17">
        <v>2186</v>
      </c>
      <c r="BGB17">
        <v>1813</v>
      </c>
      <c r="BGC17">
        <v>7147</v>
      </c>
      <c r="BGD17">
        <v>6683</v>
      </c>
      <c r="BGE17">
        <v>6682</v>
      </c>
      <c r="BGF17">
        <v>6695</v>
      </c>
      <c r="BGG17">
        <v>6065</v>
      </c>
      <c r="BGH17">
        <v>6100</v>
      </c>
      <c r="BGI17">
        <v>6151</v>
      </c>
      <c r="BGJ17">
        <v>6210</v>
      </c>
      <c r="BGK17">
        <v>6998</v>
      </c>
      <c r="BGL17">
        <v>7112</v>
      </c>
      <c r="BGM17">
        <v>7163</v>
      </c>
      <c r="BGN17">
        <v>8363</v>
      </c>
      <c r="BGO17">
        <v>8247</v>
      </c>
      <c r="BGP17">
        <v>8200</v>
      </c>
      <c r="BGQ17">
        <v>8235</v>
      </c>
      <c r="BGR17">
        <v>8240</v>
      </c>
      <c r="BGS17">
        <v>7025</v>
      </c>
      <c r="BGT17">
        <v>6931</v>
      </c>
      <c r="BGU17">
        <v>6780</v>
      </c>
      <c r="BGV17">
        <v>7033</v>
      </c>
      <c r="BGW17">
        <v>6400</v>
      </c>
      <c r="BGX17">
        <v>6570</v>
      </c>
      <c r="BGY17">
        <v>6561</v>
      </c>
      <c r="BGZ17">
        <v>6539</v>
      </c>
      <c r="BHA17">
        <v>6751</v>
      </c>
      <c r="BHB17">
        <v>6876</v>
      </c>
      <c r="BHC17">
        <v>6880</v>
      </c>
      <c r="BHD17">
        <v>6875</v>
      </c>
      <c r="BHE17">
        <v>6828</v>
      </c>
      <c r="BHF17">
        <v>7018</v>
      </c>
      <c r="BHG17">
        <v>6913</v>
      </c>
      <c r="BHH17">
        <v>6932</v>
      </c>
      <c r="BHI17">
        <v>6934</v>
      </c>
      <c r="BHJ17">
        <v>6931</v>
      </c>
      <c r="BHK17">
        <v>6941</v>
      </c>
      <c r="BHL17">
        <v>6910</v>
      </c>
      <c r="BHM17">
        <v>6929</v>
      </c>
      <c r="BHN17">
        <v>6753</v>
      </c>
      <c r="BHO17">
        <v>6678</v>
      </c>
      <c r="BHP17">
        <v>6676</v>
      </c>
      <c r="BHQ17">
        <v>6556</v>
      </c>
      <c r="BHR17">
        <v>6604</v>
      </c>
      <c r="BHS17">
        <v>5243</v>
      </c>
      <c r="BHT17">
        <v>5335</v>
      </c>
      <c r="BHU17">
        <v>5285</v>
      </c>
      <c r="BHV17">
        <v>13352</v>
      </c>
      <c r="BHW17">
        <v>12844</v>
      </c>
      <c r="BHX17">
        <v>11780</v>
      </c>
      <c r="BHY17">
        <v>10691</v>
      </c>
      <c r="BHZ17">
        <v>10673</v>
      </c>
      <c r="BIA17">
        <v>9929</v>
      </c>
      <c r="BIB17">
        <v>10226</v>
      </c>
      <c r="BIC17">
        <v>10140</v>
      </c>
      <c r="BID17">
        <v>10060</v>
      </c>
      <c r="BIE17">
        <v>9720</v>
      </c>
      <c r="BIF17">
        <v>9345</v>
      </c>
      <c r="BIG17">
        <v>8392</v>
      </c>
      <c r="BIH17">
        <v>7368</v>
      </c>
      <c r="BII17">
        <v>6936</v>
      </c>
      <c r="BIJ17">
        <v>6891</v>
      </c>
      <c r="BIK17">
        <v>6427</v>
      </c>
      <c r="BIL17">
        <v>6379</v>
      </c>
      <c r="BIM17">
        <v>5969</v>
      </c>
      <c r="BIN17">
        <v>5886</v>
      </c>
      <c r="BIO17">
        <v>5865</v>
      </c>
      <c r="BIP17">
        <v>7176</v>
      </c>
      <c r="BIQ17">
        <v>6031</v>
      </c>
      <c r="BIR17">
        <v>6064</v>
      </c>
      <c r="BIS17">
        <v>6001</v>
      </c>
      <c r="BIT17">
        <v>5834</v>
      </c>
      <c r="BIU17">
        <v>5770</v>
      </c>
      <c r="BIV17">
        <v>5777</v>
      </c>
      <c r="BIW17">
        <v>5303</v>
      </c>
      <c r="BIX17">
        <v>5301</v>
      </c>
      <c r="BIY17">
        <v>5301</v>
      </c>
      <c r="BIZ17">
        <v>4998</v>
      </c>
      <c r="BJA17">
        <v>4987</v>
      </c>
      <c r="BJB17">
        <v>4946</v>
      </c>
      <c r="BJC17">
        <v>4937</v>
      </c>
      <c r="BJD17">
        <v>5156</v>
      </c>
      <c r="BJE17">
        <v>5361</v>
      </c>
      <c r="BJF17">
        <v>5360</v>
      </c>
      <c r="BJG17">
        <v>5348</v>
      </c>
      <c r="BJH17">
        <v>4342</v>
      </c>
      <c r="BJI17">
        <v>4072</v>
      </c>
      <c r="BJJ17">
        <v>5778</v>
      </c>
      <c r="BJK17">
        <v>5764</v>
      </c>
      <c r="BJL17">
        <v>5485</v>
      </c>
      <c r="BJM17">
        <v>5504</v>
      </c>
      <c r="BJN17">
        <v>5496</v>
      </c>
      <c r="BJO17">
        <v>5397</v>
      </c>
      <c r="BJP17">
        <v>5304</v>
      </c>
      <c r="BJQ17">
        <v>5288</v>
      </c>
      <c r="BJR17">
        <v>5276</v>
      </c>
      <c r="BJS17">
        <v>5289</v>
      </c>
      <c r="BJT17">
        <v>5289</v>
      </c>
      <c r="BJU17">
        <v>5270</v>
      </c>
      <c r="BJV17">
        <v>5269</v>
      </c>
      <c r="BJW17">
        <v>5250</v>
      </c>
      <c r="BJX17">
        <v>5254</v>
      </c>
      <c r="BJY17">
        <v>5399</v>
      </c>
      <c r="BJZ17">
        <v>5379</v>
      </c>
      <c r="BKA17">
        <v>5272</v>
      </c>
      <c r="BKB17">
        <v>4979</v>
      </c>
      <c r="BKC17">
        <v>4795</v>
      </c>
      <c r="BKD17">
        <v>4384</v>
      </c>
      <c r="BKE17">
        <v>4491</v>
      </c>
      <c r="BKF17">
        <v>4521</v>
      </c>
      <c r="BKG17">
        <v>4508</v>
      </c>
      <c r="BKH17">
        <v>4504</v>
      </c>
      <c r="BKI17">
        <v>6190</v>
      </c>
      <c r="BKJ17">
        <v>5918</v>
      </c>
      <c r="BKK17">
        <v>5958</v>
      </c>
      <c r="BKL17">
        <v>5881</v>
      </c>
      <c r="BKM17">
        <v>5301</v>
      </c>
      <c r="BKN17">
        <v>5255</v>
      </c>
      <c r="BKO17">
        <v>5203</v>
      </c>
      <c r="BKP17">
        <v>4958</v>
      </c>
      <c r="BKQ17">
        <v>4913</v>
      </c>
      <c r="BKR17">
        <v>4905</v>
      </c>
      <c r="BKS17">
        <v>4842</v>
      </c>
      <c r="BKT17">
        <v>5352</v>
      </c>
      <c r="BKU17">
        <v>5481</v>
      </c>
      <c r="BKV17">
        <v>5481</v>
      </c>
      <c r="BKW17">
        <v>5481</v>
      </c>
      <c r="BKX17">
        <v>5480</v>
      </c>
      <c r="BKY17">
        <v>5481</v>
      </c>
      <c r="BKZ17">
        <v>5480</v>
      </c>
      <c r="BLA17">
        <v>5480</v>
      </c>
      <c r="BLB17">
        <v>5539</v>
      </c>
      <c r="BLC17">
        <v>19088</v>
      </c>
      <c r="BLD17">
        <v>19282</v>
      </c>
      <c r="BLE17">
        <v>19282</v>
      </c>
      <c r="BLF17">
        <v>19340</v>
      </c>
      <c r="BLG17">
        <v>18929</v>
      </c>
      <c r="BLH17">
        <v>20058</v>
      </c>
      <c r="BLI17">
        <v>19404</v>
      </c>
      <c r="BLJ17">
        <v>19367</v>
      </c>
      <c r="BLK17">
        <v>19227</v>
      </c>
      <c r="BLL17">
        <v>19256</v>
      </c>
      <c r="BLM17">
        <v>19995</v>
      </c>
      <c r="BLN17">
        <v>19947</v>
      </c>
      <c r="BLO17">
        <v>20327</v>
      </c>
      <c r="BLP17">
        <v>20287</v>
      </c>
      <c r="BLQ17">
        <v>20287</v>
      </c>
      <c r="BLR17">
        <v>20222</v>
      </c>
      <c r="BLS17">
        <v>20476</v>
      </c>
      <c r="BLT17">
        <v>20348</v>
      </c>
      <c r="BLU17">
        <v>21560</v>
      </c>
      <c r="BLV17">
        <v>22080</v>
      </c>
      <c r="BLW17">
        <v>22207</v>
      </c>
      <c r="BLX17">
        <v>22451</v>
      </c>
      <c r="BLY17">
        <v>22423</v>
      </c>
      <c r="BLZ17">
        <v>22539</v>
      </c>
      <c r="BMA17">
        <v>22495</v>
      </c>
      <c r="BMB17">
        <v>8354</v>
      </c>
      <c r="BMC17">
        <v>8284</v>
      </c>
      <c r="BMD17">
        <v>8498</v>
      </c>
      <c r="BME17">
        <v>8498</v>
      </c>
      <c r="BMF17">
        <v>8498</v>
      </c>
      <c r="BMG17">
        <v>8177</v>
      </c>
      <c r="BMH17">
        <v>8200</v>
      </c>
      <c r="BMI17">
        <v>8140</v>
      </c>
      <c r="BMJ17">
        <v>8011</v>
      </c>
      <c r="BMK17">
        <v>7809</v>
      </c>
      <c r="BML17">
        <v>6370</v>
      </c>
      <c r="BMM17">
        <v>6229</v>
      </c>
      <c r="BMN17">
        <v>6010</v>
      </c>
      <c r="BMO17">
        <v>6125</v>
      </c>
      <c r="BMP17">
        <v>6346</v>
      </c>
      <c r="BMQ17">
        <v>6151</v>
      </c>
      <c r="BMR17">
        <v>6404</v>
      </c>
      <c r="BMS17">
        <v>6189</v>
      </c>
      <c r="BMT17">
        <v>5676</v>
      </c>
      <c r="BMU17">
        <v>4956</v>
      </c>
      <c r="BMV17">
        <v>9152</v>
      </c>
      <c r="BMW17">
        <v>9257</v>
      </c>
      <c r="BMX17">
        <v>10090</v>
      </c>
      <c r="BMY17">
        <v>9702</v>
      </c>
      <c r="BMZ17">
        <v>9781</v>
      </c>
      <c r="BNA17">
        <v>8831</v>
      </c>
      <c r="BNB17">
        <v>8713</v>
      </c>
      <c r="BNC17">
        <v>8560</v>
      </c>
      <c r="BND17">
        <v>8153</v>
      </c>
      <c r="BNE17">
        <v>7462</v>
      </c>
      <c r="BNF17">
        <v>7480</v>
      </c>
      <c r="BNG17">
        <v>7493</v>
      </c>
      <c r="BNH17">
        <v>7463</v>
      </c>
      <c r="BNI17">
        <v>7331</v>
      </c>
      <c r="BNJ17">
        <v>7242</v>
      </c>
      <c r="BNK17">
        <v>7179</v>
      </c>
      <c r="BNL17">
        <v>7108</v>
      </c>
      <c r="BNM17">
        <v>7107</v>
      </c>
      <c r="BNN17">
        <v>7111</v>
      </c>
      <c r="BNO17">
        <v>7110</v>
      </c>
      <c r="BNP17">
        <v>14506</v>
      </c>
      <c r="BNQ17">
        <v>14468</v>
      </c>
      <c r="BNR17">
        <v>14276</v>
      </c>
      <c r="BNS17">
        <v>14167</v>
      </c>
      <c r="BNT17">
        <v>14173</v>
      </c>
      <c r="BNU17">
        <v>13742</v>
      </c>
      <c r="BNV17">
        <v>13632</v>
      </c>
      <c r="BNW17">
        <v>13645</v>
      </c>
      <c r="BNX17">
        <v>13626</v>
      </c>
      <c r="BNY17">
        <v>13546</v>
      </c>
      <c r="BNZ17">
        <v>13546</v>
      </c>
      <c r="BOA17">
        <v>13407</v>
      </c>
      <c r="BOB17">
        <v>13111</v>
      </c>
      <c r="BOC17">
        <v>12790</v>
      </c>
      <c r="BOD17">
        <v>12161</v>
      </c>
      <c r="BOE17">
        <v>11678</v>
      </c>
      <c r="BOF17">
        <v>11521</v>
      </c>
      <c r="BOG17">
        <v>11795</v>
      </c>
      <c r="BOH17">
        <v>11308</v>
      </c>
      <c r="BOI17">
        <v>11304</v>
      </c>
      <c r="BOJ17">
        <v>13671</v>
      </c>
      <c r="BOK17">
        <v>9302</v>
      </c>
      <c r="BOL17">
        <v>9005</v>
      </c>
      <c r="BOM17">
        <v>7688</v>
      </c>
      <c r="BON17">
        <v>7651</v>
      </c>
      <c r="BOO17">
        <v>7543</v>
      </c>
      <c r="BOP17">
        <v>7241</v>
      </c>
      <c r="BOQ17">
        <v>6680</v>
      </c>
      <c r="BOR17">
        <v>6269</v>
      </c>
      <c r="BOS17">
        <v>5961</v>
      </c>
      <c r="BOT17">
        <v>6176</v>
      </c>
      <c r="BOU17">
        <v>6174</v>
      </c>
      <c r="BOV17">
        <v>5820</v>
      </c>
      <c r="BOW17">
        <v>5786</v>
      </c>
      <c r="BOX17">
        <v>5826</v>
      </c>
      <c r="BOY17">
        <v>5772</v>
      </c>
      <c r="BOZ17">
        <v>5772</v>
      </c>
      <c r="BPA17">
        <v>5772</v>
      </c>
      <c r="BPB17">
        <v>5807</v>
      </c>
      <c r="BPC17">
        <v>5842</v>
      </c>
      <c r="BPD17">
        <v>5842</v>
      </c>
      <c r="BPE17">
        <v>5842</v>
      </c>
      <c r="BPF17">
        <v>5842</v>
      </c>
      <c r="BPG17">
        <v>5842</v>
      </c>
      <c r="BPH17">
        <v>5683</v>
      </c>
      <c r="BPI17">
        <v>9420</v>
      </c>
      <c r="BPJ17">
        <v>9477</v>
      </c>
      <c r="BPK17">
        <v>9385</v>
      </c>
      <c r="BPL17">
        <v>9324</v>
      </c>
      <c r="BPM17">
        <v>9328</v>
      </c>
      <c r="BPN17">
        <v>9556</v>
      </c>
      <c r="BPO17">
        <v>9556</v>
      </c>
      <c r="BPP17">
        <v>9023</v>
      </c>
      <c r="BPQ17">
        <v>9023</v>
      </c>
      <c r="BPR17">
        <v>8793</v>
      </c>
      <c r="BPS17">
        <v>8993</v>
      </c>
      <c r="BPT17">
        <v>8786</v>
      </c>
      <c r="BPU17">
        <v>8518</v>
      </c>
      <c r="BPV17">
        <v>8415</v>
      </c>
      <c r="BPW17">
        <v>8133</v>
      </c>
      <c r="BPX17">
        <v>8133</v>
      </c>
      <c r="BPY17">
        <v>8133</v>
      </c>
      <c r="BPZ17">
        <v>8215</v>
      </c>
      <c r="BQA17">
        <v>8245</v>
      </c>
      <c r="BQB17">
        <v>9485</v>
      </c>
      <c r="BQC17">
        <v>13866</v>
      </c>
      <c r="BQD17">
        <v>13408</v>
      </c>
      <c r="BQE17">
        <v>13341</v>
      </c>
      <c r="BQF17">
        <v>13320</v>
      </c>
      <c r="BQG17">
        <v>13178</v>
      </c>
      <c r="BQH17">
        <v>13178</v>
      </c>
      <c r="BQI17">
        <v>13165</v>
      </c>
      <c r="BQJ17">
        <v>12931</v>
      </c>
      <c r="BQK17">
        <v>12737</v>
      </c>
      <c r="BQL17">
        <v>12444</v>
      </c>
      <c r="BQM17">
        <v>11602</v>
      </c>
      <c r="BQN17">
        <v>11742</v>
      </c>
      <c r="BQO17">
        <v>9709</v>
      </c>
      <c r="BQP17">
        <v>9693</v>
      </c>
      <c r="BQQ17">
        <v>9627</v>
      </c>
      <c r="BQR17">
        <v>9617</v>
      </c>
      <c r="BQS17">
        <v>9518</v>
      </c>
      <c r="BQT17">
        <v>8441</v>
      </c>
      <c r="BQU17">
        <v>8399</v>
      </c>
      <c r="BQV17">
        <v>8368</v>
      </c>
      <c r="BQW17">
        <v>8340</v>
      </c>
      <c r="BQX17">
        <v>8134</v>
      </c>
      <c r="BQY17">
        <v>7984</v>
      </c>
      <c r="BQZ17">
        <v>7984</v>
      </c>
      <c r="BRA17">
        <v>7828</v>
      </c>
      <c r="BRB17">
        <v>8406</v>
      </c>
      <c r="BRC17">
        <v>7923</v>
      </c>
      <c r="BRD17">
        <v>7881</v>
      </c>
      <c r="BRE17">
        <v>7497</v>
      </c>
      <c r="BRF17">
        <v>7420</v>
      </c>
      <c r="BRG17">
        <v>7474</v>
      </c>
      <c r="BRH17">
        <v>7279</v>
      </c>
      <c r="BRI17">
        <v>7252</v>
      </c>
      <c r="BRJ17">
        <v>7380</v>
      </c>
      <c r="BRK17">
        <v>7361</v>
      </c>
      <c r="BRL17">
        <v>7035</v>
      </c>
      <c r="BRM17">
        <v>6798</v>
      </c>
      <c r="BRN17">
        <v>6765</v>
      </c>
      <c r="BRO17">
        <v>6663</v>
      </c>
      <c r="BRP17">
        <v>6651</v>
      </c>
      <c r="BRQ17">
        <v>6603</v>
      </c>
      <c r="BRR17">
        <v>6574</v>
      </c>
      <c r="BRS17">
        <v>6568</v>
      </c>
      <c r="BRT17">
        <v>6521</v>
      </c>
      <c r="BRU17">
        <v>7082</v>
      </c>
      <c r="BRV17">
        <v>10682</v>
      </c>
      <c r="BRW17">
        <v>10616</v>
      </c>
      <c r="BRX17">
        <v>10465</v>
      </c>
      <c r="BRY17">
        <v>10752</v>
      </c>
      <c r="BRZ17">
        <v>10975</v>
      </c>
      <c r="BSA17">
        <v>10847</v>
      </c>
      <c r="BSB17">
        <v>10757</v>
      </c>
      <c r="BSC17">
        <v>11689</v>
      </c>
      <c r="BSD17">
        <v>11980</v>
      </c>
      <c r="BSE17">
        <v>12013</v>
      </c>
      <c r="BSF17">
        <v>11483</v>
      </c>
      <c r="BSG17">
        <v>11539</v>
      </c>
      <c r="BSH17">
        <v>11427</v>
      </c>
      <c r="BSI17">
        <v>11344</v>
      </c>
      <c r="BSJ17">
        <v>11559</v>
      </c>
      <c r="BSK17">
        <v>11551</v>
      </c>
      <c r="BSL17">
        <v>11505</v>
      </c>
      <c r="BSM17">
        <v>11402</v>
      </c>
      <c r="BSN17">
        <v>11565</v>
      </c>
      <c r="BSO17">
        <v>11605</v>
      </c>
      <c r="BSP17">
        <v>38060</v>
      </c>
      <c r="BSQ17">
        <v>37707</v>
      </c>
      <c r="BSR17">
        <v>37707</v>
      </c>
      <c r="BSS17">
        <v>39364</v>
      </c>
      <c r="BST17">
        <v>38249</v>
      </c>
      <c r="BSU17">
        <v>36007</v>
      </c>
      <c r="BSV17">
        <v>35906</v>
      </c>
      <c r="BSW17">
        <v>35405</v>
      </c>
      <c r="BSX17">
        <v>35366</v>
      </c>
      <c r="BSY17">
        <v>35489</v>
      </c>
      <c r="BSZ17">
        <v>35636</v>
      </c>
      <c r="BTA17">
        <v>34825</v>
      </c>
      <c r="BTB17">
        <v>34384</v>
      </c>
      <c r="BTC17">
        <v>32618</v>
      </c>
      <c r="BTD17">
        <v>31078</v>
      </c>
      <c r="BTE17">
        <v>30789</v>
      </c>
      <c r="BTF17">
        <v>29906</v>
      </c>
      <c r="BTG17">
        <v>29653</v>
      </c>
      <c r="BTH17">
        <v>28610</v>
      </c>
      <c r="BTI17">
        <v>28032</v>
      </c>
      <c r="BTJ17">
        <v>27019</v>
      </c>
      <c r="BTK17">
        <v>27018</v>
      </c>
      <c r="BTL17">
        <v>25704</v>
      </c>
      <c r="BTM17">
        <v>25689</v>
      </c>
      <c r="BTN17">
        <v>25704</v>
      </c>
      <c r="BTO17">
        <v>14611</v>
      </c>
      <c r="BTP17">
        <v>14614</v>
      </c>
      <c r="BTQ17">
        <v>14101</v>
      </c>
      <c r="BTR17">
        <v>13923</v>
      </c>
      <c r="BTS17">
        <v>14887</v>
      </c>
      <c r="BTT17">
        <v>15823</v>
      </c>
      <c r="BTU17">
        <v>15905</v>
      </c>
      <c r="BTV17">
        <v>15911</v>
      </c>
      <c r="BTW17">
        <v>16041</v>
      </c>
      <c r="BTX17">
        <v>15827</v>
      </c>
      <c r="BTY17">
        <v>15830</v>
      </c>
      <c r="BTZ17">
        <v>15830</v>
      </c>
      <c r="BUA17">
        <v>15488</v>
      </c>
      <c r="BUB17">
        <v>15399</v>
      </c>
      <c r="BUC17">
        <v>15274</v>
      </c>
      <c r="BUD17">
        <v>15246</v>
      </c>
      <c r="BUE17">
        <v>15238</v>
      </c>
      <c r="BUF17">
        <v>14395</v>
      </c>
      <c r="BUG17">
        <v>14192</v>
      </c>
      <c r="BUH17">
        <v>14149</v>
      </c>
      <c r="BUI17">
        <v>24418</v>
      </c>
      <c r="BUJ17">
        <v>24651</v>
      </c>
      <c r="BUK17">
        <v>24571</v>
      </c>
      <c r="BUL17">
        <v>24580</v>
      </c>
      <c r="BUM17">
        <v>24578</v>
      </c>
      <c r="BUN17">
        <v>23969</v>
      </c>
      <c r="BUO17">
        <v>23859</v>
      </c>
      <c r="BUP17">
        <v>23853</v>
      </c>
      <c r="BUQ17">
        <v>23850</v>
      </c>
      <c r="BUR17">
        <v>23494</v>
      </c>
      <c r="BUS17">
        <v>23525</v>
      </c>
      <c r="BUT17">
        <v>23411</v>
      </c>
      <c r="BUU17">
        <v>23509</v>
      </c>
      <c r="BUV17">
        <v>17464</v>
      </c>
      <c r="BUW17">
        <v>17660</v>
      </c>
      <c r="BUX17">
        <v>14720</v>
      </c>
      <c r="BUY17">
        <v>8661</v>
      </c>
      <c r="BUZ17">
        <v>8319</v>
      </c>
      <c r="BVA17">
        <v>8145</v>
      </c>
      <c r="BVB17">
        <v>7683</v>
      </c>
      <c r="BVC17">
        <v>17290</v>
      </c>
      <c r="BVD17">
        <v>17449</v>
      </c>
      <c r="BVE17">
        <v>18417</v>
      </c>
      <c r="BVF17">
        <v>18489</v>
      </c>
      <c r="BVG17">
        <v>16259</v>
      </c>
      <c r="BVH17">
        <v>16207</v>
      </c>
      <c r="BVI17">
        <v>16200</v>
      </c>
      <c r="BVJ17">
        <v>14076</v>
      </c>
      <c r="BVK17">
        <v>14304</v>
      </c>
      <c r="BVL17">
        <v>14308</v>
      </c>
      <c r="BVM17">
        <v>11753</v>
      </c>
      <c r="BVN17">
        <v>11270</v>
      </c>
      <c r="BVO17">
        <v>11255</v>
      </c>
      <c r="BVP17">
        <v>9289</v>
      </c>
      <c r="BVQ17">
        <v>8826</v>
      </c>
      <c r="BVR17">
        <v>8531</v>
      </c>
      <c r="BVS17">
        <v>8531</v>
      </c>
      <c r="BVT17">
        <v>7771</v>
      </c>
      <c r="BVU17">
        <v>7697</v>
      </c>
      <c r="BVV17">
        <v>7399</v>
      </c>
      <c r="BVW17">
        <v>7222</v>
      </c>
      <c r="BVX17">
        <v>4971</v>
      </c>
      <c r="BVY17">
        <v>4949</v>
      </c>
      <c r="BVZ17">
        <v>4949</v>
      </c>
      <c r="BWA17">
        <v>4949</v>
      </c>
      <c r="BWB17">
        <v>5240</v>
      </c>
      <c r="BWC17">
        <v>4997</v>
      </c>
      <c r="BWD17">
        <v>4975</v>
      </c>
      <c r="BWE17">
        <v>4973</v>
      </c>
      <c r="BWF17">
        <v>4905</v>
      </c>
      <c r="BWG17">
        <v>5110</v>
      </c>
      <c r="BWH17">
        <v>5005</v>
      </c>
      <c r="BWI17">
        <v>4834</v>
      </c>
      <c r="BWJ17">
        <v>4796</v>
      </c>
      <c r="BWK17">
        <v>4790</v>
      </c>
      <c r="BWL17">
        <v>4805</v>
      </c>
      <c r="BWM17">
        <v>4628</v>
      </c>
      <c r="BWN17">
        <v>4627</v>
      </c>
      <c r="BWO17">
        <v>4627</v>
      </c>
      <c r="BWP17">
        <v>4927</v>
      </c>
      <c r="BWQ17">
        <v>4906</v>
      </c>
      <c r="BWR17">
        <v>4900</v>
      </c>
      <c r="BWS17">
        <v>4912</v>
      </c>
      <c r="BWT17">
        <v>4909</v>
      </c>
      <c r="BWU17">
        <v>4493</v>
      </c>
      <c r="BWV17">
        <v>4519</v>
      </c>
      <c r="BWW17">
        <v>3746</v>
      </c>
      <c r="BWX17">
        <v>3457</v>
      </c>
      <c r="BWY17">
        <v>3451</v>
      </c>
      <c r="BWZ17">
        <v>3671</v>
      </c>
      <c r="BXA17">
        <v>3908</v>
      </c>
      <c r="BXB17">
        <v>3776</v>
      </c>
      <c r="BXC17">
        <v>3872</v>
      </c>
      <c r="BXD17">
        <v>3884</v>
      </c>
      <c r="BXE17">
        <v>3891</v>
      </c>
      <c r="BXF17">
        <v>4240</v>
      </c>
      <c r="BXG17">
        <v>4240</v>
      </c>
      <c r="BXH17">
        <v>4240</v>
      </c>
      <c r="BXI17">
        <v>4236</v>
      </c>
      <c r="BXJ17">
        <v>4236</v>
      </c>
      <c r="BXK17">
        <v>4137</v>
      </c>
      <c r="BXL17">
        <v>4135</v>
      </c>
      <c r="BXM17">
        <v>4135</v>
      </c>
      <c r="BXN17">
        <v>4124</v>
      </c>
      <c r="BXO17">
        <v>4014</v>
      </c>
      <c r="BXP17">
        <v>3998</v>
      </c>
      <c r="BXQ17">
        <v>4118</v>
      </c>
      <c r="BXR17">
        <v>4118</v>
      </c>
      <c r="BXS17">
        <v>4168</v>
      </c>
      <c r="BXT17">
        <v>4168</v>
      </c>
      <c r="BXU17">
        <v>10625</v>
      </c>
      <c r="BXV17">
        <v>10950</v>
      </c>
      <c r="BXW17">
        <v>10851</v>
      </c>
      <c r="BXX17">
        <v>10851</v>
      </c>
      <c r="BXY17">
        <v>9907</v>
      </c>
      <c r="BXZ17">
        <v>7901</v>
      </c>
      <c r="BYA17">
        <v>6270</v>
      </c>
      <c r="BYB17">
        <v>5902</v>
      </c>
      <c r="BYC17">
        <v>5868</v>
      </c>
      <c r="BYD17">
        <v>5735</v>
      </c>
      <c r="BYE17">
        <v>5752</v>
      </c>
      <c r="BYF17">
        <v>5091</v>
      </c>
      <c r="BYG17">
        <v>5087</v>
      </c>
      <c r="BYH17">
        <v>5050</v>
      </c>
      <c r="BYI17">
        <v>5035</v>
      </c>
      <c r="BYJ17">
        <v>5010</v>
      </c>
      <c r="BYK17">
        <v>4985</v>
      </c>
      <c r="BYL17">
        <v>4935</v>
      </c>
      <c r="BYM17">
        <v>4916</v>
      </c>
      <c r="BYN17">
        <v>4713</v>
      </c>
      <c r="BYO17">
        <v>21721</v>
      </c>
      <c r="BYP17">
        <v>21615</v>
      </c>
      <c r="BYQ17">
        <v>21374</v>
      </c>
      <c r="BYR17">
        <v>21294</v>
      </c>
      <c r="BYS17">
        <v>21373</v>
      </c>
      <c r="BYT17">
        <v>20915</v>
      </c>
      <c r="BYU17">
        <v>20549</v>
      </c>
      <c r="BYV17">
        <v>20341</v>
      </c>
      <c r="BYW17">
        <v>19058</v>
      </c>
      <c r="BYX17">
        <v>18791</v>
      </c>
      <c r="BYY17">
        <v>18719</v>
      </c>
      <c r="BYZ17">
        <v>18824</v>
      </c>
      <c r="BZA17">
        <v>18824</v>
      </c>
      <c r="BZB17">
        <v>18824</v>
      </c>
      <c r="BZC17">
        <v>18556</v>
      </c>
      <c r="BZD17">
        <v>18412</v>
      </c>
      <c r="BZE17">
        <v>18412</v>
      </c>
      <c r="BZF17">
        <v>18412</v>
      </c>
      <c r="BZG17">
        <v>18412</v>
      </c>
      <c r="BZH17">
        <v>18158</v>
      </c>
      <c r="BZI17">
        <v>16465</v>
      </c>
      <c r="BZJ17">
        <v>16465</v>
      </c>
      <c r="BZK17">
        <v>16177</v>
      </c>
      <c r="BZL17">
        <v>15901</v>
      </c>
      <c r="BZM17">
        <v>15822</v>
      </c>
      <c r="BZN17">
        <v>15802</v>
      </c>
      <c r="BZO17">
        <v>15347</v>
      </c>
      <c r="BZP17">
        <v>15385</v>
      </c>
      <c r="BZQ17">
        <v>15937</v>
      </c>
      <c r="BZR17">
        <v>15753</v>
      </c>
      <c r="BZS17">
        <v>15302</v>
      </c>
      <c r="BZT17">
        <v>14906</v>
      </c>
      <c r="BZU17">
        <v>14873</v>
      </c>
      <c r="BZV17">
        <v>15017</v>
      </c>
      <c r="BZW17">
        <v>14881</v>
      </c>
      <c r="BZX17">
        <v>14885</v>
      </c>
      <c r="BZY17">
        <v>14866</v>
      </c>
      <c r="BZZ17">
        <v>14871</v>
      </c>
      <c r="CAA17">
        <v>14896</v>
      </c>
      <c r="CAB17">
        <v>14896</v>
      </c>
      <c r="CAC17">
        <v>29770</v>
      </c>
      <c r="CAD17">
        <v>28974</v>
      </c>
      <c r="CAE17">
        <v>28754</v>
      </c>
      <c r="CAF17">
        <v>26498</v>
      </c>
      <c r="CAG17">
        <v>26784</v>
      </c>
      <c r="CAH17">
        <v>26709</v>
      </c>
      <c r="CAI17">
        <v>25929</v>
      </c>
      <c r="CAJ17">
        <v>24432</v>
      </c>
      <c r="CAK17">
        <v>23995</v>
      </c>
      <c r="CAL17">
        <v>23962</v>
      </c>
      <c r="CAM17">
        <v>24049</v>
      </c>
      <c r="CAN17">
        <v>24105</v>
      </c>
      <c r="CAO17">
        <v>14049</v>
      </c>
      <c r="CAP17">
        <v>13989</v>
      </c>
      <c r="CAQ17">
        <v>13949</v>
      </c>
      <c r="CAR17">
        <v>13849</v>
      </c>
      <c r="CAS17">
        <v>13755</v>
      </c>
      <c r="CAT17">
        <v>12914</v>
      </c>
      <c r="CAU17">
        <v>13107</v>
      </c>
      <c r="CAV17">
        <v>12815</v>
      </c>
      <c r="CAW17">
        <v>13228</v>
      </c>
      <c r="CAX17">
        <v>13205</v>
      </c>
      <c r="CAY17">
        <v>13499</v>
      </c>
      <c r="CAZ17">
        <v>12287</v>
      </c>
      <c r="CBA17">
        <v>12121</v>
      </c>
      <c r="CBB17">
        <v>11305</v>
      </c>
      <c r="CBC17">
        <v>10965</v>
      </c>
      <c r="CBD17">
        <v>10495</v>
      </c>
      <c r="CBE17">
        <v>10495</v>
      </c>
      <c r="CBF17">
        <v>10683</v>
      </c>
      <c r="CBG17">
        <v>7438</v>
      </c>
      <c r="CBH17">
        <v>7070</v>
      </c>
      <c r="CBI17">
        <v>7130</v>
      </c>
      <c r="CBJ17">
        <v>6148</v>
      </c>
      <c r="CBK17">
        <v>5722</v>
      </c>
      <c r="CBL17">
        <v>5602</v>
      </c>
      <c r="CBM17">
        <v>5235</v>
      </c>
      <c r="CBN17">
        <v>5099</v>
      </c>
      <c r="CBO17">
        <v>4391</v>
      </c>
      <c r="CBP17">
        <v>4338</v>
      </c>
      <c r="CBQ17">
        <v>4339</v>
      </c>
      <c r="CBR17">
        <v>4329</v>
      </c>
      <c r="CBS17">
        <v>4304</v>
      </c>
      <c r="CBT17">
        <v>4298</v>
      </c>
      <c r="CBU17">
        <v>3927</v>
      </c>
      <c r="CBV17">
        <v>14708</v>
      </c>
      <c r="CBW17">
        <v>14722</v>
      </c>
      <c r="CBX17">
        <v>14921</v>
      </c>
      <c r="CBY17">
        <v>14923</v>
      </c>
      <c r="CBZ17">
        <v>14997</v>
      </c>
      <c r="CCA17">
        <v>15021</v>
      </c>
      <c r="CCB17">
        <v>15024</v>
      </c>
      <c r="CCC17">
        <v>14568</v>
      </c>
      <c r="CCD17">
        <v>14214</v>
      </c>
      <c r="CCE17">
        <v>14229</v>
      </c>
      <c r="CCF17">
        <v>11033</v>
      </c>
      <c r="CCG17">
        <v>10922</v>
      </c>
      <c r="CCH17">
        <v>10866</v>
      </c>
      <c r="CCI17">
        <v>11340</v>
      </c>
      <c r="CCJ17">
        <v>11183</v>
      </c>
      <c r="CCK17">
        <v>11075</v>
      </c>
      <c r="CCL17">
        <v>10982</v>
      </c>
      <c r="CCM17">
        <v>10858</v>
      </c>
      <c r="CCN17">
        <v>10839</v>
      </c>
      <c r="CCO17">
        <v>10870</v>
      </c>
      <c r="CCP17">
        <v>60915</v>
      </c>
      <c r="CCQ17">
        <v>59374</v>
      </c>
      <c r="CCR17">
        <v>56111</v>
      </c>
      <c r="CCS17">
        <v>55333</v>
      </c>
      <c r="CCT17">
        <v>52866</v>
      </c>
      <c r="CCU17">
        <v>52292</v>
      </c>
      <c r="CCV17">
        <v>49437</v>
      </c>
      <c r="CCW17">
        <v>49214</v>
      </c>
      <c r="CCX17">
        <v>48528</v>
      </c>
      <c r="CCY17">
        <v>47766</v>
      </c>
      <c r="CCZ17">
        <v>47307</v>
      </c>
      <c r="CDA17">
        <v>47014</v>
      </c>
      <c r="CDB17">
        <v>46355</v>
      </c>
      <c r="CDC17">
        <v>45991</v>
      </c>
      <c r="CDD17">
        <v>45549</v>
      </c>
      <c r="CDE17">
        <v>43739</v>
      </c>
      <c r="CDF17">
        <v>43511</v>
      </c>
      <c r="CDG17">
        <v>42057</v>
      </c>
      <c r="CDH17">
        <v>41576</v>
      </c>
      <c r="CDI17">
        <v>41486</v>
      </c>
      <c r="CDJ17">
        <v>41352</v>
      </c>
      <c r="CDK17">
        <v>41347</v>
      </c>
      <c r="CDL17">
        <v>41220</v>
      </c>
      <c r="CDM17">
        <v>40052</v>
      </c>
      <c r="CDN17">
        <v>40108</v>
      </c>
      <c r="CDO17">
        <v>16891</v>
      </c>
      <c r="CDP17">
        <v>16818</v>
      </c>
      <c r="CDQ17">
        <v>16718</v>
      </c>
      <c r="CDR17">
        <v>17229</v>
      </c>
      <c r="CDS17">
        <v>17202</v>
      </c>
      <c r="CDT17">
        <v>17243</v>
      </c>
      <c r="CDU17">
        <v>16400</v>
      </c>
      <c r="CDV17">
        <v>16140</v>
      </c>
      <c r="CDW17">
        <v>16547</v>
      </c>
      <c r="CDX17">
        <v>16604</v>
      </c>
      <c r="CDY17">
        <v>16599</v>
      </c>
      <c r="CDZ17">
        <v>17153</v>
      </c>
      <c r="CEA17">
        <v>17141</v>
      </c>
      <c r="CEB17">
        <v>16904</v>
      </c>
      <c r="CEC17">
        <v>16700</v>
      </c>
      <c r="CED17">
        <v>16643</v>
      </c>
      <c r="CEE17">
        <v>16608</v>
      </c>
      <c r="CEF17">
        <v>16283</v>
      </c>
      <c r="CEG17">
        <v>16257</v>
      </c>
      <c r="CEH17">
        <v>12085</v>
      </c>
      <c r="CEI17">
        <v>16533</v>
      </c>
      <c r="CEJ17">
        <v>16731</v>
      </c>
      <c r="CEK17">
        <v>16401</v>
      </c>
      <c r="CEL17">
        <v>16750</v>
      </c>
      <c r="CEM17">
        <v>16836</v>
      </c>
      <c r="CEN17">
        <v>17044</v>
      </c>
      <c r="CEO17">
        <v>17053</v>
      </c>
      <c r="CEP17">
        <v>17020</v>
      </c>
      <c r="CEQ17">
        <v>16994</v>
      </c>
      <c r="CER17">
        <v>17020</v>
      </c>
      <c r="CES17">
        <v>17442</v>
      </c>
      <c r="CET17">
        <v>17547</v>
      </c>
      <c r="CEU17">
        <v>17547</v>
      </c>
      <c r="CEV17">
        <v>17662</v>
      </c>
      <c r="CEW17">
        <v>17692</v>
      </c>
      <c r="CEX17">
        <v>17510</v>
      </c>
      <c r="CEY17">
        <v>15745</v>
      </c>
      <c r="CEZ17">
        <v>13625</v>
      </c>
      <c r="CFA17">
        <v>12139</v>
      </c>
      <c r="CFB17">
        <v>10957</v>
      </c>
      <c r="CFC17">
        <v>11048</v>
      </c>
      <c r="CFD17">
        <v>10711</v>
      </c>
      <c r="CFE17">
        <v>10482</v>
      </c>
      <c r="CFF17">
        <v>10327</v>
      </c>
      <c r="CFG17">
        <v>9420</v>
      </c>
      <c r="CFH17">
        <v>15175</v>
      </c>
      <c r="CFI17">
        <v>13037</v>
      </c>
      <c r="CFJ17">
        <v>9544</v>
      </c>
      <c r="CFK17">
        <v>9541</v>
      </c>
      <c r="CFL17">
        <v>9449</v>
      </c>
      <c r="CFM17">
        <v>9418</v>
      </c>
      <c r="CFN17">
        <v>9409</v>
      </c>
      <c r="CFO17">
        <v>9402</v>
      </c>
      <c r="CFP17">
        <v>9381</v>
      </c>
      <c r="CFQ17">
        <v>9289</v>
      </c>
      <c r="CFR17">
        <v>9371</v>
      </c>
      <c r="CFS17">
        <v>9517</v>
      </c>
      <c r="CFT17">
        <v>9517</v>
      </c>
      <c r="CFU17">
        <v>9532</v>
      </c>
      <c r="CFV17">
        <v>9542</v>
      </c>
      <c r="CFW17">
        <v>9522</v>
      </c>
      <c r="CFX17">
        <v>9526</v>
      </c>
      <c r="CFY17">
        <v>9537</v>
      </c>
      <c r="CFZ17">
        <v>9561</v>
      </c>
      <c r="CGA17">
        <v>9561</v>
      </c>
      <c r="CGB17">
        <v>17780</v>
      </c>
      <c r="CGC17">
        <v>17802</v>
      </c>
      <c r="CGD17">
        <v>17534</v>
      </c>
      <c r="CGE17">
        <v>17424</v>
      </c>
      <c r="CGF17">
        <v>17173</v>
      </c>
      <c r="CGG17">
        <v>17370</v>
      </c>
      <c r="CGH17">
        <v>17217</v>
      </c>
      <c r="CGI17">
        <v>17624</v>
      </c>
      <c r="CGJ17">
        <v>17392</v>
      </c>
      <c r="CGK17">
        <v>17482</v>
      </c>
      <c r="CGL17">
        <v>17399</v>
      </c>
      <c r="CGM17">
        <v>17500</v>
      </c>
      <c r="CGN17">
        <v>17386</v>
      </c>
      <c r="CGO17">
        <v>17386</v>
      </c>
      <c r="CGP17">
        <v>17386</v>
      </c>
      <c r="CGQ17">
        <v>17259</v>
      </c>
      <c r="CGR17">
        <v>16513</v>
      </c>
      <c r="CGS17">
        <v>15464</v>
      </c>
      <c r="CGT17">
        <v>15355</v>
      </c>
      <c r="CGU17">
        <v>14956</v>
      </c>
      <c r="CGV17">
        <v>14239</v>
      </c>
      <c r="CGW17">
        <v>13978</v>
      </c>
      <c r="CGX17">
        <v>13646</v>
      </c>
      <c r="CGY17">
        <v>13270</v>
      </c>
      <c r="CGZ17">
        <v>13098</v>
      </c>
      <c r="CHA17">
        <v>13083</v>
      </c>
      <c r="CHB17">
        <v>13079</v>
      </c>
      <c r="CHC17">
        <v>13137</v>
      </c>
      <c r="CHD17">
        <v>13523</v>
      </c>
      <c r="CHE17">
        <v>13834</v>
      </c>
      <c r="CHF17">
        <v>13809</v>
      </c>
      <c r="CHG17">
        <v>13727</v>
      </c>
      <c r="CHH17">
        <v>14012</v>
      </c>
      <c r="CHI17">
        <v>13917</v>
      </c>
      <c r="CHJ17">
        <v>13188</v>
      </c>
      <c r="CHK17">
        <v>13627</v>
      </c>
      <c r="CHL17">
        <v>13463</v>
      </c>
      <c r="CHM17">
        <v>13391</v>
      </c>
      <c r="CHN17">
        <v>13408</v>
      </c>
      <c r="CHO17">
        <v>13452</v>
      </c>
      <c r="CHP17">
        <v>13102</v>
      </c>
      <c r="CHQ17">
        <v>13052</v>
      </c>
      <c r="CHR17">
        <v>13168</v>
      </c>
      <c r="CHS17">
        <v>13254</v>
      </c>
      <c r="CHT17">
        <v>12880</v>
      </c>
      <c r="CHU17">
        <v>29753</v>
      </c>
      <c r="CHV17">
        <v>28579</v>
      </c>
      <c r="CHW17">
        <v>27456</v>
      </c>
      <c r="CHX17">
        <v>26638</v>
      </c>
      <c r="CHY17">
        <v>21515</v>
      </c>
      <c r="CHZ17">
        <v>16589</v>
      </c>
      <c r="CIA17">
        <v>15813</v>
      </c>
      <c r="CIB17">
        <v>14017</v>
      </c>
      <c r="CIC17">
        <v>13890</v>
      </c>
      <c r="CID17">
        <v>11237</v>
      </c>
      <c r="CIE17">
        <v>10923</v>
      </c>
      <c r="CIF17">
        <v>10813</v>
      </c>
      <c r="CIG17">
        <v>10122</v>
      </c>
      <c r="CIH17">
        <v>9262</v>
      </c>
      <c r="CII17">
        <v>9129</v>
      </c>
      <c r="CIJ17">
        <v>8809</v>
      </c>
      <c r="CIK17">
        <v>8297</v>
      </c>
      <c r="CIL17">
        <v>8177</v>
      </c>
      <c r="CIM17">
        <v>8073</v>
      </c>
      <c r="CIN17">
        <v>8382</v>
      </c>
      <c r="CIO17">
        <v>14538</v>
      </c>
      <c r="CIP17">
        <v>14462</v>
      </c>
      <c r="CIQ17">
        <v>13821</v>
      </c>
      <c r="CIR17">
        <v>13627</v>
      </c>
      <c r="CIS17">
        <v>13234</v>
      </c>
      <c r="CIT17">
        <v>13111</v>
      </c>
      <c r="CIU17">
        <v>12899</v>
      </c>
      <c r="CIV17">
        <v>12633</v>
      </c>
      <c r="CIW17">
        <v>12851</v>
      </c>
      <c r="CIX17">
        <v>12618</v>
      </c>
      <c r="CIY17">
        <v>12767</v>
      </c>
      <c r="CIZ17">
        <v>12790</v>
      </c>
      <c r="CJA17">
        <v>12813</v>
      </c>
      <c r="CJB17">
        <v>12813</v>
      </c>
      <c r="CJC17">
        <v>12865</v>
      </c>
      <c r="CJD17">
        <v>12868</v>
      </c>
      <c r="CJE17">
        <v>13076</v>
      </c>
      <c r="CJF17">
        <v>13076</v>
      </c>
      <c r="CJG17">
        <v>13076</v>
      </c>
      <c r="CJH17">
        <v>13185</v>
      </c>
      <c r="CJI17">
        <v>13437</v>
      </c>
      <c r="CJJ17">
        <v>13122</v>
      </c>
      <c r="CJK17">
        <v>13562</v>
      </c>
      <c r="CJL17">
        <v>13806</v>
      </c>
      <c r="CJM17">
        <v>14024</v>
      </c>
      <c r="CJN17">
        <v>14346</v>
      </c>
      <c r="CJO17">
        <v>14219</v>
      </c>
      <c r="CJP17">
        <v>14245</v>
      </c>
      <c r="CJQ17">
        <v>14240</v>
      </c>
      <c r="CJR17">
        <v>14280</v>
      </c>
      <c r="CJS17">
        <v>14553</v>
      </c>
      <c r="CJT17">
        <v>14549</v>
      </c>
      <c r="CJU17">
        <v>14726</v>
      </c>
      <c r="CJV17">
        <v>14494</v>
      </c>
      <c r="CJW17">
        <v>14543</v>
      </c>
      <c r="CJX17">
        <v>15033</v>
      </c>
      <c r="CJY17">
        <v>14829</v>
      </c>
      <c r="CJZ17">
        <v>14339</v>
      </c>
      <c r="CKA17">
        <v>14329</v>
      </c>
      <c r="CKB17">
        <v>14405</v>
      </c>
      <c r="CKC17">
        <v>14405</v>
      </c>
      <c r="CKD17">
        <v>15106</v>
      </c>
      <c r="CKE17">
        <v>13488</v>
      </c>
      <c r="CKF17">
        <v>13368</v>
      </c>
      <c r="CKG17">
        <v>13437</v>
      </c>
      <c r="CKH17">
        <v>23954</v>
      </c>
      <c r="CKI17">
        <v>21904</v>
      </c>
      <c r="CKJ17">
        <v>21975</v>
      </c>
      <c r="CKK17">
        <v>21463</v>
      </c>
      <c r="CKL17">
        <v>21301</v>
      </c>
      <c r="CKM17">
        <v>20625</v>
      </c>
      <c r="CKN17">
        <v>17928</v>
      </c>
      <c r="CKO17">
        <v>17635</v>
      </c>
      <c r="CKP17">
        <v>17813</v>
      </c>
      <c r="CKQ17">
        <v>17016</v>
      </c>
      <c r="CKR17">
        <v>16519</v>
      </c>
      <c r="CKS17">
        <v>15762</v>
      </c>
      <c r="CKT17">
        <v>15325</v>
      </c>
      <c r="CKU17">
        <v>14906</v>
      </c>
      <c r="CKV17">
        <v>13982</v>
      </c>
      <c r="CKW17">
        <v>13452</v>
      </c>
      <c r="CKX17">
        <v>12768</v>
      </c>
      <c r="CKY17">
        <v>12429</v>
      </c>
      <c r="CKZ17">
        <v>11810</v>
      </c>
      <c r="CLA17">
        <v>11785</v>
      </c>
      <c r="CLB17">
        <v>23928</v>
      </c>
      <c r="CLC17">
        <v>24955</v>
      </c>
      <c r="CLD17">
        <v>25116</v>
      </c>
      <c r="CLE17">
        <v>23520</v>
      </c>
      <c r="CLF17">
        <v>22811</v>
      </c>
      <c r="CLG17">
        <v>23175</v>
      </c>
      <c r="CLH17">
        <v>24978</v>
      </c>
      <c r="CLI17">
        <v>24831</v>
      </c>
      <c r="CLJ17">
        <v>23673</v>
      </c>
      <c r="CLK17">
        <v>23469</v>
      </c>
      <c r="CLL17">
        <v>22474</v>
      </c>
      <c r="CLM17">
        <v>22424</v>
      </c>
      <c r="CLN17">
        <v>22134</v>
      </c>
      <c r="CLO17">
        <v>22220</v>
      </c>
      <c r="CLP17">
        <v>21580</v>
      </c>
      <c r="CLQ17">
        <v>20592</v>
      </c>
      <c r="CLR17">
        <v>20429</v>
      </c>
      <c r="CLS17">
        <v>20153</v>
      </c>
      <c r="CLT17">
        <v>19572</v>
      </c>
      <c r="CLU17">
        <v>18574</v>
      </c>
      <c r="CLV17">
        <v>14105</v>
      </c>
      <c r="CLW17">
        <v>14443</v>
      </c>
      <c r="CLX17">
        <v>14065</v>
      </c>
      <c r="CLY17">
        <v>13848</v>
      </c>
      <c r="CLZ17">
        <v>13270</v>
      </c>
      <c r="CMA17">
        <v>13513</v>
      </c>
      <c r="CMB17">
        <v>14810</v>
      </c>
      <c r="CMC17">
        <v>15710</v>
      </c>
      <c r="CMD17">
        <v>15710</v>
      </c>
      <c r="CME17">
        <v>15555</v>
      </c>
      <c r="CMF17">
        <v>14917</v>
      </c>
      <c r="CMG17">
        <v>14979</v>
      </c>
      <c r="CMH17">
        <v>12725</v>
      </c>
      <c r="CMI17">
        <v>12557</v>
      </c>
      <c r="CMJ17">
        <v>12476</v>
      </c>
      <c r="CMK17">
        <v>12139</v>
      </c>
      <c r="CML17">
        <v>11569</v>
      </c>
      <c r="CMM17">
        <v>11477</v>
      </c>
      <c r="CMN17">
        <v>11495</v>
      </c>
      <c r="CMO17">
        <v>11465</v>
      </c>
      <c r="CMP17">
        <v>11428</v>
      </c>
      <c r="CMQ17">
        <v>11454</v>
      </c>
      <c r="CMR17">
        <v>11383</v>
      </c>
      <c r="CMS17">
        <v>11154</v>
      </c>
      <c r="CMT17">
        <v>10896</v>
      </c>
      <c r="CMU17">
        <v>39057</v>
      </c>
      <c r="CMV17">
        <v>38410</v>
      </c>
      <c r="CMW17">
        <v>38405</v>
      </c>
      <c r="CMX17">
        <v>37404</v>
      </c>
      <c r="CMY17">
        <v>36500</v>
      </c>
      <c r="CMZ17">
        <v>33437</v>
      </c>
      <c r="CNA17">
        <v>30328</v>
      </c>
      <c r="CNB17">
        <v>29714</v>
      </c>
      <c r="CNC17">
        <v>29332</v>
      </c>
      <c r="CND17">
        <v>28525</v>
      </c>
      <c r="CNE17">
        <v>26926</v>
      </c>
      <c r="CNF17">
        <v>25848</v>
      </c>
      <c r="CNG17">
        <v>24575</v>
      </c>
      <c r="CNH17">
        <v>23247</v>
      </c>
      <c r="CNI17">
        <v>20838</v>
      </c>
      <c r="CNJ17">
        <v>20476</v>
      </c>
      <c r="CNK17">
        <v>20516</v>
      </c>
      <c r="CNL17">
        <v>19741</v>
      </c>
      <c r="CNM17">
        <v>18345</v>
      </c>
      <c r="CNN17">
        <v>14890</v>
      </c>
      <c r="CNO17">
        <v>25921</v>
      </c>
      <c r="CNP17">
        <v>24957</v>
      </c>
      <c r="CNQ17">
        <v>24512</v>
      </c>
      <c r="CNR17">
        <v>23677</v>
      </c>
      <c r="CNS17">
        <v>23130</v>
      </c>
      <c r="CNT17">
        <v>23097</v>
      </c>
      <c r="CNU17">
        <v>22638</v>
      </c>
      <c r="CNV17">
        <v>22285</v>
      </c>
      <c r="CNW17">
        <v>21354</v>
      </c>
      <c r="CNX17">
        <v>21317</v>
      </c>
      <c r="CNY17">
        <v>21355</v>
      </c>
      <c r="CNZ17">
        <v>21331</v>
      </c>
      <c r="COA17">
        <v>21051</v>
      </c>
      <c r="COB17">
        <v>20831</v>
      </c>
      <c r="COC17">
        <v>20935</v>
      </c>
      <c r="COD17">
        <v>20404</v>
      </c>
      <c r="COE17">
        <v>19926</v>
      </c>
      <c r="COF17">
        <v>19453</v>
      </c>
      <c r="COG17">
        <v>19192</v>
      </c>
      <c r="COH17">
        <v>18926</v>
      </c>
      <c r="COI17">
        <v>27927</v>
      </c>
      <c r="COJ17">
        <v>27078</v>
      </c>
      <c r="COK17">
        <v>27289</v>
      </c>
      <c r="COL17">
        <v>26295</v>
      </c>
      <c r="COM17">
        <v>25996</v>
      </c>
      <c r="CON17">
        <v>25706</v>
      </c>
      <c r="COO17">
        <v>25289</v>
      </c>
      <c r="COP17">
        <v>24698</v>
      </c>
      <c r="COQ17">
        <v>25016</v>
      </c>
      <c r="COR17">
        <v>25249</v>
      </c>
      <c r="COS17">
        <v>25625</v>
      </c>
      <c r="COT17">
        <v>25371</v>
      </c>
      <c r="COU17">
        <v>25427</v>
      </c>
      <c r="COV17">
        <v>25414</v>
      </c>
      <c r="COW17">
        <v>25133</v>
      </c>
      <c r="COX17">
        <v>24664</v>
      </c>
      <c r="COY17">
        <v>25865</v>
      </c>
      <c r="COZ17">
        <v>23197</v>
      </c>
      <c r="CPA17">
        <v>23068</v>
      </c>
      <c r="CPB17">
        <v>22984</v>
      </c>
      <c r="CPC17">
        <v>21273</v>
      </c>
      <c r="CPD17">
        <v>20935</v>
      </c>
      <c r="CPE17">
        <v>20836</v>
      </c>
      <c r="CPF17">
        <v>20845</v>
      </c>
      <c r="CPG17">
        <v>20290</v>
      </c>
      <c r="CPH17">
        <v>18946</v>
      </c>
      <c r="CPI17">
        <v>17909</v>
      </c>
      <c r="CPJ17">
        <v>15713</v>
      </c>
      <c r="CPK17">
        <v>15409</v>
      </c>
      <c r="CPL17">
        <v>15900</v>
      </c>
      <c r="CPM17">
        <v>15793</v>
      </c>
      <c r="CPN17">
        <v>15876</v>
      </c>
      <c r="CPO17">
        <v>15158</v>
      </c>
      <c r="CPP17">
        <v>15071</v>
      </c>
      <c r="CPQ17">
        <v>14213</v>
      </c>
      <c r="CPR17">
        <v>13109</v>
      </c>
      <c r="CPS17">
        <v>12849</v>
      </c>
      <c r="CPT17">
        <v>12615</v>
      </c>
      <c r="CPU17">
        <v>12615</v>
      </c>
      <c r="CPV17">
        <v>12602</v>
      </c>
      <c r="CPW17">
        <v>12610</v>
      </c>
      <c r="CPX17">
        <v>12822</v>
      </c>
      <c r="CPY17">
        <v>12814</v>
      </c>
      <c r="CPZ17">
        <v>11335</v>
      </c>
      <c r="CQA17">
        <v>11327</v>
      </c>
      <c r="CQB17">
        <v>39674</v>
      </c>
      <c r="CQC17">
        <v>37935</v>
      </c>
      <c r="CQD17">
        <v>34733</v>
      </c>
      <c r="CQE17">
        <v>34733</v>
      </c>
      <c r="CQF17">
        <v>34733</v>
      </c>
      <c r="CQG17">
        <v>34382</v>
      </c>
      <c r="CQH17">
        <v>33991</v>
      </c>
      <c r="CQI17">
        <v>33124</v>
      </c>
      <c r="CQJ17">
        <v>32144</v>
      </c>
      <c r="CQK17">
        <v>31674</v>
      </c>
      <c r="CQL17">
        <v>31623</v>
      </c>
      <c r="CQM17">
        <v>31671</v>
      </c>
      <c r="CQN17">
        <v>32067</v>
      </c>
      <c r="CQO17">
        <v>31391</v>
      </c>
      <c r="CQP17">
        <v>31239</v>
      </c>
      <c r="CQQ17">
        <v>30765</v>
      </c>
      <c r="CQR17">
        <v>30735</v>
      </c>
      <c r="CQS17">
        <v>30744</v>
      </c>
      <c r="CQT17">
        <v>30693</v>
      </c>
      <c r="CQU17">
        <v>30676</v>
      </c>
      <c r="CQV17">
        <v>20255</v>
      </c>
      <c r="CQW17">
        <v>20372</v>
      </c>
      <c r="CQX17">
        <v>20570</v>
      </c>
      <c r="CQY17">
        <v>20651</v>
      </c>
      <c r="CQZ17">
        <v>20745</v>
      </c>
      <c r="CRA17">
        <v>18076</v>
      </c>
      <c r="CRB17">
        <v>17890</v>
      </c>
      <c r="CRC17">
        <v>17879</v>
      </c>
      <c r="CRD17">
        <v>17888</v>
      </c>
      <c r="CRE17">
        <v>17783</v>
      </c>
      <c r="CRF17">
        <v>17582</v>
      </c>
      <c r="CRG17">
        <v>17476</v>
      </c>
      <c r="CRH17">
        <v>17126</v>
      </c>
      <c r="CRI17">
        <v>16861</v>
      </c>
      <c r="CRJ17">
        <v>16812</v>
      </c>
      <c r="CRK17">
        <v>16809</v>
      </c>
      <c r="CRL17">
        <v>16274</v>
      </c>
      <c r="CRM17">
        <v>15850</v>
      </c>
      <c r="CRN17">
        <v>14135</v>
      </c>
      <c r="CRO17">
        <v>13601</v>
      </c>
      <c r="CRP17">
        <v>12447</v>
      </c>
      <c r="CRQ17">
        <v>9648</v>
      </c>
      <c r="CRR17">
        <v>8691</v>
      </c>
      <c r="CRS17">
        <v>8860</v>
      </c>
      <c r="CRT17">
        <v>8850</v>
      </c>
      <c r="CRU17">
        <v>12239</v>
      </c>
      <c r="CRV17">
        <v>9306</v>
      </c>
      <c r="CRW17">
        <v>9535</v>
      </c>
      <c r="CRX17">
        <v>9466</v>
      </c>
      <c r="CRY17">
        <v>8838</v>
      </c>
      <c r="CRZ17">
        <v>8739</v>
      </c>
      <c r="CSA17">
        <v>9076</v>
      </c>
      <c r="CSB17">
        <v>8956</v>
      </c>
      <c r="CSC17">
        <v>9103</v>
      </c>
      <c r="CSD17">
        <v>9412</v>
      </c>
      <c r="CSE17">
        <v>8948</v>
      </c>
      <c r="CSF17">
        <v>8961</v>
      </c>
      <c r="CSG17">
        <v>9174</v>
      </c>
      <c r="CSH17">
        <v>9037</v>
      </c>
      <c r="CSI17">
        <v>9013</v>
      </c>
      <c r="CSJ17">
        <v>9039</v>
      </c>
      <c r="CSK17">
        <v>9027</v>
      </c>
      <c r="CSL17">
        <v>9330</v>
      </c>
      <c r="CSM17">
        <v>9237</v>
      </c>
      <c r="CSN17">
        <v>9251</v>
      </c>
      <c r="CSO17">
        <v>37497</v>
      </c>
      <c r="CSP17">
        <v>37197</v>
      </c>
      <c r="CSQ17">
        <v>34181</v>
      </c>
      <c r="CSR17">
        <v>35217</v>
      </c>
      <c r="CSS17">
        <v>33360</v>
      </c>
      <c r="CST17">
        <v>31703</v>
      </c>
      <c r="CSU17">
        <v>30902</v>
      </c>
      <c r="CSV17">
        <v>30285</v>
      </c>
      <c r="CSW17">
        <v>30380</v>
      </c>
      <c r="CSX17">
        <v>27675</v>
      </c>
      <c r="CSY17">
        <v>25267</v>
      </c>
      <c r="CSZ17">
        <v>21711</v>
      </c>
      <c r="CTA17">
        <v>21460</v>
      </c>
      <c r="CTB17">
        <v>21574</v>
      </c>
      <c r="CTC17">
        <v>21475</v>
      </c>
      <c r="CTD17">
        <v>21500</v>
      </c>
      <c r="CTE17">
        <v>21585</v>
      </c>
      <c r="CTF17">
        <v>21571</v>
      </c>
      <c r="CTG17">
        <v>21571</v>
      </c>
      <c r="CTH17">
        <v>21516</v>
      </c>
      <c r="CTI17">
        <v>26861</v>
      </c>
      <c r="CTJ17">
        <v>26778</v>
      </c>
      <c r="CTK17">
        <v>26628</v>
      </c>
      <c r="CTL17">
        <v>25245</v>
      </c>
      <c r="CTM17">
        <v>25002</v>
      </c>
      <c r="CTN17">
        <v>25187</v>
      </c>
      <c r="CTO17">
        <v>24185</v>
      </c>
      <c r="CTP17">
        <v>24311</v>
      </c>
      <c r="CTQ17">
        <v>24541</v>
      </c>
      <c r="CTR17">
        <v>29970</v>
      </c>
      <c r="CTS17">
        <v>29224</v>
      </c>
      <c r="CTT17">
        <v>28161</v>
      </c>
      <c r="CTU17">
        <v>28020</v>
      </c>
      <c r="CTV17">
        <v>28210</v>
      </c>
      <c r="CTW17">
        <v>28438</v>
      </c>
      <c r="CTX17">
        <v>24318</v>
      </c>
      <c r="CTY17">
        <v>24582</v>
      </c>
      <c r="CTZ17">
        <v>24738</v>
      </c>
      <c r="CUA17">
        <v>25220</v>
      </c>
      <c r="CUB17">
        <v>22068</v>
      </c>
      <c r="CUC17">
        <v>21951</v>
      </c>
      <c r="CUD17">
        <v>21911</v>
      </c>
      <c r="CUE17">
        <v>21894</v>
      </c>
      <c r="CUF17">
        <v>21515</v>
      </c>
      <c r="CUG17">
        <v>18662</v>
      </c>
      <c r="CUH17">
        <v>19579</v>
      </c>
      <c r="CUI17">
        <v>19646</v>
      </c>
      <c r="CUJ17">
        <v>19640</v>
      </c>
      <c r="CUK17">
        <v>19492</v>
      </c>
      <c r="CUL17">
        <v>19273</v>
      </c>
      <c r="CUM17">
        <v>18652</v>
      </c>
      <c r="CUN17">
        <v>17009</v>
      </c>
      <c r="CUO17">
        <v>17310</v>
      </c>
      <c r="CUP17">
        <v>17492</v>
      </c>
      <c r="CUQ17">
        <v>17337</v>
      </c>
      <c r="CUR17">
        <v>17294</v>
      </c>
      <c r="CUS17">
        <v>17119</v>
      </c>
      <c r="CUT17">
        <v>17009</v>
      </c>
      <c r="CUU17">
        <v>17041</v>
      </c>
      <c r="CUV17">
        <v>16964</v>
      </c>
      <c r="CUW17">
        <v>17068</v>
      </c>
      <c r="CUX17">
        <v>17036</v>
      </c>
      <c r="CUY17">
        <v>16999</v>
      </c>
      <c r="CUZ17">
        <v>16974</v>
      </c>
      <c r="CVA17">
        <v>16875</v>
      </c>
      <c r="CVB17">
        <v>16308</v>
      </c>
      <c r="CVC17">
        <v>16363</v>
      </c>
      <c r="CVD17">
        <v>16547</v>
      </c>
      <c r="CVE17">
        <v>16536</v>
      </c>
      <c r="CVF17">
        <v>16536</v>
      </c>
      <c r="CVG17">
        <v>16549</v>
      </c>
      <c r="CVH17">
        <v>16404</v>
      </c>
      <c r="CVI17">
        <v>16357</v>
      </c>
      <c r="CVJ17">
        <v>16283</v>
      </c>
      <c r="CVK17">
        <v>16366</v>
      </c>
      <c r="CVL17">
        <v>17356</v>
      </c>
      <c r="CVM17">
        <v>17381</v>
      </c>
      <c r="CVN17">
        <v>17533</v>
      </c>
      <c r="CVO17">
        <v>17539</v>
      </c>
      <c r="CVP17">
        <v>17897</v>
      </c>
      <c r="CVQ17">
        <v>17894</v>
      </c>
      <c r="CVR17">
        <v>17784</v>
      </c>
      <c r="CVS17">
        <v>17754</v>
      </c>
      <c r="CVT17">
        <v>17740</v>
      </c>
      <c r="CVU17">
        <v>17543</v>
      </c>
      <c r="CVV17">
        <v>25998</v>
      </c>
      <c r="CVW17">
        <v>25336</v>
      </c>
      <c r="CVX17">
        <v>24987</v>
      </c>
      <c r="CVY17">
        <v>23909</v>
      </c>
      <c r="CVZ17">
        <v>23870</v>
      </c>
      <c r="CWA17">
        <v>23308</v>
      </c>
      <c r="CWB17">
        <v>23326</v>
      </c>
      <c r="CWC17">
        <v>23350</v>
      </c>
      <c r="CWD17">
        <v>24572</v>
      </c>
      <c r="CWE17">
        <v>24563</v>
      </c>
      <c r="CWF17">
        <v>24428</v>
      </c>
      <c r="CWG17">
        <v>21211</v>
      </c>
      <c r="CWH17">
        <v>21252</v>
      </c>
      <c r="CWI17">
        <v>21231</v>
      </c>
      <c r="CWJ17">
        <v>20057</v>
      </c>
      <c r="CWK17">
        <v>19877</v>
      </c>
      <c r="CWL17">
        <v>19637</v>
      </c>
      <c r="CWM17">
        <v>19174</v>
      </c>
      <c r="CWN17">
        <v>19075</v>
      </c>
      <c r="CWO17">
        <v>18946</v>
      </c>
      <c r="CWP17">
        <v>18928</v>
      </c>
      <c r="CWQ17">
        <v>19003</v>
      </c>
      <c r="CWR17">
        <v>19530</v>
      </c>
      <c r="CWS17">
        <v>19735</v>
      </c>
      <c r="CWT17">
        <v>19785</v>
      </c>
      <c r="CWU17">
        <v>34947</v>
      </c>
      <c r="CWV17">
        <v>28086</v>
      </c>
      <c r="CWW17">
        <v>26964</v>
      </c>
      <c r="CWX17">
        <v>26773</v>
      </c>
      <c r="CWY17">
        <v>26227</v>
      </c>
      <c r="CWZ17">
        <v>26108</v>
      </c>
      <c r="CXA17">
        <v>25093</v>
      </c>
      <c r="CXB17">
        <v>24726</v>
      </c>
      <c r="CXC17">
        <v>24849</v>
      </c>
      <c r="CXD17">
        <v>24883</v>
      </c>
      <c r="CXE17">
        <v>24270</v>
      </c>
      <c r="CXF17">
        <v>24272</v>
      </c>
      <c r="CXG17">
        <v>23998</v>
      </c>
      <c r="CXH17">
        <v>21835</v>
      </c>
      <c r="CXI17">
        <v>22124</v>
      </c>
      <c r="CXJ17">
        <v>21734</v>
      </c>
      <c r="CXK17">
        <v>21362</v>
      </c>
      <c r="CXL17">
        <v>21055</v>
      </c>
      <c r="CXM17">
        <v>20617</v>
      </c>
      <c r="CXN17">
        <v>17863</v>
      </c>
      <c r="CXO17">
        <v>25825</v>
      </c>
      <c r="CXP17">
        <v>24234</v>
      </c>
      <c r="CXQ17">
        <v>23862</v>
      </c>
      <c r="CXR17">
        <v>23716</v>
      </c>
      <c r="CXS17">
        <v>23650</v>
      </c>
      <c r="CXT17">
        <v>19388</v>
      </c>
      <c r="CXU17">
        <v>19150</v>
      </c>
      <c r="CXV17">
        <v>17161</v>
      </c>
      <c r="CXW17">
        <v>17186</v>
      </c>
      <c r="CXX17">
        <v>17373</v>
      </c>
      <c r="CXY17">
        <v>17441</v>
      </c>
      <c r="CXZ17">
        <v>17450</v>
      </c>
      <c r="CYA17">
        <v>17639</v>
      </c>
      <c r="CYB17">
        <v>17554</v>
      </c>
      <c r="CYC17">
        <v>17437</v>
      </c>
      <c r="CYD17">
        <v>17490</v>
      </c>
      <c r="CYE17">
        <v>17128</v>
      </c>
      <c r="CYF17">
        <v>15748</v>
      </c>
      <c r="CYG17">
        <v>15217</v>
      </c>
      <c r="CYH17">
        <v>14008</v>
      </c>
      <c r="CYI17">
        <v>14588</v>
      </c>
      <c r="CYJ17">
        <v>14606</v>
      </c>
      <c r="CYK17">
        <v>14584</v>
      </c>
      <c r="CYL17">
        <v>14479</v>
      </c>
      <c r="CYM17">
        <v>14306</v>
      </c>
      <c r="CYN17">
        <v>10853</v>
      </c>
      <c r="CYO17">
        <v>10668</v>
      </c>
      <c r="CYP17">
        <v>10442</v>
      </c>
      <c r="CYQ17">
        <v>10322</v>
      </c>
      <c r="CYR17">
        <v>9795</v>
      </c>
      <c r="CYS17">
        <v>9684</v>
      </c>
      <c r="CYT17">
        <v>9309</v>
      </c>
      <c r="CYU17">
        <v>9346</v>
      </c>
      <c r="CYV17">
        <v>9334</v>
      </c>
      <c r="CYW17">
        <v>9398</v>
      </c>
      <c r="CYX17">
        <v>9391</v>
      </c>
      <c r="CYY17">
        <v>9292</v>
      </c>
      <c r="CYZ17">
        <v>9284</v>
      </c>
      <c r="CZA17">
        <v>9284</v>
      </c>
      <c r="CZB17">
        <v>9283</v>
      </c>
      <c r="CZC17">
        <v>9301</v>
      </c>
      <c r="CZD17">
        <v>9384</v>
      </c>
      <c r="CZE17">
        <v>9467</v>
      </c>
      <c r="CZF17">
        <v>9476</v>
      </c>
      <c r="CZG17">
        <v>9533</v>
      </c>
      <c r="CZH17">
        <v>9637</v>
      </c>
      <c r="CZI17">
        <v>9596</v>
      </c>
      <c r="CZJ17">
        <v>9595</v>
      </c>
      <c r="CZK17">
        <v>9541</v>
      </c>
      <c r="CZL17">
        <v>9296</v>
      </c>
      <c r="CZM17">
        <v>8901</v>
      </c>
      <c r="CZN17">
        <v>8608</v>
      </c>
      <c r="CZO17">
        <v>8265</v>
      </c>
      <c r="CZP17">
        <v>8265</v>
      </c>
      <c r="CZQ17">
        <v>7930</v>
      </c>
      <c r="CZR17">
        <v>7425</v>
      </c>
      <c r="CZS17">
        <v>7327</v>
      </c>
      <c r="CZT17">
        <v>7306</v>
      </c>
      <c r="CZU17">
        <v>7229</v>
      </c>
      <c r="CZV17">
        <v>7148</v>
      </c>
      <c r="CZW17">
        <v>7306</v>
      </c>
      <c r="CZX17">
        <v>7374</v>
      </c>
      <c r="CZY17">
        <v>7133</v>
      </c>
      <c r="CZZ17">
        <v>7121</v>
      </c>
      <c r="DAA17">
        <v>7089</v>
      </c>
      <c r="DAB17">
        <v>12167</v>
      </c>
      <c r="DAC17">
        <v>10045</v>
      </c>
      <c r="DAD17">
        <v>10026</v>
      </c>
      <c r="DAE17">
        <v>10210</v>
      </c>
      <c r="DAF17">
        <v>9542</v>
      </c>
      <c r="DAG17">
        <v>8032</v>
      </c>
      <c r="DAH17">
        <v>7592</v>
      </c>
      <c r="DAI17">
        <v>7268</v>
      </c>
      <c r="DAJ17">
        <v>7354</v>
      </c>
      <c r="DAK17">
        <v>7345</v>
      </c>
      <c r="DAL17">
        <v>7286</v>
      </c>
      <c r="DAM17">
        <v>7334</v>
      </c>
      <c r="DAN17">
        <v>7583</v>
      </c>
      <c r="DAO17">
        <v>7707</v>
      </c>
      <c r="DAP17">
        <v>7398</v>
      </c>
      <c r="DAQ17">
        <v>7480</v>
      </c>
      <c r="DAR17">
        <v>7686</v>
      </c>
      <c r="DAS17">
        <v>7688</v>
      </c>
      <c r="DAT17">
        <v>7688</v>
      </c>
      <c r="DAU17">
        <v>7688</v>
      </c>
      <c r="DAV17">
        <v>7288</v>
      </c>
      <c r="DAW17">
        <v>7409</v>
      </c>
      <c r="DAX17">
        <v>7432</v>
      </c>
      <c r="DAY17">
        <v>7401</v>
      </c>
      <c r="DAZ17">
        <v>7353</v>
      </c>
      <c r="DBA17">
        <v>18141</v>
      </c>
      <c r="DBB17">
        <v>16304</v>
      </c>
      <c r="DBC17">
        <v>16121</v>
      </c>
      <c r="DBD17">
        <v>15553</v>
      </c>
      <c r="DBE17">
        <v>15322</v>
      </c>
      <c r="DBF17">
        <v>14564</v>
      </c>
      <c r="DBG17">
        <v>13946</v>
      </c>
      <c r="DBH17">
        <v>13810</v>
      </c>
      <c r="DBI17">
        <v>13640</v>
      </c>
      <c r="DBJ17">
        <v>12996</v>
      </c>
      <c r="DBK17">
        <v>12430</v>
      </c>
      <c r="DBL17">
        <v>12787</v>
      </c>
      <c r="DBM17">
        <v>12846</v>
      </c>
      <c r="DBN17">
        <v>12849</v>
      </c>
      <c r="DBO17">
        <v>10125</v>
      </c>
      <c r="DBP17">
        <v>9850</v>
      </c>
      <c r="DBQ17">
        <v>9951</v>
      </c>
      <c r="DBR17">
        <v>9969</v>
      </c>
      <c r="DBS17">
        <v>9942</v>
      </c>
      <c r="DBT17">
        <v>9745</v>
      </c>
      <c r="DBU17">
        <v>6123</v>
      </c>
      <c r="DBV17">
        <v>5991</v>
      </c>
      <c r="DBW17">
        <v>6272</v>
      </c>
      <c r="DBX17">
        <v>6309</v>
      </c>
      <c r="DBY17">
        <v>6424</v>
      </c>
      <c r="DBZ17">
        <v>7084</v>
      </c>
      <c r="DCA17">
        <v>7392</v>
      </c>
      <c r="DCB17">
        <v>7341</v>
      </c>
      <c r="DCC17">
        <v>7374</v>
      </c>
      <c r="DCD17">
        <v>7255</v>
      </c>
      <c r="DCE17">
        <v>7116</v>
      </c>
      <c r="DCF17">
        <v>7066</v>
      </c>
      <c r="DCG17">
        <v>7287</v>
      </c>
      <c r="DCH17">
        <v>7235</v>
      </c>
      <c r="DCI17">
        <v>7219</v>
      </c>
      <c r="DCJ17">
        <v>7167</v>
      </c>
      <c r="DCK17">
        <v>7136</v>
      </c>
      <c r="DCL17">
        <v>7195</v>
      </c>
    </row>
    <row r="18" spans="1:2794" x14ac:dyDescent="0.25">
      <c r="A18" s="25" t="s">
        <v>3333</v>
      </c>
      <c r="B18">
        <v>404</v>
      </c>
      <c r="C18">
        <v>404</v>
      </c>
      <c r="D18">
        <v>404</v>
      </c>
      <c r="E18">
        <v>404</v>
      </c>
      <c r="F18">
        <v>404</v>
      </c>
      <c r="G18">
        <v>379</v>
      </c>
      <c r="H18">
        <v>352</v>
      </c>
      <c r="I18">
        <v>329</v>
      </c>
      <c r="J18">
        <v>299</v>
      </c>
      <c r="K18">
        <v>299</v>
      </c>
      <c r="L18">
        <v>245</v>
      </c>
      <c r="M18">
        <v>218</v>
      </c>
      <c r="N18">
        <v>218</v>
      </c>
      <c r="O18">
        <v>218</v>
      </c>
      <c r="P18">
        <v>218</v>
      </c>
      <c r="Q18">
        <v>2700</v>
      </c>
      <c r="R18">
        <v>2700</v>
      </c>
      <c r="S18">
        <v>2701</v>
      </c>
      <c r="T18">
        <v>2730</v>
      </c>
      <c r="U18">
        <v>2541</v>
      </c>
      <c r="V18">
        <v>2522</v>
      </c>
      <c r="W18">
        <v>2522</v>
      </c>
      <c r="X18">
        <v>2519</v>
      </c>
      <c r="Y18">
        <v>2519</v>
      </c>
      <c r="Z18">
        <v>2053</v>
      </c>
      <c r="AA18">
        <v>753</v>
      </c>
      <c r="AB18">
        <v>746</v>
      </c>
      <c r="AC18">
        <v>369</v>
      </c>
      <c r="AD18">
        <v>369</v>
      </c>
      <c r="AE18">
        <v>369</v>
      </c>
      <c r="AF18">
        <v>369</v>
      </c>
      <c r="AG18">
        <v>382</v>
      </c>
      <c r="AH18">
        <v>382</v>
      </c>
      <c r="AI18">
        <v>375</v>
      </c>
      <c r="AJ18">
        <v>375</v>
      </c>
      <c r="AK18">
        <v>838</v>
      </c>
      <c r="AL18">
        <v>532</v>
      </c>
      <c r="AM18">
        <v>532</v>
      </c>
      <c r="AN18">
        <v>532</v>
      </c>
      <c r="AO18">
        <v>532</v>
      </c>
      <c r="AP18">
        <v>432</v>
      </c>
      <c r="AQ18">
        <v>425</v>
      </c>
      <c r="AR18">
        <v>349</v>
      </c>
      <c r="AS18">
        <v>349</v>
      </c>
      <c r="AT18">
        <v>348</v>
      </c>
      <c r="AU18">
        <v>270</v>
      </c>
      <c r="AV18">
        <v>270</v>
      </c>
      <c r="AW18">
        <v>243</v>
      </c>
      <c r="AX18">
        <v>243</v>
      </c>
      <c r="AY18">
        <v>238</v>
      </c>
      <c r="AZ18">
        <v>232</v>
      </c>
      <c r="BA18">
        <v>231</v>
      </c>
      <c r="BB18">
        <v>231</v>
      </c>
      <c r="BC18">
        <v>231</v>
      </c>
      <c r="BD18">
        <v>230</v>
      </c>
      <c r="BE18">
        <v>3078</v>
      </c>
      <c r="BF18">
        <v>2561</v>
      </c>
      <c r="BG18">
        <v>1270</v>
      </c>
      <c r="BH18">
        <v>1020</v>
      </c>
      <c r="BI18">
        <v>861</v>
      </c>
      <c r="BJ18">
        <v>851</v>
      </c>
      <c r="BK18">
        <v>851</v>
      </c>
      <c r="BL18">
        <v>840</v>
      </c>
      <c r="BM18">
        <v>837</v>
      </c>
      <c r="BN18">
        <v>804</v>
      </c>
      <c r="BO18">
        <v>804</v>
      </c>
      <c r="BP18">
        <v>795</v>
      </c>
      <c r="BQ18">
        <v>700</v>
      </c>
      <c r="BR18">
        <v>693</v>
      </c>
      <c r="BS18">
        <v>693</v>
      </c>
      <c r="BT18">
        <v>680</v>
      </c>
      <c r="BU18">
        <v>680</v>
      </c>
      <c r="BV18">
        <v>665</v>
      </c>
      <c r="BW18">
        <v>665</v>
      </c>
      <c r="BX18">
        <v>704</v>
      </c>
      <c r="BY18">
        <v>704</v>
      </c>
      <c r="BZ18">
        <v>704</v>
      </c>
      <c r="CA18">
        <v>704</v>
      </c>
      <c r="CB18">
        <v>704</v>
      </c>
      <c r="CC18">
        <v>688</v>
      </c>
      <c r="CD18">
        <v>624</v>
      </c>
      <c r="CE18">
        <v>586</v>
      </c>
      <c r="CF18">
        <v>586</v>
      </c>
      <c r="CG18">
        <v>563</v>
      </c>
      <c r="CH18">
        <v>535</v>
      </c>
      <c r="CI18">
        <v>531</v>
      </c>
      <c r="CJ18">
        <v>531</v>
      </c>
      <c r="CK18">
        <v>536</v>
      </c>
      <c r="CL18">
        <v>522</v>
      </c>
      <c r="CM18">
        <v>522</v>
      </c>
      <c r="CN18">
        <v>522</v>
      </c>
      <c r="CO18">
        <v>521</v>
      </c>
      <c r="CP18">
        <v>521</v>
      </c>
      <c r="CQ18">
        <v>521</v>
      </c>
      <c r="CR18">
        <v>521</v>
      </c>
      <c r="CS18">
        <v>366</v>
      </c>
      <c r="CT18">
        <v>393</v>
      </c>
      <c r="CU18">
        <v>393</v>
      </c>
      <c r="CV18">
        <v>393</v>
      </c>
      <c r="CW18">
        <v>393</v>
      </c>
      <c r="CX18">
        <v>1193</v>
      </c>
      <c r="CY18">
        <v>1178</v>
      </c>
      <c r="CZ18">
        <v>1178</v>
      </c>
      <c r="DA18">
        <v>1176</v>
      </c>
      <c r="DB18">
        <v>1172</v>
      </c>
      <c r="DC18">
        <v>1059</v>
      </c>
      <c r="DD18">
        <v>1059</v>
      </c>
      <c r="DE18">
        <v>1059</v>
      </c>
      <c r="DF18">
        <v>1059</v>
      </c>
      <c r="DG18">
        <v>1059</v>
      </c>
      <c r="DH18">
        <v>1059</v>
      </c>
      <c r="DI18">
        <v>1059</v>
      </c>
      <c r="DJ18">
        <v>1059</v>
      </c>
      <c r="DK18">
        <v>1059</v>
      </c>
      <c r="DL18">
        <v>1059</v>
      </c>
      <c r="DM18">
        <v>1059</v>
      </c>
      <c r="DN18">
        <v>1059</v>
      </c>
      <c r="DO18">
        <v>1059</v>
      </c>
      <c r="DP18">
        <v>1054</v>
      </c>
      <c r="DQ18">
        <v>1054</v>
      </c>
      <c r="DR18">
        <v>1044</v>
      </c>
      <c r="DS18">
        <v>995</v>
      </c>
      <c r="DT18">
        <v>990</v>
      </c>
      <c r="DU18">
        <v>992</v>
      </c>
      <c r="DV18">
        <v>989</v>
      </c>
      <c r="DW18">
        <v>2709</v>
      </c>
      <c r="DX18">
        <v>2706</v>
      </c>
      <c r="DY18">
        <v>2575</v>
      </c>
      <c r="DZ18">
        <v>2575</v>
      </c>
      <c r="EA18">
        <v>2518</v>
      </c>
      <c r="EB18">
        <v>2518</v>
      </c>
      <c r="EC18">
        <v>2445</v>
      </c>
      <c r="ED18">
        <v>2445</v>
      </c>
      <c r="EE18">
        <v>2445</v>
      </c>
      <c r="EF18">
        <v>2445</v>
      </c>
      <c r="EG18">
        <v>2473</v>
      </c>
      <c r="EH18">
        <v>2324</v>
      </c>
      <c r="EI18">
        <v>2066</v>
      </c>
      <c r="EJ18">
        <v>1962</v>
      </c>
      <c r="EK18">
        <v>1747</v>
      </c>
      <c r="EL18">
        <v>1747</v>
      </c>
      <c r="EM18">
        <v>1737</v>
      </c>
      <c r="EN18">
        <v>1737</v>
      </c>
      <c r="EO18">
        <v>1738</v>
      </c>
      <c r="EP18">
        <v>1729</v>
      </c>
      <c r="EQ18">
        <v>1241</v>
      </c>
      <c r="ER18">
        <v>1239</v>
      </c>
      <c r="ES18">
        <v>1249</v>
      </c>
      <c r="ET18">
        <v>1239</v>
      </c>
      <c r="EU18">
        <v>1204</v>
      </c>
      <c r="EV18">
        <v>1025</v>
      </c>
      <c r="EW18">
        <v>1026</v>
      </c>
      <c r="EX18">
        <v>983</v>
      </c>
      <c r="EY18">
        <v>952</v>
      </c>
      <c r="EZ18">
        <v>499</v>
      </c>
      <c r="FA18">
        <v>499</v>
      </c>
      <c r="FB18">
        <v>490</v>
      </c>
      <c r="FC18">
        <v>341</v>
      </c>
      <c r="FD18">
        <v>338</v>
      </c>
      <c r="FE18">
        <v>333</v>
      </c>
      <c r="FF18">
        <v>333</v>
      </c>
      <c r="FG18">
        <v>333</v>
      </c>
      <c r="FH18">
        <v>333</v>
      </c>
      <c r="FI18">
        <v>333</v>
      </c>
      <c r="FJ18">
        <v>328</v>
      </c>
      <c r="FK18">
        <v>838</v>
      </c>
      <c r="FL18">
        <v>833</v>
      </c>
      <c r="FM18">
        <v>415</v>
      </c>
      <c r="FN18">
        <v>413</v>
      </c>
      <c r="FO18">
        <v>223</v>
      </c>
      <c r="FP18">
        <v>222</v>
      </c>
      <c r="FQ18">
        <v>220</v>
      </c>
      <c r="FR18">
        <v>220</v>
      </c>
      <c r="FS18">
        <v>220</v>
      </c>
      <c r="FT18">
        <v>220</v>
      </c>
      <c r="FU18">
        <v>220</v>
      </c>
      <c r="FV18">
        <v>220</v>
      </c>
      <c r="FW18">
        <v>60</v>
      </c>
      <c r="FX18">
        <v>59</v>
      </c>
      <c r="FY18">
        <v>54</v>
      </c>
      <c r="FZ18">
        <v>51</v>
      </c>
      <c r="GA18">
        <v>51</v>
      </c>
      <c r="GB18">
        <v>51</v>
      </c>
      <c r="GC18">
        <v>51</v>
      </c>
      <c r="GD18">
        <v>51</v>
      </c>
      <c r="GE18">
        <v>1290</v>
      </c>
      <c r="GF18">
        <v>1296</v>
      </c>
      <c r="GG18">
        <v>1180</v>
      </c>
      <c r="GH18">
        <v>1138</v>
      </c>
      <c r="GI18">
        <v>1038</v>
      </c>
      <c r="GJ18">
        <v>1038</v>
      </c>
      <c r="GK18">
        <v>998</v>
      </c>
      <c r="GL18">
        <v>998</v>
      </c>
      <c r="GM18">
        <v>1000</v>
      </c>
      <c r="GN18">
        <v>600</v>
      </c>
      <c r="GO18">
        <v>600</v>
      </c>
      <c r="GP18">
        <v>508</v>
      </c>
      <c r="GQ18">
        <v>508</v>
      </c>
      <c r="GR18">
        <v>508</v>
      </c>
      <c r="GS18">
        <v>479</v>
      </c>
      <c r="GT18">
        <v>479</v>
      </c>
      <c r="GU18">
        <v>479</v>
      </c>
      <c r="GV18">
        <v>479</v>
      </c>
      <c r="GW18">
        <v>479</v>
      </c>
      <c r="GX18">
        <v>479</v>
      </c>
      <c r="GY18">
        <v>479</v>
      </c>
      <c r="GZ18">
        <v>479</v>
      </c>
      <c r="HA18">
        <v>479</v>
      </c>
      <c r="HB18">
        <v>324</v>
      </c>
      <c r="HC18">
        <v>317</v>
      </c>
      <c r="HD18">
        <v>345</v>
      </c>
      <c r="HE18">
        <v>264</v>
      </c>
      <c r="HF18">
        <v>255</v>
      </c>
      <c r="HG18">
        <v>238</v>
      </c>
      <c r="HH18">
        <v>219</v>
      </c>
      <c r="HI18">
        <v>234</v>
      </c>
      <c r="HJ18">
        <v>230</v>
      </c>
      <c r="HK18">
        <v>230</v>
      </c>
      <c r="HL18">
        <v>230</v>
      </c>
      <c r="HM18">
        <v>325</v>
      </c>
      <c r="HN18">
        <v>326</v>
      </c>
      <c r="HO18">
        <v>326</v>
      </c>
      <c r="HP18">
        <v>354</v>
      </c>
      <c r="HQ18">
        <v>354</v>
      </c>
      <c r="HR18">
        <v>354</v>
      </c>
      <c r="HS18">
        <v>334</v>
      </c>
      <c r="HT18">
        <v>345</v>
      </c>
      <c r="HU18">
        <v>199</v>
      </c>
      <c r="HV18">
        <v>171</v>
      </c>
      <c r="HW18">
        <v>171</v>
      </c>
      <c r="HX18">
        <v>38</v>
      </c>
      <c r="HY18">
        <v>38</v>
      </c>
      <c r="HZ18">
        <v>35</v>
      </c>
      <c r="IA18">
        <v>65</v>
      </c>
      <c r="IB18">
        <v>64</v>
      </c>
      <c r="IC18">
        <v>54</v>
      </c>
      <c r="ID18">
        <v>54</v>
      </c>
      <c r="IE18">
        <v>47</v>
      </c>
      <c r="IF18">
        <v>63</v>
      </c>
      <c r="IG18">
        <v>21</v>
      </c>
      <c r="IH18">
        <v>21</v>
      </c>
      <c r="II18">
        <v>2</v>
      </c>
      <c r="IJ18">
        <v>2</v>
      </c>
      <c r="IK18">
        <v>2</v>
      </c>
      <c r="IL18">
        <v>2</v>
      </c>
      <c r="IM18">
        <v>2</v>
      </c>
      <c r="IN18">
        <v>2</v>
      </c>
      <c r="IO18">
        <v>2</v>
      </c>
      <c r="IP18">
        <v>2</v>
      </c>
      <c r="IQ18">
        <v>2</v>
      </c>
      <c r="IR18">
        <v>1575</v>
      </c>
      <c r="IS18">
        <v>1565</v>
      </c>
      <c r="IT18">
        <v>1564</v>
      </c>
      <c r="IU18">
        <v>1565</v>
      </c>
      <c r="IV18">
        <v>1565</v>
      </c>
      <c r="IW18">
        <v>1565</v>
      </c>
      <c r="IX18">
        <v>1565</v>
      </c>
      <c r="IY18">
        <v>1561</v>
      </c>
      <c r="IZ18">
        <v>1562</v>
      </c>
      <c r="JA18">
        <v>1560</v>
      </c>
      <c r="JB18">
        <v>1560</v>
      </c>
      <c r="JC18">
        <v>1560</v>
      </c>
      <c r="JD18">
        <v>1410</v>
      </c>
      <c r="JE18">
        <v>1410</v>
      </c>
      <c r="JF18">
        <v>1410</v>
      </c>
      <c r="JG18">
        <v>1410</v>
      </c>
      <c r="JH18">
        <v>1410</v>
      </c>
      <c r="JI18">
        <v>1410</v>
      </c>
      <c r="JJ18">
        <v>1410</v>
      </c>
      <c r="JK18">
        <v>1410</v>
      </c>
      <c r="JL18">
        <v>1410</v>
      </c>
      <c r="JM18">
        <v>1410</v>
      </c>
      <c r="JN18">
        <v>1410</v>
      </c>
      <c r="JO18">
        <v>1408</v>
      </c>
      <c r="JP18">
        <v>1388</v>
      </c>
      <c r="JQ18">
        <v>530</v>
      </c>
      <c r="JR18">
        <v>423</v>
      </c>
      <c r="JS18">
        <v>419</v>
      </c>
      <c r="JT18">
        <v>419</v>
      </c>
      <c r="JU18">
        <v>419</v>
      </c>
      <c r="JV18">
        <v>419</v>
      </c>
      <c r="JW18">
        <v>419</v>
      </c>
      <c r="JX18">
        <v>419</v>
      </c>
      <c r="JY18">
        <v>417</v>
      </c>
      <c r="JZ18">
        <v>417</v>
      </c>
      <c r="KA18">
        <v>415</v>
      </c>
      <c r="KB18">
        <v>415</v>
      </c>
      <c r="KC18">
        <v>415</v>
      </c>
      <c r="KD18">
        <v>415</v>
      </c>
      <c r="KE18">
        <v>414</v>
      </c>
      <c r="KF18">
        <v>380</v>
      </c>
      <c r="KG18">
        <v>230</v>
      </c>
      <c r="KH18">
        <v>230</v>
      </c>
      <c r="KI18">
        <v>230</v>
      </c>
      <c r="KJ18">
        <v>230</v>
      </c>
      <c r="KK18">
        <v>1301</v>
      </c>
      <c r="KL18">
        <v>1301</v>
      </c>
      <c r="KM18">
        <v>1301</v>
      </c>
      <c r="KN18">
        <v>1124</v>
      </c>
      <c r="KO18">
        <v>1124</v>
      </c>
      <c r="KP18">
        <v>1124</v>
      </c>
      <c r="KQ18">
        <v>1129</v>
      </c>
      <c r="KR18">
        <v>1129</v>
      </c>
      <c r="KS18">
        <v>1129</v>
      </c>
      <c r="KT18">
        <v>1125</v>
      </c>
      <c r="KU18">
        <v>1125</v>
      </c>
      <c r="KV18">
        <v>1125</v>
      </c>
      <c r="KW18">
        <v>1125</v>
      </c>
      <c r="KX18">
        <v>1125</v>
      </c>
      <c r="KY18">
        <v>1124</v>
      </c>
      <c r="KZ18">
        <v>1123</v>
      </c>
      <c r="LA18">
        <v>1123</v>
      </c>
      <c r="LB18">
        <v>843</v>
      </c>
      <c r="LC18">
        <v>841</v>
      </c>
      <c r="LD18">
        <v>841</v>
      </c>
      <c r="LE18">
        <v>841</v>
      </c>
      <c r="LF18">
        <v>841</v>
      </c>
      <c r="LG18">
        <v>843</v>
      </c>
      <c r="LH18">
        <v>843</v>
      </c>
      <c r="LI18">
        <v>843</v>
      </c>
      <c r="LJ18">
        <v>1577</v>
      </c>
      <c r="LK18">
        <v>1111</v>
      </c>
      <c r="LL18">
        <v>1101</v>
      </c>
      <c r="LM18">
        <v>681</v>
      </c>
      <c r="LN18">
        <v>679</v>
      </c>
      <c r="LO18">
        <v>678</v>
      </c>
      <c r="LP18">
        <v>425</v>
      </c>
      <c r="LQ18">
        <v>424</v>
      </c>
      <c r="LR18">
        <v>424</v>
      </c>
      <c r="LS18">
        <v>424</v>
      </c>
      <c r="LT18">
        <v>414</v>
      </c>
      <c r="LU18">
        <v>414</v>
      </c>
      <c r="LV18">
        <v>420</v>
      </c>
      <c r="LW18">
        <v>410</v>
      </c>
      <c r="LX18">
        <v>407</v>
      </c>
      <c r="LY18">
        <v>347</v>
      </c>
      <c r="LZ18">
        <v>340</v>
      </c>
      <c r="MA18">
        <v>327</v>
      </c>
      <c r="MB18">
        <v>319</v>
      </c>
      <c r="MC18">
        <v>318</v>
      </c>
      <c r="MD18">
        <v>1068</v>
      </c>
      <c r="ME18">
        <v>1056</v>
      </c>
      <c r="MF18">
        <v>1056</v>
      </c>
      <c r="MG18">
        <v>904</v>
      </c>
      <c r="MH18">
        <v>904</v>
      </c>
      <c r="MI18">
        <v>904</v>
      </c>
      <c r="MJ18">
        <v>904</v>
      </c>
      <c r="MK18">
        <v>898</v>
      </c>
      <c r="ML18">
        <v>885</v>
      </c>
      <c r="MM18">
        <v>883</v>
      </c>
      <c r="MN18">
        <v>888</v>
      </c>
      <c r="MO18">
        <v>888</v>
      </c>
      <c r="MP18">
        <v>888</v>
      </c>
      <c r="MQ18">
        <v>919</v>
      </c>
      <c r="MR18">
        <v>919</v>
      </c>
      <c r="MS18">
        <v>919</v>
      </c>
      <c r="MT18">
        <v>919</v>
      </c>
      <c r="MU18">
        <v>919</v>
      </c>
      <c r="MV18">
        <v>919</v>
      </c>
      <c r="MW18">
        <v>789</v>
      </c>
      <c r="MX18">
        <v>2022</v>
      </c>
      <c r="MY18">
        <v>2024</v>
      </c>
      <c r="MZ18">
        <v>2025</v>
      </c>
      <c r="NA18">
        <v>2025</v>
      </c>
      <c r="NB18">
        <v>2024</v>
      </c>
      <c r="NC18">
        <v>2023</v>
      </c>
      <c r="ND18">
        <v>2023</v>
      </c>
      <c r="NE18">
        <v>2173</v>
      </c>
      <c r="NF18">
        <v>2189</v>
      </c>
      <c r="NG18">
        <v>2189</v>
      </c>
      <c r="NH18">
        <v>2189</v>
      </c>
      <c r="NI18">
        <v>2190</v>
      </c>
      <c r="NJ18">
        <v>2189</v>
      </c>
      <c r="NK18">
        <v>2189</v>
      </c>
      <c r="NL18">
        <v>2189</v>
      </c>
      <c r="NM18">
        <v>2189</v>
      </c>
      <c r="NN18">
        <v>2188</v>
      </c>
      <c r="NO18">
        <v>2189</v>
      </c>
      <c r="NP18">
        <v>2189</v>
      </c>
      <c r="NQ18">
        <v>2188</v>
      </c>
      <c r="NR18">
        <v>2188</v>
      </c>
      <c r="NS18">
        <v>2188</v>
      </c>
      <c r="NT18">
        <v>2188</v>
      </c>
      <c r="NU18">
        <v>2188</v>
      </c>
      <c r="NV18">
        <v>2188</v>
      </c>
      <c r="NW18">
        <v>679</v>
      </c>
      <c r="NX18">
        <v>679</v>
      </c>
      <c r="NY18">
        <v>664</v>
      </c>
      <c r="NZ18">
        <v>667</v>
      </c>
      <c r="OA18">
        <v>661</v>
      </c>
      <c r="OB18">
        <v>636</v>
      </c>
      <c r="OC18">
        <v>624</v>
      </c>
      <c r="OD18">
        <v>607</v>
      </c>
      <c r="OE18">
        <v>621</v>
      </c>
      <c r="OF18">
        <v>391</v>
      </c>
      <c r="OG18">
        <v>364</v>
      </c>
      <c r="OH18">
        <v>364</v>
      </c>
      <c r="OI18">
        <v>364</v>
      </c>
      <c r="OJ18">
        <v>354</v>
      </c>
      <c r="OK18">
        <v>354</v>
      </c>
      <c r="OL18">
        <v>354</v>
      </c>
      <c r="OM18">
        <v>354</v>
      </c>
      <c r="ON18">
        <v>353</v>
      </c>
      <c r="OO18">
        <v>373</v>
      </c>
      <c r="OP18">
        <v>372</v>
      </c>
      <c r="OQ18">
        <v>372</v>
      </c>
      <c r="OR18">
        <v>2504</v>
      </c>
      <c r="OS18">
        <v>2461</v>
      </c>
      <c r="OT18">
        <v>2370</v>
      </c>
      <c r="OU18">
        <v>2169</v>
      </c>
      <c r="OV18">
        <v>2122</v>
      </c>
      <c r="OW18">
        <v>2092</v>
      </c>
      <c r="OX18">
        <v>1812</v>
      </c>
      <c r="OY18">
        <v>1730</v>
      </c>
      <c r="OZ18">
        <v>1332</v>
      </c>
      <c r="PA18">
        <v>1375</v>
      </c>
      <c r="PB18">
        <v>1359</v>
      </c>
      <c r="PC18">
        <v>1113</v>
      </c>
      <c r="PD18">
        <v>1087</v>
      </c>
      <c r="PE18">
        <v>1007</v>
      </c>
      <c r="PF18">
        <v>1038</v>
      </c>
      <c r="PG18">
        <v>1048</v>
      </c>
      <c r="PH18">
        <v>894</v>
      </c>
      <c r="PI18">
        <v>905</v>
      </c>
      <c r="PJ18">
        <v>855</v>
      </c>
      <c r="PK18">
        <v>3239</v>
      </c>
      <c r="PL18">
        <v>3203</v>
      </c>
      <c r="PM18">
        <v>3173</v>
      </c>
      <c r="PN18">
        <v>3146</v>
      </c>
      <c r="PO18">
        <v>3146</v>
      </c>
      <c r="PP18">
        <v>3146</v>
      </c>
      <c r="PQ18">
        <v>2983</v>
      </c>
      <c r="PR18">
        <v>2543</v>
      </c>
      <c r="PS18">
        <v>2502</v>
      </c>
      <c r="PT18">
        <v>2432</v>
      </c>
      <c r="PU18">
        <v>2382</v>
      </c>
      <c r="PV18">
        <v>2352</v>
      </c>
      <c r="PW18">
        <v>2345</v>
      </c>
      <c r="PX18">
        <v>2205</v>
      </c>
      <c r="PY18">
        <v>2205</v>
      </c>
      <c r="PZ18">
        <v>2205</v>
      </c>
      <c r="QA18">
        <v>2145</v>
      </c>
      <c r="QB18">
        <v>2145</v>
      </c>
      <c r="QC18">
        <v>1920</v>
      </c>
      <c r="QD18">
        <v>1920</v>
      </c>
      <c r="QE18">
        <v>984</v>
      </c>
      <c r="QF18">
        <v>918</v>
      </c>
      <c r="QG18">
        <v>909</v>
      </c>
      <c r="QH18">
        <v>913</v>
      </c>
      <c r="QI18">
        <v>933</v>
      </c>
      <c r="QJ18">
        <v>905</v>
      </c>
      <c r="QK18">
        <v>905</v>
      </c>
      <c r="QL18">
        <v>830</v>
      </c>
      <c r="QM18">
        <v>815</v>
      </c>
      <c r="QN18">
        <v>730</v>
      </c>
      <c r="QO18">
        <v>728</v>
      </c>
      <c r="QP18">
        <v>696</v>
      </c>
      <c r="QQ18">
        <v>647</v>
      </c>
      <c r="QR18">
        <v>652</v>
      </c>
      <c r="QS18">
        <v>652</v>
      </c>
      <c r="QT18">
        <v>656</v>
      </c>
      <c r="QU18">
        <v>656</v>
      </c>
      <c r="QV18">
        <v>656</v>
      </c>
      <c r="QW18">
        <v>656</v>
      </c>
      <c r="QX18">
        <v>287</v>
      </c>
      <c r="QY18">
        <v>287</v>
      </c>
      <c r="QZ18">
        <v>287</v>
      </c>
      <c r="RA18">
        <v>287</v>
      </c>
      <c r="RB18">
        <v>318</v>
      </c>
      <c r="RC18">
        <v>243</v>
      </c>
      <c r="RD18">
        <v>1260</v>
      </c>
      <c r="RE18">
        <v>1111</v>
      </c>
      <c r="RF18">
        <v>1112</v>
      </c>
      <c r="RG18">
        <v>1091</v>
      </c>
      <c r="RH18">
        <v>1091</v>
      </c>
      <c r="RI18">
        <v>1094</v>
      </c>
      <c r="RJ18">
        <v>1104</v>
      </c>
      <c r="RK18">
        <v>857</v>
      </c>
      <c r="RL18">
        <v>856</v>
      </c>
      <c r="RM18">
        <v>856</v>
      </c>
      <c r="RN18">
        <v>860</v>
      </c>
      <c r="RO18">
        <v>860</v>
      </c>
      <c r="RP18">
        <v>807</v>
      </c>
      <c r="RQ18">
        <v>788</v>
      </c>
      <c r="RR18">
        <v>788</v>
      </c>
      <c r="RS18">
        <v>788</v>
      </c>
      <c r="RT18">
        <v>753</v>
      </c>
      <c r="RU18">
        <v>709</v>
      </c>
      <c r="RV18">
        <v>661</v>
      </c>
      <c r="RW18">
        <v>660</v>
      </c>
      <c r="RX18">
        <v>1096</v>
      </c>
      <c r="RY18">
        <v>1022</v>
      </c>
      <c r="RZ18">
        <v>897</v>
      </c>
      <c r="SA18">
        <v>892</v>
      </c>
      <c r="SB18">
        <v>871</v>
      </c>
      <c r="SC18">
        <v>855</v>
      </c>
      <c r="SD18">
        <v>585</v>
      </c>
      <c r="SE18">
        <v>572</v>
      </c>
      <c r="SF18">
        <v>550</v>
      </c>
      <c r="SG18">
        <v>549</v>
      </c>
      <c r="SH18">
        <v>549</v>
      </c>
      <c r="SI18">
        <v>485</v>
      </c>
      <c r="SJ18">
        <v>480</v>
      </c>
      <c r="SK18">
        <v>479</v>
      </c>
      <c r="SL18">
        <v>476</v>
      </c>
      <c r="SM18">
        <v>476</v>
      </c>
      <c r="SN18">
        <v>471</v>
      </c>
      <c r="SO18">
        <v>471</v>
      </c>
      <c r="SP18">
        <v>471</v>
      </c>
      <c r="SQ18">
        <v>471</v>
      </c>
      <c r="SR18">
        <v>471</v>
      </c>
      <c r="SS18">
        <v>454</v>
      </c>
      <c r="ST18">
        <v>428</v>
      </c>
      <c r="SU18">
        <v>287</v>
      </c>
      <c r="SV18">
        <v>287</v>
      </c>
      <c r="SW18">
        <v>751</v>
      </c>
      <c r="SX18">
        <v>751</v>
      </c>
      <c r="SY18">
        <v>751</v>
      </c>
      <c r="SZ18">
        <v>751</v>
      </c>
      <c r="TA18">
        <v>757</v>
      </c>
      <c r="TB18">
        <v>757</v>
      </c>
      <c r="TC18">
        <v>770</v>
      </c>
      <c r="TD18">
        <v>751</v>
      </c>
      <c r="TE18">
        <v>751</v>
      </c>
      <c r="TF18">
        <v>751</v>
      </c>
      <c r="TG18">
        <v>152</v>
      </c>
      <c r="TH18">
        <v>150</v>
      </c>
      <c r="TI18">
        <v>153</v>
      </c>
      <c r="TJ18">
        <v>153</v>
      </c>
      <c r="TK18">
        <v>153</v>
      </c>
      <c r="TL18">
        <v>153</v>
      </c>
      <c r="TM18">
        <v>153</v>
      </c>
      <c r="TN18">
        <v>162</v>
      </c>
      <c r="TO18">
        <v>162</v>
      </c>
      <c r="TP18">
        <v>179</v>
      </c>
      <c r="TQ18">
        <v>1001</v>
      </c>
      <c r="TR18">
        <v>981</v>
      </c>
      <c r="TS18">
        <v>981</v>
      </c>
      <c r="TT18">
        <v>993</v>
      </c>
      <c r="TU18">
        <v>993</v>
      </c>
      <c r="TV18">
        <v>994</v>
      </c>
      <c r="TW18">
        <v>993</v>
      </c>
      <c r="TX18">
        <v>993</v>
      </c>
      <c r="TY18">
        <v>594</v>
      </c>
      <c r="TZ18">
        <v>519</v>
      </c>
      <c r="UA18">
        <v>518</v>
      </c>
      <c r="UB18">
        <v>492</v>
      </c>
      <c r="UC18">
        <v>479</v>
      </c>
      <c r="UD18">
        <v>479</v>
      </c>
      <c r="UE18">
        <v>469</v>
      </c>
      <c r="UF18">
        <v>469</v>
      </c>
      <c r="UG18">
        <v>469</v>
      </c>
      <c r="UH18">
        <v>469</v>
      </c>
      <c r="UI18">
        <v>469</v>
      </c>
      <c r="UJ18">
        <v>307</v>
      </c>
      <c r="UK18">
        <v>1214</v>
      </c>
      <c r="UL18">
        <v>1212</v>
      </c>
      <c r="UM18">
        <v>1212</v>
      </c>
      <c r="UN18">
        <v>1176</v>
      </c>
      <c r="UO18">
        <v>1152</v>
      </c>
      <c r="UP18">
        <v>1161</v>
      </c>
      <c r="UQ18">
        <v>1166</v>
      </c>
      <c r="UR18">
        <v>1166</v>
      </c>
      <c r="US18">
        <v>1133</v>
      </c>
      <c r="UT18">
        <v>1104</v>
      </c>
      <c r="UU18">
        <v>1104</v>
      </c>
      <c r="UV18">
        <v>1140</v>
      </c>
      <c r="UW18">
        <v>1129</v>
      </c>
      <c r="UX18">
        <v>882</v>
      </c>
      <c r="UY18">
        <v>742</v>
      </c>
      <c r="UZ18">
        <v>724</v>
      </c>
      <c r="VA18">
        <v>724</v>
      </c>
      <c r="VB18">
        <v>724</v>
      </c>
      <c r="VC18">
        <v>724</v>
      </c>
      <c r="VD18">
        <v>724</v>
      </c>
      <c r="VE18">
        <v>679</v>
      </c>
      <c r="VF18">
        <v>496</v>
      </c>
      <c r="VG18">
        <v>351</v>
      </c>
      <c r="VH18">
        <v>200</v>
      </c>
      <c r="VI18">
        <v>229</v>
      </c>
      <c r="VJ18">
        <v>1628</v>
      </c>
      <c r="VK18">
        <v>1434</v>
      </c>
      <c r="VL18">
        <v>1345</v>
      </c>
      <c r="VM18">
        <v>1246</v>
      </c>
      <c r="VN18">
        <v>1234</v>
      </c>
      <c r="VO18">
        <v>1163</v>
      </c>
      <c r="VP18">
        <v>1160</v>
      </c>
      <c r="VQ18">
        <v>1178</v>
      </c>
      <c r="VR18">
        <v>1175</v>
      </c>
      <c r="VS18">
        <v>1170</v>
      </c>
      <c r="VT18">
        <v>1163</v>
      </c>
      <c r="VU18">
        <v>1124</v>
      </c>
      <c r="VV18">
        <v>1103</v>
      </c>
      <c r="VW18">
        <v>1240</v>
      </c>
      <c r="VX18">
        <v>779</v>
      </c>
      <c r="VY18">
        <v>743</v>
      </c>
      <c r="VZ18">
        <v>689</v>
      </c>
      <c r="WA18">
        <v>681</v>
      </c>
      <c r="WB18">
        <v>678</v>
      </c>
      <c r="WC18">
        <v>659</v>
      </c>
      <c r="WD18">
        <v>4597</v>
      </c>
      <c r="WE18">
        <v>4433</v>
      </c>
      <c r="WF18">
        <v>4296</v>
      </c>
      <c r="WG18">
        <v>3941</v>
      </c>
      <c r="WH18">
        <v>2485</v>
      </c>
      <c r="WI18">
        <v>2459</v>
      </c>
      <c r="WJ18">
        <v>2459</v>
      </c>
      <c r="WK18">
        <v>1341</v>
      </c>
      <c r="WL18">
        <v>1339</v>
      </c>
      <c r="WM18">
        <v>1334</v>
      </c>
      <c r="WN18">
        <v>1124</v>
      </c>
      <c r="WO18">
        <v>1087</v>
      </c>
      <c r="WP18">
        <v>1038</v>
      </c>
      <c r="WQ18">
        <v>898</v>
      </c>
      <c r="WR18">
        <v>898</v>
      </c>
      <c r="WS18">
        <v>898</v>
      </c>
      <c r="WT18">
        <v>637</v>
      </c>
      <c r="WU18">
        <v>637</v>
      </c>
      <c r="WV18">
        <v>582</v>
      </c>
      <c r="WW18">
        <v>540</v>
      </c>
      <c r="WX18">
        <v>19120</v>
      </c>
      <c r="WY18">
        <v>18611</v>
      </c>
      <c r="WZ18">
        <v>18573</v>
      </c>
      <c r="XA18">
        <v>15410</v>
      </c>
      <c r="XB18">
        <v>14910</v>
      </c>
      <c r="XC18">
        <v>14059</v>
      </c>
      <c r="XD18">
        <v>13282</v>
      </c>
      <c r="XE18">
        <v>12852</v>
      </c>
      <c r="XF18">
        <v>12744</v>
      </c>
      <c r="XG18">
        <v>10413</v>
      </c>
      <c r="XH18">
        <v>10401</v>
      </c>
      <c r="XI18">
        <v>10203</v>
      </c>
      <c r="XJ18">
        <v>10089</v>
      </c>
      <c r="XK18">
        <v>10037</v>
      </c>
      <c r="XL18">
        <v>10037</v>
      </c>
      <c r="XM18">
        <v>10026</v>
      </c>
      <c r="XN18">
        <v>10026</v>
      </c>
      <c r="XO18">
        <v>9702</v>
      </c>
      <c r="XP18">
        <v>9482</v>
      </c>
      <c r="XQ18">
        <v>9447</v>
      </c>
      <c r="XR18">
        <v>9446</v>
      </c>
      <c r="XS18">
        <v>9445</v>
      </c>
      <c r="XT18">
        <v>9116</v>
      </c>
      <c r="XU18">
        <v>9009</v>
      </c>
      <c r="XV18">
        <v>9007</v>
      </c>
      <c r="XW18">
        <v>9645</v>
      </c>
      <c r="XX18">
        <v>9303</v>
      </c>
      <c r="XY18">
        <v>7875</v>
      </c>
      <c r="XZ18">
        <v>7765</v>
      </c>
      <c r="YA18">
        <v>7734</v>
      </c>
      <c r="YB18">
        <v>7739</v>
      </c>
      <c r="YC18">
        <v>7251</v>
      </c>
      <c r="YD18">
        <v>6888</v>
      </c>
      <c r="YE18">
        <v>6601</v>
      </c>
      <c r="YF18">
        <v>6356</v>
      </c>
      <c r="YG18">
        <v>6245</v>
      </c>
      <c r="YH18">
        <v>6131</v>
      </c>
      <c r="YI18">
        <v>6061</v>
      </c>
      <c r="YJ18">
        <v>6061</v>
      </c>
      <c r="YK18">
        <v>6061</v>
      </c>
      <c r="YL18">
        <v>5987</v>
      </c>
      <c r="YM18">
        <v>5880</v>
      </c>
      <c r="YN18">
        <v>5956</v>
      </c>
      <c r="YO18">
        <v>5919</v>
      </c>
      <c r="YP18">
        <v>5919</v>
      </c>
      <c r="YQ18">
        <v>2163</v>
      </c>
      <c r="YR18">
        <v>2210</v>
      </c>
      <c r="YS18">
        <v>2206</v>
      </c>
      <c r="YT18">
        <v>2171</v>
      </c>
      <c r="YU18">
        <v>2071</v>
      </c>
      <c r="YV18">
        <v>1877</v>
      </c>
      <c r="YW18">
        <v>1680</v>
      </c>
      <c r="YX18">
        <v>1661</v>
      </c>
      <c r="YY18">
        <v>1661</v>
      </c>
      <c r="YZ18">
        <v>1626</v>
      </c>
      <c r="ZA18">
        <v>1630</v>
      </c>
      <c r="ZB18">
        <v>1631</v>
      </c>
      <c r="ZC18">
        <v>1298</v>
      </c>
      <c r="ZD18">
        <v>1158</v>
      </c>
      <c r="ZE18">
        <v>1156</v>
      </c>
      <c r="ZF18">
        <v>1156</v>
      </c>
      <c r="ZG18">
        <v>1156</v>
      </c>
      <c r="ZH18">
        <v>1126</v>
      </c>
      <c r="ZI18">
        <v>1125</v>
      </c>
      <c r="ZJ18">
        <v>1125</v>
      </c>
      <c r="ZK18">
        <v>1122</v>
      </c>
      <c r="ZL18">
        <v>1122</v>
      </c>
      <c r="ZM18">
        <v>1121</v>
      </c>
      <c r="ZN18">
        <v>1121</v>
      </c>
      <c r="ZO18">
        <v>1125</v>
      </c>
      <c r="ZP18">
        <v>2195</v>
      </c>
      <c r="ZQ18">
        <v>2185</v>
      </c>
      <c r="ZR18">
        <v>2182</v>
      </c>
      <c r="ZS18">
        <v>2182</v>
      </c>
      <c r="ZT18">
        <v>1939</v>
      </c>
      <c r="ZU18">
        <v>1916</v>
      </c>
      <c r="ZV18">
        <v>1914</v>
      </c>
      <c r="ZW18">
        <v>1908</v>
      </c>
      <c r="ZX18">
        <v>1964</v>
      </c>
      <c r="ZY18">
        <v>1964</v>
      </c>
      <c r="ZZ18">
        <v>1964</v>
      </c>
      <c r="AAA18">
        <v>1894</v>
      </c>
      <c r="AAB18">
        <v>1632</v>
      </c>
      <c r="AAC18">
        <v>1530</v>
      </c>
      <c r="AAD18">
        <v>1430</v>
      </c>
      <c r="AAE18">
        <v>1505</v>
      </c>
      <c r="AAF18">
        <v>1402</v>
      </c>
      <c r="AAG18">
        <v>1334</v>
      </c>
      <c r="AAH18">
        <v>1242</v>
      </c>
      <c r="AAI18">
        <v>1141</v>
      </c>
      <c r="AAJ18">
        <v>2671</v>
      </c>
      <c r="AAK18">
        <v>2274</v>
      </c>
      <c r="AAL18">
        <v>2050</v>
      </c>
      <c r="AAM18">
        <v>2037</v>
      </c>
      <c r="AAN18">
        <v>2037</v>
      </c>
      <c r="AAO18">
        <v>2018</v>
      </c>
      <c r="AAP18">
        <v>1998</v>
      </c>
      <c r="AAQ18">
        <v>1999</v>
      </c>
      <c r="AAR18">
        <v>1934</v>
      </c>
      <c r="AAS18">
        <v>1929</v>
      </c>
      <c r="AAT18">
        <v>1929</v>
      </c>
      <c r="AAU18">
        <v>1929</v>
      </c>
      <c r="AAV18">
        <v>1928</v>
      </c>
      <c r="AAW18">
        <v>1928</v>
      </c>
      <c r="AAX18">
        <v>1928</v>
      </c>
      <c r="AAY18">
        <v>1928</v>
      </c>
      <c r="AAZ18">
        <v>1928</v>
      </c>
      <c r="ABA18">
        <v>1928</v>
      </c>
      <c r="ABB18">
        <v>1928</v>
      </c>
      <c r="ABC18">
        <v>1928</v>
      </c>
      <c r="ABD18">
        <v>2221</v>
      </c>
      <c r="ABE18">
        <v>2261</v>
      </c>
      <c r="ABF18">
        <v>2079</v>
      </c>
      <c r="ABG18">
        <v>2099</v>
      </c>
      <c r="ABH18">
        <v>1099</v>
      </c>
      <c r="ABI18">
        <v>1059</v>
      </c>
      <c r="ABJ18">
        <v>1130</v>
      </c>
      <c r="ABK18">
        <v>1129</v>
      </c>
      <c r="ABL18">
        <v>1028</v>
      </c>
      <c r="ABM18">
        <v>1026</v>
      </c>
      <c r="ABN18">
        <v>1024</v>
      </c>
      <c r="ABO18">
        <v>966</v>
      </c>
      <c r="ABP18">
        <v>964</v>
      </c>
      <c r="ABQ18">
        <v>963</v>
      </c>
      <c r="ABR18">
        <v>960</v>
      </c>
      <c r="ABS18">
        <v>960</v>
      </c>
      <c r="ABT18">
        <v>974</v>
      </c>
      <c r="ABU18">
        <v>974</v>
      </c>
      <c r="ABV18">
        <v>921</v>
      </c>
      <c r="ABW18">
        <v>921</v>
      </c>
      <c r="ABX18">
        <v>920</v>
      </c>
      <c r="ABY18">
        <v>920</v>
      </c>
      <c r="ABZ18">
        <v>919</v>
      </c>
      <c r="ACA18">
        <v>764</v>
      </c>
      <c r="ACB18">
        <v>764</v>
      </c>
      <c r="ACC18">
        <v>1979</v>
      </c>
      <c r="ACD18">
        <v>1758</v>
      </c>
      <c r="ACE18">
        <v>1471</v>
      </c>
      <c r="ACF18">
        <v>1481</v>
      </c>
      <c r="ACG18">
        <v>1509</v>
      </c>
      <c r="ACH18">
        <v>1515</v>
      </c>
      <c r="ACI18">
        <v>1505</v>
      </c>
      <c r="ACJ18">
        <v>1505</v>
      </c>
      <c r="ACK18">
        <v>1504</v>
      </c>
      <c r="ACL18">
        <v>1504</v>
      </c>
      <c r="ACM18">
        <v>1512</v>
      </c>
      <c r="ACN18">
        <v>1383</v>
      </c>
      <c r="ACO18">
        <v>1368</v>
      </c>
      <c r="ACP18">
        <v>1343</v>
      </c>
      <c r="ACQ18">
        <v>1343</v>
      </c>
      <c r="ACR18">
        <v>1323</v>
      </c>
      <c r="ACS18">
        <v>1247</v>
      </c>
      <c r="ACT18">
        <v>1256</v>
      </c>
      <c r="ACU18">
        <v>832</v>
      </c>
      <c r="ACV18">
        <v>565</v>
      </c>
      <c r="ACW18">
        <v>4530</v>
      </c>
      <c r="ACX18">
        <v>4101</v>
      </c>
      <c r="ACY18">
        <v>4004</v>
      </c>
      <c r="ACZ18">
        <v>3160</v>
      </c>
      <c r="ADA18">
        <v>2906</v>
      </c>
      <c r="ADB18">
        <v>2735</v>
      </c>
      <c r="ADC18">
        <v>2561</v>
      </c>
      <c r="ADD18">
        <v>2412</v>
      </c>
      <c r="ADE18">
        <v>2412</v>
      </c>
      <c r="ADF18">
        <v>2344</v>
      </c>
      <c r="ADG18">
        <v>2315</v>
      </c>
      <c r="ADH18">
        <v>2107</v>
      </c>
      <c r="ADI18">
        <v>2078</v>
      </c>
      <c r="ADJ18">
        <v>2059</v>
      </c>
      <c r="ADK18">
        <v>2039</v>
      </c>
      <c r="ADL18">
        <v>2032</v>
      </c>
      <c r="ADM18">
        <v>500</v>
      </c>
      <c r="ADN18">
        <v>500</v>
      </c>
      <c r="ADO18">
        <v>502</v>
      </c>
      <c r="ADP18">
        <v>502</v>
      </c>
      <c r="ADQ18">
        <v>1502</v>
      </c>
      <c r="ADR18">
        <v>1502</v>
      </c>
      <c r="ADS18">
        <v>1502</v>
      </c>
      <c r="ADT18">
        <v>1502</v>
      </c>
      <c r="ADU18">
        <v>1501</v>
      </c>
      <c r="ADV18">
        <v>1452</v>
      </c>
      <c r="ADW18">
        <v>1452</v>
      </c>
      <c r="ADX18">
        <v>1433</v>
      </c>
      <c r="ADY18">
        <v>1434</v>
      </c>
      <c r="ADZ18">
        <v>1435</v>
      </c>
      <c r="AEA18">
        <v>1435</v>
      </c>
      <c r="AEB18">
        <v>1435</v>
      </c>
      <c r="AEC18">
        <v>1434</v>
      </c>
      <c r="AED18">
        <v>1434</v>
      </c>
      <c r="AEE18">
        <v>1442</v>
      </c>
      <c r="AEF18">
        <v>1342</v>
      </c>
      <c r="AEG18">
        <v>1296</v>
      </c>
      <c r="AEH18">
        <v>1195</v>
      </c>
      <c r="AEI18">
        <v>1195</v>
      </c>
      <c r="AEJ18">
        <v>1168</v>
      </c>
      <c r="AEK18">
        <v>1167</v>
      </c>
      <c r="AEL18">
        <v>1117</v>
      </c>
      <c r="AEM18">
        <v>1067</v>
      </c>
      <c r="AEN18">
        <v>917</v>
      </c>
      <c r="AEO18">
        <v>917</v>
      </c>
      <c r="AEP18">
        <v>2187</v>
      </c>
      <c r="AEQ18">
        <v>2187</v>
      </c>
      <c r="AER18">
        <v>2186</v>
      </c>
      <c r="AES18">
        <v>1925</v>
      </c>
      <c r="AET18">
        <v>1951</v>
      </c>
      <c r="AEU18">
        <v>1906</v>
      </c>
      <c r="AEV18">
        <v>1848</v>
      </c>
      <c r="AEW18">
        <v>1846</v>
      </c>
      <c r="AEX18">
        <v>1595</v>
      </c>
      <c r="AEY18">
        <v>1599</v>
      </c>
      <c r="AEZ18">
        <v>1587</v>
      </c>
      <c r="AFA18">
        <v>1538</v>
      </c>
      <c r="AFB18">
        <v>1542</v>
      </c>
      <c r="AFC18">
        <v>1441</v>
      </c>
      <c r="AFD18">
        <v>1440</v>
      </c>
      <c r="AFE18">
        <v>1419</v>
      </c>
      <c r="AFF18">
        <v>1399</v>
      </c>
      <c r="AFG18">
        <v>1399</v>
      </c>
      <c r="AFH18">
        <v>1398</v>
      </c>
      <c r="AFI18">
        <v>1398</v>
      </c>
      <c r="AFJ18">
        <v>2428</v>
      </c>
      <c r="AFK18">
        <v>2329</v>
      </c>
      <c r="AFL18">
        <v>2328</v>
      </c>
      <c r="AFM18">
        <v>2328</v>
      </c>
      <c r="AFN18">
        <v>2289</v>
      </c>
      <c r="AFO18">
        <v>2194</v>
      </c>
      <c r="AFP18">
        <v>2152</v>
      </c>
      <c r="AFQ18">
        <v>2146</v>
      </c>
      <c r="AFR18">
        <v>2196</v>
      </c>
      <c r="AFS18">
        <v>2194</v>
      </c>
      <c r="AFT18">
        <v>2192</v>
      </c>
      <c r="AFU18">
        <v>2191</v>
      </c>
      <c r="AFV18">
        <v>2190</v>
      </c>
      <c r="AFW18">
        <v>2205</v>
      </c>
      <c r="AFX18">
        <v>2205</v>
      </c>
      <c r="AFY18">
        <v>2157</v>
      </c>
      <c r="AFZ18">
        <v>2136</v>
      </c>
      <c r="AGA18">
        <v>2136</v>
      </c>
      <c r="AGB18">
        <v>2136</v>
      </c>
      <c r="AGC18">
        <v>1926</v>
      </c>
      <c r="AGD18">
        <v>5453</v>
      </c>
      <c r="AGE18">
        <v>5453</v>
      </c>
      <c r="AGF18">
        <v>5458</v>
      </c>
      <c r="AGG18">
        <v>5348</v>
      </c>
      <c r="AGH18">
        <v>5234</v>
      </c>
      <c r="AGI18">
        <v>5227</v>
      </c>
      <c r="AGJ18">
        <v>5195</v>
      </c>
      <c r="AGK18">
        <v>5097</v>
      </c>
      <c r="AGL18">
        <v>5095</v>
      </c>
      <c r="AGM18">
        <v>5095</v>
      </c>
      <c r="AGN18">
        <v>4956</v>
      </c>
      <c r="AGO18">
        <v>4927</v>
      </c>
      <c r="AGP18">
        <v>4912</v>
      </c>
      <c r="AGQ18">
        <v>4810</v>
      </c>
      <c r="AGR18">
        <v>4659</v>
      </c>
      <c r="AGS18">
        <v>4541</v>
      </c>
      <c r="AGT18">
        <v>4523</v>
      </c>
      <c r="AGU18">
        <v>4539</v>
      </c>
      <c r="AGV18">
        <v>4445</v>
      </c>
      <c r="AGW18">
        <v>4418</v>
      </c>
      <c r="AGX18">
        <v>4418</v>
      </c>
      <c r="AGY18">
        <v>4413</v>
      </c>
      <c r="AGZ18">
        <v>4513</v>
      </c>
      <c r="AHA18">
        <v>4399</v>
      </c>
      <c r="AHB18">
        <v>4401</v>
      </c>
      <c r="AHC18">
        <v>2643</v>
      </c>
      <c r="AHD18">
        <v>2603</v>
      </c>
      <c r="AHE18">
        <v>2572</v>
      </c>
      <c r="AHF18">
        <v>2571</v>
      </c>
      <c r="AHG18">
        <v>2571</v>
      </c>
      <c r="AHH18">
        <v>2569</v>
      </c>
      <c r="AHI18">
        <v>2569</v>
      </c>
      <c r="AHJ18">
        <v>2542</v>
      </c>
      <c r="AHK18">
        <v>2542</v>
      </c>
      <c r="AHL18">
        <v>2442</v>
      </c>
      <c r="AHM18">
        <v>2426</v>
      </c>
      <c r="AHN18">
        <v>2423</v>
      </c>
      <c r="AHO18">
        <v>2324</v>
      </c>
      <c r="AHP18">
        <v>2324</v>
      </c>
      <c r="AHQ18">
        <v>2244</v>
      </c>
      <c r="AHR18">
        <v>2148</v>
      </c>
      <c r="AHS18">
        <v>1907</v>
      </c>
      <c r="AHT18">
        <v>1679</v>
      </c>
      <c r="AHU18">
        <v>1532</v>
      </c>
      <c r="AHV18">
        <v>1325</v>
      </c>
      <c r="AHW18">
        <v>3370</v>
      </c>
      <c r="AHX18">
        <v>3380</v>
      </c>
      <c r="AHY18">
        <v>3203</v>
      </c>
      <c r="AHZ18">
        <v>3184</v>
      </c>
      <c r="AIA18">
        <v>3185</v>
      </c>
      <c r="AIB18">
        <v>3187</v>
      </c>
      <c r="AIC18">
        <v>3108</v>
      </c>
      <c r="AID18">
        <v>3050</v>
      </c>
      <c r="AIE18">
        <v>3050</v>
      </c>
      <c r="AIF18">
        <v>3050</v>
      </c>
      <c r="AIG18">
        <v>2635</v>
      </c>
      <c r="AIH18">
        <v>2635</v>
      </c>
      <c r="AII18">
        <v>2626</v>
      </c>
      <c r="AIJ18">
        <v>2617</v>
      </c>
      <c r="AIK18">
        <v>2617</v>
      </c>
      <c r="AIL18">
        <v>2617</v>
      </c>
      <c r="AIM18">
        <v>2614</v>
      </c>
      <c r="AIN18">
        <v>2614</v>
      </c>
      <c r="AIO18">
        <v>2572</v>
      </c>
      <c r="AIP18">
        <v>2623</v>
      </c>
      <c r="AIQ18">
        <v>3979</v>
      </c>
      <c r="AIR18">
        <v>3992</v>
      </c>
      <c r="AIS18">
        <v>3768</v>
      </c>
      <c r="AIT18">
        <v>3753</v>
      </c>
      <c r="AIU18">
        <v>3747</v>
      </c>
      <c r="AIV18">
        <v>3587</v>
      </c>
      <c r="AIW18">
        <v>3383</v>
      </c>
      <c r="AIX18">
        <v>3254</v>
      </c>
      <c r="AIY18">
        <v>3239</v>
      </c>
      <c r="AIZ18">
        <v>3109</v>
      </c>
      <c r="AJA18">
        <v>3043</v>
      </c>
      <c r="AJB18">
        <v>3044</v>
      </c>
      <c r="AJC18">
        <v>2986</v>
      </c>
      <c r="AJD18">
        <v>2986</v>
      </c>
      <c r="AJE18">
        <v>2989</v>
      </c>
      <c r="AJF18">
        <v>2628</v>
      </c>
      <c r="AJG18">
        <v>2628</v>
      </c>
      <c r="AJH18">
        <v>1622</v>
      </c>
      <c r="AJI18">
        <v>1597</v>
      </c>
      <c r="AJJ18">
        <v>1592</v>
      </c>
      <c r="AJK18">
        <v>1568</v>
      </c>
      <c r="AJL18">
        <v>1353</v>
      </c>
      <c r="AJM18">
        <v>1235</v>
      </c>
      <c r="AJN18">
        <v>1187</v>
      </c>
      <c r="AJO18">
        <v>1162</v>
      </c>
      <c r="AJP18">
        <v>2482</v>
      </c>
      <c r="AJQ18">
        <v>2446</v>
      </c>
      <c r="AJR18">
        <v>2431</v>
      </c>
      <c r="AJS18">
        <v>1933</v>
      </c>
      <c r="AJT18">
        <v>843</v>
      </c>
      <c r="AJU18">
        <v>674</v>
      </c>
      <c r="AJV18">
        <v>659</v>
      </c>
      <c r="AJW18">
        <v>657</v>
      </c>
      <c r="AJX18">
        <v>657</v>
      </c>
      <c r="AJY18">
        <v>567</v>
      </c>
      <c r="AJZ18">
        <v>566</v>
      </c>
      <c r="AKA18">
        <v>566</v>
      </c>
      <c r="AKB18">
        <v>567</v>
      </c>
      <c r="AKC18">
        <v>567</v>
      </c>
      <c r="AKD18">
        <v>567</v>
      </c>
      <c r="AKE18">
        <v>567</v>
      </c>
      <c r="AKF18">
        <v>463</v>
      </c>
      <c r="AKG18">
        <v>463</v>
      </c>
      <c r="AKH18">
        <v>462</v>
      </c>
      <c r="AKI18">
        <v>376</v>
      </c>
      <c r="AKJ18">
        <v>1516</v>
      </c>
      <c r="AKK18">
        <v>1515</v>
      </c>
      <c r="AKL18">
        <v>1515</v>
      </c>
      <c r="AKM18">
        <v>1516</v>
      </c>
      <c r="AKN18">
        <v>808</v>
      </c>
      <c r="AKO18">
        <v>714</v>
      </c>
      <c r="AKP18">
        <v>714</v>
      </c>
      <c r="AKQ18">
        <v>334</v>
      </c>
      <c r="AKR18">
        <v>207</v>
      </c>
      <c r="AKS18">
        <v>207</v>
      </c>
      <c r="AKT18">
        <v>207</v>
      </c>
      <c r="AKU18">
        <v>198</v>
      </c>
      <c r="AKV18">
        <v>111</v>
      </c>
      <c r="AKW18">
        <v>111</v>
      </c>
      <c r="AKX18">
        <v>111</v>
      </c>
      <c r="AKY18">
        <v>111</v>
      </c>
      <c r="AKZ18">
        <v>111</v>
      </c>
      <c r="ALA18">
        <v>111</v>
      </c>
      <c r="ALB18">
        <v>111</v>
      </c>
      <c r="ALC18">
        <v>111</v>
      </c>
      <c r="ALD18">
        <v>1551</v>
      </c>
      <c r="ALE18">
        <v>1544</v>
      </c>
      <c r="ALF18">
        <v>1544</v>
      </c>
      <c r="ALG18">
        <v>1544</v>
      </c>
      <c r="ALH18">
        <v>1544</v>
      </c>
      <c r="ALI18">
        <v>1544</v>
      </c>
      <c r="ALJ18">
        <v>1444</v>
      </c>
      <c r="ALK18">
        <v>1444</v>
      </c>
      <c r="ALL18">
        <v>1444</v>
      </c>
      <c r="ALM18">
        <v>1443</v>
      </c>
      <c r="ALN18">
        <v>985</v>
      </c>
      <c r="ALO18">
        <v>384</v>
      </c>
      <c r="ALP18">
        <v>384</v>
      </c>
      <c r="ALQ18">
        <v>384</v>
      </c>
      <c r="ALR18">
        <v>384</v>
      </c>
      <c r="ALS18">
        <v>384</v>
      </c>
      <c r="ALT18">
        <v>382</v>
      </c>
      <c r="ALU18">
        <v>382</v>
      </c>
      <c r="ALV18">
        <v>382</v>
      </c>
      <c r="ALW18">
        <v>382</v>
      </c>
      <c r="ALX18">
        <v>382</v>
      </c>
      <c r="ALY18">
        <v>382</v>
      </c>
      <c r="ALZ18">
        <v>382</v>
      </c>
      <c r="AMA18">
        <v>381</v>
      </c>
      <c r="AMB18">
        <v>411</v>
      </c>
      <c r="AMC18">
        <v>1251</v>
      </c>
      <c r="AMD18">
        <v>1251</v>
      </c>
      <c r="AME18">
        <v>1271</v>
      </c>
      <c r="AMF18">
        <v>1271</v>
      </c>
      <c r="AMG18">
        <v>1271</v>
      </c>
      <c r="AMH18">
        <v>1290</v>
      </c>
      <c r="AMI18">
        <v>1254</v>
      </c>
      <c r="AMJ18">
        <v>1246</v>
      </c>
      <c r="AMK18">
        <v>1246</v>
      </c>
      <c r="AML18">
        <v>1178</v>
      </c>
      <c r="AMM18">
        <v>1048</v>
      </c>
      <c r="AMN18">
        <v>1018</v>
      </c>
      <c r="AMO18">
        <v>963</v>
      </c>
      <c r="AMP18">
        <v>888</v>
      </c>
      <c r="AMQ18">
        <v>868</v>
      </c>
      <c r="AMR18">
        <v>868</v>
      </c>
      <c r="AMS18">
        <v>858</v>
      </c>
      <c r="AMT18">
        <v>798</v>
      </c>
      <c r="AMU18">
        <v>777</v>
      </c>
      <c r="AMV18">
        <v>777</v>
      </c>
      <c r="AMW18">
        <v>9032</v>
      </c>
      <c r="AMX18">
        <v>9032</v>
      </c>
      <c r="AMY18">
        <v>8490</v>
      </c>
      <c r="AMZ18">
        <v>8414</v>
      </c>
      <c r="ANA18">
        <v>8149</v>
      </c>
      <c r="ANB18">
        <v>8146</v>
      </c>
      <c r="ANC18">
        <v>8146</v>
      </c>
      <c r="AND18">
        <v>8146</v>
      </c>
      <c r="ANE18">
        <v>7487</v>
      </c>
      <c r="ANF18">
        <v>6372</v>
      </c>
      <c r="ANG18">
        <v>6130</v>
      </c>
      <c r="ANH18">
        <v>5383</v>
      </c>
      <c r="ANI18">
        <v>4978</v>
      </c>
      <c r="ANJ18">
        <v>4967</v>
      </c>
      <c r="ANK18">
        <v>4965</v>
      </c>
      <c r="ANL18">
        <v>4964</v>
      </c>
      <c r="ANM18">
        <v>4962</v>
      </c>
      <c r="ANN18">
        <v>2812</v>
      </c>
      <c r="ANO18">
        <v>2737</v>
      </c>
      <c r="ANP18">
        <v>2634</v>
      </c>
      <c r="ANQ18">
        <v>4903</v>
      </c>
      <c r="ANR18">
        <v>4916</v>
      </c>
      <c r="ANS18">
        <v>4770</v>
      </c>
      <c r="ANT18">
        <v>4770</v>
      </c>
      <c r="ANU18">
        <v>3789</v>
      </c>
      <c r="ANV18">
        <v>3712</v>
      </c>
      <c r="ANW18">
        <v>3322</v>
      </c>
      <c r="ANX18">
        <v>3296</v>
      </c>
      <c r="ANY18">
        <v>3113</v>
      </c>
      <c r="ANZ18">
        <v>2753</v>
      </c>
      <c r="AOA18">
        <v>2454</v>
      </c>
      <c r="AOB18">
        <v>2309</v>
      </c>
      <c r="AOC18">
        <v>2239</v>
      </c>
      <c r="AOD18">
        <v>2239</v>
      </c>
      <c r="AOE18">
        <v>2239</v>
      </c>
      <c r="AOF18">
        <v>2198</v>
      </c>
      <c r="AOG18">
        <v>2190</v>
      </c>
      <c r="AOH18">
        <v>2191</v>
      </c>
      <c r="AOI18">
        <v>2131</v>
      </c>
      <c r="AOJ18">
        <v>2124</v>
      </c>
      <c r="AOK18">
        <v>1734</v>
      </c>
      <c r="AOL18">
        <v>1616</v>
      </c>
      <c r="AOM18">
        <v>1616</v>
      </c>
      <c r="AON18">
        <v>1566</v>
      </c>
      <c r="AOO18">
        <v>1559</v>
      </c>
      <c r="AOP18">
        <v>9184</v>
      </c>
      <c r="AOQ18">
        <v>9184</v>
      </c>
      <c r="AOR18">
        <v>9071</v>
      </c>
      <c r="AOS18">
        <v>8904</v>
      </c>
      <c r="AOT18">
        <v>8683</v>
      </c>
      <c r="AOU18">
        <v>7270</v>
      </c>
      <c r="AOV18">
        <v>7270</v>
      </c>
      <c r="AOW18">
        <v>7270</v>
      </c>
      <c r="AOX18">
        <v>7270</v>
      </c>
      <c r="AOY18">
        <v>7270</v>
      </c>
      <c r="AOZ18">
        <v>7171</v>
      </c>
      <c r="APA18">
        <v>7171</v>
      </c>
      <c r="APB18">
        <v>7046</v>
      </c>
      <c r="APC18">
        <v>6811</v>
      </c>
      <c r="APD18">
        <v>6811</v>
      </c>
      <c r="APE18">
        <v>6809</v>
      </c>
      <c r="APF18">
        <v>6809</v>
      </c>
      <c r="APG18">
        <v>6817</v>
      </c>
      <c r="APH18">
        <v>6358</v>
      </c>
      <c r="API18">
        <v>6355</v>
      </c>
      <c r="APJ18">
        <v>7478</v>
      </c>
      <c r="APK18">
        <v>4658</v>
      </c>
      <c r="APL18">
        <v>4656</v>
      </c>
      <c r="APM18">
        <v>4656</v>
      </c>
      <c r="APN18">
        <v>4654</v>
      </c>
      <c r="APO18">
        <v>4654</v>
      </c>
      <c r="APP18">
        <v>4669</v>
      </c>
      <c r="APQ18">
        <v>4569</v>
      </c>
      <c r="APR18">
        <v>4569</v>
      </c>
      <c r="APS18">
        <v>4175</v>
      </c>
      <c r="APT18">
        <v>4175</v>
      </c>
      <c r="APU18">
        <v>3874</v>
      </c>
      <c r="APV18">
        <v>3974</v>
      </c>
      <c r="APW18">
        <v>2974</v>
      </c>
      <c r="APX18">
        <v>1837</v>
      </c>
      <c r="APY18">
        <v>1837</v>
      </c>
      <c r="APZ18">
        <v>1837</v>
      </c>
      <c r="AQA18">
        <v>1837</v>
      </c>
      <c r="AQB18">
        <v>1837</v>
      </c>
      <c r="AQC18">
        <v>1804</v>
      </c>
      <c r="AQD18">
        <v>1768</v>
      </c>
      <c r="AQE18">
        <v>1768</v>
      </c>
      <c r="AQF18">
        <v>1768</v>
      </c>
      <c r="AQG18">
        <v>1837</v>
      </c>
      <c r="AQH18">
        <v>1842</v>
      </c>
      <c r="AQI18">
        <v>970</v>
      </c>
      <c r="AQJ18">
        <v>970</v>
      </c>
      <c r="AQK18">
        <v>970</v>
      </c>
      <c r="AQL18">
        <v>920</v>
      </c>
      <c r="AQM18">
        <v>887</v>
      </c>
      <c r="AQN18">
        <v>844</v>
      </c>
      <c r="AQO18">
        <v>841</v>
      </c>
      <c r="AQP18">
        <v>840</v>
      </c>
      <c r="AQQ18">
        <v>830</v>
      </c>
      <c r="AQR18">
        <v>830</v>
      </c>
      <c r="AQS18">
        <v>831</v>
      </c>
      <c r="AQT18">
        <v>831</v>
      </c>
      <c r="AQU18">
        <v>831</v>
      </c>
      <c r="AQV18">
        <v>828</v>
      </c>
      <c r="AQW18">
        <v>823</v>
      </c>
      <c r="AQX18">
        <v>819</v>
      </c>
      <c r="AQY18">
        <v>774</v>
      </c>
      <c r="AQZ18">
        <v>529</v>
      </c>
      <c r="ARA18">
        <v>529</v>
      </c>
      <c r="ARB18">
        <v>519</v>
      </c>
      <c r="ARC18">
        <v>1370</v>
      </c>
      <c r="ARD18">
        <v>920</v>
      </c>
      <c r="ARE18">
        <v>920</v>
      </c>
      <c r="ARF18">
        <v>903</v>
      </c>
      <c r="ARG18">
        <v>804</v>
      </c>
      <c r="ARH18">
        <v>794</v>
      </c>
      <c r="ARI18">
        <v>749</v>
      </c>
      <c r="ARJ18">
        <v>749</v>
      </c>
      <c r="ARK18">
        <v>723</v>
      </c>
      <c r="ARL18">
        <v>723</v>
      </c>
      <c r="ARM18">
        <v>722</v>
      </c>
      <c r="ARN18">
        <v>722</v>
      </c>
      <c r="ARO18">
        <v>521</v>
      </c>
      <c r="ARP18">
        <v>521</v>
      </c>
      <c r="ARQ18">
        <v>521</v>
      </c>
      <c r="ARR18">
        <v>521</v>
      </c>
      <c r="ARS18">
        <v>521</v>
      </c>
      <c r="ART18">
        <v>521</v>
      </c>
      <c r="ARU18">
        <v>520</v>
      </c>
      <c r="ARV18">
        <v>482</v>
      </c>
      <c r="ARW18">
        <v>5360</v>
      </c>
      <c r="ARX18">
        <v>5356</v>
      </c>
      <c r="ARY18">
        <v>5356</v>
      </c>
      <c r="ARZ18">
        <v>5356</v>
      </c>
      <c r="ASA18">
        <v>5356</v>
      </c>
      <c r="ASB18">
        <v>5360</v>
      </c>
      <c r="ASC18">
        <v>5360</v>
      </c>
      <c r="ASD18">
        <v>5361</v>
      </c>
      <c r="ASE18">
        <v>4697</v>
      </c>
      <c r="ASF18">
        <v>4697</v>
      </c>
      <c r="ASG18">
        <v>4615</v>
      </c>
      <c r="ASH18">
        <v>4617</v>
      </c>
      <c r="ASI18">
        <v>4618</v>
      </c>
      <c r="ASJ18">
        <v>3956</v>
      </c>
      <c r="ASK18">
        <v>3455</v>
      </c>
      <c r="ASL18">
        <v>3354</v>
      </c>
      <c r="ASM18">
        <v>3353</v>
      </c>
      <c r="ASN18">
        <v>3019</v>
      </c>
      <c r="ASO18">
        <v>2969</v>
      </c>
      <c r="ASP18">
        <v>2887</v>
      </c>
      <c r="ASQ18">
        <v>2896</v>
      </c>
      <c r="ASR18">
        <v>2905</v>
      </c>
      <c r="ASS18">
        <v>2905</v>
      </c>
      <c r="AST18">
        <v>3017</v>
      </c>
      <c r="ASU18">
        <v>3017</v>
      </c>
      <c r="ASV18">
        <v>3067</v>
      </c>
      <c r="ASW18">
        <v>1592</v>
      </c>
      <c r="ASX18">
        <v>1590</v>
      </c>
      <c r="ASY18">
        <v>1497</v>
      </c>
      <c r="ASZ18">
        <v>1582</v>
      </c>
      <c r="ATA18">
        <v>1604</v>
      </c>
      <c r="ATB18">
        <v>1602</v>
      </c>
      <c r="ATC18">
        <v>1548</v>
      </c>
      <c r="ATD18">
        <v>1379</v>
      </c>
      <c r="ATE18">
        <v>1208</v>
      </c>
      <c r="ATF18">
        <v>1122</v>
      </c>
      <c r="ATG18">
        <v>1072</v>
      </c>
      <c r="ATH18">
        <v>932</v>
      </c>
      <c r="ATI18">
        <v>742</v>
      </c>
      <c r="ATJ18">
        <v>708</v>
      </c>
      <c r="ATK18">
        <v>581</v>
      </c>
      <c r="ATL18">
        <v>586</v>
      </c>
      <c r="ATM18">
        <v>589</v>
      </c>
      <c r="ATN18">
        <v>415</v>
      </c>
      <c r="ATO18">
        <v>414</v>
      </c>
      <c r="ATP18">
        <v>1187</v>
      </c>
      <c r="ATQ18">
        <v>1187</v>
      </c>
      <c r="ATR18">
        <v>1187</v>
      </c>
      <c r="ATS18">
        <v>1187</v>
      </c>
      <c r="ATT18">
        <v>1187</v>
      </c>
      <c r="ATU18">
        <v>1187</v>
      </c>
      <c r="ATV18">
        <v>1174</v>
      </c>
      <c r="ATW18">
        <v>1164</v>
      </c>
      <c r="ATX18">
        <v>1164</v>
      </c>
      <c r="ATY18">
        <v>1064</v>
      </c>
      <c r="ATZ18">
        <v>924</v>
      </c>
      <c r="AUA18">
        <v>924</v>
      </c>
      <c r="AUB18">
        <v>923</v>
      </c>
      <c r="AUC18">
        <v>926</v>
      </c>
      <c r="AUD18">
        <v>926</v>
      </c>
      <c r="AUE18">
        <v>926</v>
      </c>
      <c r="AUF18">
        <v>926</v>
      </c>
      <c r="AUG18">
        <v>926</v>
      </c>
      <c r="AUH18">
        <v>768</v>
      </c>
      <c r="AUI18">
        <v>767</v>
      </c>
      <c r="AUJ18">
        <v>2131</v>
      </c>
      <c r="AUK18">
        <v>2132</v>
      </c>
      <c r="AUL18">
        <v>2133</v>
      </c>
      <c r="AUM18">
        <v>2172</v>
      </c>
      <c r="AUN18">
        <v>1832</v>
      </c>
      <c r="AUO18">
        <v>1828</v>
      </c>
      <c r="AUP18">
        <v>1825</v>
      </c>
      <c r="AUQ18">
        <v>1825</v>
      </c>
      <c r="AUR18">
        <v>1825</v>
      </c>
      <c r="AUS18">
        <v>1825</v>
      </c>
      <c r="AUT18">
        <v>1366</v>
      </c>
      <c r="AUU18">
        <v>969</v>
      </c>
      <c r="AUV18">
        <v>969</v>
      </c>
      <c r="AUW18">
        <v>940</v>
      </c>
      <c r="AUX18">
        <v>940</v>
      </c>
      <c r="AUY18">
        <v>840</v>
      </c>
      <c r="AUZ18">
        <v>668</v>
      </c>
      <c r="AVA18">
        <v>669</v>
      </c>
      <c r="AVB18">
        <v>669</v>
      </c>
      <c r="AVC18">
        <v>669</v>
      </c>
      <c r="AVD18">
        <v>4157</v>
      </c>
      <c r="AVE18">
        <v>4151</v>
      </c>
      <c r="AVF18">
        <v>4075</v>
      </c>
      <c r="AVG18">
        <v>3909</v>
      </c>
      <c r="AVH18">
        <v>3909</v>
      </c>
      <c r="AVI18">
        <v>3826</v>
      </c>
      <c r="AVJ18">
        <v>3826</v>
      </c>
      <c r="AVK18">
        <v>3405</v>
      </c>
      <c r="AVL18">
        <v>3369</v>
      </c>
      <c r="AVM18">
        <v>3837</v>
      </c>
      <c r="AVN18">
        <v>3837</v>
      </c>
      <c r="AVO18">
        <v>3776</v>
      </c>
      <c r="AVP18">
        <v>3718</v>
      </c>
      <c r="AVQ18">
        <v>3718</v>
      </c>
      <c r="AVR18">
        <v>3758</v>
      </c>
      <c r="AVS18">
        <v>3806</v>
      </c>
      <c r="AVT18">
        <v>3806</v>
      </c>
      <c r="AVU18">
        <v>3604</v>
      </c>
      <c r="AVV18">
        <v>3446</v>
      </c>
      <c r="AVW18">
        <v>3443</v>
      </c>
      <c r="AVX18">
        <v>3401</v>
      </c>
      <c r="AVY18">
        <v>3230</v>
      </c>
      <c r="AVZ18">
        <v>3213</v>
      </c>
      <c r="AWA18">
        <v>3212</v>
      </c>
      <c r="AWB18">
        <v>3213</v>
      </c>
      <c r="AWC18">
        <v>2796</v>
      </c>
      <c r="AWD18">
        <v>2796</v>
      </c>
      <c r="AWE18">
        <v>2769</v>
      </c>
      <c r="AWF18">
        <v>2809</v>
      </c>
      <c r="AWG18">
        <v>2841</v>
      </c>
      <c r="AWH18">
        <v>2841</v>
      </c>
      <c r="AWI18">
        <v>2835</v>
      </c>
      <c r="AWJ18">
        <v>2635</v>
      </c>
      <c r="AWK18">
        <v>2617</v>
      </c>
      <c r="AWL18">
        <v>2608</v>
      </c>
      <c r="AWM18">
        <v>2607</v>
      </c>
      <c r="AWN18">
        <v>2424</v>
      </c>
      <c r="AWO18">
        <v>2424</v>
      </c>
      <c r="AWP18">
        <v>2424</v>
      </c>
      <c r="AWQ18">
        <v>2471</v>
      </c>
      <c r="AWR18">
        <v>1471</v>
      </c>
      <c r="AWS18">
        <v>1421</v>
      </c>
      <c r="AWT18">
        <v>1420</v>
      </c>
      <c r="AWU18">
        <v>1328</v>
      </c>
      <c r="AWV18">
        <v>1328</v>
      </c>
      <c r="AWW18">
        <v>3300</v>
      </c>
      <c r="AWX18">
        <v>3190</v>
      </c>
      <c r="AWY18">
        <v>3190</v>
      </c>
      <c r="AWZ18">
        <v>3180</v>
      </c>
      <c r="AXA18">
        <v>2968</v>
      </c>
      <c r="AXB18">
        <v>2970</v>
      </c>
      <c r="AXC18">
        <v>2890</v>
      </c>
      <c r="AXD18">
        <v>2890</v>
      </c>
      <c r="AXE18">
        <v>2370</v>
      </c>
      <c r="AXF18">
        <v>2445</v>
      </c>
      <c r="AXG18">
        <v>2265</v>
      </c>
      <c r="AXH18">
        <v>2217</v>
      </c>
      <c r="AXI18">
        <v>2239</v>
      </c>
      <c r="AXJ18">
        <v>2176</v>
      </c>
      <c r="AXK18">
        <v>2059</v>
      </c>
      <c r="AXL18">
        <v>2042</v>
      </c>
      <c r="AXM18">
        <v>2020</v>
      </c>
      <c r="AXN18">
        <v>1969</v>
      </c>
      <c r="AXO18">
        <v>1967</v>
      </c>
      <c r="AXP18">
        <v>1967</v>
      </c>
      <c r="AXQ18">
        <v>1887</v>
      </c>
      <c r="AXR18">
        <v>1887</v>
      </c>
      <c r="AXS18">
        <v>1887</v>
      </c>
      <c r="AXT18">
        <v>1876</v>
      </c>
      <c r="AXU18">
        <v>1876</v>
      </c>
      <c r="AXV18">
        <v>4026</v>
      </c>
      <c r="AXW18">
        <v>3974</v>
      </c>
      <c r="AXX18">
        <v>3933</v>
      </c>
      <c r="AXY18">
        <v>3358</v>
      </c>
      <c r="AXZ18">
        <v>3339</v>
      </c>
      <c r="AYA18">
        <v>3305</v>
      </c>
      <c r="AYB18">
        <v>3144</v>
      </c>
      <c r="AYC18">
        <v>3101</v>
      </c>
      <c r="AYD18">
        <v>3101</v>
      </c>
      <c r="AYE18">
        <v>2950</v>
      </c>
      <c r="AYF18">
        <v>2901</v>
      </c>
      <c r="AYG18">
        <v>2901</v>
      </c>
      <c r="AYH18">
        <v>2917</v>
      </c>
      <c r="AYI18">
        <v>2915</v>
      </c>
      <c r="AYJ18">
        <v>2915</v>
      </c>
      <c r="AYK18">
        <v>2924</v>
      </c>
      <c r="AYL18">
        <v>2964</v>
      </c>
      <c r="AYM18">
        <v>2861</v>
      </c>
      <c r="AYN18">
        <v>2682</v>
      </c>
      <c r="AYO18">
        <v>2619</v>
      </c>
      <c r="AYP18">
        <v>932</v>
      </c>
      <c r="AYQ18">
        <v>949</v>
      </c>
      <c r="AYR18">
        <v>989</v>
      </c>
      <c r="AYS18">
        <v>992</v>
      </c>
      <c r="AYT18">
        <v>992</v>
      </c>
      <c r="AYU18">
        <v>968</v>
      </c>
      <c r="AYV18">
        <v>1018</v>
      </c>
      <c r="AYW18">
        <v>993</v>
      </c>
      <c r="AYX18">
        <v>993</v>
      </c>
      <c r="AYY18">
        <v>993</v>
      </c>
      <c r="AYZ18">
        <v>993</v>
      </c>
      <c r="AZA18">
        <v>1009</v>
      </c>
      <c r="AZB18">
        <v>1009</v>
      </c>
      <c r="AZC18">
        <v>1001</v>
      </c>
      <c r="AZD18">
        <v>1001</v>
      </c>
      <c r="AZE18">
        <v>1002</v>
      </c>
      <c r="AZF18">
        <v>976</v>
      </c>
      <c r="AZG18">
        <v>975</v>
      </c>
      <c r="AZH18">
        <v>973</v>
      </c>
      <c r="AZI18">
        <v>803</v>
      </c>
      <c r="AZJ18">
        <v>3241</v>
      </c>
      <c r="AZK18">
        <v>3114</v>
      </c>
      <c r="AZL18">
        <v>3114</v>
      </c>
      <c r="AZM18">
        <v>2899</v>
      </c>
      <c r="AZN18">
        <v>2759</v>
      </c>
      <c r="AZO18">
        <v>2758</v>
      </c>
      <c r="AZP18">
        <v>2750</v>
      </c>
      <c r="AZQ18">
        <v>2729</v>
      </c>
      <c r="AZR18">
        <v>2735</v>
      </c>
      <c r="AZS18">
        <v>2734</v>
      </c>
      <c r="AZT18">
        <v>2734</v>
      </c>
      <c r="AZU18">
        <v>2734</v>
      </c>
      <c r="AZV18">
        <v>2734</v>
      </c>
      <c r="AZW18">
        <v>2734</v>
      </c>
      <c r="AZX18">
        <v>2672</v>
      </c>
      <c r="AZY18">
        <v>2672</v>
      </c>
      <c r="AZZ18">
        <v>2672</v>
      </c>
      <c r="BAA18">
        <v>2672</v>
      </c>
      <c r="BAB18">
        <v>2672</v>
      </c>
      <c r="BAC18">
        <v>2672</v>
      </c>
      <c r="BAD18">
        <v>2669</v>
      </c>
      <c r="BAE18">
        <v>2666</v>
      </c>
      <c r="BAF18">
        <v>2666</v>
      </c>
      <c r="BAG18">
        <v>2666</v>
      </c>
      <c r="BAH18">
        <v>2666</v>
      </c>
      <c r="BAI18">
        <v>5123</v>
      </c>
      <c r="BAJ18">
        <v>5123</v>
      </c>
      <c r="BAK18">
        <v>5123</v>
      </c>
      <c r="BAL18">
        <v>5105</v>
      </c>
      <c r="BAM18">
        <v>5147</v>
      </c>
      <c r="BAN18">
        <v>5047</v>
      </c>
      <c r="BAO18">
        <v>4917</v>
      </c>
      <c r="BAP18">
        <v>4816</v>
      </c>
      <c r="BAQ18">
        <v>4668</v>
      </c>
      <c r="BAR18">
        <v>4666</v>
      </c>
      <c r="BAS18">
        <v>4727</v>
      </c>
      <c r="BAT18">
        <v>4712</v>
      </c>
      <c r="BAU18">
        <v>4713</v>
      </c>
      <c r="BAV18">
        <v>4673</v>
      </c>
      <c r="BAW18">
        <v>4664</v>
      </c>
      <c r="BAX18">
        <v>4278</v>
      </c>
      <c r="BAY18">
        <v>3895</v>
      </c>
      <c r="BAZ18">
        <v>3795</v>
      </c>
      <c r="BBA18">
        <v>3735</v>
      </c>
      <c r="BBB18">
        <v>3635</v>
      </c>
      <c r="BBC18">
        <v>3914</v>
      </c>
      <c r="BBD18">
        <v>3766</v>
      </c>
      <c r="BBE18">
        <v>3883</v>
      </c>
      <c r="BBF18">
        <v>3772</v>
      </c>
      <c r="BBG18">
        <v>3651</v>
      </c>
      <c r="BBH18">
        <v>3466</v>
      </c>
      <c r="BBI18">
        <v>3050</v>
      </c>
      <c r="BBJ18">
        <v>2945</v>
      </c>
      <c r="BBK18">
        <v>2935</v>
      </c>
      <c r="BBL18">
        <v>2533</v>
      </c>
      <c r="BBM18">
        <v>2328</v>
      </c>
      <c r="BBN18">
        <v>2303</v>
      </c>
      <c r="BBO18">
        <v>2199</v>
      </c>
      <c r="BBP18">
        <v>2195</v>
      </c>
      <c r="BBQ18">
        <v>2136</v>
      </c>
      <c r="BBR18">
        <v>1878</v>
      </c>
      <c r="BBS18">
        <v>1877</v>
      </c>
      <c r="BBT18">
        <v>1786</v>
      </c>
      <c r="BBU18">
        <v>1786</v>
      </c>
      <c r="BBV18">
        <v>1368</v>
      </c>
      <c r="BBW18">
        <v>5174</v>
      </c>
      <c r="BBX18">
        <v>5182</v>
      </c>
      <c r="BBY18">
        <v>4844</v>
      </c>
      <c r="BBZ18">
        <v>4798</v>
      </c>
      <c r="BCA18">
        <v>4653</v>
      </c>
      <c r="BCB18">
        <v>4653</v>
      </c>
      <c r="BCC18">
        <v>4650</v>
      </c>
      <c r="BCD18">
        <v>4557</v>
      </c>
      <c r="BCE18">
        <v>4556</v>
      </c>
      <c r="BCF18">
        <v>4574</v>
      </c>
      <c r="BCG18">
        <v>4573</v>
      </c>
      <c r="BCH18">
        <v>4572</v>
      </c>
      <c r="BCI18">
        <v>4572</v>
      </c>
      <c r="BCJ18">
        <v>4572</v>
      </c>
      <c r="BCK18">
        <v>4572</v>
      </c>
      <c r="BCL18">
        <v>4572</v>
      </c>
      <c r="BCM18">
        <v>4608</v>
      </c>
      <c r="BCN18">
        <v>4616</v>
      </c>
      <c r="BCO18">
        <v>4616</v>
      </c>
      <c r="BCP18">
        <v>4571</v>
      </c>
      <c r="BCQ18">
        <v>4515</v>
      </c>
      <c r="BCR18">
        <v>4513</v>
      </c>
      <c r="BCS18">
        <v>4477</v>
      </c>
      <c r="BCT18">
        <v>4477</v>
      </c>
      <c r="BCU18">
        <v>4477</v>
      </c>
      <c r="BCV18">
        <v>6494</v>
      </c>
      <c r="BCW18">
        <v>6514</v>
      </c>
      <c r="BCX18">
        <v>6447</v>
      </c>
      <c r="BCY18">
        <v>6318</v>
      </c>
      <c r="BCZ18">
        <v>6147</v>
      </c>
      <c r="BDA18">
        <v>6047</v>
      </c>
      <c r="BDB18">
        <v>6027</v>
      </c>
      <c r="BDC18">
        <v>5827</v>
      </c>
      <c r="BDD18">
        <v>5835</v>
      </c>
      <c r="BDE18">
        <v>5706</v>
      </c>
      <c r="BDF18">
        <v>5486</v>
      </c>
      <c r="BDG18">
        <v>5336</v>
      </c>
      <c r="BDH18">
        <v>5336</v>
      </c>
      <c r="BDI18">
        <v>5336</v>
      </c>
      <c r="BDJ18">
        <v>5282</v>
      </c>
      <c r="BDK18">
        <v>5281</v>
      </c>
      <c r="BDL18">
        <v>5273</v>
      </c>
      <c r="BDM18">
        <v>5263</v>
      </c>
      <c r="BDN18">
        <v>5423</v>
      </c>
      <c r="BDO18">
        <v>5383</v>
      </c>
      <c r="BDP18">
        <v>2062</v>
      </c>
      <c r="BDQ18">
        <v>2040</v>
      </c>
      <c r="BDR18">
        <v>2121</v>
      </c>
      <c r="BDS18">
        <v>2089</v>
      </c>
      <c r="BDT18">
        <v>1700</v>
      </c>
      <c r="BDU18">
        <v>1434</v>
      </c>
      <c r="BDV18">
        <v>1394</v>
      </c>
      <c r="BDW18">
        <v>1396</v>
      </c>
      <c r="BDX18">
        <v>1271</v>
      </c>
      <c r="BDY18">
        <v>1166</v>
      </c>
      <c r="BDZ18">
        <v>1055</v>
      </c>
      <c r="BEA18">
        <v>1094</v>
      </c>
      <c r="BEB18">
        <v>1040</v>
      </c>
      <c r="BEC18">
        <v>1060</v>
      </c>
      <c r="BED18">
        <v>892</v>
      </c>
      <c r="BEE18">
        <v>619</v>
      </c>
      <c r="BEF18">
        <v>627</v>
      </c>
      <c r="BEG18">
        <v>589</v>
      </c>
      <c r="BEH18">
        <v>508</v>
      </c>
      <c r="BEI18">
        <v>414</v>
      </c>
      <c r="BEJ18">
        <v>3641</v>
      </c>
      <c r="BEK18">
        <v>3641</v>
      </c>
      <c r="BEL18">
        <v>3641</v>
      </c>
      <c r="BEM18">
        <v>3586</v>
      </c>
      <c r="BEN18">
        <v>3391</v>
      </c>
      <c r="BEO18">
        <v>3390</v>
      </c>
      <c r="BEP18">
        <v>2990</v>
      </c>
      <c r="BEQ18">
        <v>2985</v>
      </c>
      <c r="BER18">
        <v>2984</v>
      </c>
      <c r="BES18">
        <v>2981</v>
      </c>
      <c r="BET18">
        <v>2831</v>
      </c>
      <c r="BEU18">
        <v>2915</v>
      </c>
      <c r="BEV18">
        <v>2911</v>
      </c>
      <c r="BEW18">
        <v>2911</v>
      </c>
      <c r="BEX18">
        <v>2911</v>
      </c>
      <c r="BEY18">
        <v>2911</v>
      </c>
      <c r="BEZ18">
        <v>2260</v>
      </c>
      <c r="BFA18">
        <v>2001</v>
      </c>
      <c r="BFB18">
        <v>1978</v>
      </c>
      <c r="BFC18">
        <v>1978</v>
      </c>
      <c r="BFD18">
        <v>1978</v>
      </c>
      <c r="BFE18">
        <v>1921</v>
      </c>
      <c r="BFF18">
        <v>1921</v>
      </c>
      <c r="BFG18">
        <v>1340</v>
      </c>
      <c r="BFH18">
        <v>1340</v>
      </c>
      <c r="BFI18">
        <v>3180</v>
      </c>
      <c r="BFJ18">
        <v>3131</v>
      </c>
      <c r="BFK18">
        <v>2731</v>
      </c>
      <c r="BFL18">
        <v>2713</v>
      </c>
      <c r="BFM18">
        <v>2715</v>
      </c>
      <c r="BFN18">
        <v>2709</v>
      </c>
      <c r="BFO18">
        <v>2456</v>
      </c>
      <c r="BFP18">
        <v>2364</v>
      </c>
      <c r="BFQ18">
        <v>2283</v>
      </c>
      <c r="BFR18">
        <v>2284</v>
      </c>
      <c r="BFS18">
        <v>2284</v>
      </c>
      <c r="BFT18">
        <v>2237</v>
      </c>
      <c r="BFU18">
        <v>2248</v>
      </c>
      <c r="BFV18">
        <v>2026</v>
      </c>
      <c r="BFW18">
        <v>1466</v>
      </c>
      <c r="BFX18">
        <v>1429</v>
      </c>
      <c r="BFY18">
        <v>966</v>
      </c>
      <c r="BFZ18">
        <v>806</v>
      </c>
      <c r="BGA18">
        <v>806</v>
      </c>
      <c r="BGB18">
        <v>792</v>
      </c>
      <c r="BGC18">
        <v>1739</v>
      </c>
      <c r="BGD18">
        <v>1708</v>
      </c>
      <c r="BGE18">
        <v>1658</v>
      </c>
      <c r="BGF18">
        <v>1631</v>
      </c>
      <c r="BGG18">
        <v>1631</v>
      </c>
      <c r="BGH18">
        <v>1631</v>
      </c>
      <c r="BGI18">
        <v>1631</v>
      </c>
      <c r="BGJ18">
        <v>1849</v>
      </c>
      <c r="BGK18">
        <v>1917</v>
      </c>
      <c r="BGL18">
        <v>1944</v>
      </c>
      <c r="BGM18">
        <v>1548</v>
      </c>
      <c r="BGN18">
        <v>1393</v>
      </c>
      <c r="BGO18">
        <v>1285</v>
      </c>
      <c r="BGP18">
        <v>1202</v>
      </c>
      <c r="BGQ18">
        <v>1165</v>
      </c>
      <c r="BGR18">
        <v>1121</v>
      </c>
      <c r="BGS18">
        <v>654</v>
      </c>
      <c r="BGT18">
        <v>654</v>
      </c>
      <c r="BGU18">
        <v>578</v>
      </c>
      <c r="BGV18">
        <v>582</v>
      </c>
      <c r="BGW18">
        <v>5624</v>
      </c>
      <c r="BGX18">
        <v>4308</v>
      </c>
      <c r="BGY18">
        <v>4296</v>
      </c>
      <c r="BGZ18">
        <v>4304</v>
      </c>
      <c r="BHA18">
        <v>4295</v>
      </c>
      <c r="BHB18">
        <v>4226</v>
      </c>
      <c r="BHC18">
        <v>4222</v>
      </c>
      <c r="BHD18">
        <v>3790</v>
      </c>
      <c r="BHE18">
        <v>3790</v>
      </c>
      <c r="BHF18">
        <v>3794</v>
      </c>
      <c r="BHG18">
        <v>2862</v>
      </c>
      <c r="BHH18">
        <v>2401</v>
      </c>
      <c r="BHI18">
        <v>2318</v>
      </c>
      <c r="BHJ18">
        <v>1845</v>
      </c>
      <c r="BHK18">
        <v>1875</v>
      </c>
      <c r="BHL18">
        <v>1793</v>
      </c>
      <c r="BHM18">
        <v>1743</v>
      </c>
      <c r="BHN18">
        <v>1772</v>
      </c>
      <c r="BHO18">
        <v>1772</v>
      </c>
      <c r="BHP18">
        <v>1774</v>
      </c>
      <c r="BHQ18">
        <v>1739</v>
      </c>
      <c r="BHR18">
        <v>1739</v>
      </c>
      <c r="BHS18">
        <v>1589</v>
      </c>
      <c r="BHT18">
        <v>1598</v>
      </c>
      <c r="BHU18">
        <v>1588</v>
      </c>
      <c r="BHV18">
        <v>5135</v>
      </c>
      <c r="BHW18">
        <v>5055</v>
      </c>
      <c r="BHX18">
        <v>4980</v>
      </c>
      <c r="BHY18">
        <v>4961</v>
      </c>
      <c r="BHZ18">
        <v>5072</v>
      </c>
      <c r="BIA18">
        <v>4793</v>
      </c>
      <c r="BIB18">
        <v>4833</v>
      </c>
      <c r="BIC18">
        <v>4829</v>
      </c>
      <c r="BID18">
        <v>4777</v>
      </c>
      <c r="BIE18">
        <v>4812</v>
      </c>
      <c r="BIF18">
        <v>4735</v>
      </c>
      <c r="BIG18">
        <v>4290</v>
      </c>
      <c r="BIH18">
        <v>3789</v>
      </c>
      <c r="BII18">
        <v>3789</v>
      </c>
      <c r="BIJ18">
        <v>3789</v>
      </c>
      <c r="BIK18">
        <v>2960</v>
      </c>
      <c r="BIL18">
        <v>2960</v>
      </c>
      <c r="BIM18">
        <v>2924</v>
      </c>
      <c r="BIN18">
        <v>2869</v>
      </c>
      <c r="BIO18">
        <v>2869</v>
      </c>
      <c r="BIP18">
        <v>5641</v>
      </c>
      <c r="BIQ18">
        <v>5613</v>
      </c>
      <c r="BIR18">
        <v>5609</v>
      </c>
      <c r="BIS18">
        <v>5570</v>
      </c>
      <c r="BIT18">
        <v>5555</v>
      </c>
      <c r="BIU18">
        <v>5551</v>
      </c>
      <c r="BIV18">
        <v>5045</v>
      </c>
      <c r="BIW18">
        <v>4347</v>
      </c>
      <c r="BIX18">
        <v>4347</v>
      </c>
      <c r="BIY18">
        <v>4347</v>
      </c>
      <c r="BIZ18">
        <v>4259</v>
      </c>
      <c r="BJA18">
        <v>3949</v>
      </c>
      <c r="BJB18">
        <v>3912</v>
      </c>
      <c r="BJC18">
        <v>3685</v>
      </c>
      <c r="BJD18">
        <v>3875</v>
      </c>
      <c r="BJE18">
        <v>3854</v>
      </c>
      <c r="BJF18">
        <v>3854</v>
      </c>
      <c r="BJG18">
        <v>3854</v>
      </c>
      <c r="BJH18">
        <v>2336</v>
      </c>
      <c r="BJI18">
        <v>2085</v>
      </c>
      <c r="BJJ18">
        <v>4064</v>
      </c>
      <c r="BJK18">
        <v>4091</v>
      </c>
      <c r="BJL18">
        <v>4138</v>
      </c>
      <c r="BJM18">
        <v>4242</v>
      </c>
      <c r="BJN18">
        <v>4260</v>
      </c>
      <c r="BJO18">
        <v>4242</v>
      </c>
      <c r="BJP18">
        <v>4251</v>
      </c>
      <c r="BJQ18">
        <v>2349</v>
      </c>
      <c r="BJR18">
        <v>2335</v>
      </c>
      <c r="BJS18">
        <v>2335</v>
      </c>
      <c r="BJT18">
        <v>2311</v>
      </c>
      <c r="BJU18">
        <v>2303</v>
      </c>
      <c r="BJV18">
        <v>2260</v>
      </c>
      <c r="BJW18">
        <v>2268</v>
      </c>
      <c r="BJX18">
        <v>2278</v>
      </c>
      <c r="BJY18">
        <v>2203</v>
      </c>
      <c r="BJZ18">
        <v>2258</v>
      </c>
      <c r="BKA18">
        <v>2287</v>
      </c>
      <c r="BKB18">
        <v>2040</v>
      </c>
      <c r="BKC18">
        <v>2037</v>
      </c>
      <c r="BKD18">
        <v>1687</v>
      </c>
      <c r="BKE18">
        <v>1220</v>
      </c>
      <c r="BKF18">
        <v>1279</v>
      </c>
      <c r="BKG18">
        <v>1278</v>
      </c>
      <c r="BKH18">
        <v>1278</v>
      </c>
      <c r="BKI18">
        <v>4129</v>
      </c>
      <c r="BKJ18">
        <v>3764</v>
      </c>
      <c r="BKK18">
        <v>3882</v>
      </c>
      <c r="BKL18">
        <v>3763</v>
      </c>
      <c r="BKM18">
        <v>3548</v>
      </c>
      <c r="BKN18">
        <v>3492</v>
      </c>
      <c r="BKO18">
        <v>2486</v>
      </c>
      <c r="BKP18">
        <v>2485</v>
      </c>
      <c r="BKQ18">
        <v>2470</v>
      </c>
      <c r="BKR18">
        <v>2404</v>
      </c>
      <c r="BKS18">
        <v>2398</v>
      </c>
      <c r="BKT18">
        <v>2315</v>
      </c>
      <c r="BKU18">
        <v>2215</v>
      </c>
      <c r="BKV18">
        <v>2215</v>
      </c>
      <c r="BKW18">
        <v>2215</v>
      </c>
      <c r="BKX18">
        <v>2215</v>
      </c>
      <c r="BKY18">
        <v>2115</v>
      </c>
      <c r="BKZ18">
        <v>1865</v>
      </c>
      <c r="BLA18">
        <v>1864</v>
      </c>
      <c r="BLB18">
        <v>1864</v>
      </c>
      <c r="BLC18">
        <v>5865</v>
      </c>
      <c r="BLD18">
        <v>5863</v>
      </c>
      <c r="BLE18">
        <v>5922</v>
      </c>
      <c r="BLF18">
        <v>5920</v>
      </c>
      <c r="BLG18">
        <v>5912</v>
      </c>
      <c r="BLH18">
        <v>5974</v>
      </c>
      <c r="BLI18">
        <v>6025</v>
      </c>
      <c r="BLJ18">
        <v>5957</v>
      </c>
      <c r="BLK18">
        <v>5905</v>
      </c>
      <c r="BLL18">
        <v>5876</v>
      </c>
      <c r="BLM18">
        <v>5879</v>
      </c>
      <c r="BLN18">
        <v>5939</v>
      </c>
      <c r="BLO18">
        <v>6139</v>
      </c>
      <c r="BLP18">
        <v>6137</v>
      </c>
      <c r="BLQ18">
        <v>6137</v>
      </c>
      <c r="BLR18">
        <v>6132</v>
      </c>
      <c r="BLS18">
        <v>6122</v>
      </c>
      <c r="BLT18">
        <v>6092</v>
      </c>
      <c r="BLU18">
        <v>6021</v>
      </c>
      <c r="BLV18">
        <v>6020</v>
      </c>
      <c r="BLW18">
        <v>6000</v>
      </c>
      <c r="BLX18">
        <v>6173</v>
      </c>
      <c r="BLY18">
        <v>6150</v>
      </c>
      <c r="BLZ18">
        <v>6150</v>
      </c>
      <c r="BMA18">
        <v>6150</v>
      </c>
      <c r="BMB18">
        <v>22424</v>
      </c>
      <c r="BMC18">
        <v>22541</v>
      </c>
      <c r="BMD18">
        <v>22396</v>
      </c>
      <c r="BME18">
        <v>22396</v>
      </c>
      <c r="BMF18">
        <v>22396</v>
      </c>
      <c r="BMG18">
        <v>22495</v>
      </c>
      <c r="BMH18">
        <v>22289</v>
      </c>
      <c r="BMI18">
        <v>22289</v>
      </c>
      <c r="BMJ18">
        <v>22265</v>
      </c>
      <c r="BMK18">
        <v>21979</v>
      </c>
      <c r="BML18">
        <v>21995</v>
      </c>
      <c r="BMM18">
        <v>22924</v>
      </c>
      <c r="BMN18">
        <v>22720</v>
      </c>
      <c r="BMO18">
        <v>22521</v>
      </c>
      <c r="BMP18">
        <v>21979</v>
      </c>
      <c r="BMQ18">
        <v>19378</v>
      </c>
      <c r="BMR18">
        <v>18406</v>
      </c>
      <c r="BMS18">
        <v>17273</v>
      </c>
      <c r="BMT18">
        <v>16875</v>
      </c>
      <c r="BMU18">
        <v>16847</v>
      </c>
      <c r="BMV18">
        <v>4021</v>
      </c>
      <c r="BMW18">
        <v>3935</v>
      </c>
      <c r="BMX18">
        <v>4208</v>
      </c>
      <c r="BMY18">
        <v>4009</v>
      </c>
      <c r="BMZ18">
        <v>4051</v>
      </c>
      <c r="BNA18">
        <v>4971</v>
      </c>
      <c r="BNB18">
        <v>4876</v>
      </c>
      <c r="BNC18">
        <v>4374</v>
      </c>
      <c r="BND18">
        <v>4143</v>
      </c>
      <c r="BNE18">
        <v>3636</v>
      </c>
      <c r="BNF18">
        <v>3381</v>
      </c>
      <c r="BNG18">
        <v>3111</v>
      </c>
      <c r="BNH18">
        <v>3055</v>
      </c>
      <c r="BNI18">
        <v>3054</v>
      </c>
      <c r="BNJ18">
        <v>3001</v>
      </c>
      <c r="BNK18">
        <v>2433</v>
      </c>
      <c r="BNL18">
        <v>2425</v>
      </c>
      <c r="BNM18">
        <v>2095</v>
      </c>
      <c r="BNN18">
        <v>1884</v>
      </c>
      <c r="BNO18">
        <v>2076</v>
      </c>
      <c r="BNP18">
        <v>6992</v>
      </c>
      <c r="BNQ18">
        <v>6992</v>
      </c>
      <c r="BNR18">
        <v>6459</v>
      </c>
      <c r="BNS18">
        <v>6459</v>
      </c>
      <c r="BNT18">
        <v>6458</v>
      </c>
      <c r="BNU18">
        <v>6157</v>
      </c>
      <c r="BNV18">
        <v>5957</v>
      </c>
      <c r="BNW18">
        <v>5938</v>
      </c>
      <c r="BNX18">
        <v>5938</v>
      </c>
      <c r="BNY18">
        <v>5938</v>
      </c>
      <c r="BNZ18">
        <v>5938</v>
      </c>
      <c r="BOA18">
        <v>5738</v>
      </c>
      <c r="BOB18">
        <v>5738</v>
      </c>
      <c r="BOC18">
        <v>5738</v>
      </c>
      <c r="BOD18">
        <v>5257</v>
      </c>
      <c r="BOE18">
        <v>5196</v>
      </c>
      <c r="BOF18">
        <v>5196</v>
      </c>
      <c r="BOG18">
        <v>5197</v>
      </c>
      <c r="BOH18">
        <v>4716</v>
      </c>
      <c r="BOI18">
        <v>4717</v>
      </c>
      <c r="BOJ18">
        <v>11307</v>
      </c>
      <c r="BOK18">
        <v>4976</v>
      </c>
      <c r="BOL18">
        <v>5000</v>
      </c>
      <c r="BOM18">
        <v>4000</v>
      </c>
      <c r="BON18">
        <v>2871</v>
      </c>
      <c r="BOO18">
        <v>2346</v>
      </c>
      <c r="BOP18">
        <v>2346</v>
      </c>
      <c r="BOQ18">
        <v>2139</v>
      </c>
      <c r="BOR18">
        <v>2139</v>
      </c>
      <c r="BOS18">
        <v>2389</v>
      </c>
      <c r="BOT18">
        <v>2389</v>
      </c>
      <c r="BOU18">
        <v>2293</v>
      </c>
      <c r="BOV18">
        <v>2293</v>
      </c>
      <c r="BOW18">
        <v>2293</v>
      </c>
      <c r="BOX18">
        <v>1907</v>
      </c>
      <c r="BOY18">
        <v>1905</v>
      </c>
      <c r="BOZ18">
        <v>1905</v>
      </c>
      <c r="BPA18">
        <v>1905</v>
      </c>
      <c r="BPB18">
        <v>1905</v>
      </c>
      <c r="BPC18">
        <v>1905</v>
      </c>
      <c r="BPD18">
        <v>1905</v>
      </c>
      <c r="BPE18">
        <v>1905</v>
      </c>
      <c r="BPF18">
        <v>1905</v>
      </c>
      <c r="BPG18">
        <v>1886</v>
      </c>
      <c r="BPH18">
        <v>1840</v>
      </c>
      <c r="BPI18">
        <v>5249</v>
      </c>
      <c r="BPJ18">
        <v>5271</v>
      </c>
      <c r="BPK18">
        <v>5299</v>
      </c>
      <c r="BPL18">
        <v>5299</v>
      </c>
      <c r="BPM18">
        <v>5497</v>
      </c>
      <c r="BPN18">
        <v>5540</v>
      </c>
      <c r="BPO18">
        <v>5540</v>
      </c>
      <c r="BPP18">
        <v>5336</v>
      </c>
      <c r="BPQ18">
        <v>5336</v>
      </c>
      <c r="BPR18">
        <v>4952</v>
      </c>
      <c r="BPS18">
        <v>4972</v>
      </c>
      <c r="BPT18">
        <v>4871</v>
      </c>
      <c r="BPU18">
        <v>4583</v>
      </c>
      <c r="BPV18">
        <v>4633</v>
      </c>
      <c r="BPW18">
        <v>4353</v>
      </c>
      <c r="BPX18">
        <v>4402</v>
      </c>
      <c r="BPY18">
        <v>4318</v>
      </c>
      <c r="BPZ18">
        <v>4356</v>
      </c>
      <c r="BQA18">
        <v>4343</v>
      </c>
      <c r="BQB18">
        <v>4297</v>
      </c>
      <c r="BQC18">
        <v>9474</v>
      </c>
      <c r="BQD18">
        <v>9378</v>
      </c>
      <c r="BQE18">
        <v>9526</v>
      </c>
      <c r="BQF18">
        <v>9683</v>
      </c>
      <c r="BQG18">
        <v>9690</v>
      </c>
      <c r="BQH18">
        <v>9691</v>
      </c>
      <c r="BQI18">
        <v>9690</v>
      </c>
      <c r="BQJ18">
        <v>9481</v>
      </c>
      <c r="BQK18">
        <v>9281</v>
      </c>
      <c r="BQL18">
        <v>9281</v>
      </c>
      <c r="BQM18">
        <v>9271</v>
      </c>
      <c r="BQN18">
        <v>8884</v>
      </c>
      <c r="BQO18">
        <v>8883</v>
      </c>
      <c r="BQP18">
        <v>6880</v>
      </c>
      <c r="BQQ18">
        <v>6849</v>
      </c>
      <c r="BQR18">
        <v>6749</v>
      </c>
      <c r="BQS18">
        <v>6649</v>
      </c>
      <c r="BQT18">
        <v>6572</v>
      </c>
      <c r="BQU18">
        <v>6474</v>
      </c>
      <c r="BQV18">
        <v>6474</v>
      </c>
      <c r="BQW18">
        <v>6474</v>
      </c>
      <c r="BQX18">
        <v>6466</v>
      </c>
      <c r="BQY18">
        <v>6466</v>
      </c>
      <c r="BQZ18">
        <v>6329</v>
      </c>
      <c r="BRA18">
        <v>6329</v>
      </c>
      <c r="BRB18">
        <v>7831</v>
      </c>
      <c r="BRC18">
        <v>7829</v>
      </c>
      <c r="BRD18">
        <v>7782</v>
      </c>
      <c r="BRE18">
        <v>7782</v>
      </c>
      <c r="BRF18">
        <v>7729</v>
      </c>
      <c r="BRG18">
        <v>7729</v>
      </c>
      <c r="BRH18">
        <v>7529</v>
      </c>
      <c r="BRI18">
        <v>7235</v>
      </c>
      <c r="BRJ18">
        <v>7199</v>
      </c>
      <c r="BRK18">
        <v>6876</v>
      </c>
      <c r="BRL18">
        <v>6391</v>
      </c>
      <c r="BRM18">
        <v>6119</v>
      </c>
      <c r="BRN18">
        <v>6093</v>
      </c>
      <c r="BRO18">
        <v>6028</v>
      </c>
      <c r="BRP18">
        <v>5989</v>
      </c>
      <c r="BRQ18">
        <v>5838</v>
      </c>
      <c r="BRR18">
        <v>5808</v>
      </c>
      <c r="BRS18">
        <v>5808</v>
      </c>
      <c r="BRT18">
        <v>5792</v>
      </c>
      <c r="BRU18">
        <v>5754</v>
      </c>
      <c r="BRV18">
        <v>7245</v>
      </c>
      <c r="BRW18">
        <v>7257</v>
      </c>
      <c r="BRX18">
        <v>7090</v>
      </c>
      <c r="BRY18">
        <v>7289</v>
      </c>
      <c r="BRZ18">
        <v>7486</v>
      </c>
      <c r="BSA18">
        <v>7734</v>
      </c>
      <c r="BSB18">
        <v>7987</v>
      </c>
      <c r="BSC18">
        <v>7827</v>
      </c>
      <c r="BSD18">
        <v>8105</v>
      </c>
      <c r="BSE18">
        <v>8042</v>
      </c>
      <c r="BSF18">
        <v>7754</v>
      </c>
      <c r="BSG18">
        <v>7797</v>
      </c>
      <c r="BSH18">
        <v>7792</v>
      </c>
      <c r="BSI18">
        <v>7790</v>
      </c>
      <c r="BSJ18">
        <v>7809</v>
      </c>
      <c r="BSK18">
        <v>8008</v>
      </c>
      <c r="BSL18">
        <v>8025</v>
      </c>
      <c r="BSM18">
        <v>8073</v>
      </c>
      <c r="BSN18">
        <v>8117</v>
      </c>
      <c r="BSO18">
        <v>8433</v>
      </c>
      <c r="BSP18">
        <v>11309</v>
      </c>
      <c r="BSQ18">
        <v>10762</v>
      </c>
      <c r="BSR18">
        <v>10870</v>
      </c>
      <c r="BSS18">
        <v>11083</v>
      </c>
      <c r="BST18">
        <v>11102</v>
      </c>
      <c r="BSU18">
        <v>11111</v>
      </c>
      <c r="BSV18">
        <v>11060</v>
      </c>
      <c r="BSW18">
        <v>10560</v>
      </c>
      <c r="BSX18">
        <v>10349</v>
      </c>
      <c r="BSY18">
        <v>10413</v>
      </c>
      <c r="BSZ18">
        <v>11062</v>
      </c>
      <c r="BTA18">
        <v>10898</v>
      </c>
      <c r="BTB18">
        <v>8569</v>
      </c>
      <c r="BTC18">
        <v>8396</v>
      </c>
      <c r="BTD18">
        <v>6716</v>
      </c>
      <c r="BTE18">
        <v>6298</v>
      </c>
      <c r="BTF18">
        <v>6280</v>
      </c>
      <c r="BTG18">
        <v>6150</v>
      </c>
      <c r="BTH18">
        <v>5699</v>
      </c>
      <c r="BTI18">
        <v>5527</v>
      </c>
      <c r="BTJ18">
        <v>5238</v>
      </c>
      <c r="BTK18">
        <v>5252</v>
      </c>
      <c r="BTL18">
        <v>5209</v>
      </c>
      <c r="BTM18">
        <v>5011</v>
      </c>
      <c r="BTN18">
        <v>4819</v>
      </c>
      <c r="BTO18">
        <v>26578</v>
      </c>
      <c r="BTP18">
        <v>27235</v>
      </c>
      <c r="BTQ18">
        <v>27188</v>
      </c>
      <c r="BTR18">
        <v>26837</v>
      </c>
      <c r="BTS18">
        <v>26576</v>
      </c>
      <c r="BTT18">
        <v>26512</v>
      </c>
      <c r="BTU18">
        <v>26249</v>
      </c>
      <c r="BTV18">
        <v>26100</v>
      </c>
      <c r="BTW18">
        <v>25670</v>
      </c>
      <c r="BTX18">
        <v>16844</v>
      </c>
      <c r="BTY18">
        <v>16859</v>
      </c>
      <c r="BTZ18">
        <v>16633</v>
      </c>
      <c r="BUA18">
        <v>16638</v>
      </c>
      <c r="BUB18">
        <v>16671</v>
      </c>
      <c r="BUC18">
        <v>14412</v>
      </c>
      <c r="BUD18">
        <v>13881</v>
      </c>
      <c r="BUE18">
        <v>13878</v>
      </c>
      <c r="BUF18">
        <v>13852</v>
      </c>
      <c r="BUG18">
        <v>13852</v>
      </c>
      <c r="BUH18">
        <v>13853</v>
      </c>
      <c r="BUI18">
        <v>14248</v>
      </c>
      <c r="BUJ18">
        <v>13788</v>
      </c>
      <c r="BUK18">
        <v>13676</v>
      </c>
      <c r="BUL18">
        <v>13620</v>
      </c>
      <c r="BUM18">
        <v>13544</v>
      </c>
      <c r="BUN18">
        <v>14374</v>
      </c>
      <c r="BUO18">
        <v>14291</v>
      </c>
      <c r="BUP18">
        <v>14215</v>
      </c>
      <c r="BUQ18">
        <v>14188</v>
      </c>
      <c r="BUR18">
        <v>14439</v>
      </c>
      <c r="BUS18">
        <v>13929</v>
      </c>
      <c r="BUT18">
        <v>13552</v>
      </c>
      <c r="BUU18">
        <v>13153</v>
      </c>
      <c r="BUV18">
        <v>10129</v>
      </c>
      <c r="BUW18">
        <v>9771</v>
      </c>
      <c r="BUX18">
        <v>9571</v>
      </c>
      <c r="BUY18">
        <v>8808</v>
      </c>
      <c r="BUZ18">
        <v>8751</v>
      </c>
      <c r="BVA18">
        <v>8740</v>
      </c>
      <c r="BVB18">
        <v>8375</v>
      </c>
      <c r="BVC18">
        <v>7559</v>
      </c>
      <c r="BVD18">
        <v>7481</v>
      </c>
      <c r="BVE18">
        <v>7435</v>
      </c>
      <c r="BVF18">
        <v>7426</v>
      </c>
      <c r="BVG18">
        <v>7221</v>
      </c>
      <c r="BVH18">
        <v>7361</v>
      </c>
      <c r="BVI18">
        <v>7240</v>
      </c>
      <c r="BVJ18">
        <v>7207</v>
      </c>
      <c r="BVK18">
        <v>7155</v>
      </c>
      <c r="BVL18">
        <v>7006</v>
      </c>
      <c r="BVM18">
        <v>6286</v>
      </c>
      <c r="BVN18">
        <v>5477</v>
      </c>
      <c r="BVO18">
        <v>5195</v>
      </c>
      <c r="BVP18">
        <v>4632</v>
      </c>
      <c r="BVQ18">
        <v>4233</v>
      </c>
      <c r="BVR18">
        <v>3857</v>
      </c>
      <c r="BVS18">
        <v>3857</v>
      </c>
      <c r="BVT18">
        <v>3202</v>
      </c>
      <c r="BVU18">
        <v>3201</v>
      </c>
      <c r="BVV18">
        <v>3100</v>
      </c>
      <c r="BVW18">
        <v>3080</v>
      </c>
      <c r="BVX18">
        <v>2675</v>
      </c>
      <c r="BVY18">
        <v>2569</v>
      </c>
      <c r="BVZ18">
        <v>2569</v>
      </c>
      <c r="BWA18">
        <v>2569</v>
      </c>
      <c r="BWB18">
        <v>5040</v>
      </c>
      <c r="BWC18">
        <v>4922</v>
      </c>
      <c r="BWD18">
        <v>4940</v>
      </c>
      <c r="BWE18">
        <v>6052</v>
      </c>
      <c r="BWF18">
        <v>6071</v>
      </c>
      <c r="BWG18">
        <v>4585</v>
      </c>
      <c r="BWH18">
        <v>4575</v>
      </c>
      <c r="BWI18">
        <v>4608</v>
      </c>
      <c r="BWJ18">
        <v>4538</v>
      </c>
      <c r="BWK18">
        <v>4537</v>
      </c>
      <c r="BWL18">
        <v>4557</v>
      </c>
      <c r="BWM18">
        <v>2253</v>
      </c>
      <c r="BWN18">
        <v>2225</v>
      </c>
      <c r="BWO18">
        <v>2224</v>
      </c>
      <c r="BWP18">
        <v>2074</v>
      </c>
      <c r="BWQ18">
        <v>1984</v>
      </c>
      <c r="BWR18">
        <v>1780</v>
      </c>
      <c r="BWS18">
        <v>1743</v>
      </c>
      <c r="BWT18">
        <v>1741</v>
      </c>
      <c r="BWU18">
        <v>1781</v>
      </c>
      <c r="BWV18">
        <v>1049</v>
      </c>
      <c r="BWW18">
        <v>4519</v>
      </c>
      <c r="BWX18">
        <v>4862</v>
      </c>
      <c r="BWY18">
        <v>4813</v>
      </c>
      <c r="BWZ18">
        <v>4814</v>
      </c>
      <c r="BXA18">
        <v>4824</v>
      </c>
      <c r="BXB18">
        <v>5115</v>
      </c>
      <c r="BXC18">
        <v>5356</v>
      </c>
      <c r="BXD18">
        <v>5085</v>
      </c>
      <c r="BXE18">
        <v>5049</v>
      </c>
      <c r="BXF18">
        <v>4840</v>
      </c>
      <c r="BXG18">
        <v>4840</v>
      </c>
      <c r="BXH18">
        <v>4840</v>
      </c>
      <c r="BXI18">
        <v>4841</v>
      </c>
      <c r="BXJ18">
        <v>4867</v>
      </c>
      <c r="BXK18">
        <v>5329</v>
      </c>
      <c r="BXL18">
        <v>5329</v>
      </c>
      <c r="BXM18">
        <v>5329</v>
      </c>
      <c r="BXN18">
        <v>5229</v>
      </c>
      <c r="BXO18">
        <v>5244</v>
      </c>
      <c r="BXP18">
        <v>5244</v>
      </c>
      <c r="BXQ18">
        <v>3876</v>
      </c>
      <c r="BXR18">
        <v>3839</v>
      </c>
      <c r="BXS18">
        <v>3830</v>
      </c>
      <c r="BXT18">
        <v>3630</v>
      </c>
      <c r="BXU18">
        <v>4168</v>
      </c>
      <c r="BXV18">
        <v>4168</v>
      </c>
      <c r="BXW18">
        <v>4171</v>
      </c>
      <c r="BXX18">
        <v>4171</v>
      </c>
      <c r="BXY18">
        <v>3703</v>
      </c>
      <c r="BXZ18">
        <v>3671</v>
      </c>
      <c r="BYA18">
        <v>4235</v>
      </c>
      <c r="BYB18">
        <v>4251</v>
      </c>
      <c r="BYC18">
        <v>4239</v>
      </c>
      <c r="BYD18">
        <v>4121</v>
      </c>
      <c r="BYE18">
        <v>4102</v>
      </c>
      <c r="BYF18">
        <v>4103</v>
      </c>
      <c r="BYG18">
        <v>4102</v>
      </c>
      <c r="BYH18">
        <v>4103</v>
      </c>
      <c r="BYI18">
        <v>4096</v>
      </c>
      <c r="BYJ18">
        <v>4092</v>
      </c>
      <c r="BYK18">
        <v>3933</v>
      </c>
      <c r="BYL18">
        <v>3629</v>
      </c>
      <c r="BYM18">
        <v>3629</v>
      </c>
      <c r="BYN18">
        <v>3323</v>
      </c>
      <c r="BYO18">
        <v>4693</v>
      </c>
      <c r="BYP18">
        <v>4704</v>
      </c>
      <c r="BYQ18">
        <v>4725</v>
      </c>
      <c r="BYR18">
        <v>4735</v>
      </c>
      <c r="BYS18">
        <v>4791</v>
      </c>
      <c r="BYT18">
        <v>4791</v>
      </c>
      <c r="BYU18">
        <v>4696</v>
      </c>
      <c r="BYV18">
        <v>4583</v>
      </c>
      <c r="BYW18">
        <v>4397</v>
      </c>
      <c r="BYX18">
        <v>4208</v>
      </c>
      <c r="BYY18">
        <v>4240</v>
      </c>
      <c r="BYZ18">
        <v>4233</v>
      </c>
      <c r="BZA18">
        <v>4233</v>
      </c>
      <c r="BZB18">
        <v>4233</v>
      </c>
      <c r="BZC18">
        <v>4159</v>
      </c>
      <c r="BZD18">
        <v>4099</v>
      </c>
      <c r="BZE18">
        <v>4099</v>
      </c>
      <c r="BZF18">
        <v>4099</v>
      </c>
      <c r="BZG18">
        <v>4099</v>
      </c>
      <c r="BZH18">
        <v>3997</v>
      </c>
      <c r="BZI18">
        <v>16142</v>
      </c>
      <c r="BZJ18">
        <v>16769</v>
      </c>
      <c r="BZK18">
        <v>17354</v>
      </c>
      <c r="BZL18">
        <v>18834</v>
      </c>
      <c r="BZM18">
        <v>20192</v>
      </c>
      <c r="BZN18">
        <v>19845</v>
      </c>
      <c r="BZO18">
        <v>19739</v>
      </c>
      <c r="BZP18">
        <v>19459</v>
      </c>
      <c r="BZQ18">
        <v>18973</v>
      </c>
      <c r="BZR18">
        <v>18958</v>
      </c>
      <c r="BZS18">
        <v>18640</v>
      </c>
      <c r="BZT18">
        <v>18425</v>
      </c>
      <c r="BZU18">
        <v>18390</v>
      </c>
      <c r="BZV18">
        <v>18069</v>
      </c>
      <c r="BZW18">
        <v>17857</v>
      </c>
      <c r="BZX18">
        <v>17640</v>
      </c>
      <c r="BZY18">
        <v>17472</v>
      </c>
      <c r="BZZ18">
        <v>17460</v>
      </c>
      <c r="CAA18">
        <v>17309</v>
      </c>
      <c r="CAB18">
        <v>16408</v>
      </c>
      <c r="CAC18">
        <v>14896</v>
      </c>
      <c r="CAD18">
        <v>14655</v>
      </c>
      <c r="CAE18">
        <v>14446</v>
      </c>
      <c r="CAF18">
        <v>14363</v>
      </c>
      <c r="CAG18">
        <v>14254</v>
      </c>
      <c r="CAH18">
        <v>13654</v>
      </c>
      <c r="CAI18">
        <v>13335</v>
      </c>
      <c r="CAJ18">
        <v>13320</v>
      </c>
      <c r="CAK18">
        <v>12270</v>
      </c>
      <c r="CAL18">
        <v>12164</v>
      </c>
      <c r="CAM18">
        <v>12148</v>
      </c>
      <c r="CAN18">
        <v>12145</v>
      </c>
      <c r="CAO18">
        <v>11717</v>
      </c>
      <c r="CAP18">
        <v>11707</v>
      </c>
      <c r="CAQ18">
        <v>11707</v>
      </c>
      <c r="CAR18">
        <v>11657</v>
      </c>
      <c r="CAS18">
        <v>11518</v>
      </c>
      <c r="CAT18">
        <v>11397</v>
      </c>
      <c r="CAU18">
        <v>10889</v>
      </c>
      <c r="CAV18">
        <v>10850</v>
      </c>
      <c r="CAW18">
        <v>10797</v>
      </c>
      <c r="CAX18">
        <v>10646</v>
      </c>
      <c r="CAY18">
        <v>9667</v>
      </c>
      <c r="CAZ18">
        <v>9528</v>
      </c>
      <c r="CBA18">
        <v>9468</v>
      </c>
      <c r="CBB18">
        <v>12169</v>
      </c>
      <c r="CBC18">
        <v>10940</v>
      </c>
      <c r="CBD18">
        <v>9401</v>
      </c>
      <c r="CBE18">
        <v>9488</v>
      </c>
      <c r="CBF18">
        <v>9422</v>
      </c>
      <c r="CBG18">
        <v>7927</v>
      </c>
      <c r="CBH18">
        <v>7782</v>
      </c>
      <c r="CBI18">
        <v>7773</v>
      </c>
      <c r="CBJ18">
        <v>7801</v>
      </c>
      <c r="CBK18">
        <v>7973</v>
      </c>
      <c r="CBL18">
        <v>7983</v>
      </c>
      <c r="CBM18">
        <v>7779</v>
      </c>
      <c r="CBN18">
        <v>7036</v>
      </c>
      <c r="CBO18">
        <v>4681</v>
      </c>
      <c r="CBP18">
        <v>4675</v>
      </c>
      <c r="CBQ18">
        <v>4425</v>
      </c>
      <c r="CBR18">
        <v>4308</v>
      </c>
      <c r="CBS18">
        <v>4308</v>
      </c>
      <c r="CBT18">
        <v>4308</v>
      </c>
      <c r="CBU18">
        <v>4309</v>
      </c>
      <c r="CBV18">
        <v>3932</v>
      </c>
      <c r="CBW18">
        <v>3948</v>
      </c>
      <c r="CBX18">
        <v>4212</v>
      </c>
      <c r="CBY18">
        <v>4317</v>
      </c>
      <c r="CBZ18">
        <v>4326</v>
      </c>
      <c r="CCA18">
        <v>4402</v>
      </c>
      <c r="CCB18">
        <v>4408</v>
      </c>
      <c r="CCC18">
        <v>4408</v>
      </c>
      <c r="CCD18">
        <v>4401</v>
      </c>
      <c r="CCE18">
        <v>4366</v>
      </c>
      <c r="CCF18">
        <v>4356</v>
      </c>
      <c r="CCG18">
        <v>4182</v>
      </c>
      <c r="CCH18">
        <v>4145</v>
      </c>
      <c r="CCI18">
        <v>4082</v>
      </c>
      <c r="CCJ18">
        <v>4058</v>
      </c>
      <c r="CCK18">
        <v>3978</v>
      </c>
      <c r="CCL18">
        <v>3749</v>
      </c>
      <c r="CCM18">
        <v>3689</v>
      </c>
      <c r="CCN18">
        <v>3921</v>
      </c>
      <c r="CCO18">
        <v>3800</v>
      </c>
      <c r="CCP18">
        <v>10102</v>
      </c>
      <c r="CCQ18">
        <v>9195</v>
      </c>
      <c r="CCR18">
        <v>9035</v>
      </c>
      <c r="CCS18">
        <v>9018</v>
      </c>
      <c r="CCT18">
        <v>8824</v>
      </c>
      <c r="CCU18">
        <v>8587</v>
      </c>
      <c r="CCV18">
        <v>8125</v>
      </c>
      <c r="CCW18">
        <v>8005</v>
      </c>
      <c r="CCX18">
        <v>7679</v>
      </c>
      <c r="CCY18">
        <v>7507</v>
      </c>
      <c r="CCZ18">
        <v>7515</v>
      </c>
      <c r="CDA18">
        <v>7524</v>
      </c>
      <c r="CDB18">
        <v>7524</v>
      </c>
      <c r="CDC18">
        <v>7509</v>
      </c>
      <c r="CDD18">
        <v>7520</v>
      </c>
      <c r="CDE18">
        <v>7565</v>
      </c>
      <c r="CDF18">
        <v>7606</v>
      </c>
      <c r="CDG18">
        <v>7608</v>
      </c>
      <c r="CDH18">
        <v>7608</v>
      </c>
      <c r="CDI18">
        <v>7626</v>
      </c>
      <c r="CDJ18">
        <v>7677</v>
      </c>
      <c r="CDK18">
        <v>7669</v>
      </c>
      <c r="CDL18">
        <v>7668</v>
      </c>
      <c r="CDM18">
        <v>7635</v>
      </c>
      <c r="CDN18">
        <v>7581</v>
      </c>
      <c r="CDO18">
        <v>38534</v>
      </c>
      <c r="CDP18">
        <v>36366</v>
      </c>
      <c r="CDQ18">
        <v>36279</v>
      </c>
      <c r="CDR18">
        <v>36876</v>
      </c>
      <c r="CDS18">
        <v>36794</v>
      </c>
      <c r="CDT18">
        <v>36858</v>
      </c>
      <c r="CDU18">
        <v>36793</v>
      </c>
      <c r="CDV18">
        <v>35980</v>
      </c>
      <c r="CDW18">
        <v>36009</v>
      </c>
      <c r="CDX18">
        <v>35985</v>
      </c>
      <c r="CDY18">
        <v>35597</v>
      </c>
      <c r="CDZ18">
        <v>35268</v>
      </c>
      <c r="CEA18">
        <v>34675</v>
      </c>
      <c r="CEB18">
        <v>34662</v>
      </c>
      <c r="CEC18">
        <v>34384</v>
      </c>
      <c r="CED18">
        <v>31849</v>
      </c>
      <c r="CEE18">
        <v>31354</v>
      </c>
      <c r="CEF18">
        <v>27904</v>
      </c>
      <c r="CEG18">
        <v>27282</v>
      </c>
      <c r="CEH18">
        <v>26673</v>
      </c>
      <c r="CEI18">
        <v>11306</v>
      </c>
      <c r="CEJ18">
        <v>11227</v>
      </c>
      <c r="CEK18">
        <v>11090</v>
      </c>
      <c r="CEL18">
        <v>10790</v>
      </c>
      <c r="CEM18">
        <v>10130</v>
      </c>
      <c r="CEN18">
        <v>9843</v>
      </c>
      <c r="CEO18">
        <v>9839</v>
      </c>
      <c r="CEP18">
        <v>9799</v>
      </c>
      <c r="CEQ18">
        <v>9868</v>
      </c>
      <c r="CER18">
        <v>9518</v>
      </c>
      <c r="CES18">
        <v>9275</v>
      </c>
      <c r="CET18">
        <v>8464</v>
      </c>
      <c r="CEU18">
        <v>8464</v>
      </c>
      <c r="CEV18">
        <v>8047</v>
      </c>
      <c r="CEW18">
        <v>8041</v>
      </c>
      <c r="CEX18">
        <v>7734</v>
      </c>
      <c r="CEY18">
        <v>7472</v>
      </c>
      <c r="CEZ18">
        <v>6822</v>
      </c>
      <c r="CFA18">
        <v>6326</v>
      </c>
      <c r="CFB18">
        <v>5945</v>
      </c>
      <c r="CFC18">
        <v>6051</v>
      </c>
      <c r="CFD18">
        <v>4547</v>
      </c>
      <c r="CFE18">
        <v>4566</v>
      </c>
      <c r="CFF18">
        <v>4468</v>
      </c>
      <c r="CFG18">
        <v>4140</v>
      </c>
      <c r="CFH18">
        <v>8859</v>
      </c>
      <c r="CFI18">
        <v>8861</v>
      </c>
      <c r="CFJ18">
        <v>8840</v>
      </c>
      <c r="CFK18">
        <v>9100</v>
      </c>
      <c r="CFL18">
        <v>9113</v>
      </c>
      <c r="CFM18">
        <v>8311</v>
      </c>
      <c r="CFN18">
        <v>7713</v>
      </c>
      <c r="CFO18">
        <v>7413</v>
      </c>
      <c r="CFP18">
        <v>7344</v>
      </c>
      <c r="CFQ18">
        <v>7301</v>
      </c>
      <c r="CFR18">
        <v>7230</v>
      </c>
      <c r="CFS18">
        <v>7056</v>
      </c>
      <c r="CFT18">
        <v>7056</v>
      </c>
      <c r="CFU18">
        <v>6980</v>
      </c>
      <c r="CFV18">
        <v>6863</v>
      </c>
      <c r="CFW18">
        <v>6730</v>
      </c>
      <c r="CFX18">
        <v>6730</v>
      </c>
      <c r="CFY18">
        <v>6733</v>
      </c>
      <c r="CFZ18">
        <v>6769</v>
      </c>
      <c r="CGA18">
        <v>6631</v>
      </c>
      <c r="CGB18">
        <v>9570</v>
      </c>
      <c r="CGC18">
        <v>9600</v>
      </c>
      <c r="CGD18">
        <v>9596</v>
      </c>
      <c r="CGE18">
        <v>9581</v>
      </c>
      <c r="CGF18">
        <v>9706</v>
      </c>
      <c r="CGG18">
        <v>9826</v>
      </c>
      <c r="CGH18">
        <v>9736</v>
      </c>
      <c r="CGI18">
        <v>9704</v>
      </c>
      <c r="CGJ18">
        <v>9716</v>
      </c>
      <c r="CGK18">
        <v>9811</v>
      </c>
      <c r="CGL18">
        <v>9992</v>
      </c>
      <c r="CGM18">
        <v>9998</v>
      </c>
      <c r="CGN18">
        <v>9797</v>
      </c>
      <c r="CGO18">
        <v>9797</v>
      </c>
      <c r="CGP18">
        <v>9797</v>
      </c>
      <c r="CGQ18">
        <v>9750</v>
      </c>
      <c r="CGR18">
        <v>8989</v>
      </c>
      <c r="CGS18">
        <v>7562</v>
      </c>
      <c r="CGT18">
        <v>5750</v>
      </c>
      <c r="CGU18">
        <v>5753</v>
      </c>
      <c r="CGV18">
        <v>13997</v>
      </c>
      <c r="CGW18">
        <v>13982</v>
      </c>
      <c r="CGX18">
        <v>13975</v>
      </c>
      <c r="CGY18">
        <v>13722</v>
      </c>
      <c r="CGZ18">
        <v>13899</v>
      </c>
      <c r="CHA18">
        <v>13894</v>
      </c>
      <c r="CHB18">
        <v>13563</v>
      </c>
      <c r="CHC18">
        <v>13456</v>
      </c>
      <c r="CHD18">
        <v>13698</v>
      </c>
      <c r="CHE18">
        <v>13694</v>
      </c>
      <c r="CHF18">
        <v>13597</v>
      </c>
      <c r="CHG18">
        <v>13547</v>
      </c>
      <c r="CHH18">
        <v>13620</v>
      </c>
      <c r="CHI18">
        <v>13507</v>
      </c>
      <c r="CHJ18">
        <v>13257</v>
      </c>
      <c r="CHK18">
        <v>13125</v>
      </c>
      <c r="CHL18">
        <v>13106</v>
      </c>
      <c r="CHM18">
        <v>13102</v>
      </c>
      <c r="CHN18">
        <v>13117</v>
      </c>
      <c r="CHO18">
        <v>13220</v>
      </c>
      <c r="CHP18">
        <v>12791</v>
      </c>
      <c r="CHQ18">
        <v>13065</v>
      </c>
      <c r="CHR18">
        <v>13009</v>
      </c>
      <c r="CHS18">
        <v>12673</v>
      </c>
      <c r="CHT18">
        <v>12586</v>
      </c>
      <c r="CHU18">
        <v>12274</v>
      </c>
      <c r="CHV18">
        <v>11751</v>
      </c>
      <c r="CHW18">
        <v>11733</v>
      </c>
      <c r="CHX18">
        <v>12270</v>
      </c>
      <c r="CHY18">
        <v>11548</v>
      </c>
      <c r="CHZ18">
        <v>11100</v>
      </c>
      <c r="CIA18">
        <v>10045</v>
      </c>
      <c r="CIB18">
        <v>8737</v>
      </c>
      <c r="CIC18">
        <v>8567</v>
      </c>
      <c r="CID18">
        <v>8210</v>
      </c>
      <c r="CIE18">
        <v>8152</v>
      </c>
      <c r="CIF18">
        <v>8152</v>
      </c>
      <c r="CIG18">
        <v>7984</v>
      </c>
      <c r="CIH18">
        <v>7163</v>
      </c>
      <c r="CII18">
        <v>6897</v>
      </c>
      <c r="CIJ18">
        <v>6535</v>
      </c>
      <c r="CIK18">
        <v>6457</v>
      </c>
      <c r="CIL18">
        <v>6078</v>
      </c>
      <c r="CIM18">
        <v>5287</v>
      </c>
      <c r="CIN18">
        <v>5404</v>
      </c>
      <c r="CIO18">
        <v>7967</v>
      </c>
      <c r="CIP18">
        <v>7965</v>
      </c>
      <c r="CIQ18">
        <v>7916</v>
      </c>
      <c r="CIR18">
        <v>7915</v>
      </c>
      <c r="CIS18">
        <v>8238</v>
      </c>
      <c r="CIT18">
        <v>8236</v>
      </c>
      <c r="CIU18">
        <v>8234</v>
      </c>
      <c r="CIV18">
        <v>8345</v>
      </c>
      <c r="CIW18">
        <v>8541</v>
      </c>
      <c r="CIX18">
        <v>8096</v>
      </c>
      <c r="CIY18">
        <v>7115</v>
      </c>
      <c r="CIZ18">
        <v>7085</v>
      </c>
      <c r="CJA18">
        <v>6694</v>
      </c>
      <c r="CJB18">
        <v>6694</v>
      </c>
      <c r="CJC18">
        <v>6671</v>
      </c>
      <c r="CJD18">
        <v>6671</v>
      </c>
      <c r="CJE18">
        <v>6639</v>
      </c>
      <c r="CJF18">
        <v>6639</v>
      </c>
      <c r="CJG18">
        <v>6639</v>
      </c>
      <c r="CJH18">
        <v>6652</v>
      </c>
      <c r="CJI18">
        <v>12877</v>
      </c>
      <c r="CJJ18">
        <v>13561</v>
      </c>
      <c r="CJK18">
        <v>14025</v>
      </c>
      <c r="CJL18">
        <v>14114</v>
      </c>
      <c r="CJM18">
        <v>14906</v>
      </c>
      <c r="CJN18">
        <v>15088</v>
      </c>
      <c r="CJO18">
        <v>15103</v>
      </c>
      <c r="CJP18">
        <v>16256</v>
      </c>
      <c r="CJQ18">
        <v>16309</v>
      </c>
      <c r="CJR18">
        <v>16348</v>
      </c>
      <c r="CJS18">
        <v>16487</v>
      </c>
      <c r="CJT18">
        <v>16511</v>
      </c>
      <c r="CJU18">
        <v>16490</v>
      </c>
      <c r="CJV18">
        <v>16370</v>
      </c>
      <c r="CJW18">
        <v>16091</v>
      </c>
      <c r="CJX18">
        <v>15550</v>
      </c>
      <c r="CJY18">
        <v>15291</v>
      </c>
      <c r="CJZ18">
        <v>15009</v>
      </c>
      <c r="CKA18">
        <v>14498</v>
      </c>
      <c r="CKB18">
        <v>13929</v>
      </c>
      <c r="CKC18">
        <v>13929</v>
      </c>
      <c r="CKD18">
        <v>11548</v>
      </c>
      <c r="CKE18">
        <v>10998</v>
      </c>
      <c r="CKF18">
        <v>10765</v>
      </c>
      <c r="CKG18">
        <v>10431</v>
      </c>
      <c r="CKH18">
        <v>13186</v>
      </c>
      <c r="CKI18">
        <v>12873</v>
      </c>
      <c r="CKJ18">
        <v>13043</v>
      </c>
      <c r="CKK18">
        <v>12949</v>
      </c>
      <c r="CKL18">
        <v>12814</v>
      </c>
      <c r="CKM18">
        <v>12841</v>
      </c>
      <c r="CKN18">
        <v>12485</v>
      </c>
      <c r="CKO18">
        <v>12477</v>
      </c>
      <c r="CKP18">
        <v>12317</v>
      </c>
      <c r="CKQ18">
        <v>11897</v>
      </c>
      <c r="CKR18">
        <v>11902</v>
      </c>
      <c r="CKS18">
        <v>11855</v>
      </c>
      <c r="CKT18">
        <v>11957</v>
      </c>
      <c r="CKU18">
        <v>12782</v>
      </c>
      <c r="CKV18">
        <v>12702</v>
      </c>
      <c r="CKW18">
        <v>12582</v>
      </c>
      <c r="CKX18">
        <v>12423</v>
      </c>
      <c r="CKY18">
        <v>12363</v>
      </c>
      <c r="CKZ18">
        <v>11413</v>
      </c>
      <c r="CLA18">
        <v>11383</v>
      </c>
      <c r="CLB18">
        <v>11353</v>
      </c>
      <c r="CLC18">
        <v>11290</v>
      </c>
      <c r="CLD18">
        <v>9494</v>
      </c>
      <c r="CLE18">
        <v>9949</v>
      </c>
      <c r="CLF18">
        <v>10151</v>
      </c>
      <c r="CLG18">
        <v>10479</v>
      </c>
      <c r="CLH18">
        <v>10389</v>
      </c>
      <c r="CLI18">
        <v>10223</v>
      </c>
      <c r="CLJ18">
        <v>10195</v>
      </c>
      <c r="CLK18">
        <v>10269</v>
      </c>
      <c r="CLL18">
        <v>10457</v>
      </c>
      <c r="CLM18">
        <v>10702</v>
      </c>
      <c r="CLN18">
        <v>10438</v>
      </c>
      <c r="CLO18">
        <v>10238</v>
      </c>
      <c r="CLP18">
        <v>9350</v>
      </c>
      <c r="CLQ18">
        <v>8919</v>
      </c>
      <c r="CLR18">
        <v>8890</v>
      </c>
      <c r="CLS18">
        <v>8890</v>
      </c>
      <c r="CLT18">
        <v>8325</v>
      </c>
      <c r="CLU18">
        <v>7903</v>
      </c>
      <c r="CLV18">
        <v>17935</v>
      </c>
      <c r="CLW18">
        <v>17915</v>
      </c>
      <c r="CLX18">
        <v>18092</v>
      </c>
      <c r="CLY18">
        <v>18362</v>
      </c>
      <c r="CLZ18">
        <v>17457</v>
      </c>
      <c r="CMA18">
        <v>17546</v>
      </c>
      <c r="CMB18">
        <v>17351</v>
      </c>
      <c r="CMC18">
        <v>16936</v>
      </c>
      <c r="CMD18">
        <v>16789</v>
      </c>
      <c r="CME18">
        <v>16549</v>
      </c>
      <c r="CMF18">
        <v>16503</v>
      </c>
      <c r="CMG18">
        <v>16400</v>
      </c>
      <c r="CMH18">
        <v>16001</v>
      </c>
      <c r="CMI18">
        <v>16008</v>
      </c>
      <c r="CMJ18">
        <v>15978</v>
      </c>
      <c r="CMK18">
        <v>16038</v>
      </c>
      <c r="CML18">
        <v>15952</v>
      </c>
      <c r="CMM18">
        <v>15951</v>
      </c>
      <c r="CMN18">
        <v>15951</v>
      </c>
      <c r="CMO18">
        <v>15994</v>
      </c>
      <c r="CMP18">
        <v>16095</v>
      </c>
      <c r="CMQ18">
        <v>16120</v>
      </c>
      <c r="CMR18">
        <v>16132</v>
      </c>
      <c r="CMS18">
        <v>15399</v>
      </c>
      <c r="CMT18">
        <v>14668</v>
      </c>
      <c r="CMU18">
        <v>9939</v>
      </c>
      <c r="CMV18">
        <v>9939</v>
      </c>
      <c r="CMW18">
        <v>9998</v>
      </c>
      <c r="CMX18">
        <v>10105</v>
      </c>
      <c r="CMY18">
        <v>9831</v>
      </c>
      <c r="CMZ18">
        <v>9409</v>
      </c>
      <c r="CNA18">
        <v>9394</v>
      </c>
      <c r="CNB18">
        <v>9433</v>
      </c>
      <c r="CNC18">
        <v>9334</v>
      </c>
      <c r="CND18">
        <v>9203</v>
      </c>
      <c r="CNE18">
        <v>8886</v>
      </c>
      <c r="CNF18">
        <v>8768</v>
      </c>
      <c r="CNG18">
        <v>8606</v>
      </c>
      <c r="CNH18">
        <v>8323</v>
      </c>
      <c r="CNI18">
        <v>8304</v>
      </c>
      <c r="CNJ18">
        <v>8021</v>
      </c>
      <c r="CNK18">
        <v>8104</v>
      </c>
      <c r="CNL18">
        <v>7844</v>
      </c>
      <c r="CNM18">
        <v>7529</v>
      </c>
      <c r="CNN18">
        <v>6581</v>
      </c>
      <c r="CNO18">
        <v>11413</v>
      </c>
      <c r="CNP18">
        <v>10061</v>
      </c>
      <c r="CNQ18">
        <v>7852</v>
      </c>
      <c r="CNR18">
        <v>6995</v>
      </c>
      <c r="CNS18">
        <v>5522</v>
      </c>
      <c r="CNT18">
        <v>5522</v>
      </c>
      <c r="CNU18">
        <v>5517</v>
      </c>
      <c r="CNV18">
        <v>5567</v>
      </c>
      <c r="CNW18">
        <v>5225</v>
      </c>
      <c r="CNX18">
        <v>5225</v>
      </c>
      <c r="CNY18">
        <v>5188</v>
      </c>
      <c r="CNZ18">
        <v>4985</v>
      </c>
      <c r="COA18">
        <v>4809</v>
      </c>
      <c r="COB18">
        <v>4603</v>
      </c>
      <c r="COC18">
        <v>4454</v>
      </c>
      <c r="COD18">
        <v>4520</v>
      </c>
      <c r="COE18">
        <v>4473</v>
      </c>
      <c r="COF18">
        <v>4360</v>
      </c>
      <c r="COG18">
        <v>4072</v>
      </c>
      <c r="COH18">
        <v>4120</v>
      </c>
      <c r="COI18">
        <v>18553</v>
      </c>
      <c r="COJ18">
        <v>18477</v>
      </c>
      <c r="COK18">
        <v>18502</v>
      </c>
      <c r="COL18">
        <v>18456</v>
      </c>
      <c r="COM18">
        <v>18141</v>
      </c>
      <c r="CON18">
        <v>18216</v>
      </c>
      <c r="COO18">
        <v>18220</v>
      </c>
      <c r="COP18">
        <v>18157</v>
      </c>
      <c r="COQ18">
        <v>17651</v>
      </c>
      <c r="COR18">
        <v>17636</v>
      </c>
      <c r="COS18">
        <v>17665</v>
      </c>
      <c r="COT18">
        <v>17352</v>
      </c>
      <c r="COU18">
        <v>17340</v>
      </c>
      <c r="COV18">
        <v>17340</v>
      </c>
      <c r="COW18">
        <v>17433</v>
      </c>
      <c r="COX18">
        <v>17401</v>
      </c>
      <c r="COY18">
        <v>17175</v>
      </c>
      <c r="COZ18">
        <v>16910</v>
      </c>
      <c r="CPA18">
        <v>16723</v>
      </c>
      <c r="CPB18">
        <v>16552</v>
      </c>
      <c r="CPC18">
        <v>16473</v>
      </c>
      <c r="CPD18">
        <v>16137</v>
      </c>
      <c r="CPE18">
        <v>15737</v>
      </c>
      <c r="CPF18">
        <v>15670</v>
      </c>
      <c r="CPG18">
        <v>14871</v>
      </c>
      <c r="CPH18">
        <v>20097</v>
      </c>
      <c r="CPI18">
        <v>20882</v>
      </c>
      <c r="CPJ18">
        <v>17883</v>
      </c>
      <c r="CPK18">
        <v>17681</v>
      </c>
      <c r="CPL18">
        <v>17602</v>
      </c>
      <c r="CPM18">
        <v>18114</v>
      </c>
      <c r="CPN18">
        <v>17961</v>
      </c>
      <c r="CPO18">
        <v>17921</v>
      </c>
      <c r="CPP18">
        <v>19976</v>
      </c>
      <c r="CPQ18">
        <v>18923</v>
      </c>
      <c r="CPR18">
        <v>16947</v>
      </c>
      <c r="CPS18">
        <v>15201</v>
      </c>
      <c r="CPT18">
        <v>15115</v>
      </c>
      <c r="CPU18">
        <v>15115</v>
      </c>
      <c r="CPV18">
        <v>15115</v>
      </c>
      <c r="CPW18">
        <v>14914</v>
      </c>
      <c r="CPX18">
        <v>14904</v>
      </c>
      <c r="CPY18">
        <v>14895</v>
      </c>
      <c r="CPZ18">
        <v>14437</v>
      </c>
      <c r="CQA18">
        <v>13144</v>
      </c>
      <c r="CQB18">
        <v>11635</v>
      </c>
      <c r="CQC18">
        <v>11108</v>
      </c>
      <c r="CQD18">
        <v>11155</v>
      </c>
      <c r="CQE18">
        <v>11155</v>
      </c>
      <c r="CQF18">
        <v>11155</v>
      </c>
      <c r="CQG18">
        <v>11155</v>
      </c>
      <c r="CQH18">
        <v>10538</v>
      </c>
      <c r="CQI18">
        <v>10555</v>
      </c>
      <c r="CQJ18">
        <v>10555</v>
      </c>
      <c r="CQK18">
        <v>10604</v>
      </c>
      <c r="CQL18">
        <v>10609</v>
      </c>
      <c r="CQM18">
        <v>10623</v>
      </c>
      <c r="CQN18">
        <v>10465</v>
      </c>
      <c r="CQO18">
        <v>9847</v>
      </c>
      <c r="CQP18">
        <v>11651</v>
      </c>
      <c r="CQQ18">
        <v>9373</v>
      </c>
      <c r="CQR18">
        <v>9640</v>
      </c>
      <c r="CQS18">
        <v>9640</v>
      </c>
      <c r="CQT18">
        <v>9489</v>
      </c>
      <c r="CQU18">
        <v>9445</v>
      </c>
      <c r="CQV18">
        <v>30545</v>
      </c>
      <c r="CQW18">
        <v>30593</v>
      </c>
      <c r="CQX18">
        <v>28713</v>
      </c>
      <c r="CQY18">
        <v>28511</v>
      </c>
      <c r="CQZ18">
        <v>29503</v>
      </c>
      <c r="CRA18">
        <v>29005</v>
      </c>
      <c r="CRB18">
        <v>28366</v>
      </c>
      <c r="CRC18">
        <v>27109</v>
      </c>
      <c r="CRD18">
        <v>27231</v>
      </c>
      <c r="CRE18">
        <v>26789</v>
      </c>
      <c r="CRF18">
        <v>26756</v>
      </c>
      <c r="CRG18">
        <v>26264</v>
      </c>
      <c r="CRH18">
        <v>24414</v>
      </c>
      <c r="CRI18">
        <v>22256</v>
      </c>
      <c r="CRJ18">
        <v>20961</v>
      </c>
      <c r="CRK18">
        <v>20871</v>
      </c>
      <c r="CRL18">
        <v>20811</v>
      </c>
      <c r="CRM18">
        <v>20952</v>
      </c>
      <c r="CRN18">
        <v>20642</v>
      </c>
      <c r="CRO18">
        <v>20185</v>
      </c>
      <c r="CRP18">
        <v>17803</v>
      </c>
      <c r="CRQ18">
        <v>15847</v>
      </c>
      <c r="CRR18">
        <v>15347</v>
      </c>
      <c r="CRS18">
        <v>15347</v>
      </c>
      <c r="CRT18">
        <v>13687</v>
      </c>
      <c r="CRU18">
        <v>8842</v>
      </c>
      <c r="CRV18">
        <v>8697</v>
      </c>
      <c r="CRW18">
        <v>8570</v>
      </c>
      <c r="CRX18">
        <v>8462</v>
      </c>
      <c r="CRY18">
        <v>8274</v>
      </c>
      <c r="CRZ18">
        <v>8294</v>
      </c>
      <c r="CSA18">
        <v>8926</v>
      </c>
      <c r="CSB18">
        <v>8134</v>
      </c>
      <c r="CSC18">
        <v>8134</v>
      </c>
      <c r="CSD18">
        <v>8078</v>
      </c>
      <c r="CSE18">
        <v>7890</v>
      </c>
      <c r="CSF18">
        <v>7890</v>
      </c>
      <c r="CSG18">
        <v>7893</v>
      </c>
      <c r="CSH18">
        <v>7886</v>
      </c>
      <c r="CSI18">
        <v>7750</v>
      </c>
      <c r="CSJ18">
        <v>7750</v>
      </c>
      <c r="CSK18">
        <v>7627</v>
      </c>
      <c r="CSL18">
        <v>7627</v>
      </c>
      <c r="CSM18">
        <v>7627</v>
      </c>
      <c r="CSN18">
        <v>7607</v>
      </c>
      <c r="CSO18">
        <v>9210</v>
      </c>
      <c r="CSP18">
        <v>9172</v>
      </c>
      <c r="CSQ18">
        <v>8975</v>
      </c>
      <c r="CSR18">
        <v>8931</v>
      </c>
      <c r="CSS18">
        <v>8817</v>
      </c>
      <c r="CST18">
        <v>9129</v>
      </c>
      <c r="CSU18">
        <v>9067</v>
      </c>
      <c r="CSV18">
        <v>9085</v>
      </c>
      <c r="CSW18">
        <v>9035</v>
      </c>
      <c r="CSX18">
        <v>6467</v>
      </c>
      <c r="CSY18">
        <v>6084</v>
      </c>
      <c r="CSZ18">
        <v>5982</v>
      </c>
      <c r="CTA18">
        <v>5909</v>
      </c>
      <c r="CTB18">
        <v>5884</v>
      </c>
      <c r="CTC18">
        <v>5973</v>
      </c>
      <c r="CTD18">
        <v>5974</v>
      </c>
      <c r="CTE18">
        <v>5975</v>
      </c>
      <c r="CTF18">
        <v>5914</v>
      </c>
      <c r="CTG18">
        <v>5914</v>
      </c>
      <c r="CTH18">
        <v>5914</v>
      </c>
      <c r="CTI18">
        <v>21037</v>
      </c>
      <c r="CTJ18">
        <v>21068</v>
      </c>
      <c r="CTK18">
        <v>21162</v>
      </c>
      <c r="CTL18">
        <v>21207</v>
      </c>
      <c r="CTM18">
        <v>20639</v>
      </c>
      <c r="CTN18">
        <v>20342</v>
      </c>
      <c r="CTO18">
        <v>19562</v>
      </c>
      <c r="CTP18">
        <v>19217</v>
      </c>
      <c r="CTQ18">
        <v>18997</v>
      </c>
      <c r="CTR18">
        <v>19705</v>
      </c>
      <c r="CTS18">
        <v>19345</v>
      </c>
      <c r="CTT18">
        <v>18634</v>
      </c>
      <c r="CTU18">
        <v>18549</v>
      </c>
      <c r="CTV18">
        <v>18544</v>
      </c>
      <c r="CTW18">
        <v>18344</v>
      </c>
      <c r="CTX18">
        <v>18430</v>
      </c>
      <c r="CTY18">
        <v>17777</v>
      </c>
      <c r="CTZ18">
        <v>17332</v>
      </c>
      <c r="CUA18">
        <v>18007</v>
      </c>
      <c r="CUB18">
        <v>18022</v>
      </c>
      <c r="CUC18">
        <v>18056</v>
      </c>
      <c r="CUD18">
        <v>18771</v>
      </c>
      <c r="CUE18">
        <v>18663</v>
      </c>
      <c r="CUF18">
        <v>18585</v>
      </c>
      <c r="CUG18">
        <v>17417</v>
      </c>
      <c r="CUH18">
        <v>17906</v>
      </c>
      <c r="CUI18">
        <v>17808</v>
      </c>
      <c r="CUJ18">
        <v>18147</v>
      </c>
      <c r="CUK18">
        <v>14023</v>
      </c>
      <c r="CUL18">
        <v>13736</v>
      </c>
      <c r="CUM18">
        <v>13441</v>
      </c>
      <c r="CUN18">
        <v>13180</v>
      </c>
      <c r="CUO18">
        <v>12643</v>
      </c>
      <c r="CUP18">
        <v>10126</v>
      </c>
      <c r="CUQ18">
        <v>9757</v>
      </c>
      <c r="CUR18">
        <v>9508</v>
      </c>
      <c r="CUS18">
        <v>9364</v>
      </c>
      <c r="CUT18">
        <v>9310</v>
      </c>
      <c r="CUU18">
        <v>9256</v>
      </c>
      <c r="CUV18">
        <v>9020</v>
      </c>
      <c r="CUW18">
        <v>8238</v>
      </c>
      <c r="CUX18">
        <v>8019</v>
      </c>
      <c r="CUY18">
        <v>7948</v>
      </c>
      <c r="CUZ18">
        <v>7889</v>
      </c>
      <c r="CVA18">
        <v>7893</v>
      </c>
      <c r="CVB18">
        <v>16616</v>
      </c>
      <c r="CVC18">
        <v>16580</v>
      </c>
      <c r="CVD18">
        <v>16678</v>
      </c>
      <c r="CVE18">
        <v>16686</v>
      </c>
      <c r="CVF18">
        <v>16693</v>
      </c>
      <c r="CVG18">
        <v>16845</v>
      </c>
      <c r="CVH18">
        <v>16803</v>
      </c>
      <c r="CVI18">
        <v>16895</v>
      </c>
      <c r="CVJ18">
        <v>16816</v>
      </c>
      <c r="CVK18">
        <v>16780</v>
      </c>
      <c r="CVL18">
        <v>16189</v>
      </c>
      <c r="CVM18">
        <v>16209</v>
      </c>
      <c r="CVN18">
        <v>16231</v>
      </c>
      <c r="CVO18">
        <v>16222</v>
      </c>
      <c r="CVP18">
        <v>16431</v>
      </c>
      <c r="CVQ18">
        <v>16184</v>
      </c>
      <c r="CVR18">
        <v>16153</v>
      </c>
      <c r="CVS18">
        <v>16142</v>
      </c>
      <c r="CVT18">
        <v>16190</v>
      </c>
      <c r="CVU18">
        <v>15597</v>
      </c>
      <c r="CVV18">
        <v>17402</v>
      </c>
      <c r="CVW18">
        <v>16643</v>
      </c>
      <c r="CVX18">
        <v>16514</v>
      </c>
      <c r="CVY18">
        <v>16603</v>
      </c>
      <c r="CVZ18">
        <v>16738</v>
      </c>
      <c r="CWA18">
        <v>16698</v>
      </c>
      <c r="CWB18">
        <v>15291</v>
      </c>
      <c r="CWC18">
        <v>15223</v>
      </c>
      <c r="CWD18">
        <v>14898</v>
      </c>
      <c r="CWE18">
        <v>15046</v>
      </c>
      <c r="CWF18">
        <v>14826</v>
      </c>
      <c r="CWG18">
        <v>14005</v>
      </c>
      <c r="CWH18">
        <v>12704</v>
      </c>
      <c r="CWI18">
        <v>12704</v>
      </c>
      <c r="CWJ18">
        <v>12634</v>
      </c>
      <c r="CWK18">
        <v>12698</v>
      </c>
      <c r="CWL18">
        <v>12711</v>
      </c>
      <c r="CWM18">
        <v>12915</v>
      </c>
      <c r="CWN18">
        <v>10913</v>
      </c>
      <c r="CWO18">
        <v>10906</v>
      </c>
      <c r="CWP18">
        <v>10906</v>
      </c>
      <c r="CWQ18">
        <v>10789</v>
      </c>
      <c r="CWR18">
        <v>10789</v>
      </c>
      <c r="CWS18">
        <v>10639</v>
      </c>
      <c r="CWT18">
        <v>10639</v>
      </c>
      <c r="CWU18">
        <v>21819</v>
      </c>
      <c r="CWV18">
        <v>19281</v>
      </c>
      <c r="CWW18">
        <v>17832</v>
      </c>
      <c r="CWX18">
        <v>17786</v>
      </c>
      <c r="CWY18">
        <v>17700</v>
      </c>
      <c r="CWZ18">
        <v>17702</v>
      </c>
      <c r="CXA18">
        <v>17711</v>
      </c>
      <c r="CXB18">
        <v>17660</v>
      </c>
      <c r="CXC18">
        <v>17584</v>
      </c>
      <c r="CXD18">
        <v>17968</v>
      </c>
      <c r="CXE18">
        <v>17918</v>
      </c>
      <c r="CXF18">
        <v>17683</v>
      </c>
      <c r="CXG18">
        <v>18017</v>
      </c>
      <c r="CXH18">
        <v>17985</v>
      </c>
      <c r="CXI18">
        <v>17826</v>
      </c>
      <c r="CXJ18">
        <v>17499</v>
      </c>
      <c r="CXK18">
        <v>17455</v>
      </c>
      <c r="CXL18">
        <v>17117</v>
      </c>
      <c r="CXM18">
        <v>16165</v>
      </c>
      <c r="CXN18">
        <v>16058</v>
      </c>
      <c r="CXO18">
        <v>16556</v>
      </c>
      <c r="CXP18">
        <v>15361</v>
      </c>
      <c r="CXQ18">
        <v>15370</v>
      </c>
      <c r="CXR18">
        <v>15384</v>
      </c>
      <c r="CXS18">
        <v>15280</v>
      </c>
      <c r="CXT18">
        <v>15281</v>
      </c>
      <c r="CXU18">
        <v>15291</v>
      </c>
      <c r="CXV18">
        <v>15227</v>
      </c>
      <c r="CXW18">
        <v>15302</v>
      </c>
      <c r="CXX18">
        <v>15290</v>
      </c>
      <c r="CXY18">
        <v>15292</v>
      </c>
      <c r="CXZ18">
        <v>15281</v>
      </c>
      <c r="CYA18">
        <v>15229</v>
      </c>
      <c r="CYB18">
        <v>15229</v>
      </c>
      <c r="CYC18">
        <v>15253</v>
      </c>
      <c r="CYD18">
        <v>15236</v>
      </c>
      <c r="CYE18">
        <v>15176</v>
      </c>
      <c r="CYF18">
        <v>15244</v>
      </c>
      <c r="CYG18">
        <v>11768</v>
      </c>
      <c r="CYH18">
        <v>11842</v>
      </c>
      <c r="CYI18">
        <v>11765</v>
      </c>
      <c r="CYJ18">
        <v>10620</v>
      </c>
      <c r="CYK18">
        <v>10371</v>
      </c>
      <c r="CYL18">
        <v>11057</v>
      </c>
      <c r="CYM18">
        <v>3611</v>
      </c>
      <c r="CYN18">
        <v>12489</v>
      </c>
      <c r="CYO18">
        <v>12487</v>
      </c>
      <c r="CYP18">
        <v>10391</v>
      </c>
      <c r="CYQ18">
        <v>9453</v>
      </c>
      <c r="CYR18">
        <v>9112</v>
      </c>
      <c r="CYS18">
        <v>9050</v>
      </c>
      <c r="CYT18">
        <v>9026</v>
      </c>
      <c r="CYU18">
        <v>8915</v>
      </c>
      <c r="CYV18">
        <v>8817</v>
      </c>
      <c r="CYW18">
        <v>8624</v>
      </c>
      <c r="CYX18">
        <v>8570</v>
      </c>
      <c r="CYY18">
        <v>7989</v>
      </c>
      <c r="CYZ18">
        <v>8018</v>
      </c>
      <c r="CZA18">
        <v>8018</v>
      </c>
      <c r="CZB18">
        <v>8012</v>
      </c>
      <c r="CZC18">
        <v>8036</v>
      </c>
      <c r="CZD18">
        <v>8078</v>
      </c>
      <c r="CZE18">
        <v>8276</v>
      </c>
      <c r="CZF18">
        <v>8405</v>
      </c>
      <c r="CZG18">
        <v>8168</v>
      </c>
      <c r="CZH18">
        <v>9323</v>
      </c>
      <c r="CZI18">
        <v>9343</v>
      </c>
      <c r="CZJ18">
        <v>9295</v>
      </c>
      <c r="CZK18">
        <v>9285</v>
      </c>
      <c r="CZL18">
        <v>8942</v>
      </c>
      <c r="CZM18">
        <v>8901</v>
      </c>
      <c r="CZN18">
        <v>8400</v>
      </c>
      <c r="CZO18">
        <v>8397</v>
      </c>
      <c r="CZP18">
        <v>8450</v>
      </c>
      <c r="CZQ18">
        <v>8254</v>
      </c>
      <c r="CZR18">
        <v>7624</v>
      </c>
      <c r="CZS18">
        <v>6442</v>
      </c>
      <c r="CZT18">
        <v>6400</v>
      </c>
      <c r="CZU18">
        <v>6397</v>
      </c>
      <c r="CZV18">
        <v>6333</v>
      </c>
      <c r="CZW18">
        <v>6330</v>
      </c>
      <c r="CZX18">
        <v>6067</v>
      </c>
      <c r="CZY18">
        <v>6071</v>
      </c>
      <c r="CZZ18">
        <v>6023</v>
      </c>
      <c r="DAA18">
        <v>5894</v>
      </c>
      <c r="DAB18">
        <v>6406</v>
      </c>
      <c r="DAC18">
        <v>6240</v>
      </c>
      <c r="DAD18">
        <v>6409</v>
      </c>
      <c r="DAE18">
        <v>6073</v>
      </c>
      <c r="DAF18">
        <v>5340</v>
      </c>
      <c r="DAG18">
        <v>5189</v>
      </c>
      <c r="DAH18">
        <v>4465</v>
      </c>
      <c r="DAI18">
        <v>4337</v>
      </c>
      <c r="DAJ18">
        <v>4217</v>
      </c>
      <c r="DAK18">
        <v>4205</v>
      </c>
      <c r="DAL18">
        <v>4247</v>
      </c>
      <c r="DAM18">
        <v>4187</v>
      </c>
      <c r="DAN18">
        <v>4054</v>
      </c>
      <c r="DAO18">
        <v>4077</v>
      </c>
      <c r="DAP18">
        <v>3793</v>
      </c>
      <c r="DAQ18">
        <v>3510</v>
      </c>
      <c r="DAR18">
        <v>3416</v>
      </c>
      <c r="DAS18">
        <v>3334</v>
      </c>
      <c r="DAT18">
        <v>3334</v>
      </c>
      <c r="DAU18">
        <v>3334</v>
      </c>
      <c r="DAV18">
        <v>3163</v>
      </c>
      <c r="DAW18">
        <v>3172</v>
      </c>
      <c r="DAX18">
        <v>3245</v>
      </c>
      <c r="DAY18">
        <v>3199</v>
      </c>
      <c r="DAZ18">
        <v>2972</v>
      </c>
      <c r="DBA18">
        <v>7609</v>
      </c>
      <c r="DBB18">
        <v>7694</v>
      </c>
      <c r="DBC18">
        <v>7882</v>
      </c>
      <c r="DBD18">
        <v>7664</v>
      </c>
      <c r="DBE18">
        <v>7434</v>
      </c>
      <c r="DBF18">
        <v>7266</v>
      </c>
      <c r="DBG18">
        <v>7152</v>
      </c>
      <c r="DBH18">
        <v>7135</v>
      </c>
      <c r="DBI18">
        <v>7142</v>
      </c>
      <c r="DBJ18">
        <v>7137</v>
      </c>
      <c r="DBK18">
        <v>6989</v>
      </c>
      <c r="DBL18">
        <v>7177</v>
      </c>
      <c r="DBM18">
        <v>7241</v>
      </c>
      <c r="DBN18">
        <v>7271</v>
      </c>
      <c r="DBO18">
        <v>7123</v>
      </c>
      <c r="DBP18">
        <v>7139</v>
      </c>
      <c r="DBQ18">
        <v>7280</v>
      </c>
      <c r="DBR18">
        <v>7234</v>
      </c>
      <c r="DBS18">
        <v>7277</v>
      </c>
      <c r="DBT18">
        <v>7277</v>
      </c>
      <c r="DBU18">
        <v>9042</v>
      </c>
      <c r="DBV18">
        <v>9101</v>
      </c>
      <c r="DBW18">
        <v>9165</v>
      </c>
      <c r="DBX18">
        <v>9159</v>
      </c>
      <c r="DBY18">
        <v>9225</v>
      </c>
      <c r="DBZ18">
        <v>10368</v>
      </c>
      <c r="DCA18">
        <v>11071</v>
      </c>
      <c r="DCB18">
        <v>11530</v>
      </c>
      <c r="DCC18">
        <v>11445</v>
      </c>
      <c r="DCD18">
        <v>10938</v>
      </c>
      <c r="DCE18">
        <v>10929</v>
      </c>
      <c r="DCF18">
        <v>10723</v>
      </c>
      <c r="DCG18">
        <v>11149</v>
      </c>
      <c r="DCH18">
        <v>11568</v>
      </c>
      <c r="DCI18">
        <v>11568</v>
      </c>
      <c r="DCJ18">
        <v>11504</v>
      </c>
      <c r="DCK18">
        <v>11554</v>
      </c>
      <c r="DCL18">
        <v>11459</v>
      </c>
    </row>
    <row r="19" spans="1:2794" x14ac:dyDescent="0.25">
      <c r="A19" s="25" t="s">
        <v>3334</v>
      </c>
      <c r="B19">
        <v>1238</v>
      </c>
      <c r="C19">
        <v>1238</v>
      </c>
      <c r="D19">
        <v>1238</v>
      </c>
      <c r="E19">
        <v>1237</v>
      </c>
      <c r="F19">
        <v>1236</v>
      </c>
      <c r="G19">
        <v>1184</v>
      </c>
      <c r="H19">
        <v>1183</v>
      </c>
      <c r="I19">
        <v>1180</v>
      </c>
      <c r="J19">
        <v>1179</v>
      </c>
      <c r="K19">
        <v>1177</v>
      </c>
      <c r="L19">
        <v>1176</v>
      </c>
      <c r="M19">
        <v>1175</v>
      </c>
      <c r="N19">
        <v>1175</v>
      </c>
      <c r="O19">
        <v>1173</v>
      </c>
      <c r="P19">
        <v>1173</v>
      </c>
      <c r="Q19">
        <v>218</v>
      </c>
      <c r="R19">
        <v>218</v>
      </c>
      <c r="S19">
        <v>144</v>
      </c>
      <c r="T19">
        <v>144</v>
      </c>
      <c r="U19">
        <v>144</v>
      </c>
      <c r="V19">
        <v>144</v>
      </c>
      <c r="W19">
        <v>144</v>
      </c>
      <c r="X19">
        <v>144</v>
      </c>
      <c r="Y19">
        <v>144</v>
      </c>
      <c r="Z19">
        <v>144</v>
      </c>
      <c r="AA19">
        <v>144</v>
      </c>
      <c r="AB19">
        <v>144</v>
      </c>
      <c r="AC19">
        <v>144</v>
      </c>
      <c r="AD19">
        <v>144</v>
      </c>
      <c r="AE19">
        <v>144</v>
      </c>
      <c r="AF19">
        <v>144</v>
      </c>
      <c r="AG19">
        <v>144</v>
      </c>
      <c r="AH19">
        <v>128</v>
      </c>
      <c r="AI19">
        <v>53</v>
      </c>
      <c r="AJ19">
        <v>53</v>
      </c>
      <c r="AK19">
        <v>335</v>
      </c>
      <c r="AL19">
        <v>230</v>
      </c>
      <c r="AM19">
        <v>230</v>
      </c>
      <c r="AN19">
        <v>230</v>
      </c>
      <c r="AO19">
        <v>230</v>
      </c>
      <c r="AP19">
        <v>230</v>
      </c>
      <c r="AQ19">
        <v>230</v>
      </c>
      <c r="AR19">
        <v>117</v>
      </c>
      <c r="AS19">
        <v>117</v>
      </c>
      <c r="AT19">
        <v>116</v>
      </c>
      <c r="AU19">
        <v>116</v>
      </c>
      <c r="AV19">
        <v>115</v>
      </c>
      <c r="AW19">
        <v>105</v>
      </c>
      <c r="AX19">
        <v>105</v>
      </c>
      <c r="AY19">
        <v>105</v>
      </c>
      <c r="AZ19">
        <v>105</v>
      </c>
      <c r="BA19">
        <v>104</v>
      </c>
      <c r="BB19">
        <v>104</v>
      </c>
      <c r="BC19">
        <v>29</v>
      </c>
      <c r="BD19">
        <v>28</v>
      </c>
      <c r="BE19">
        <v>95</v>
      </c>
      <c r="BF19">
        <v>95</v>
      </c>
      <c r="BG19">
        <v>95</v>
      </c>
      <c r="BH19">
        <v>94</v>
      </c>
      <c r="BI19">
        <v>93</v>
      </c>
      <c r="BJ19">
        <v>87</v>
      </c>
      <c r="BK19">
        <v>87</v>
      </c>
      <c r="BL19">
        <v>87</v>
      </c>
      <c r="BM19">
        <v>87</v>
      </c>
      <c r="BN19">
        <v>87</v>
      </c>
      <c r="BO19">
        <v>84</v>
      </c>
      <c r="BP19">
        <v>83</v>
      </c>
      <c r="BQ19">
        <v>83</v>
      </c>
      <c r="BR19">
        <v>83</v>
      </c>
      <c r="BS19">
        <v>83</v>
      </c>
      <c r="BT19">
        <v>83</v>
      </c>
      <c r="BU19">
        <v>74</v>
      </c>
      <c r="BV19">
        <v>74</v>
      </c>
      <c r="BW19">
        <v>74</v>
      </c>
      <c r="BX19">
        <v>74</v>
      </c>
      <c r="BY19">
        <v>74</v>
      </c>
      <c r="BZ19">
        <v>74</v>
      </c>
      <c r="CA19">
        <v>74</v>
      </c>
      <c r="CB19">
        <v>74</v>
      </c>
      <c r="CC19">
        <v>74</v>
      </c>
      <c r="CD19">
        <v>672</v>
      </c>
      <c r="CE19">
        <v>662</v>
      </c>
      <c r="CF19">
        <v>662</v>
      </c>
      <c r="CG19">
        <v>518</v>
      </c>
      <c r="CH19">
        <v>208</v>
      </c>
      <c r="CI19">
        <v>129</v>
      </c>
      <c r="CJ19">
        <v>129</v>
      </c>
      <c r="CK19">
        <v>129</v>
      </c>
      <c r="CL19">
        <v>60</v>
      </c>
      <c r="CM19">
        <v>60</v>
      </c>
      <c r="CN19">
        <v>60</v>
      </c>
      <c r="CO19">
        <v>56</v>
      </c>
      <c r="CP19">
        <v>56</v>
      </c>
      <c r="CQ19">
        <v>56</v>
      </c>
      <c r="CR19">
        <v>56</v>
      </c>
      <c r="CS19">
        <v>56</v>
      </c>
      <c r="CT19">
        <v>89</v>
      </c>
      <c r="CU19">
        <v>89</v>
      </c>
      <c r="CV19">
        <v>89</v>
      </c>
      <c r="CW19">
        <v>89</v>
      </c>
      <c r="CX19">
        <v>393</v>
      </c>
      <c r="CY19">
        <v>380</v>
      </c>
      <c r="CZ19">
        <v>380</v>
      </c>
      <c r="DA19">
        <v>380</v>
      </c>
      <c r="DB19">
        <v>383</v>
      </c>
      <c r="DC19">
        <v>383</v>
      </c>
      <c r="DD19">
        <v>383</v>
      </c>
      <c r="DE19">
        <v>383</v>
      </c>
      <c r="DF19">
        <v>383</v>
      </c>
      <c r="DG19">
        <v>381</v>
      </c>
      <c r="DH19">
        <v>369</v>
      </c>
      <c r="DI19">
        <v>369</v>
      </c>
      <c r="DJ19">
        <v>369</v>
      </c>
      <c r="DK19">
        <v>369</v>
      </c>
      <c r="DL19">
        <v>369</v>
      </c>
      <c r="DM19">
        <v>369</v>
      </c>
      <c r="DN19">
        <v>369</v>
      </c>
      <c r="DO19">
        <v>369</v>
      </c>
      <c r="DP19">
        <v>369</v>
      </c>
      <c r="DQ19">
        <v>295</v>
      </c>
      <c r="DR19">
        <v>295</v>
      </c>
      <c r="DS19">
        <v>294</v>
      </c>
      <c r="DT19">
        <v>294</v>
      </c>
      <c r="DU19">
        <v>294</v>
      </c>
      <c r="DV19">
        <v>294</v>
      </c>
      <c r="DW19">
        <v>985</v>
      </c>
      <c r="DX19">
        <v>985</v>
      </c>
      <c r="DY19">
        <v>845</v>
      </c>
      <c r="DZ19">
        <v>845</v>
      </c>
      <c r="EA19">
        <v>773</v>
      </c>
      <c r="EB19">
        <v>773</v>
      </c>
      <c r="EC19">
        <v>773</v>
      </c>
      <c r="ED19">
        <v>773</v>
      </c>
      <c r="EE19">
        <v>773</v>
      </c>
      <c r="EF19">
        <v>773</v>
      </c>
      <c r="EG19">
        <v>963</v>
      </c>
      <c r="EH19">
        <v>688</v>
      </c>
      <c r="EI19">
        <v>554</v>
      </c>
      <c r="EJ19">
        <v>553</v>
      </c>
      <c r="EK19">
        <v>553</v>
      </c>
      <c r="EL19">
        <v>553</v>
      </c>
      <c r="EM19">
        <v>510</v>
      </c>
      <c r="EN19">
        <v>510</v>
      </c>
      <c r="EO19">
        <v>501</v>
      </c>
      <c r="EP19">
        <v>337</v>
      </c>
      <c r="EQ19">
        <v>1677</v>
      </c>
      <c r="ER19">
        <v>1131</v>
      </c>
      <c r="ES19">
        <v>946</v>
      </c>
      <c r="ET19">
        <v>868</v>
      </c>
      <c r="EU19">
        <v>718</v>
      </c>
      <c r="EV19">
        <v>718</v>
      </c>
      <c r="EW19">
        <v>642</v>
      </c>
      <c r="EX19">
        <v>642</v>
      </c>
      <c r="EY19">
        <v>642</v>
      </c>
      <c r="EZ19">
        <v>578</v>
      </c>
      <c r="FA19">
        <v>578</v>
      </c>
      <c r="FB19">
        <v>507</v>
      </c>
      <c r="FC19">
        <v>428</v>
      </c>
      <c r="FD19">
        <v>311</v>
      </c>
      <c r="FE19">
        <v>196</v>
      </c>
      <c r="FF19">
        <v>196</v>
      </c>
      <c r="FG19">
        <v>196</v>
      </c>
      <c r="FH19">
        <v>196</v>
      </c>
      <c r="FI19">
        <v>196</v>
      </c>
      <c r="FJ19">
        <v>121</v>
      </c>
      <c r="FK19">
        <v>326</v>
      </c>
      <c r="FL19">
        <v>307</v>
      </c>
      <c r="FM19">
        <v>307</v>
      </c>
      <c r="FN19">
        <v>307</v>
      </c>
      <c r="FO19">
        <v>308</v>
      </c>
      <c r="FP19">
        <v>307</v>
      </c>
      <c r="FQ19">
        <v>307</v>
      </c>
      <c r="FR19">
        <v>307</v>
      </c>
      <c r="FS19">
        <v>307</v>
      </c>
      <c r="FT19">
        <v>307</v>
      </c>
      <c r="FU19">
        <v>115</v>
      </c>
      <c r="FV19">
        <v>115</v>
      </c>
      <c r="FW19">
        <v>75</v>
      </c>
      <c r="FX19">
        <v>75</v>
      </c>
      <c r="FY19">
        <v>75</v>
      </c>
      <c r="FZ19">
        <v>75</v>
      </c>
      <c r="GA19">
        <v>75</v>
      </c>
      <c r="GB19">
        <v>75</v>
      </c>
      <c r="GC19">
        <v>75</v>
      </c>
      <c r="GD19">
        <v>75</v>
      </c>
      <c r="GE19">
        <v>51</v>
      </c>
      <c r="GF19">
        <v>51</v>
      </c>
      <c r="GG19">
        <v>51</v>
      </c>
      <c r="GH19">
        <v>51</v>
      </c>
      <c r="GI19">
        <v>51</v>
      </c>
      <c r="GJ19">
        <v>51</v>
      </c>
      <c r="GK19">
        <v>51</v>
      </c>
      <c r="GL19">
        <v>51</v>
      </c>
      <c r="GM19">
        <v>51</v>
      </c>
      <c r="GN19">
        <v>51</v>
      </c>
      <c r="GO19">
        <v>51</v>
      </c>
      <c r="GP19">
        <v>90</v>
      </c>
      <c r="GQ19">
        <v>90</v>
      </c>
      <c r="GR19">
        <v>90</v>
      </c>
      <c r="GS19">
        <v>90</v>
      </c>
      <c r="GT19">
        <v>90</v>
      </c>
      <c r="GU19">
        <v>90</v>
      </c>
      <c r="GV19">
        <v>90</v>
      </c>
      <c r="GW19">
        <v>90</v>
      </c>
      <c r="GX19">
        <v>90</v>
      </c>
      <c r="GY19">
        <v>90</v>
      </c>
      <c r="GZ19">
        <v>90</v>
      </c>
      <c r="HA19">
        <v>90</v>
      </c>
      <c r="HB19">
        <v>90</v>
      </c>
      <c r="HC19">
        <v>90</v>
      </c>
      <c r="HD19">
        <v>167</v>
      </c>
      <c r="HE19">
        <v>167</v>
      </c>
      <c r="HF19">
        <v>167</v>
      </c>
      <c r="HG19">
        <v>167</v>
      </c>
      <c r="HH19">
        <v>157</v>
      </c>
      <c r="HI19">
        <v>157</v>
      </c>
      <c r="HJ19">
        <v>157</v>
      </c>
      <c r="HK19">
        <v>157</v>
      </c>
      <c r="HL19">
        <v>157</v>
      </c>
      <c r="HM19">
        <v>153</v>
      </c>
      <c r="HN19">
        <v>153</v>
      </c>
      <c r="HO19">
        <v>153</v>
      </c>
      <c r="HP19">
        <v>153</v>
      </c>
      <c r="HQ19">
        <v>153</v>
      </c>
      <c r="HR19">
        <v>153</v>
      </c>
      <c r="HS19">
        <v>153</v>
      </c>
      <c r="HT19">
        <v>153</v>
      </c>
      <c r="HU19">
        <v>3</v>
      </c>
      <c r="HV19">
        <v>3</v>
      </c>
      <c r="HW19">
        <v>3</v>
      </c>
      <c r="HX19">
        <v>170</v>
      </c>
      <c r="HY19">
        <v>170</v>
      </c>
      <c r="HZ19">
        <v>160</v>
      </c>
      <c r="IA19">
        <v>160</v>
      </c>
      <c r="IB19">
        <v>150</v>
      </c>
      <c r="IC19">
        <v>141</v>
      </c>
      <c r="ID19">
        <v>141</v>
      </c>
      <c r="IE19">
        <v>132</v>
      </c>
      <c r="IF19">
        <v>132</v>
      </c>
      <c r="IG19">
        <v>57</v>
      </c>
      <c r="IH19">
        <v>57</v>
      </c>
      <c r="II19">
        <v>39</v>
      </c>
      <c r="IJ19">
        <v>39</v>
      </c>
      <c r="IK19">
        <v>39</v>
      </c>
      <c r="IL19">
        <v>39</v>
      </c>
      <c r="IM19">
        <v>39</v>
      </c>
      <c r="IN19">
        <v>39</v>
      </c>
      <c r="IO19">
        <v>39</v>
      </c>
      <c r="IP19">
        <v>39</v>
      </c>
      <c r="IQ19">
        <v>39</v>
      </c>
      <c r="IR19">
        <v>2</v>
      </c>
      <c r="IS19">
        <v>2</v>
      </c>
      <c r="IT19">
        <v>2</v>
      </c>
      <c r="IU19">
        <v>2</v>
      </c>
      <c r="IV19">
        <v>2</v>
      </c>
      <c r="IW19">
        <v>2</v>
      </c>
      <c r="IX19">
        <v>2</v>
      </c>
      <c r="IY19">
        <v>2</v>
      </c>
      <c r="IZ19">
        <v>2</v>
      </c>
      <c r="JA19">
        <v>2</v>
      </c>
      <c r="JB19">
        <v>2</v>
      </c>
      <c r="JC19">
        <v>2</v>
      </c>
      <c r="JD19">
        <v>2</v>
      </c>
      <c r="JE19">
        <v>2</v>
      </c>
      <c r="JF19">
        <v>2</v>
      </c>
      <c r="JG19">
        <v>2</v>
      </c>
      <c r="JH19">
        <v>2</v>
      </c>
      <c r="JI19">
        <v>2</v>
      </c>
      <c r="JJ19">
        <v>2</v>
      </c>
      <c r="JK19">
        <v>2</v>
      </c>
      <c r="JL19">
        <v>2</v>
      </c>
      <c r="JM19">
        <v>2</v>
      </c>
      <c r="JN19">
        <v>2</v>
      </c>
      <c r="JO19">
        <v>2</v>
      </c>
      <c r="JP19">
        <v>2</v>
      </c>
      <c r="JQ19">
        <v>1387</v>
      </c>
      <c r="JR19">
        <v>1387</v>
      </c>
      <c r="JS19">
        <v>1387</v>
      </c>
      <c r="JT19">
        <v>1379</v>
      </c>
      <c r="JU19">
        <v>1377</v>
      </c>
      <c r="JV19">
        <v>1377</v>
      </c>
      <c r="JW19">
        <v>1377</v>
      </c>
      <c r="JX19">
        <v>1377</v>
      </c>
      <c r="JY19">
        <v>1377</v>
      </c>
      <c r="JZ19">
        <v>1302</v>
      </c>
      <c r="KA19">
        <v>1302</v>
      </c>
      <c r="KB19">
        <v>1302</v>
      </c>
      <c r="KC19">
        <v>1302</v>
      </c>
      <c r="KD19">
        <v>1302</v>
      </c>
      <c r="KE19">
        <v>77</v>
      </c>
      <c r="KF19">
        <v>77</v>
      </c>
      <c r="KG19">
        <v>77</v>
      </c>
      <c r="KH19">
        <v>77</v>
      </c>
      <c r="KI19">
        <v>77</v>
      </c>
      <c r="KJ19">
        <v>77</v>
      </c>
      <c r="KK19">
        <v>230</v>
      </c>
      <c r="KL19">
        <v>230</v>
      </c>
      <c r="KM19">
        <v>230</v>
      </c>
      <c r="KN19">
        <v>230</v>
      </c>
      <c r="KO19">
        <v>200</v>
      </c>
      <c r="KP19">
        <v>200</v>
      </c>
      <c r="KQ19">
        <v>200</v>
      </c>
      <c r="KR19">
        <v>200</v>
      </c>
      <c r="KS19">
        <v>200</v>
      </c>
      <c r="KT19">
        <v>200</v>
      </c>
      <c r="KU19">
        <v>200</v>
      </c>
      <c r="KV19">
        <v>200</v>
      </c>
      <c r="KW19">
        <v>200</v>
      </c>
      <c r="KX19">
        <v>200</v>
      </c>
      <c r="KY19">
        <v>200</v>
      </c>
      <c r="KZ19">
        <v>200</v>
      </c>
      <c r="LA19">
        <v>200</v>
      </c>
      <c r="LB19">
        <v>200</v>
      </c>
      <c r="LC19">
        <v>200</v>
      </c>
      <c r="LD19">
        <v>200</v>
      </c>
      <c r="LE19">
        <v>200</v>
      </c>
      <c r="LF19">
        <v>200</v>
      </c>
      <c r="LG19">
        <v>200</v>
      </c>
      <c r="LH19">
        <v>200</v>
      </c>
      <c r="LI19">
        <v>200</v>
      </c>
      <c r="LJ19">
        <v>595</v>
      </c>
      <c r="LK19">
        <v>595</v>
      </c>
      <c r="LL19">
        <v>595</v>
      </c>
      <c r="LM19">
        <v>595</v>
      </c>
      <c r="LN19">
        <v>593</v>
      </c>
      <c r="LO19">
        <v>539</v>
      </c>
      <c r="LP19">
        <v>193</v>
      </c>
      <c r="LQ19">
        <v>2</v>
      </c>
      <c r="LR19">
        <v>2</v>
      </c>
      <c r="LS19">
        <v>2</v>
      </c>
      <c r="LT19">
        <v>2</v>
      </c>
      <c r="LU19">
        <v>2</v>
      </c>
      <c r="LV19">
        <v>2</v>
      </c>
      <c r="LW19">
        <v>2</v>
      </c>
      <c r="LX19">
        <v>2</v>
      </c>
      <c r="LY19">
        <v>2</v>
      </c>
      <c r="LZ19">
        <v>2</v>
      </c>
      <c r="MA19">
        <v>2</v>
      </c>
      <c r="MB19">
        <v>1</v>
      </c>
      <c r="MC19">
        <v>1</v>
      </c>
      <c r="MD19">
        <v>317</v>
      </c>
      <c r="ME19">
        <v>317</v>
      </c>
      <c r="MF19">
        <v>317</v>
      </c>
      <c r="MG19">
        <v>317</v>
      </c>
      <c r="MH19">
        <v>317</v>
      </c>
      <c r="MI19">
        <v>317</v>
      </c>
      <c r="MJ19">
        <v>317</v>
      </c>
      <c r="MK19">
        <v>310</v>
      </c>
      <c r="ML19">
        <v>297</v>
      </c>
      <c r="MM19">
        <v>277</v>
      </c>
      <c r="MN19">
        <v>49</v>
      </c>
      <c r="MO19">
        <v>49</v>
      </c>
      <c r="MP19">
        <v>49</v>
      </c>
      <c r="MQ19">
        <v>80</v>
      </c>
      <c r="MR19">
        <v>80</v>
      </c>
      <c r="MS19">
        <v>80</v>
      </c>
      <c r="MT19">
        <v>80</v>
      </c>
      <c r="MU19">
        <v>80</v>
      </c>
      <c r="MV19">
        <v>80</v>
      </c>
      <c r="MW19">
        <v>80</v>
      </c>
      <c r="MX19">
        <v>639</v>
      </c>
      <c r="MY19">
        <v>638</v>
      </c>
      <c r="MZ19">
        <v>638</v>
      </c>
      <c r="NA19">
        <v>620</v>
      </c>
      <c r="NB19">
        <v>620</v>
      </c>
      <c r="NC19">
        <v>620</v>
      </c>
      <c r="ND19">
        <v>602</v>
      </c>
      <c r="NE19">
        <v>223</v>
      </c>
      <c r="NF19">
        <v>223</v>
      </c>
      <c r="NG19">
        <v>223</v>
      </c>
      <c r="NH19">
        <v>223</v>
      </c>
      <c r="NI19">
        <v>223</v>
      </c>
      <c r="NJ19">
        <v>223</v>
      </c>
      <c r="NK19">
        <v>223</v>
      </c>
      <c r="NL19">
        <v>223</v>
      </c>
      <c r="NM19">
        <v>223</v>
      </c>
      <c r="NN19">
        <v>223</v>
      </c>
      <c r="NO19">
        <v>224</v>
      </c>
      <c r="NP19">
        <v>206</v>
      </c>
      <c r="NQ19">
        <v>152</v>
      </c>
      <c r="NR19">
        <v>151</v>
      </c>
      <c r="NS19">
        <v>151</v>
      </c>
      <c r="NT19">
        <v>151</v>
      </c>
      <c r="NU19">
        <v>151</v>
      </c>
      <c r="NV19">
        <v>151</v>
      </c>
      <c r="NW19">
        <v>2189</v>
      </c>
      <c r="NX19">
        <v>2189</v>
      </c>
      <c r="NY19">
        <v>2189</v>
      </c>
      <c r="NZ19">
        <v>2189</v>
      </c>
      <c r="OA19">
        <v>2189</v>
      </c>
      <c r="OB19">
        <v>2149</v>
      </c>
      <c r="OC19">
        <v>2149</v>
      </c>
      <c r="OD19">
        <v>2149</v>
      </c>
      <c r="OE19">
        <v>2142</v>
      </c>
      <c r="OF19">
        <v>492</v>
      </c>
      <c r="OG19">
        <v>407</v>
      </c>
      <c r="OH19">
        <v>407</v>
      </c>
      <c r="OI19">
        <v>407</v>
      </c>
      <c r="OJ19">
        <v>397</v>
      </c>
      <c r="OK19">
        <v>376</v>
      </c>
      <c r="OL19">
        <v>151</v>
      </c>
      <c r="OM19">
        <v>151</v>
      </c>
      <c r="ON19">
        <v>151</v>
      </c>
      <c r="OO19">
        <v>151</v>
      </c>
      <c r="OP19">
        <v>151</v>
      </c>
      <c r="OQ19">
        <v>151</v>
      </c>
      <c r="OR19">
        <v>372</v>
      </c>
      <c r="OS19">
        <v>374</v>
      </c>
      <c r="OT19">
        <v>374</v>
      </c>
      <c r="OU19">
        <v>375</v>
      </c>
      <c r="OV19">
        <v>375</v>
      </c>
      <c r="OW19">
        <v>375</v>
      </c>
      <c r="OX19">
        <v>367</v>
      </c>
      <c r="OY19">
        <v>351</v>
      </c>
      <c r="OZ19">
        <v>352</v>
      </c>
      <c r="PA19">
        <v>352</v>
      </c>
      <c r="PB19">
        <v>351</v>
      </c>
      <c r="PC19">
        <v>353</v>
      </c>
      <c r="PD19">
        <v>351</v>
      </c>
      <c r="PE19">
        <v>311</v>
      </c>
      <c r="PF19">
        <v>311</v>
      </c>
      <c r="PG19">
        <v>386</v>
      </c>
      <c r="PH19">
        <v>176</v>
      </c>
      <c r="PI19">
        <v>176</v>
      </c>
      <c r="PJ19">
        <v>166</v>
      </c>
      <c r="PK19">
        <v>855</v>
      </c>
      <c r="PL19">
        <v>793</v>
      </c>
      <c r="PM19">
        <v>793</v>
      </c>
      <c r="PN19">
        <v>793</v>
      </c>
      <c r="PO19">
        <v>776</v>
      </c>
      <c r="PP19">
        <v>776</v>
      </c>
      <c r="PQ19">
        <v>766</v>
      </c>
      <c r="PR19">
        <v>765</v>
      </c>
      <c r="PS19">
        <v>605</v>
      </c>
      <c r="PT19">
        <v>605</v>
      </c>
      <c r="PU19">
        <v>515</v>
      </c>
      <c r="PV19">
        <v>515</v>
      </c>
      <c r="PW19">
        <v>290</v>
      </c>
      <c r="PX19">
        <v>290</v>
      </c>
      <c r="PY19">
        <v>290</v>
      </c>
      <c r="PZ19">
        <v>290</v>
      </c>
      <c r="QA19">
        <v>290</v>
      </c>
      <c r="QB19">
        <v>260</v>
      </c>
      <c r="QC19">
        <v>210</v>
      </c>
      <c r="QD19">
        <v>210</v>
      </c>
      <c r="QE19">
        <v>1920</v>
      </c>
      <c r="QF19">
        <v>1820</v>
      </c>
      <c r="QG19">
        <v>1350</v>
      </c>
      <c r="QH19">
        <v>1350</v>
      </c>
      <c r="QI19">
        <v>1350</v>
      </c>
      <c r="QJ19">
        <v>1350</v>
      </c>
      <c r="QK19">
        <v>1350</v>
      </c>
      <c r="QL19">
        <v>1300</v>
      </c>
      <c r="QM19">
        <v>1300</v>
      </c>
      <c r="QN19">
        <v>1003</v>
      </c>
      <c r="QO19">
        <v>405</v>
      </c>
      <c r="QP19">
        <v>176</v>
      </c>
      <c r="QQ19">
        <v>176</v>
      </c>
      <c r="QR19">
        <v>176</v>
      </c>
      <c r="QS19">
        <v>176</v>
      </c>
      <c r="QT19">
        <v>176</v>
      </c>
      <c r="QU19">
        <v>176</v>
      </c>
      <c r="QV19">
        <v>176</v>
      </c>
      <c r="QW19">
        <v>176</v>
      </c>
      <c r="QX19">
        <v>148</v>
      </c>
      <c r="QY19">
        <v>148</v>
      </c>
      <c r="QZ19">
        <v>148</v>
      </c>
      <c r="RA19">
        <v>148</v>
      </c>
      <c r="RB19">
        <v>148</v>
      </c>
      <c r="RC19">
        <v>148</v>
      </c>
      <c r="RD19">
        <v>243</v>
      </c>
      <c r="RE19">
        <v>243</v>
      </c>
      <c r="RF19">
        <v>243</v>
      </c>
      <c r="RG19">
        <v>168</v>
      </c>
      <c r="RH19">
        <v>168</v>
      </c>
      <c r="RI19">
        <v>168</v>
      </c>
      <c r="RJ19">
        <v>136</v>
      </c>
      <c r="RK19">
        <v>135</v>
      </c>
      <c r="RL19">
        <v>135</v>
      </c>
      <c r="RM19">
        <v>77</v>
      </c>
      <c r="RN19">
        <v>77</v>
      </c>
      <c r="RO19">
        <v>88</v>
      </c>
      <c r="RP19">
        <v>88</v>
      </c>
      <c r="RQ19">
        <v>88</v>
      </c>
      <c r="RR19">
        <v>89</v>
      </c>
      <c r="RS19">
        <v>89</v>
      </c>
      <c r="RT19">
        <v>77</v>
      </c>
      <c r="RU19">
        <v>32</v>
      </c>
      <c r="RV19">
        <v>3</v>
      </c>
      <c r="RW19">
        <v>2</v>
      </c>
      <c r="RX19">
        <v>610</v>
      </c>
      <c r="RY19">
        <v>610</v>
      </c>
      <c r="RZ19">
        <v>501</v>
      </c>
      <c r="SA19">
        <v>501</v>
      </c>
      <c r="SB19">
        <v>453</v>
      </c>
      <c r="SC19">
        <v>452</v>
      </c>
      <c r="SD19">
        <v>240</v>
      </c>
      <c r="SE19">
        <v>241</v>
      </c>
      <c r="SF19">
        <v>241</v>
      </c>
      <c r="SG19">
        <v>241</v>
      </c>
      <c r="SH19">
        <v>201</v>
      </c>
      <c r="SI19">
        <v>226</v>
      </c>
      <c r="SJ19">
        <v>216</v>
      </c>
      <c r="SK19">
        <v>215</v>
      </c>
      <c r="SL19">
        <v>215</v>
      </c>
      <c r="SM19">
        <v>215</v>
      </c>
      <c r="SN19">
        <v>215</v>
      </c>
      <c r="SO19">
        <v>215</v>
      </c>
      <c r="SP19">
        <v>215</v>
      </c>
      <c r="SQ19">
        <v>214</v>
      </c>
      <c r="SR19">
        <v>214</v>
      </c>
      <c r="SS19">
        <v>214</v>
      </c>
      <c r="ST19">
        <v>213</v>
      </c>
      <c r="SU19">
        <v>109</v>
      </c>
      <c r="SV19">
        <v>109</v>
      </c>
      <c r="SW19">
        <v>260</v>
      </c>
      <c r="SX19">
        <v>260</v>
      </c>
      <c r="SY19">
        <v>258</v>
      </c>
      <c r="SZ19">
        <v>258</v>
      </c>
      <c r="TA19">
        <v>258</v>
      </c>
      <c r="TB19">
        <v>258</v>
      </c>
      <c r="TC19">
        <v>258</v>
      </c>
      <c r="TD19">
        <v>227</v>
      </c>
      <c r="TE19">
        <v>227</v>
      </c>
      <c r="TF19">
        <v>228</v>
      </c>
      <c r="TG19">
        <v>76</v>
      </c>
      <c r="TH19">
        <v>76</v>
      </c>
      <c r="TI19">
        <v>49</v>
      </c>
      <c r="TJ19">
        <v>49</v>
      </c>
      <c r="TK19">
        <v>49</v>
      </c>
      <c r="TL19">
        <v>49</v>
      </c>
      <c r="TM19">
        <v>49</v>
      </c>
      <c r="TN19">
        <v>50</v>
      </c>
      <c r="TO19">
        <v>41</v>
      </c>
      <c r="TP19">
        <v>1</v>
      </c>
      <c r="TQ19">
        <v>179</v>
      </c>
      <c r="TR19">
        <v>169</v>
      </c>
      <c r="TS19">
        <v>169</v>
      </c>
      <c r="TT19">
        <v>169</v>
      </c>
      <c r="TU19">
        <v>144</v>
      </c>
      <c r="TV19">
        <v>123</v>
      </c>
      <c r="TW19">
        <v>123</v>
      </c>
      <c r="TX19">
        <v>123</v>
      </c>
      <c r="TY19">
        <v>123</v>
      </c>
      <c r="TZ19">
        <v>132</v>
      </c>
      <c r="UA19">
        <v>132</v>
      </c>
      <c r="UB19">
        <v>131</v>
      </c>
      <c r="UC19">
        <v>131</v>
      </c>
      <c r="UD19">
        <v>131</v>
      </c>
      <c r="UE19">
        <v>131</v>
      </c>
      <c r="UF19">
        <v>131</v>
      </c>
      <c r="UG19">
        <v>131</v>
      </c>
      <c r="UH19">
        <v>131</v>
      </c>
      <c r="UI19">
        <v>131</v>
      </c>
      <c r="UJ19">
        <v>131</v>
      </c>
      <c r="UK19">
        <v>297</v>
      </c>
      <c r="UL19">
        <v>295</v>
      </c>
      <c r="UM19">
        <v>295</v>
      </c>
      <c r="UN19">
        <v>295</v>
      </c>
      <c r="UO19">
        <v>295</v>
      </c>
      <c r="UP19">
        <v>295</v>
      </c>
      <c r="UQ19">
        <v>294</v>
      </c>
      <c r="UR19">
        <v>294</v>
      </c>
      <c r="US19">
        <v>294</v>
      </c>
      <c r="UT19">
        <v>294</v>
      </c>
      <c r="UU19">
        <v>294</v>
      </c>
      <c r="UV19">
        <v>285</v>
      </c>
      <c r="UW19">
        <v>325</v>
      </c>
      <c r="UX19">
        <v>239</v>
      </c>
      <c r="UY19">
        <v>235</v>
      </c>
      <c r="UZ19">
        <v>235</v>
      </c>
      <c r="VA19">
        <v>235</v>
      </c>
      <c r="VB19">
        <v>235</v>
      </c>
      <c r="VC19">
        <v>235</v>
      </c>
      <c r="VD19">
        <v>235</v>
      </c>
      <c r="VE19">
        <v>235</v>
      </c>
      <c r="VF19">
        <v>201</v>
      </c>
      <c r="VG19">
        <v>200</v>
      </c>
      <c r="VH19">
        <v>200</v>
      </c>
      <c r="VI19">
        <v>220</v>
      </c>
      <c r="VJ19">
        <v>238</v>
      </c>
      <c r="VK19">
        <v>238</v>
      </c>
      <c r="VL19">
        <v>188</v>
      </c>
      <c r="VM19">
        <v>238</v>
      </c>
      <c r="VN19">
        <v>238</v>
      </c>
      <c r="VO19">
        <v>147</v>
      </c>
      <c r="VP19">
        <v>147</v>
      </c>
      <c r="VQ19">
        <v>129</v>
      </c>
      <c r="VR19">
        <v>129</v>
      </c>
      <c r="VS19">
        <v>129</v>
      </c>
      <c r="VT19">
        <v>129</v>
      </c>
      <c r="VU19">
        <v>78</v>
      </c>
      <c r="VV19">
        <v>73</v>
      </c>
      <c r="VW19">
        <v>73</v>
      </c>
      <c r="VX19">
        <v>9</v>
      </c>
      <c r="VY19">
        <v>9</v>
      </c>
      <c r="VZ19">
        <v>5</v>
      </c>
      <c r="WA19">
        <v>2</v>
      </c>
      <c r="WB19">
        <v>2</v>
      </c>
      <c r="WC19">
        <v>2</v>
      </c>
      <c r="WD19">
        <v>560</v>
      </c>
      <c r="WE19">
        <v>560</v>
      </c>
      <c r="WF19">
        <v>521</v>
      </c>
      <c r="WG19">
        <v>471</v>
      </c>
      <c r="WH19">
        <v>466</v>
      </c>
      <c r="WI19">
        <v>466</v>
      </c>
      <c r="WJ19">
        <v>466</v>
      </c>
      <c r="WK19">
        <v>415</v>
      </c>
      <c r="WL19">
        <v>415</v>
      </c>
      <c r="WM19">
        <v>415</v>
      </c>
      <c r="WN19">
        <v>325</v>
      </c>
      <c r="WO19">
        <v>325</v>
      </c>
      <c r="WP19">
        <v>325</v>
      </c>
      <c r="WQ19">
        <v>324</v>
      </c>
      <c r="WR19">
        <v>324</v>
      </c>
      <c r="WS19">
        <v>324</v>
      </c>
      <c r="WT19">
        <v>301</v>
      </c>
      <c r="WU19">
        <v>301</v>
      </c>
      <c r="WV19">
        <v>210</v>
      </c>
      <c r="WW19">
        <v>50</v>
      </c>
      <c r="WX19">
        <v>535</v>
      </c>
      <c r="WY19">
        <v>523</v>
      </c>
      <c r="WZ19">
        <v>523</v>
      </c>
      <c r="XA19">
        <v>519</v>
      </c>
      <c r="XB19">
        <v>519</v>
      </c>
      <c r="XC19">
        <v>510</v>
      </c>
      <c r="XD19">
        <v>539</v>
      </c>
      <c r="XE19">
        <v>539</v>
      </c>
      <c r="XF19">
        <v>539</v>
      </c>
      <c r="XG19">
        <v>538</v>
      </c>
      <c r="XH19">
        <v>537</v>
      </c>
      <c r="XI19">
        <v>537</v>
      </c>
      <c r="XJ19">
        <v>437</v>
      </c>
      <c r="XK19">
        <v>437</v>
      </c>
      <c r="XL19">
        <v>437</v>
      </c>
      <c r="XM19">
        <v>437</v>
      </c>
      <c r="XN19">
        <v>437</v>
      </c>
      <c r="XO19">
        <v>437</v>
      </c>
      <c r="XP19">
        <v>287</v>
      </c>
      <c r="XQ19">
        <v>282</v>
      </c>
      <c r="XR19">
        <v>282</v>
      </c>
      <c r="XS19">
        <v>282</v>
      </c>
      <c r="XT19">
        <v>204</v>
      </c>
      <c r="XU19">
        <v>204</v>
      </c>
      <c r="XV19">
        <v>204</v>
      </c>
      <c r="XW19">
        <v>8682</v>
      </c>
      <c r="XX19">
        <v>8331</v>
      </c>
      <c r="XY19">
        <v>7903</v>
      </c>
      <c r="XZ19">
        <v>7734</v>
      </c>
      <c r="YA19">
        <v>7672</v>
      </c>
      <c r="YB19">
        <v>7669</v>
      </c>
      <c r="YC19">
        <v>7152</v>
      </c>
      <c r="YD19">
        <v>6796</v>
      </c>
      <c r="YE19">
        <v>6582</v>
      </c>
      <c r="YF19">
        <v>6381</v>
      </c>
      <c r="YG19">
        <v>6380</v>
      </c>
      <c r="YH19">
        <v>6380</v>
      </c>
      <c r="YI19">
        <v>6375</v>
      </c>
      <c r="YJ19">
        <v>6375</v>
      </c>
      <c r="YK19">
        <v>6375</v>
      </c>
      <c r="YL19">
        <v>6374</v>
      </c>
      <c r="YM19">
        <v>6155</v>
      </c>
      <c r="YN19">
        <v>5970</v>
      </c>
      <c r="YO19">
        <v>5855</v>
      </c>
      <c r="YP19">
        <v>5855</v>
      </c>
      <c r="YQ19">
        <v>5914</v>
      </c>
      <c r="YR19">
        <v>5753</v>
      </c>
      <c r="YS19">
        <v>5852</v>
      </c>
      <c r="YT19">
        <v>5838</v>
      </c>
      <c r="YU19">
        <v>5600</v>
      </c>
      <c r="YV19">
        <v>5300</v>
      </c>
      <c r="YW19">
        <v>5202</v>
      </c>
      <c r="YX19">
        <v>4942</v>
      </c>
      <c r="YY19">
        <v>4897</v>
      </c>
      <c r="YZ19">
        <v>4851</v>
      </c>
      <c r="ZA19">
        <v>4851</v>
      </c>
      <c r="ZB19">
        <v>3731</v>
      </c>
      <c r="ZC19">
        <v>3530</v>
      </c>
      <c r="ZD19">
        <v>3490</v>
      </c>
      <c r="ZE19">
        <v>3473</v>
      </c>
      <c r="ZF19">
        <v>2473</v>
      </c>
      <c r="ZG19">
        <v>173</v>
      </c>
      <c r="ZH19">
        <v>173</v>
      </c>
      <c r="ZI19">
        <v>124</v>
      </c>
      <c r="ZJ19">
        <v>124</v>
      </c>
      <c r="ZK19">
        <v>114</v>
      </c>
      <c r="ZL19">
        <v>114</v>
      </c>
      <c r="ZM19">
        <v>107</v>
      </c>
      <c r="ZN19">
        <v>107</v>
      </c>
      <c r="ZO19">
        <v>107</v>
      </c>
      <c r="ZP19">
        <v>1125</v>
      </c>
      <c r="ZQ19">
        <v>1131</v>
      </c>
      <c r="ZR19">
        <v>1041</v>
      </c>
      <c r="ZS19">
        <v>1040</v>
      </c>
      <c r="ZT19">
        <v>821</v>
      </c>
      <c r="ZU19">
        <v>821</v>
      </c>
      <c r="ZV19">
        <v>821</v>
      </c>
      <c r="ZW19">
        <v>821</v>
      </c>
      <c r="ZX19">
        <v>813</v>
      </c>
      <c r="ZY19">
        <v>813</v>
      </c>
      <c r="ZZ19">
        <v>813</v>
      </c>
      <c r="AAA19">
        <v>743</v>
      </c>
      <c r="AAB19">
        <v>703</v>
      </c>
      <c r="AAC19">
        <v>702</v>
      </c>
      <c r="AAD19">
        <v>702</v>
      </c>
      <c r="AAE19">
        <v>312</v>
      </c>
      <c r="AAF19">
        <v>312</v>
      </c>
      <c r="AAG19">
        <v>261</v>
      </c>
      <c r="AAH19">
        <v>211</v>
      </c>
      <c r="AAI19">
        <v>211</v>
      </c>
      <c r="AAJ19">
        <v>1016</v>
      </c>
      <c r="AAK19">
        <v>877</v>
      </c>
      <c r="AAL19">
        <v>282</v>
      </c>
      <c r="AAM19">
        <v>282</v>
      </c>
      <c r="AAN19">
        <v>282</v>
      </c>
      <c r="AAO19">
        <v>272</v>
      </c>
      <c r="AAP19">
        <v>251</v>
      </c>
      <c r="AAQ19">
        <v>251</v>
      </c>
      <c r="AAR19">
        <v>250</v>
      </c>
      <c r="AAS19">
        <v>250</v>
      </c>
      <c r="AAT19">
        <v>250</v>
      </c>
      <c r="AAU19">
        <v>250</v>
      </c>
      <c r="AAV19">
        <v>250</v>
      </c>
      <c r="AAW19">
        <v>250</v>
      </c>
      <c r="AAX19">
        <v>250</v>
      </c>
      <c r="AAY19">
        <v>250</v>
      </c>
      <c r="AAZ19">
        <v>250</v>
      </c>
      <c r="ABA19">
        <v>250</v>
      </c>
      <c r="ABB19">
        <v>250</v>
      </c>
      <c r="ABC19">
        <v>250</v>
      </c>
      <c r="ABD19">
        <v>1928</v>
      </c>
      <c r="ABE19">
        <v>1928</v>
      </c>
      <c r="ABF19">
        <v>1927</v>
      </c>
      <c r="ABG19">
        <v>1922</v>
      </c>
      <c r="ABH19">
        <v>472</v>
      </c>
      <c r="ABI19">
        <v>299</v>
      </c>
      <c r="ABJ19">
        <v>198</v>
      </c>
      <c r="ABK19">
        <v>198</v>
      </c>
      <c r="ABL19">
        <v>198</v>
      </c>
      <c r="ABM19">
        <v>198</v>
      </c>
      <c r="ABN19">
        <v>198</v>
      </c>
      <c r="ABO19">
        <v>198</v>
      </c>
      <c r="ABP19">
        <v>198</v>
      </c>
      <c r="ABQ19">
        <v>148</v>
      </c>
      <c r="ABR19">
        <v>147</v>
      </c>
      <c r="ABS19">
        <v>147</v>
      </c>
      <c r="ABT19">
        <v>147</v>
      </c>
      <c r="ABU19">
        <v>146</v>
      </c>
      <c r="ABV19">
        <v>146</v>
      </c>
      <c r="ABW19">
        <v>126</v>
      </c>
      <c r="ABX19">
        <v>125</v>
      </c>
      <c r="ABY19">
        <v>125</v>
      </c>
      <c r="ABZ19">
        <v>125</v>
      </c>
      <c r="ACA19">
        <v>125</v>
      </c>
      <c r="ACB19">
        <v>125</v>
      </c>
      <c r="ACC19">
        <v>664</v>
      </c>
      <c r="ACD19">
        <v>654</v>
      </c>
      <c r="ACE19">
        <v>506</v>
      </c>
      <c r="ACF19">
        <v>496</v>
      </c>
      <c r="ACG19">
        <v>476</v>
      </c>
      <c r="ACH19">
        <v>475</v>
      </c>
      <c r="ACI19">
        <v>475</v>
      </c>
      <c r="ACJ19">
        <v>425</v>
      </c>
      <c r="ACK19">
        <v>425</v>
      </c>
      <c r="ACL19">
        <v>438</v>
      </c>
      <c r="ACM19">
        <v>433</v>
      </c>
      <c r="ACN19">
        <v>433</v>
      </c>
      <c r="ACO19">
        <v>429</v>
      </c>
      <c r="ACP19">
        <v>429</v>
      </c>
      <c r="ACQ19">
        <v>429</v>
      </c>
      <c r="ACR19">
        <v>400</v>
      </c>
      <c r="ACS19">
        <v>369</v>
      </c>
      <c r="ACT19">
        <v>369</v>
      </c>
      <c r="ACU19">
        <v>317</v>
      </c>
      <c r="ACV19">
        <v>254</v>
      </c>
      <c r="ACW19">
        <v>539</v>
      </c>
      <c r="ACX19">
        <v>339</v>
      </c>
      <c r="ACY19">
        <v>332</v>
      </c>
      <c r="ACZ19">
        <v>327</v>
      </c>
      <c r="ADA19">
        <v>267</v>
      </c>
      <c r="ADB19">
        <v>261</v>
      </c>
      <c r="ADC19">
        <v>261</v>
      </c>
      <c r="ADD19">
        <v>256</v>
      </c>
      <c r="ADE19">
        <v>256</v>
      </c>
      <c r="ADF19">
        <v>155</v>
      </c>
      <c r="ADG19">
        <v>155</v>
      </c>
      <c r="ADH19">
        <v>150</v>
      </c>
      <c r="ADI19">
        <v>150</v>
      </c>
      <c r="ADJ19">
        <v>150</v>
      </c>
      <c r="ADK19">
        <v>150</v>
      </c>
      <c r="ADL19">
        <v>150</v>
      </c>
      <c r="ADM19">
        <v>200</v>
      </c>
      <c r="ADN19">
        <v>200</v>
      </c>
      <c r="ADO19">
        <v>200</v>
      </c>
      <c r="ADP19">
        <v>200</v>
      </c>
      <c r="ADQ19">
        <v>502</v>
      </c>
      <c r="ADR19">
        <v>443</v>
      </c>
      <c r="ADS19">
        <v>443</v>
      </c>
      <c r="ADT19">
        <v>443</v>
      </c>
      <c r="ADU19">
        <v>432</v>
      </c>
      <c r="ADV19">
        <v>430</v>
      </c>
      <c r="ADW19">
        <v>430</v>
      </c>
      <c r="ADX19">
        <v>430</v>
      </c>
      <c r="ADY19">
        <v>430</v>
      </c>
      <c r="ADZ19">
        <v>430</v>
      </c>
      <c r="AEA19">
        <v>430</v>
      </c>
      <c r="AEB19">
        <v>430</v>
      </c>
      <c r="AEC19">
        <v>430</v>
      </c>
      <c r="AED19">
        <v>430</v>
      </c>
      <c r="AEE19">
        <v>421</v>
      </c>
      <c r="AEF19">
        <v>418</v>
      </c>
      <c r="AEG19">
        <v>368</v>
      </c>
      <c r="AEH19">
        <v>317</v>
      </c>
      <c r="AEI19">
        <v>317</v>
      </c>
      <c r="AEJ19">
        <v>317</v>
      </c>
      <c r="AEK19">
        <v>297</v>
      </c>
      <c r="AEL19">
        <v>256</v>
      </c>
      <c r="AEM19">
        <v>251</v>
      </c>
      <c r="AEN19">
        <v>251</v>
      </c>
      <c r="AEO19">
        <v>242</v>
      </c>
      <c r="AEP19">
        <v>915</v>
      </c>
      <c r="AEQ19">
        <v>915</v>
      </c>
      <c r="AER19">
        <v>916</v>
      </c>
      <c r="AES19">
        <v>863</v>
      </c>
      <c r="AET19">
        <v>863</v>
      </c>
      <c r="AEU19">
        <v>866</v>
      </c>
      <c r="AEV19">
        <v>867</v>
      </c>
      <c r="AEW19">
        <v>867</v>
      </c>
      <c r="AEX19">
        <v>867</v>
      </c>
      <c r="AEY19">
        <v>867</v>
      </c>
      <c r="AEZ19">
        <v>867</v>
      </c>
      <c r="AFA19">
        <v>799</v>
      </c>
      <c r="AFB19">
        <v>799</v>
      </c>
      <c r="AFC19">
        <v>799</v>
      </c>
      <c r="AFD19">
        <v>770</v>
      </c>
      <c r="AFE19">
        <v>769</v>
      </c>
      <c r="AFF19">
        <v>698</v>
      </c>
      <c r="AFG19">
        <v>698</v>
      </c>
      <c r="AFH19">
        <v>422</v>
      </c>
      <c r="AFI19">
        <v>422</v>
      </c>
      <c r="AFJ19">
        <v>1396</v>
      </c>
      <c r="AFK19">
        <v>1396</v>
      </c>
      <c r="AFL19">
        <v>1395</v>
      </c>
      <c r="AFM19">
        <v>1337</v>
      </c>
      <c r="AFN19">
        <v>1279</v>
      </c>
      <c r="AFO19">
        <v>1259</v>
      </c>
      <c r="AFP19">
        <v>1162</v>
      </c>
      <c r="AFQ19">
        <v>1162</v>
      </c>
      <c r="AFR19">
        <v>912</v>
      </c>
      <c r="AFS19">
        <v>714</v>
      </c>
      <c r="AFT19">
        <v>672</v>
      </c>
      <c r="AFU19">
        <v>672</v>
      </c>
      <c r="AFV19">
        <v>671</v>
      </c>
      <c r="AFW19">
        <v>671</v>
      </c>
      <c r="AFX19">
        <v>664</v>
      </c>
      <c r="AFY19">
        <v>662</v>
      </c>
      <c r="AFZ19">
        <v>656</v>
      </c>
      <c r="AGA19">
        <v>556</v>
      </c>
      <c r="AGB19">
        <v>556</v>
      </c>
      <c r="AGC19">
        <v>505</v>
      </c>
      <c r="AGD19">
        <v>1925</v>
      </c>
      <c r="AGE19">
        <v>1925</v>
      </c>
      <c r="AGF19">
        <v>1924</v>
      </c>
      <c r="AGG19">
        <v>1819</v>
      </c>
      <c r="AGH19">
        <v>1688</v>
      </c>
      <c r="AGI19">
        <v>1316</v>
      </c>
      <c r="AGJ19">
        <v>1395</v>
      </c>
      <c r="AGK19">
        <v>995</v>
      </c>
      <c r="AGL19">
        <v>996</v>
      </c>
      <c r="AGM19">
        <v>995</v>
      </c>
      <c r="AGN19">
        <v>814</v>
      </c>
      <c r="AGO19">
        <v>764</v>
      </c>
      <c r="AGP19">
        <v>736</v>
      </c>
      <c r="AGQ19">
        <v>736</v>
      </c>
      <c r="AGR19">
        <v>646</v>
      </c>
      <c r="AGS19">
        <v>638</v>
      </c>
      <c r="AGT19">
        <v>438</v>
      </c>
      <c r="AGU19">
        <v>437</v>
      </c>
      <c r="AGV19">
        <v>437</v>
      </c>
      <c r="AGW19">
        <v>417</v>
      </c>
      <c r="AGX19">
        <v>417</v>
      </c>
      <c r="AGY19">
        <v>418</v>
      </c>
      <c r="AGZ19">
        <v>418</v>
      </c>
      <c r="AHA19">
        <v>418</v>
      </c>
      <c r="AHB19">
        <v>418</v>
      </c>
      <c r="AHC19">
        <v>1870</v>
      </c>
      <c r="AHD19">
        <v>1277</v>
      </c>
      <c r="AHE19">
        <v>1273</v>
      </c>
      <c r="AHF19">
        <v>1273</v>
      </c>
      <c r="AHG19">
        <v>1271</v>
      </c>
      <c r="AHH19">
        <v>1271</v>
      </c>
      <c r="AHI19">
        <v>1265</v>
      </c>
      <c r="AHJ19">
        <v>1188</v>
      </c>
      <c r="AHK19">
        <v>1188</v>
      </c>
      <c r="AHL19">
        <v>1188</v>
      </c>
      <c r="AHM19">
        <v>1104</v>
      </c>
      <c r="AHN19">
        <v>974</v>
      </c>
      <c r="AHO19">
        <v>924</v>
      </c>
      <c r="AHP19">
        <v>924</v>
      </c>
      <c r="AHQ19">
        <v>924</v>
      </c>
      <c r="AHR19">
        <v>874</v>
      </c>
      <c r="AHS19">
        <v>874</v>
      </c>
      <c r="AHT19">
        <v>819</v>
      </c>
      <c r="AHU19">
        <v>720</v>
      </c>
      <c r="AHV19">
        <v>558</v>
      </c>
      <c r="AHW19">
        <v>1266</v>
      </c>
      <c r="AHX19">
        <v>1220</v>
      </c>
      <c r="AHY19">
        <v>1220</v>
      </c>
      <c r="AHZ19">
        <v>1216</v>
      </c>
      <c r="AIA19">
        <v>1210</v>
      </c>
      <c r="AIB19">
        <v>1160</v>
      </c>
      <c r="AIC19">
        <v>1110</v>
      </c>
      <c r="AID19">
        <v>1111</v>
      </c>
      <c r="AIE19">
        <v>1111</v>
      </c>
      <c r="AIF19">
        <v>1111</v>
      </c>
      <c r="AIG19">
        <v>1111</v>
      </c>
      <c r="AIH19">
        <v>911</v>
      </c>
      <c r="AII19">
        <v>860</v>
      </c>
      <c r="AIJ19">
        <v>860</v>
      </c>
      <c r="AIK19">
        <v>831</v>
      </c>
      <c r="AIL19">
        <v>770</v>
      </c>
      <c r="AIM19">
        <v>720</v>
      </c>
      <c r="AIN19">
        <v>670</v>
      </c>
      <c r="AIO19">
        <v>668</v>
      </c>
      <c r="AIP19">
        <v>358</v>
      </c>
      <c r="AIQ19">
        <v>2623</v>
      </c>
      <c r="AIR19">
        <v>2625</v>
      </c>
      <c r="AIS19">
        <v>2621</v>
      </c>
      <c r="AIT19">
        <v>2621</v>
      </c>
      <c r="AIU19">
        <v>2634</v>
      </c>
      <c r="AIV19">
        <v>2530</v>
      </c>
      <c r="AIW19">
        <v>2457</v>
      </c>
      <c r="AIX19">
        <v>2415</v>
      </c>
      <c r="AIY19">
        <v>2385</v>
      </c>
      <c r="AIZ19">
        <v>1946</v>
      </c>
      <c r="AJA19">
        <v>1944</v>
      </c>
      <c r="AJB19">
        <v>1899</v>
      </c>
      <c r="AJC19">
        <v>1891</v>
      </c>
      <c r="AJD19">
        <v>1645</v>
      </c>
      <c r="AJE19">
        <v>1645</v>
      </c>
      <c r="AJF19">
        <v>1261</v>
      </c>
      <c r="AJG19">
        <v>1064</v>
      </c>
      <c r="AJH19">
        <v>1064</v>
      </c>
      <c r="AJI19">
        <v>1064</v>
      </c>
      <c r="AJJ19">
        <v>1064</v>
      </c>
      <c r="AJK19">
        <v>1064</v>
      </c>
      <c r="AJL19">
        <v>1064</v>
      </c>
      <c r="AJM19">
        <v>1064</v>
      </c>
      <c r="AJN19">
        <v>1064</v>
      </c>
      <c r="AJO19">
        <v>1064</v>
      </c>
      <c r="AJP19">
        <v>981</v>
      </c>
      <c r="AJQ19">
        <v>812</v>
      </c>
      <c r="AJR19">
        <v>677</v>
      </c>
      <c r="AJS19">
        <v>556</v>
      </c>
      <c r="AJT19">
        <v>480</v>
      </c>
      <c r="AJU19">
        <v>480</v>
      </c>
      <c r="AJV19">
        <v>480</v>
      </c>
      <c r="AJW19">
        <v>495</v>
      </c>
      <c r="AJX19">
        <v>495</v>
      </c>
      <c r="AJY19">
        <v>495</v>
      </c>
      <c r="AJZ19">
        <v>495</v>
      </c>
      <c r="AKA19">
        <v>495</v>
      </c>
      <c r="AKB19">
        <v>495</v>
      </c>
      <c r="AKC19">
        <v>507</v>
      </c>
      <c r="AKD19">
        <v>477</v>
      </c>
      <c r="AKE19">
        <v>477</v>
      </c>
      <c r="AKF19">
        <v>427</v>
      </c>
      <c r="AKG19">
        <v>427</v>
      </c>
      <c r="AKH19">
        <v>411</v>
      </c>
      <c r="AKI19">
        <v>311</v>
      </c>
      <c r="AKJ19">
        <v>349</v>
      </c>
      <c r="AKK19">
        <v>348</v>
      </c>
      <c r="AKL19">
        <v>348</v>
      </c>
      <c r="AKM19">
        <v>348</v>
      </c>
      <c r="AKN19">
        <v>348</v>
      </c>
      <c r="AKO19">
        <v>348</v>
      </c>
      <c r="AKP19">
        <v>348</v>
      </c>
      <c r="AKQ19">
        <v>348</v>
      </c>
      <c r="AKR19">
        <v>348</v>
      </c>
      <c r="AKS19">
        <v>348</v>
      </c>
      <c r="AKT19">
        <v>248</v>
      </c>
      <c r="AKU19">
        <v>189</v>
      </c>
      <c r="AKV19">
        <v>89</v>
      </c>
      <c r="AKW19">
        <v>89</v>
      </c>
      <c r="AKX19">
        <v>89</v>
      </c>
      <c r="AKY19">
        <v>89</v>
      </c>
      <c r="AKZ19">
        <v>89</v>
      </c>
      <c r="ALA19">
        <v>89</v>
      </c>
      <c r="ALB19">
        <v>89</v>
      </c>
      <c r="ALC19">
        <v>88</v>
      </c>
      <c r="ALD19">
        <v>61</v>
      </c>
      <c r="ALE19">
        <v>52</v>
      </c>
      <c r="ALF19">
        <v>52</v>
      </c>
      <c r="ALG19">
        <v>48</v>
      </c>
      <c r="ALH19">
        <v>48</v>
      </c>
      <c r="ALI19">
        <v>48</v>
      </c>
      <c r="ALJ19">
        <v>48</v>
      </c>
      <c r="ALK19">
        <v>48</v>
      </c>
      <c r="ALL19">
        <v>48</v>
      </c>
      <c r="ALM19">
        <v>48</v>
      </c>
      <c r="ALN19">
        <v>48</v>
      </c>
      <c r="ALO19">
        <v>48</v>
      </c>
      <c r="ALP19">
        <v>48</v>
      </c>
      <c r="ALQ19">
        <v>48</v>
      </c>
      <c r="ALR19">
        <v>48</v>
      </c>
      <c r="ALS19">
        <v>48</v>
      </c>
      <c r="ALT19">
        <v>411</v>
      </c>
      <c r="ALU19">
        <v>411</v>
      </c>
      <c r="ALV19">
        <v>411</v>
      </c>
      <c r="ALW19">
        <v>411</v>
      </c>
      <c r="ALX19">
        <v>411</v>
      </c>
      <c r="ALY19">
        <v>411</v>
      </c>
      <c r="ALZ19">
        <v>411</v>
      </c>
      <c r="AMA19">
        <v>411</v>
      </c>
      <c r="AMB19">
        <v>411</v>
      </c>
      <c r="AMC19">
        <v>411</v>
      </c>
      <c r="AMD19">
        <v>411</v>
      </c>
      <c r="AME19">
        <v>431</v>
      </c>
      <c r="AMF19">
        <v>431</v>
      </c>
      <c r="AMG19">
        <v>373</v>
      </c>
      <c r="AMH19">
        <v>373</v>
      </c>
      <c r="AMI19">
        <v>373</v>
      </c>
      <c r="AMJ19">
        <v>323</v>
      </c>
      <c r="AMK19">
        <v>323</v>
      </c>
      <c r="AML19">
        <v>323</v>
      </c>
      <c r="AMM19">
        <v>180</v>
      </c>
      <c r="AMN19">
        <v>150</v>
      </c>
      <c r="AMO19">
        <v>110</v>
      </c>
      <c r="AMP19">
        <v>110</v>
      </c>
      <c r="AMQ19">
        <v>110</v>
      </c>
      <c r="AMR19">
        <v>60</v>
      </c>
      <c r="AMS19">
        <v>50</v>
      </c>
      <c r="AMT19">
        <v>1</v>
      </c>
      <c r="AMU19">
        <v>1</v>
      </c>
      <c r="AMV19">
        <v>1</v>
      </c>
      <c r="AMW19">
        <v>777</v>
      </c>
      <c r="AMX19">
        <v>763</v>
      </c>
      <c r="AMY19">
        <v>762</v>
      </c>
      <c r="AMZ19">
        <v>672</v>
      </c>
      <c r="ANA19">
        <v>642</v>
      </c>
      <c r="ANB19">
        <v>883</v>
      </c>
      <c r="ANC19">
        <v>852</v>
      </c>
      <c r="AND19">
        <v>852</v>
      </c>
      <c r="ANE19">
        <v>638</v>
      </c>
      <c r="ANF19">
        <v>364</v>
      </c>
      <c r="ANG19">
        <v>334</v>
      </c>
      <c r="ANH19">
        <v>233</v>
      </c>
      <c r="ANI19">
        <v>203</v>
      </c>
      <c r="ANJ19">
        <v>203</v>
      </c>
      <c r="ANK19">
        <v>203</v>
      </c>
      <c r="ANL19">
        <v>203</v>
      </c>
      <c r="ANM19">
        <v>183</v>
      </c>
      <c r="ANN19">
        <v>182</v>
      </c>
      <c r="ANO19">
        <v>162</v>
      </c>
      <c r="ANP19">
        <v>69</v>
      </c>
      <c r="ANQ19">
        <v>2613</v>
      </c>
      <c r="ANR19">
        <v>2203</v>
      </c>
      <c r="ANS19">
        <v>2167</v>
      </c>
      <c r="ANT19">
        <v>2167</v>
      </c>
      <c r="ANU19">
        <v>2167</v>
      </c>
      <c r="ANV19">
        <v>2147</v>
      </c>
      <c r="ANW19">
        <v>486</v>
      </c>
      <c r="ANX19">
        <v>346</v>
      </c>
      <c r="ANY19">
        <v>346</v>
      </c>
      <c r="ANZ19">
        <v>346</v>
      </c>
      <c r="AOA19">
        <v>346</v>
      </c>
      <c r="AOB19">
        <v>346</v>
      </c>
      <c r="AOC19">
        <v>346</v>
      </c>
      <c r="AOD19">
        <v>346</v>
      </c>
      <c r="AOE19">
        <v>343</v>
      </c>
      <c r="AOF19">
        <v>343</v>
      </c>
      <c r="AOG19">
        <v>216</v>
      </c>
      <c r="AOH19">
        <v>206</v>
      </c>
      <c r="AOI19">
        <v>206</v>
      </c>
      <c r="AOJ19">
        <v>206</v>
      </c>
      <c r="AOK19">
        <v>206</v>
      </c>
      <c r="AOL19">
        <v>206</v>
      </c>
      <c r="AOM19">
        <v>206</v>
      </c>
      <c r="AON19">
        <v>205</v>
      </c>
      <c r="AOO19">
        <v>205</v>
      </c>
      <c r="AOP19">
        <v>1550</v>
      </c>
      <c r="AOQ19">
        <v>1450</v>
      </c>
      <c r="AOR19">
        <v>1422</v>
      </c>
      <c r="AOS19">
        <v>1293</v>
      </c>
      <c r="AOT19">
        <v>1284</v>
      </c>
      <c r="AOU19">
        <v>1279</v>
      </c>
      <c r="AOV19">
        <v>1279</v>
      </c>
      <c r="AOW19">
        <v>679</v>
      </c>
      <c r="AOX19">
        <v>655</v>
      </c>
      <c r="AOY19">
        <v>619</v>
      </c>
      <c r="AOZ19">
        <v>523</v>
      </c>
      <c r="APA19">
        <v>473</v>
      </c>
      <c r="APB19">
        <v>421</v>
      </c>
      <c r="APC19">
        <v>358</v>
      </c>
      <c r="APD19">
        <v>258</v>
      </c>
      <c r="APE19">
        <v>253</v>
      </c>
      <c r="APF19">
        <v>219</v>
      </c>
      <c r="APG19">
        <v>120</v>
      </c>
      <c r="APH19">
        <v>54</v>
      </c>
      <c r="API19">
        <v>51</v>
      </c>
      <c r="APJ19">
        <v>6354</v>
      </c>
      <c r="APK19">
        <v>6194</v>
      </c>
      <c r="APL19">
        <v>6194</v>
      </c>
      <c r="APM19">
        <v>6190</v>
      </c>
      <c r="APN19">
        <v>6190</v>
      </c>
      <c r="APO19">
        <v>4290</v>
      </c>
      <c r="APP19">
        <v>4289</v>
      </c>
      <c r="APQ19">
        <v>3389</v>
      </c>
      <c r="APR19">
        <v>3189</v>
      </c>
      <c r="APS19">
        <v>2189</v>
      </c>
      <c r="APT19">
        <v>2189</v>
      </c>
      <c r="APU19">
        <v>120</v>
      </c>
      <c r="APV19">
        <v>120</v>
      </c>
      <c r="APW19">
        <v>120</v>
      </c>
      <c r="APX19">
        <v>101</v>
      </c>
      <c r="APY19">
        <v>101</v>
      </c>
      <c r="APZ19">
        <v>101</v>
      </c>
      <c r="AQA19">
        <v>101</v>
      </c>
      <c r="AQB19">
        <v>101</v>
      </c>
      <c r="AQC19">
        <v>101</v>
      </c>
      <c r="AQD19">
        <v>101</v>
      </c>
      <c r="AQE19">
        <v>101</v>
      </c>
      <c r="AQF19">
        <v>101</v>
      </c>
      <c r="AQG19">
        <v>101</v>
      </c>
      <c r="AQH19">
        <v>101</v>
      </c>
      <c r="AQI19">
        <v>1527</v>
      </c>
      <c r="AQJ19">
        <v>1527</v>
      </c>
      <c r="AQK19">
        <v>1429</v>
      </c>
      <c r="AQL19">
        <v>451</v>
      </c>
      <c r="AQM19">
        <v>265</v>
      </c>
      <c r="AQN19">
        <v>171</v>
      </c>
      <c r="AQO19">
        <v>114</v>
      </c>
      <c r="AQP19">
        <v>114</v>
      </c>
      <c r="AQQ19">
        <v>114</v>
      </c>
      <c r="AQR19">
        <v>114</v>
      </c>
      <c r="AQS19">
        <v>114</v>
      </c>
      <c r="AQT19">
        <v>114</v>
      </c>
      <c r="AQU19">
        <v>114</v>
      </c>
      <c r="AQV19">
        <v>111</v>
      </c>
      <c r="AQW19">
        <v>106</v>
      </c>
      <c r="AQX19">
        <v>102</v>
      </c>
      <c r="AQY19">
        <v>102</v>
      </c>
      <c r="AQZ19">
        <v>102</v>
      </c>
      <c r="ARA19">
        <v>62</v>
      </c>
      <c r="ARB19">
        <v>62</v>
      </c>
      <c r="ARC19">
        <v>519</v>
      </c>
      <c r="ARD19">
        <v>459</v>
      </c>
      <c r="ARE19">
        <v>459</v>
      </c>
      <c r="ARF19">
        <v>371</v>
      </c>
      <c r="ARG19">
        <v>355</v>
      </c>
      <c r="ARH19">
        <v>355</v>
      </c>
      <c r="ARI19">
        <v>355</v>
      </c>
      <c r="ARJ19">
        <v>355</v>
      </c>
      <c r="ARK19">
        <v>304</v>
      </c>
      <c r="ARL19">
        <v>304</v>
      </c>
      <c r="ARM19">
        <v>203</v>
      </c>
      <c r="ARN19">
        <v>203</v>
      </c>
      <c r="ARO19">
        <v>154</v>
      </c>
      <c r="ARP19">
        <v>154</v>
      </c>
      <c r="ARQ19">
        <v>154</v>
      </c>
      <c r="ARR19">
        <v>154</v>
      </c>
      <c r="ARS19">
        <v>154</v>
      </c>
      <c r="ART19">
        <v>153</v>
      </c>
      <c r="ARU19">
        <v>128</v>
      </c>
      <c r="ARV19">
        <v>103</v>
      </c>
      <c r="ARW19">
        <v>410</v>
      </c>
      <c r="ARX19">
        <v>400</v>
      </c>
      <c r="ARY19">
        <v>400</v>
      </c>
      <c r="ARZ19">
        <v>400</v>
      </c>
      <c r="ASA19">
        <v>400</v>
      </c>
      <c r="ASB19">
        <v>400</v>
      </c>
      <c r="ASC19">
        <v>400</v>
      </c>
      <c r="ASD19">
        <v>297</v>
      </c>
      <c r="ASE19">
        <v>295</v>
      </c>
      <c r="ASF19">
        <v>295</v>
      </c>
      <c r="ASG19">
        <v>245</v>
      </c>
      <c r="ASH19">
        <v>87</v>
      </c>
      <c r="ASI19">
        <v>87</v>
      </c>
      <c r="ASJ19">
        <v>57</v>
      </c>
      <c r="ASK19">
        <v>57</v>
      </c>
      <c r="ASL19">
        <v>4</v>
      </c>
      <c r="ASM19">
        <v>4</v>
      </c>
      <c r="ASN19">
        <v>3</v>
      </c>
      <c r="ASO19">
        <v>3</v>
      </c>
      <c r="ASP19">
        <v>3</v>
      </c>
      <c r="ASQ19">
        <v>3</v>
      </c>
      <c r="ASR19">
        <v>3</v>
      </c>
      <c r="ASS19">
        <v>3</v>
      </c>
      <c r="AST19">
        <v>3</v>
      </c>
      <c r="ASU19">
        <v>3</v>
      </c>
      <c r="ASV19">
        <v>3</v>
      </c>
      <c r="ASW19">
        <v>3067</v>
      </c>
      <c r="ASX19">
        <v>3073</v>
      </c>
      <c r="ASY19">
        <v>2222</v>
      </c>
      <c r="ASZ19">
        <v>1144</v>
      </c>
      <c r="ATA19">
        <v>1094</v>
      </c>
      <c r="ATB19">
        <v>1074</v>
      </c>
      <c r="ATC19">
        <v>1065</v>
      </c>
      <c r="ATD19">
        <v>880</v>
      </c>
      <c r="ATE19">
        <v>724</v>
      </c>
      <c r="ATF19">
        <v>684</v>
      </c>
      <c r="ATG19">
        <v>684</v>
      </c>
      <c r="ATH19">
        <v>644</v>
      </c>
      <c r="ATI19">
        <v>559</v>
      </c>
      <c r="ATJ19">
        <v>559</v>
      </c>
      <c r="ATK19">
        <v>559</v>
      </c>
      <c r="ATL19">
        <v>559</v>
      </c>
      <c r="ATM19">
        <v>560</v>
      </c>
      <c r="ATN19">
        <v>559</v>
      </c>
      <c r="ATO19">
        <v>559</v>
      </c>
      <c r="ATP19">
        <v>414</v>
      </c>
      <c r="ATQ19">
        <v>414</v>
      </c>
      <c r="ATR19">
        <v>414</v>
      </c>
      <c r="ATS19">
        <v>414</v>
      </c>
      <c r="ATT19">
        <v>414</v>
      </c>
      <c r="ATU19">
        <v>413</v>
      </c>
      <c r="ATV19">
        <v>316</v>
      </c>
      <c r="ATW19">
        <v>322</v>
      </c>
      <c r="ATX19">
        <v>323</v>
      </c>
      <c r="ATY19">
        <v>320</v>
      </c>
      <c r="ATZ19">
        <v>320</v>
      </c>
      <c r="AUA19">
        <v>320</v>
      </c>
      <c r="AUB19">
        <v>320</v>
      </c>
      <c r="AUC19">
        <v>320</v>
      </c>
      <c r="AUD19">
        <v>316</v>
      </c>
      <c r="AUE19">
        <v>316</v>
      </c>
      <c r="AUF19">
        <v>317</v>
      </c>
      <c r="AUG19">
        <v>316</v>
      </c>
      <c r="AUH19">
        <v>213</v>
      </c>
      <c r="AUI19">
        <v>163</v>
      </c>
      <c r="AUJ19">
        <v>642</v>
      </c>
      <c r="AUK19">
        <v>592</v>
      </c>
      <c r="AUL19">
        <v>591</v>
      </c>
      <c r="AUM19">
        <v>591</v>
      </c>
      <c r="AUN19">
        <v>565</v>
      </c>
      <c r="AUO19">
        <v>565</v>
      </c>
      <c r="AUP19">
        <v>566</v>
      </c>
      <c r="AUQ19">
        <v>562</v>
      </c>
      <c r="AUR19">
        <v>560</v>
      </c>
      <c r="AUS19">
        <v>559</v>
      </c>
      <c r="AUT19">
        <v>559</v>
      </c>
      <c r="AUU19">
        <v>558</v>
      </c>
      <c r="AUV19">
        <v>558</v>
      </c>
      <c r="AUW19">
        <v>457</v>
      </c>
      <c r="AUX19">
        <v>457</v>
      </c>
      <c r="AUY19">
        <v>407</v>
      </c>
      <c r="AUZ19">
        <v>407</v>
      </c>
      <c r="AVA19">
        <v>406</v>
      </c>
      <c r="AVB19">
        <v>406</v>
      </c>
      <c r="AVC19">
        <v>406</v>
      </c>
      <c r="AVD19">
        <v>650</v>
      </c>
      <c r="AVE19">
        <v>647</v>
      </c>
      <c r="AVF19">
        <v>646</v>
      </c>
      <c r="AVG19">
        <v>531</v>
      </c>
      <c r="AVH19">
        <v>575</v>
      </c>
      <c r="AVI19">
        <v>572</v>
      </c>
      <c r="AVJ19">
        <v>533</v>
      </c>
      <c r="AVK19">
        <v>451</v>
      </c>
      <c r="AVL19">
        <v>347</v>
      </c>
      <c r="AVM19">
        <v>348</v>
      </c>
      <c r="AVN19">
        <v>348</v>
      </c>
      <c r="AVO19">
        <v>277</v>
      </c>
      <c r="AVP19">
        <v>263</v>
      </c>
      <c r="AVQ19">
        <v>261</v>
      </c>
      <c r="AVR19">
        <v>258</v>
      </c>
      <c r="AVS19">
        <v>257</v>
      </c>
      <c r="AVT19">
        <v>257</v>
      </c>
      <c r="AVU19">
        <v>174</v>
      </c>
      <c r="AVV19">
        <v>174</v>
      </c>
      <c r="AVW19">
        <v>145</v>
      </c>
      <c r="AVX19">
        <v>95</v>
      </c>
      <c r="AVY19">
        <v>94</v>
      </c>
      <c r="AVZ19">
        <v>94</v>
      </c>
      <c r="AWA19">
        <v>93</v>
      </c>
      <c r="AWB19">
        <v>87</v>
      </c>
      <c r="AWC19">
        <v>2971</v>
      </c>
      <c r="AWD19">
        <v>2971</v>
      </c>
      <c r="AWE19">
        <v>3022</v>
      </c>
      <c r="AWF19">
        <v>1562</v>
      </c>
      <c r="AWG19">
        <v>1562</v>
      </c>
      <c r="AWH19">
        <v>291</v>
      </c>
      <c r="AWI19">
        <v>291</v>
      </c>
      <c r="AWJ19">
        <v>290</v>
      </c>
      <c r="AWK19">
        <v>290</v>
      </c>
      <c r="AWL19">
        <v>281</v>
      </c>
      <c r="AWM19">
        <v>279</v>
      </c>
      <c r="AWN19">
        <v>270</v>
      </c>
      <c r="AWO19">
        <v>270</v>
      </c>
      <c r="AWP19">
        <v>270</v>
      </c>
      <c r="AWQ19">
        <v>270</v>
      </c>
      <c r="AWR19">
        <v>270</v>
      </c>
      <c r="AWS19">
        <v>270</v>
      </c>
      <c r="AWT19">
        <v>270</v>
      </c>
      <c r="AWU19">
        <v>270</v>
      </c>
      <c r="AWV19">
        <v>270</v>
      </c>
      <c r="AWW19">
        <v>1277</v>
      </c>
      <c r="AWX19">
        <v>1226</v>
      </c>
      <c r="AWY19">
        <v>1221</v>
      </c>
      <c r="AWZ19">
        <v>1196</v>
      </c>
      <c r="AXA19">
        <v>1100</v>
      </c>
      <c r="AXB19">
        <v>1100</v>
      </c>
      <c r="AXC19">
        <v>1099</v>
      </c>
      <c r="AXD19">
        <v>1099</v>
      </c>
      <c r="AXE19">
        <v>1081</v>
      </c>
      <c r="AXF19">
        <v>1081</v>
      </c>
      <c r="AXG19">
        <v>912</v>
      </c>
      <c r="AXH19">
        <v>909</v>
      </c>
      <c r="AXI19">
        <v>772</v>
      </c>
      <c r="AXJ19">
        <v>731</v>
      </c>
      <c r="AXK19">
        <v>680</v>
      </c>
      <c r="AXL19">
        <v>674</v>
      </c>
      <c r="AXM19">
        <v>673</v>
      </c>
      <c r="AXN19">
        <v>595</v>
      </c>
      <c r="AXO19">
        <v>471</v>
      </c>
      <c r="AXP19">
        <v>471</v>
      </c>
      <c r="AXQ19">
        <v>366</v>
      </c>
      <c r="AXR19">
        <v>366</v>
      </c>
      <c r="AXS19">
        <v>366</v>
      </c>
      <c r="AXT19">
        <v>363</v>
      </c>
      <c r="AXU19">
        <v>361</v>
      </c>
      <c r="AXV19">
        <v>1811</v>
      </c>
      <c r="AXW19">
        <v>1803</v>
      </c>
      <c r="AXX19">
        <v>1797</v>
      </c>
      <c r="AXY19">
        <v>1797</v>
      </c>
      <c r="AXZ19">
        <v>1657</v>
      </c>
      <c r="AYA19">
        <v>1657</v>
      </c>
      <c r="AYB19">
        <v>1631</v>
      </c>
      <c r="AYC19">
        <v>1631</v>
      </c>
      <c r="AYD19">
        <v>1631</v>
      </c>
      <c r="AYE19">
        <v>1630</v>
      </c>
      <c r="AYF19">
        <v>1576</v>
      </c>
      <c r="AYG19">
        <v>1556</v>
      </c>
      <c r="AYH19">
        <v>1555</v>
      </c>
      <c r="AYI19">
        <v>1531</v>
      </c>
      <c r="AYJ19">
        <v>1531</v>
      </c>
      <c r="AYK19">
        <v>1508</v>
      </c>
      <c r="AYL19">
        <v>1508</v>
      </c>
      <c r="AYM19">
        <v>1508</v>
      </c>
      <c r="AYN19">
        <v>1228</v>
      </c>
      <c r="AYO19">
        <v>1228</v>
      </c>
      <c r="AYP19">
        <v>2522</v>
      </c>
      <c r="AYQ19">
        <v>1947</v>
      </c>
      <c r="AYR19">
        <v>1867</v>
      </c>
      <c r="AYS19">
        <v>1848</v>
      </c>
      <c r="AYT19">
        <v>1396</v>
      </c>
      <c r="AYU19">
        <v>1383</v>
      </c>
      <c r="AYV19">
        <v>1383</v>
      </c>
      <c r="AYW19">
        <v>1383</v>
      </c>
      <c r="AYX19">
        <v>1383</v>
      </c>
      <c r="AYY19">
        <v>1363</v>
      </c>
      <c r="AYZ19">
        <v>1283</v>
      </c>
      <c r="AZA19">
        <v>1238</v>
      </c>
      <c r="AZB19">
        <v>1085</v>
      </c>
      <c r="AZC19">
        <v>1084</v>
      </c>
      <c r="AZD19">
        <v>1085</v>
      </c>
      <c r="AZE19">
        <v>1074</v>
      </c>
      <c r="AZF19">
        <v>1074</v>
      </c>
      <c r="AZG19">
        <v>341</v>
      </c>
      <c r="AZH19">
        <v>309</v>
      </c>
      <c r="AZI19">
        <v>309</v>
      </c>
      <c r="AZJ19">
        <v>783</v>
      </c>
      <c r="AZK19">
        <v>744</v>
      </c>
      <c r="AZL19">
        <v>744</v>
      </c>
      <c r="AZM19">
        <v>739</v>
      </c>
      <c r="AZN19">
        <v>678</v>
      </c>
      <c r="AZO19">
        <v>575</v>
      </c>
      <c r="AZP19">
        <v>503</v>
      </c>
      <c r="AZQ19">
        <v>469</v>
      </c>
      <c r="AZR19">
        <v>405</v>
      </c>
      <c r="AZS19">
        <v>405</v>
      </c>
      <c r="AZT19">
        <v>381</v>
      </c>
      <c r="AZU19">
        <v>361</v>
      </c>
      <c r="AZV19">
        <v>309</v>
      </c>
      <c r="AZW19">
        <v>309</v>
      </c>
      <c r="AZX19">
        <v>307</v>
      </c>
      <c r="AZY19">
        <v>307</v>
      </c>
      <c r="AZZ19">
        <v>307</v>
      </c>
      <c r="BAA19">
        <v>307</v>
      </c>
      <c r="BAB19">
        <v>307</v>
      </c>
      <c r="BAC19">
        <v>307</v>
      </c>
      <c r="BAD19">
        <v>307</v>
      </c>
      <c r="BAE19">
        <v>306</v>
      </c>
      <c r="BAF19">
        <v>226</v>
      </c>
      <c r="BAG19">
        <v>226</v>
      </c>
      <c r="BAH19">
        <v>226</v>
      </c>
      <c r="BAI19">
        <v>2626</v>
      </c>
      <c r="BAJ19">
        <v>2626</v>
      </c>
      <c r="BAK19">
        <v>2626</v>
      </c>
      <c r="BAL19">
        <v>2626</v>
      </c>
      <c r="BAM19">
        <v>2626</v>
      </c>
      <c r="BAN19">
        <v>2625</v>
      </c>
      <c r="BAO19">
        <v>2615</v>
      </c>
      <c r="BAP19">
        <v>2615</v>
      </c>
      <c r="BAQ19">
        <v>2615</v>
      </c>
      <c r="BAR19">
        <v>2613</v>
      </c>
      <c r="BAS19">
        <v>2613</v>
      </c>
      <c r="BAT19">
        <v>2613</v>
      </c>
      <c r="BAU19">
        <v>2612</v>
      </c>
      <c r="BAV19">
        <v>2612</v>
      </c>
      <c r="BAW19">
        <v>2612</v>
      </c>
      <c r="BAX19">
        <v>2602</v>
      </c>
      <c r="BAY19">
        <v>2597</v>
      </c>
      <c r="BAZ19">
        <v>2496</v>
      </c>
      <c r="BBA19">
        <v>2496</v>
      </c>
      <c r="BBB19">
        <v>2402</v>
      </c>
      <c r="BBC19">
        <v>3284</v>
      </c>
      <c r="BBD19">
        <v>3161</v>
      </c>
      <c r="BBE19">
        <v>3157</v>
      </c>
      <c r="BBF19">
        <v>2537</v>
      </c>
      <c r="BBG19">
        <v>2529</v>
      </c>
      <c r="BBH19">
        <v>2558</v>
      </c>
      <c r="BBI19">
        <v>2094</v>
      </c>
      <c r="BBJ19">
        <v>2095</v>
      </c>
      <c r="BBK19">
        <v>2095</v>
      </c>
      <c r="BBL19">
        <v>2095</v>
      </c>
      <c r="BBM19">
        <v>2093</v>
      </c>
      <c r="BBN19">
        <v>2093</v>
      </c>
      <c r="BBO19">
        <v>2094</v>
      </c>
      <c r="BBP19">
        <v>2094</v>
      </c>
      <c r="BBQ19">
        <v>93</v>
      </c>
      <c r="BBR19">
        <v>104</v>
      </c>
      <c r="BBS19">
        <v>104</v>
      </c>
      <c r="BBT19">
        <v>59</v>
      </c>
      <c r="BBU19">
        <v>59</v>
      </c>
      <c r="BBV19">
        <v>59</v>
      </c>
      <c r="BBW19">
        <v>1158</v>
      </c>
      <c r="BBX19">
        <v>958</v>
      </c>
      <c r="BBY19">
        <v>948</v>
      </c>
      <c r="BBZ19">
        <v>864</v>
      </c>
      <c r="BCA19">
        <v>707</v>
      </c>
      <c r="BCB19">
        <v>707</v>
      </c>
      <c r="BCC19">
        <v>677</v>
      </c>
      <c r="BCD19">
        <v>677</v>
      </c>
      <c r="BCE19">
        <v>677</v>
      </c>
      <c r="BCF19">
        <v>676</v>
      </c>
      <c r="BCG19">
        <v>676</v>
      </c>
      <c r="BCH19">
        <v>676</v>
      </c>
      <c r="BCI19">
        <v>676</v>
      </c>
      <c r="BCJ19">
        <v>676</v>
      </c>
      <c r="BCK19">
        <v>676</v>
      </c>
      <c r="BCL19">
        <v>676</v>
      </c>
      <c r="BCM19">
        <v>676</v>
      </c>
      <c r="BCN19">
        <v>676</v>
      </c>
      <c r="BCO19">
        <v>676</v>
      </c>
      <c r="BCP19">
        <v>676</v>
      </c>
      <c r="BCQ19">
        <v>637</v>
      </c>
      <c r="BCR19">
        <v>475</v>
      </c>
      <c r="BCS19">
        <v>475</v>
      </c>
      <c r="BCT19">
        <v>443</v>
      </c>
      <c r="BCU19">
        <v>309</v>
      </c>
      <c r="BCV19">
        <v>4485</v>
      </c>
      <c r="BCW19">
        <v>4485</v>
      </c>
      <c r="BCX19">
        <v>4485</v>
      </c>
      <c r="BCY19">
        <v>4495</v>
      </c>
      <c r="BCZ19">
        <v>4495</v>
      </c>
      <c r="BDA19">
        <v>4495</v>
      </c>
      <c r="BDB19">
        <v>4495</v>
      </c>
      <c r="BDC19">
        <v>4495</v>
      </c>
      <c r="BDD19">
        <v>4495</v>
      </c>
      <c r="BDE19">
        <v>4499</v>
      </c>
      <c r="BDF19">
        <v>4489</v>
      </c>
      <c r="BDG19">
        <v>4489</v>
      </c>
      <c r="BDH19">
        <v>4489</v>
      </c>
      <c r="BDI19">
        <v>4489</v>
      </c>
      <c r="BDJ19">
        <v>4488</v>
      </c>
      <c r="BDK19">
        <v>4487</v>
      </c>
      <c r="BDL19">
        <v>4487</v>
      </c>
      <c r="BDM19">
        <v>4487</v>
      </c>
      <c r="BDN19">
        <v>4487</v>
      </c>
      <c r="BDO19">
        <v>4487</v>
      </c>
      <c r="BDP19">
        <v>5383</v>
      </c>
      <c r="BDQ19">
        <v>4838</v>
      </c>
      <c r="BDR19">
        <v>3091</v>
      </c>
      <c r="BDS19">
        <v>3091</v>
      </c>
      <c r="BDT19">
        <v>2981</v>
      </c>
      <c r="BDU19">
        <v>2940</v>
      </c>
      <c r="BDV19">
        <v>2940</v>
      </c>
      <c r="BDW19">
        <v>2860</v>
      </c>
      <c r="BDX19">
        <v>2860</v>
      </c>
      <c r="BDY19">
        <v>710</v>
      </c>
      <c r="BDZ19">
        <v>659</v>
      </c>
      <c r="BEA19">
        <v>660</v>
      </c>
      <c r="BEB19">
        <v>650</v>
      </c>
      <c r="BEC19">
        <v>509</v>
      </c>
      <c r="BED19">
        <v>508</v>
      </c>
      <c r="BEE19">
        <v>407</v>
      </c>
      <c r="BEF19">
        <v>207</v>
      </c>
      <c r="BEG19">
        <v>170</v>
      </c>
      <c r="BEH19">
        <v>120</v>
      </c>
      <c r="BEI19">
        <v>100</v>
      </c>
      <c r="BEJ19">
        <v>340</v>
      </c>
      <c r="BEK19">
        <v>324</v>
      </c>
      <c r="BEL19">
        <v>292</v>
      </c>
      <c r="BEM19">
        <v>274</v>
      </c>
      <c r="BEN19">
        <v>240</v>
      </c>
      <c r="BEO19">
        <v>240</v>
      </c>
      <c r="BEP19">
        <v>240</v>
      </c>
      <c r="BEQ19">
        <v>231</v>
      </c>
      <c r="BER19">
        <v>231</v>
      </c>
      <c r="BES19">
        <v>231</v>
      </c>
      <c r="BET19">
        <v>227</v>
      </c>
      <c r="BEU19">
        <v>227</v>
      </c>
      <c r="BEV19">
        <v>227</v>
      </c>
      <c r="BEW19">
        <v>127</v>
      </c>
      <c r="BEX19">
        <v>127</v>
      </c>
      <c r="BEY19">
        <v>127</v>
      </c>
      <c r="BEZ19">
        <v>91</v>
      </c>
      <c r="BFA19">
        <v>91</v>
      </c>
      <c r="BFB19">
        <v>91</v>
      </c>
      <c r="BFC19">
        <v>91</v>
      </c>
      <c r="BFD19">
        <v>91</v>
      </c>
      <c r="BFE19">
        <v>71</v>
      </c>
      <c r="BFF19">
        <v>71</v>
      </c>
      <c r="BFG19">
        <v>31</v>
      </c>
      <c r="BFH19">
        <v>31</v>
      </c>
      <c r="BFI19">
        <v>1340</v>
      </c>
      <c r="BFJ19">
        <v>1290</v>
      </c>
      <c r="BFK19">
        <v>1001</v>
      </c>
      <c r="BFL19">
        <v>1000</v>
      </c>
      <c r="BFM19">
        <v>950</v>
      </c>
      <c r="BFN19">
        <v>950</v>
      </c>
      <c r="BFO19">
        <v>950</v>
      </c>
      <c r="BFP19">
        <v>950</v>
      </c>
      <c r="BFQ19">
        <v>950</v>
      </c>
      <c r="BFR19">
        <v>830</v>
      </c>
      <c r="BFS19">
        <v>703</v>
      </c>
      <c r="BFT19">
        <v>703</v>
      </c>
      <c r="BFU19">
        <v>703</v>
      </c>
      <c r="BFV19">
        <v>640</v>
      </c>
      <c r="BFW19">
        <v>640</v>
      </c>
      <c r="BFX19">
        <v>640</v>
      </c>
      <c r="BFY19">
        <v>40</v>
      </c>
      <c r="BFZ19">
        <v>40</v>
      </c>
      <c r="BGA19">
        <v>40</v>
      </c>
      <c r="BGB19">
        <v>40</v>
      </c>
      <c r="BGC19">
        <v>892</v>
      </c>
      <c r="BGD19">
        <v>865</v>
      </c>
      <c r="BGE19">
        <v>822</v>
      </c>
      <c r="BGF19">
        <v>822</v>
      </c>
      <c r="BGG19">
        <v>822</v>
      </c>
      <c r="BGH19">
        <v>822</v>
      </c>
      <c r="BGI19">
        <v>1022</v>
      </c>
      <c r="BGJ19">
        <v>1022</v>
      </c>
      <c r="BGK19">
        <v>1013</v>
      </c>
      <c r="BGL19">
        <v>994</v>
      </c>
      <c r="BGM19">
        <v>994</v>
      </c>
      <c r="BGN19">
        <v>993</v>
      </c>
      <c r="BGO19">
        <v>1088</v>
      </c>
      <c r="BGP19">
        <v>1079</v>
      </c>
      <c r="BGQ19">
        <v>975</v>
      </c>
      <c r="BGR19">
        <v>865</v>
      </c>
      <c r="BGS19">
        <v>549</v>
      </c>
      <c r="BGT19">
        <v>549</v>
      </c>
      <c r="BGU19">
        <v>548</v>
      </c>
      <c r="BGV19">
        <v>563</v>
      </c>
      <c r="BGW19">
        <v>546</v>
      </c>
      <c r="BGX19">
        <v>750</v>
      </c>
      <c r="BGY19">
        <v>743</v>
      </c>
      <c r="BGZ19">
        <v>743</v>
      </c>
      <c r="BHA19">
        <v>442</v>
      </c>
      <c r="BHB19">
        <v>442</v>
      </c>
      <c r="BHC19">
        <v>442</v>
      </c>
      <c r="BHD19">
        <v>442</v>
      </c>
      <c r="BHE19">
        <v>439</v>
      </c>
      <c r="BHF19">
        <v>386</v>
      </c>
      <c r="BHG19">
        <v>316</v>
      </c>
      <c r="BHH19">
        <v>306</v>
      </c>
      <c r="BHI19">
        <v>306</v>
      </c>
      <c r="BHJ19">
        <v>217</v>
      </c>
      <c r="BHK19">
        <v>217</v>
      </c>
      <c r="BHL19">
        <v>217</v>
      </c>
      <c r="BHM19">
        <v>234</v>
      </c>
      <c r="BHN19">
        <v>223</v>
      </c>
      <c r="BHO19">
        <v>212</v>
      </c>
      <c r="BHP19">
        <v>214</v>
      </c>
      <c r="BHQ19">
        <v>164</v>
      </c>
      <c r="BHR19">
        <v>131</v>
      </c>
      <c r="BHS19">
        <v>122</v>
      </c>
      <c r="BHT19">
        <v>110</v>
      </c>
      <c r="BHU19">
        <v>110</v>
      </c>
      <c r="BHV19">
        <v>1565</v>
      </c>
      <c r="BHW19">
        <v>1565</v>
      </c>
      <c r="BHX19">
        <v>1546</v>
      </c>
      <c r="BHY19">
        <v>1537</v>
      </c>
      <c r="BHZ19">
        <v>1537</v>
      </c>
      <c r="BIA19">
        <v>1535</v>
      </c>
      <c r="BIB19">
        <v>1587</v>
      </c>
      <c r="BIC19">
        <v>1536</v>
      </c>
      <c r="BID19">
        <v>1485</v>
      </c>
      <c r="BIE19">
        <v>1139</v>
      </c>
      <c r="BIF19">
        <v>967</v>
      </c>
      <c r="BIG19">
        <v>837</v>
      </c>
      <c r="BIH19">
        <v>801</v>
      </c>
      <c r="BII19">
        <v>809</v>
      </c>
      <c r="BIJ19">
        <v>809</v>
      </c>
      <c r="BIK19">
        <v>715</v>
      </c>
      <c r="BIL19">
        <v>715</v>
      </c>
      <c r="BIM19">
        <v>416</v>
      </c>
      <c r="BIN19">
        <v>416</v>
      </c>
      <c r="BIO19">
        <v>416</v>
      </c>
      <c r="BIP19">
        <v>2759</v>
      </c>
      <c r="BIQ19">
        <v>2756</v>
      </c>
      <c r="BIR19">
        <v>2755</v>
      </c>
      <c r="BIS19">
        <v>2708</v>
      </c>
      <c r="BIT19">
        <v>2458</v>
      </c>
      <c r="BIU19">
        <v>2433</v>
      </c>
      <c r="BIV19">
        <v>2239</v>
      </c>
      <c r="BIW19">
        <v>2232</v>
      </c>
      <c r="BIX19">
        <v>2182</v>
      </c>
      <c r="BIY19">
        <v>2182</v>
      </c>
      <c r="BIZ19">
        <v>2182</v>
      </c>
      <c r="BJA19">
        <v>2182</v>
      </c>
      <c r="BJB19">
        <v>2182</v>
      </c>
      <c r="BJC19">
        <v>2162</v>
      </c>
      <c r="BJD19">
        <v>2160</v>
      </c>
      <c r="BJE19">
        <v>1973</v>
      </c>
      <c r="BJF19">
        <v>1948</v>
      </c>
      <c r="BJG19">
        <v>1685</v>
      </c>
      <c r="BJH19">
        <v>1430</v>
      </c>
      <c r="BJI19">
        <v>1355</v>
      </c>
      <c r="BJJ19">
        <v>2037</v>
      </c>
      <c r="BJK19">
        <v>1915</v>
      </c>
      <c r="BJL19">
        <v>1860</v>
      </c>
      <c r="BJM19">
        <v>1763</v>
      </c>
      <c r="BJN19">
        <v>1763</v>
      </c>
      <c r="BJO19">
        <v>1406</v>
      </c>
      <c r="BJP19">
        <v>1406</v>
      </c>
      <c r="BJQ19">
        <v>953</v>
      </c>
      <c r="BJR19">
        <v>943</v>
      </c>
      <c r="BJS19">
        <v>947</v>
      </c>
      <c r="BJT19">
        <v>947</v>
      </c>
      <c r="BJU19">
        <v>946</v>
      </c>
      <c r="BJV19">
        <v>921</v>
      </c>
      <c r="BJW19">
        <v>921</v>
      </c>
      <c r="BJX19">
        <v>918</v>
      </c>
      <c r="BJY19">
        <v>920</v>
      </c>
      <c r="BJZ19">
        <v>920</v>
      </c>
      <c r="BKA19">
        <v>920</v>
      </c>
      <c r="BKB19">
        <v>823</v>
      </c>
      <c r="BKC19">
        <v>821</v>
      </c>
      <c r="BKD19">
        <v>673</v>
      </c>
      <c r="BKE19">
        <v>673</v>
      </c>
      <c r="BKF19">
        <v>593</v>
      </c>
      <c r="BKG19">
        <v>694</v>
      </c>
      <c r="BKH19">
        <v>694</v>
      </c>
      <c r="BKI19">
        <v>1308</v>
      </c>
      <c r="BKJ19">
        <v>1309</v>
      </c>
      <c r="BKK19">
        <v>1305</v>
      </c>
      <c r="BKL19">
        <v>1246</v>
      </c>
      <c r="BKM19">
        <v>1087</v>
      </c>
      <c r="BKN19">
        <v>1091</v>
      </c>
      <c r="BKO19">
        <v>1044</v>
      </c>
      <c r="BKP19">
        <v>1029</v>
      </c>
      <c r="BKQ19">
        <v>1004</v>
      </c>
      <c r="BKR19">
        <v>904</v>
      </c>
      <c r="BKS19">
        <v>831</v>
      </c>
      <c r="BKT19">
        <v>829</v>
      </c>
      <c r="BKU19">
        <v>827</v>
      </c>
      <c r="BKV19">
        <v>822</v>
      </c>
      <c r="BKW19">
        <v>822</v>
      </c>
      <c r="BKX19">
        <v>810</v>
      </c>
      <c r="BKY19">
        <v>748</v>
      </c>
      <c r="BKZ19">
        <v>698</v>
      </c>
      <c r="BLA19">
        <v>698</v>
      </c>
      <c r="BLB19">
        <v>694</v>
      </c>
      <c r="BLC19">
        <v>1855</v>
      </c>
      <c r="BLD19">
        <v>1909</v>
      </c>
      <c r="BLE19">
        <v>1907</v>
      </c>
      <c r="BLF19">
        <v>1894</v>
      </c>
      <c r="BLG19">
        <v>1948</v>
      </c>
      <c r="BLH19">
        <v>2148</v>
      </c>
      <c r="BLI19">
        <v>2205</v>
      </c>
      <c r="BLJ19">
        <v>2116</v>
      </c>
      <c r="BLK19">
        <v>1989</v>
      </c>
      <c r="BLL19">
        <v>1979</v>
      </c>
      <c r="BLM19">
        <v>1977</v>
      </c>
      <c r="BLN19">
        <v>1977</v>
      </c>
      <c r="BLO19">
        <v>1977</v>
      </c>
      <c r="BLP19">
        <v>1977</v>
      </c>
      <c r="BLQ19">
        <v>1977</v>
      </c>
      <c r="BLR19">
        <v>1977</v>
      </c>
      <c r="BLS19">
        <v>1977</v>
      </c>
      <c r="BLT19">
        <v>1977</v>
      </c>
      <c r="BLU19">
        <v>1859</v>
      </c>
      <c r="BLV19">
        <v>1859</v>
      </c>
      <c r="BLW19">
        <v>1659</v>
      </c>
      <c r="BLX19">
        <v>1640</v>
      </c>
      <c r="BLY19">
        <v>1641</v>
      </c>
      <c r="BLZ19">
        <v>1611</v>
      </c>
      <c r="BMA19">
        <v>1611</v>
      </c>
      <c r="BMB19">
        <v>6135</v>
      </c>
      <c r="BMC19">
        <v>6142</v>
      </c>
      <c r="BMD19">
        <v>6052</v>
      </c>
      <c r="BME19">
        <v>6052</v>
      </c>
      <c r="BMF19">
        <v>6052</v>
      </c>
      <c r="BMG19">
        <v>4432</v>
      </c>
      <c r="BMH19">
        <v>4367</v>
      </c>
      <c r="BMI19">
        <v>4367</v>
      </c>
      <c r="BMJ19">
        <v>4368</v>
      </c>
      <c r="BMK19">
        <v>4168</v>
      </c>
      <c r="BML19">
        <v>4148</v>
      </c>
      <c r="BMM19">
        <v>4111</v>
      </c>
      <c r="BMN19">
        <v>4079</v>
      </c>
      <c r="BMO19">
        <v>3678</v>
      </c>
      <c r="BMP19">
        <v>3705</v>
      </c>
      <c r="BMQ19">
        <v>3735</v>
      </c>
      <c r="BMR19">
        <v>4031</v>
      </c>
      <c r="BMS19">
        <v>4261</v>
      </c>
      <c r="BMT19">
        <v>4312</v>
      </c>
      <c r="BMU19">
        <v>3563</v>
      </c>
      <c r="BMV19">
        <v>13445</v>
      </c>
      <c r="BMW19">
        <v>12981</v>
      </c>
      <c r="BMX19">
        <v>13153</v>
      </c>
      <c r="BMY19">
        <v>8515</v>
      </c>
      <c r="BMZ19">
        <v>8289</v>
      </c>
      <c r="BNA19">
        <v>7168</v>
      </c>
      <c r="BNB19">
        <v>7368</v>
      </c>
      <c r="BNC19">
        <v>6382</v>
      </c>
      <c r="BND19">
        <v>5522</v>
      </c>
      <c r="BNE19">
        <v>4425</v>
      </c>
      <c r="BNF19">
        <v>2826</v>
      </c>
      <c r="BNG19">
        <v>1415</v>
      </c>
      <c r="BNH19">
        <v>1418</v>
      </c>
      <c r="BNI19">
        <v>1410</v>
      </c>
      <c r="BNJ19">
        <v>871</v>
      </c>
      <c r="BNK19">
        <v>761</v>
      </c>
      <c r="BNL19">
        <v>989</v>
      </c>
      <c r="BNM19">
        <v>909</v>
      </c>
      <c r="BNN19">
        <v>954</v>
      </c>
      <c r="BNO19">
        <v>418</v>
      </c>
      <c r="BNP19">
        <v>2062</v>
      </c>
      <c r="BNQ19">
        <v>2058</v>
      </c>
      <c r="BNR19">
        <v>2058</v>
      </c>
      <c r="BNS19">
        <v>2058</v>
      </c>
      <c r="BNT19">
        <v>2059</v>
      </c>
      <c r="BNU19">
        <v>2052</v>
      </c>
      <c r="BNV19">
        <v>1889</v>
      </c>
      <c r="BNW19">
        <v>1890</v>
      </c>
      <c r="BNX19">
        <v>1888</v>
      </c>
      <c r="BNY19">
        <v>1902</v>
      </c>
      <c r="BNZ19">
        <v>1902</v>
      </c>
      <c r="BOA19">
        <v>1821</v>
      </c>
      <c r="BOB19">
        <v>1831</v>
      </c>
      <c r="BOC19">
        <v>1638</v>
      </c>
      <c r="BOD19">
        <v>1632</v>
      </c>
      <c r="BOE19">
        <v>1609</v>
      </c>
      <c r="BOF19">
        <v>1624</v>
      </c>
      <c r="BOG19">
        <v>814</v>
      </c>
      <c r="BOH19">
        <v>803</v>
      </c>
      <c r="BOI19">
        <v>806</v>
      </c>
      <c r="BOJ19">
        <v>4718</v>
      </c>
      <c r="BOK19">
        <v>833</v>
      </c>
      <c r="BOL19">
        <v>659</v>
      </c>
      <c r="BOM19">
        <v>658</v>
      </c>
      <c r="BON19">
        <v>703</v>
      </c>
      <c r="BOO19">
        <v>694</v>
      </c>
      <c r="BOP19">
        <v>694</v>
      </c>
      <c r="BOQ19">
        <v>694</v>
      </c>
      <c r="BOR19">
        <v>893</v>
      </c>
      <c r="BOS19">
        <v>893</v>
      </c>
      <c r="BOT19">
        <v>893</v>
      </c>
      <c r="BOU19">
        <v>888</v>
      </c>
      <c r="BOV19">
        <v>888</v>
      </c>
      <c r="BOW19">
        <v>886</v>
      </c>
      <c r="BOX19">
        <v>911</v>
      </c>
      <c r="BOY19">
        <v>850</v>
      </c>
      <c r="BOZ19">
        <v>850</v>
      </c>
      <c r="BPA19">
        <v>850</v>
      </c>
      <c r="BPB19">
        <v>850</v>
      </c>
      <c r="BPC19">
        <v>875</v>
      </c>
      <c r="BPD19">
        <v>875</v>
      </c>
      <c r="BPE19">
        <v>875</v>
      </c>
      <c r="BPF19">
        <v>875</v>
      </c>
      <c r="BPG19">
        <v>554</v>
      </c>
      <c r="BPH19">
        <v>430</v>
      </c>
      <c r="BPI19">
        <v>1885</v>
      </c>
      <c r="BPJ19">
        <v>1947</v>
      </c>
      <c r="BPK19">
        <v>1949</v>
      </c>
      <c r="BPL19">
        <v>1747</v>
      </c>
      <c r="BPM19">
        <v>1747</v>
      </c>
      <c r="BPN19">
        <v>1757</v>
      </c>
      <c r="BPO19">
        <v>1567</v>
      </c>
      <c r="BPP19">
        <v>1568</v>
      </c>
      <c r="BPQ19">
        <v>1733</v>
      </c>
      <c r="BPR19">
        <v>1733</v>
      </c>
      <c r="BPS19">
        <v>1733</v>
      </c>
      <c r="BPT19">
        <v>1727</v>
      </c>
      <c r="BPU19">
        <v>1715</v>
      </c>
      <c r="BPV19">
        <v>1715</v>
      </c>
      <c r="BPW19">
        <v>1715</v>
      </c>
      <c r="BPX19">
        <v>1716</v>
      </c>
      <c r="BPY19">
        <v>1516</v>
      </c>
      <c r="BPZ19">
        <v>1543</v>
      </c>
      <c r="BQA19">
        <v>1521</v>
      </c>
      <c r="BQB19">
        <v>1038</v>
      </c>
      <c r="BQC19">
        <v>4236</v>
      </c>
      <c r="BQD19">
        <v>4235</v>
      </c>
      <c r="BQE19">
        <v>4343</v>
      </c>
      <c r="BQF19">
        <v>4343</v>
      </c>
      <c r="BQG19">
        <v>4389</v>
      </c>
      <c r="BQH19">
        <v>4389</v>
      </c>
      <c r="BQI19">
        <v>4389</v>
      </c>
      <c r="BQJ19">
        <v>4389</v>
      </c>
      <c r="BQK19">
        <v>4289</v>
      </c>
      <c r="BQL19">
        <v>4289</v>
      </c>
      <c r="BQM19">
        <v>4289</v>
      </c>
      <c r="BQN19">
        <v>4229</v>
      </c>
      <c r="BQO19">
        <v>4229</v>
      </c>
      <c r="BQP19">
        <v>4079</v>
      </c>
      <c r="BQQ19">
        <v>4079</v>
      </c>
      <c r="BQR19">
        <v>4079</v>
      </c>
      <c r="BQS19">
        <v>3778</v>
      </c>
      <c r="BQT19">
        <v>2969</v>
      </c>
      <c r="BQU19">
        <v>2969</v>
      </c>
      <c r="BQV19">
        <v>2969</v>
      </c>
      <c r="BQW19">
        <v>2469</v>
      </c>
      <c r="BQX19">
        <v>2460</v>
      </c>
      <c r="BQY19">
        <v>2460</v>
      </c>
      <c r="BQZ19">
        <v>2261</v>
      </c>
      <c r="BRA19">
        <v>2461</v>
      </c>
      <c r="BRB19">
        <v>6329</v>
      </c>
      <c r="BRC19">
        <v>6328</v>
      </c>
      <c r="BRD19">
        <v>6329</v>
      </c>
      <c r="BRE19">
        <v>6328</v>
      </c>
      <c r="BRF19">
        <v>6270</v>
      </c>
      <c r="BRG19">
        <v>6253</v>
      </c>
      <c r="BRH19">
        <v>6051</v>
      </c>
      <c r="BRI19">
        <v>5959</v>
      </c>
      <c r="BRJ19">
        <v>5959</v>
      </c>
      <c r="BRK19">
        <v>5959</v>
      </c>
      <c r="BRL19">
        <v>5515</v>
      </c>
      <c r="BRM19">
        <v>5124</v>
      </c>
      <c r="BRN19">
        <v>5111</v>
      </c>
      <c r="BRO19">
        <v>5110</v>
      </c>
      <c r="BRP19">
        <v>5110</v>
      </c>
      <c r="BRQ19">
        <v>5110</v>
      </c>
      <c r="BRR19">
        <v>5110</v>
      </c>
      <c r="BRS19">
        <v>3051</v>
      </c>
      <c r="BRT19">
        <v>3051</v>
      </c>
      <c r="BRU19">
        <v>3051</v>
      </c>
      <c r="BRV19">
        <v>5608</v>
      </c>
      <c r="BRW19">
        <v>5529</v>
      </c>
      <c r="BRX19">
        <v>5418</v>
      </c>
      <c r="BRY19">
        <v>5408</v>
      </c>
      <c r="BRZ19">
        <v>5410</v>
      </c>
      <c r="BSA19">
        <v>5380</v>
      </c>
      <c r="BSB19">
        <v>5360</v>
      </c>
      <c r="BSC19">
        <v>3800</v>
      </c>
      <c r="BSD19">
        <v>3800</v>
      </c>
      <c r="BSE19">
        <v>3800</v>
      </c>
      <c r="BSF19">
        <v>3747</v>
      </c>
      <c r="BSG19">
        <v>3635</v>
      </c>
      <c r="BSH19">
        <v>3634</v>
      </c>
      <c r="BSI19">
        <v>3634</v>
      </c>
      <c r="BSJ19">
        <v>3651</v>
      </c>
      <c r="BSK19">
        <v>3660</v>
      </c>
      <c r="BSL19">
        <v>3660</v>
      </c>
      <c r="BSM19">
        <v>3608</v>
      </c>
      <c r="BSN19">
        <v>3493</v>
      </c>
      <c r="BSO19">
        <v>3299</v>
      </c>
      <c r="BSP19">
        <v>8102</v>
      </c>
      <c r="BSQ19">
        <v>7842</v>
      </c>
      <c r="BSR19">
        <v>7536</v>
      </c>
      <c r="BSS19">
        <v>6839</v>
      </c>
      <c r="BST19">
        <v>6829</v>
      </c>
      <c r="BSU19">
        <v>6244</v>
      </c>
      <c r="BSV19">
        <v>6120</v>
      </c>
      <c r="BSW19">
        <v>6119</v>
      </c>
      <c r="BSX19">
        <v>6120</v>
      </c>
      <c r="BSY19">
        <v>6120</v>
      </c>
      <c r="BSZ19">
        <v>6113</v>
      </c>
      <c r="BTA19">
        <v>6030</v>
      </c>
      <c r="BTB19">
        <v>5351</v>
      </c>
      <c r="BTC19">
        <v>4793</v>
      </c>
      <c r="BTD19">
        <v>4521</v>
      </c>
      <c r="BTE19">
        <v>4158</v>
      </c>
      <c r="BTF19">
        <v>4352</v>
      </c>
      <c r="BTG19">
        <v>4363</v>
      </c>
      <c r="BTH19">
        <v>4072</v>
      </c>
      <c r="BTI19">
        <v>4072</v>
      </c>
      <c r="BTJ19">
        <v>3873</v>
      </c>
      <c r="BTK19">
        <v>3900</v>
      </c>
      <c r="BTL19">
        <v>3700</v>
      </c>
      <c r="BTM19">
        <v>2905</v>
      </c>
      <c r="BTN19">
        <v>2705</v>
      </c>
      <c r="BTO19">
        <v>4231</v>
      </c>
      <c r="BTP19">
        <v>3856</v>
      </c>
      <c r="BTQ19">
        <v>3382</v>
      </c>
      <c r="BTR19">
        <v>2857</v>
      </c>
      <c r="BTS19">
        <v>2762</v>
      </c>
      <c r="BTT19">
        <v>2550</v>
      </c>
      <c r="BTU19">
        <v>2357</v>
      </c>
      <c r="BTV19">
        <v>2232</v>
      </c>
      <c r="BTW19">
        <v>2108</v>
      </c>
      <c r="BTX19">
        <v>2054</v>
      </c>
      <c r="BTY19">
        <v>2053</v>
      </c>
      <c r="BTZ19">
        <v>1953</v>
      </c>
      <c r="BUA19">
        <v>1912</v>
      </c>
      <c r="BUB19">
        <v>1844</v>
      </c>
      <c r="BUC19">
        <v>1565</v>
      </c>
      <c r="BUD19">
        <v>1485</v>
      </c>
      <c r="BUE19">
        <v>1355</v>
      </c>
      <c r="BUF19">
        <v>1157</v>
      </c>
      <c r="BUG19">
        <v>1082</v>
      </c>
      <c r="BUH19">
        <v>1082</v>
      </c>
      <c r="BUI19">
        <v>13093</v>
      </c>
      <c r="BUJ19">
        <v>10697</v>
      </c>
      <c r="BUK19">
        <v>10319</v>
      </c>
      <c r="BUL19">
        <v>10319</v>
      </c>
      <c r="BUM19">
        <v>10047</v>
      </c>
      <c r="BUN19">
        <v>9780</v>
      </c>
      <c r="BUO19">
        <v>9755</v>
      </c>
      <c r="BUP19">
        <v>9755</v>
      </c>
      <c r="BUQ19">
        <v>9755</v>
      </c>
      <c r="BUR19">
        <v>9389</v>
      </c>
      <c r="BUS19">
        <v>8696</v>
      </c>
      <c r="BUT19">
        <v>8714</v>
      </c>
      <c r="BUU19">
        <v>8184</v>
      </c>
      <c r="BUV19">
        <v>7767</v>
      </c>
      <c r="BUW19">
        <v>7227</v>
      </c>
      <c r="BUX19">
        <v>7137</v>
      </c>
      <c r="BUY19">
        <v>6471</v>
      </c>
      <c r="BUZ19">
        <v>6218</v>
      </c>
      <c r="BVA19">
        <v>6048</v>
      </c>
      <c r="BVB19">
        <v>5881</v>
      </c>
      <c r="BVC19">
        <v>8068</v>
      </c>
      <c r="BVD19">
        <v>8038</v>
      </c>
      <c r="BVE19">
        <v>7965</v>
      </c>
      <c r="BVF19">
        <v>7646</v>
      </c>
      <c r="BVG19">
        <v>7252</v>
      </c>
      <c r="BVH19">
        <v>7235</v>
      </c>
      <c r="BVI19">
        <v>7228</v>
      </c>
      <c r="BVJ19">
        <v>7205</v>
      </c>
      <c r="BVK19">
        <v>6992</v>
      </c>
      <c r="BVL19">
        <v>6691</v>
      </c>
      <c r="BVM19">
        <v>6546</v>
      </c>
      <c r="BVN19">
        <v>4821</v>
      </c>
      <c r="BVO19">
        <v>4847</v>
      </c>
      <c r="BVP19">
        <v>4392</v>
      </c>
      <c r="BVQ19">
        <v>4143</v>
      </c>
      <c r="BVR19">
        <v>4038</v>
      </c>
      <c r="BVS19">
        <v>4038</v>
      </c>
      <c r="BVT19">
        <v>3928</v>
      </c>
      <c r="BVU19">
        <v>3928</v>
      </c>
      <c r="BVV19">
        <v>3728</v>
      </c>
      <c r="BVW19">
        <v>3473</v>
      </c>
      <c r="BVX19">
        <v>2843</v>
      </c>
      <c r="BVY19">
        <v>2843</v>
      </c>
      <c r="BVZ19">
        <v>2843</v>
      </c>
      <c r="BWA19">
        <v>2843</v>
      </c>
      <c r="BWB19">
        <v>2569</v>
      </c>
      <c r="BWC19">
        <v>2486</v>
      </c>
      <c r="BWD19">
        <v>2399</v>
      </c>
      <c r="BWE19">
        <v>2279</v>
      </c>
      <c r="BWF19">
        <v>2225</v>
      </c>
      <c r="BWG19">
        <v>2197</v>
      </c>
      <c r="BWH19">
        <v>2047</v>
      </c>
      <c r="BWI19">
        <v>2040</v>
      </c>
      <c r="BWJ19">
        <v>2040</v>
      </c>
      <c r="BWK19">
        <v>1994</v>
      </c>
      <c r="BWL19">
        <v>1842</v>
      </c>
      <c r="BWM19">
        <v>1859</v>
      </c>
      <c r="BWN19">
        <v>1859</v>
      </c>
      <c r="BWO19">
        <v>1857</v>
      </c>
      <c r="BWP19">
        <v>1809</v>
      </c>
      <c r="BWQ19">
        <v>1299</v>
      </c>
      <c r="BWR19">
        <v>1099</v>
      </c>
      <c r="BWS19">
        <v>899</v>
      </c>
      <c r="BWT19">
        <v>829</v>
      </c>
      <c r="BWU19">
        <v>823</v>
      </c>
      <c r="BWV19">
        <v>824</v>
      </c>
      <c r="BWW19">
        <v>1013</v>
      </c>
      <c r="BWX19">
        <v>884</v>
      </c>
      <c r="BWY19">
        <v>770</v>
      </c>
      <c r="BWZ19">
        <v>670</v>
      </c>
      <c r="BXA19">
        <v>434</v>
      </c>
      <c r="BXB19">
        <v>434</v>
      </c>
      <c r="BXC19">
        <v>434</v>
      </c>
      <c r="BXD19">
        <v>425</v>
      </c>
      <c r="BXE19">
        <v>433</v>
      </c>
      <c r="BXF19">
        <v>433</v>
      </c>
      <c r="BXG19">
        <v>433</v>
      </c>
      <c r="BXH19">
        <v>433</v>
      </c>
      <c r="BXI19">
        <v>459</v>
      </c>
      <c r="BXJ19">
        <v>459</v>
      </c>
      <c r="BXK19">
        <v>459</v>
      </c>
      <c r="BXL19">
        <v>459</v>
      </c>
      <c r="BXM19">
        <v>459</v>
      </c>
      <c r="BXN19">
        <v>409</v>
      </c>
      <c r="BXO19">
        <v>409</v>
      </c>
      <c r="BXP19">
        <v>409</v>
      </c>
      <c r="BXQ19">
        <v>409</v>
      </c>
      <c r="BXR19">
        <v>409</v>
      </c>
      <c r="BXS19">
        <v>409</v>
      </c>
      <c r="BXT19">
        <v>536</v>
      </c>
      <c r="BXU19">
        <v>3530</v>
      </c>
      <c r="BXV19">
        <v>3530</v>
      </c>
      <c r="BXW19">
        <v>3530</v>
      </c>
      <c r="BXX19">
        <v>3530</v>
      </c>
      <c r="BXY19">
        <v>3280</v>
      </c>
      <c r="BXZ19">
        <v>3132</v>
      </c>
      <c r="BYA19">
        <v>3501</v>
      </c>
      <c r="BYB19">
        <v>3545</v>
      </c>
      <c r="BYC19">
        <v>3445</v>
      </c>
      <c r="BYD19">
        <v>3345</v>
      </c>
      <c r="BYE19">
        <v>3295</v>
      </c>
      <c r="BYF19">
        <v>3295</v>
      </c>
      <c r="BYG19">
        <v>3295</v>
      </c>
      <c r="BYH19">
        <v>3294</v>
      </c>
      <c r="BYI19">
        <v>3273</v>
      </c>
      <c r="BYJ19">
        <v>3114</v>
      </c>
      <c r="BYK19">
        <v>3063</v>
      </c>
      <c r="BYL19">
        <v>2813</v>
      </c>
      <c r="BYM19">
        <v>2663</v>
      </c>
      <c r="BYN19">
        <v>2393</v>
      </c>
      <c r="BYO19">
        <v>3273</v>
      </c>
      <c r="BYP19">
        <v>3273</v>
      </c>
      <c r="BYQ19">
        <v>3289</v>
      </c>
      <c r="BYR19">
        <v>3237</v>
      </c>
      <c r="BYS19">
        <v>3179</v>
      </c>
      <c r="BYT19">
        <v>3179</v>
      </c>
      <c r="BYU19">
        <v>3179</v>
      </c>
      <c r="BYV19">
        <v>3129</v>
      </c>
      <c r="BYW19">
        <v>3098</v>
      </c>
      <c r="BYX19">
        <v>2499</v>
      </c>
      <c r="BYY19">
        <v>2499</v>
      </c>
      <c r="BYZ19">
        <v>2499</v>
      </c>
      <c r="BZA19">
        <v>2499</v>
      </c>
      <c r="BZB19">
        <v>2499</v>
      </c>
      <c r="BZC19">
        <v>2499</v>
      </c>
      <c r="BZD19">
        <v>2499</v>
      </c>
      <c r="BZE19">
        <v>2499</v>
      </c>
      <c r="BZF19">
        <v>2499</v>
      </c>
      <c r="BZG19">
        <v>2498</v>
      </c>
      <c r="BZH19">
        <v>2691</v>
      </c>
      <c r="BZI19">
        <v>2997</v>
      </c>
      <c r="BZJ19">
        <v>3336</v>
      </c>
      <c r="BZK19">
        <v>3396</v>
      </c>
      <c r="BZL19">
        <v>3396</v>
      </c>
      <c r="BZM19">
        <v>3396</v>
      </c>
      <c r="BZN19">
        <v>3396</v>
      </c>
      <c r="BZO19">
        <v>3247</v>
      </c>
      <c r="BZP19">
        <v>3140</v>
      </c>
      <c r="BZQ19">
        <v>3318</v>
      </c>
      <c r="BZR19">
        <v>3359</v>
      </c>
      <c r="BZS19">
        <v>2421</v>
      </c>
      <c r="BZT19">
        <v>2671</v>
      </c>
      <c r="BZU19">
        <v>2321</v>
      </c>
      <c r="BZV19">
        <v>2274</v>
      </c>
      <c r="BZW19">
        <v>2234</v>
      </c>
      <c r="BZX19">
        <v>2233</v>
      </c>
      <c r="BZY19">
        <v>2202</v>
      </c>
      <c r="BZZ19">
        <v>2152</v>
      </c>
      <c r="CAA19">
        <v>2072</v>
      </c>
      <c r="CAB19">
        <v>1770</v>
      </c>
      <c r="CAC19">
        <v>16408</v>
      </c>
      <c r="CAD19">
        <v>16135</v>
      </c>
      <c r="CAE19">
        <v>15923</v>
      </c>
      <c r="CAF19">
        <v>15775</v>
      </c>
      <c r="CAG19">
        <v>15726</v>
      </c>
      <c r="CAH19">
        <v>15694</v>
      </c>
      <c r="CAI19">
        <v>15581</v>
      </c>
      <c r="CAJ19">
        <v>15455</v>
      </c>
      <c r="CAK19">
        <v>15329</v>
      </c>
      <c r="CAL19">
        <v>15231</v>
      </c>
      <c r="CAM19">
        <v>14843</v>
      </c>
      <c r="CAN19">
        <v>14844</v>
      </c>
      <c r="CAO19">
        <v>14673</v>
      </c>
      <c r="CAP19">
        <v>14585</v>
      </c>
      <c r="CAQ19">
        <v>14598</v>
      </c>
      <c r="CAR19">
        <v>14598</v>
      </c>
      <c r="CAS19">
        <v>14588</v>
      </c>
      <c r="CAT19">
        <v>14563</v>
      </c>
      <c r="CAU19">
        <v>14363</v>
      </c>
      <c r="CAV19">
        <v>13938</v>
      </c>
      <c r="CAW19">
        <v>13133</v>
      </c>
      <c r="CAX19">
        <v>13125</v>
      </c>
      <c r="CAY19">
        <v>11366</v>
      </c>
      <c r="CAZ19">
        <v>10142</v>
      </c>
      <c r="CBA19">
        <v>10149</v>
      </c>
      <c r="CBB19">
        <v>9299</v>
      </c>
      <c r="CBC19">
        <v>8736</v>
      </c>
      <c r="CBD19">
        <v>7773</v>
      </c>
      <c r="CBE19">
        <v>7365</v>
      </c>
      <c r="CBF19">
        <v>7078</v>
      </c>
      <c r="CBG19">
        <v>6257</v>
      </c>
      <c r="CBH19">
        <v>5518</v>
      </c>
      <c r="CBI19">
        <v>5418</v>
      </c>
      <c r="CBJ19">
        <v>5007</v>
      </c>
      <c r="CBK19">
        <v>4727</v>
      </c>
      <c r="CBL19">
        <v>4657</v>
      </c>
      <c r="CBM19">
        <v>4657</v>
      </c>
      <c r="CBN19">
        <v>4124</v>
      </c>
      <c r="CBO19">
        <v>2220</v>
      </c>
      <c r="CBP19">
        <v>2167</v>
      </c>
      <c r="CBQ19">
        <v>2167</v>
      </c>
      <c r="CBR19">
        <v>2188</v>
      </c>
      <c r="CBS19">
        <v>2189</v>
      </c>
      <c r="CBT19">
        <v>2189</v>
      </c>
      <c r="CBU19">
        <v>2188</v>
      </c>
      <c r="CBV19">
        <v>4309</v>
      </c>
      <c r="CBW19">
        <v>4309</v>
      </c>
      <c r="CBX19">
        <v>4309</v>
      </c>
      <c r="CBY19">
        <v>4310</v>
      </c>
      <c r="CBZ19">
        <v>3331</v>
      </c>
      <c r="CCA19">
        <v>3340</v>
      </c>
      <c r="CCB19">
        <v>3348</v>
      </c>
      <c r="CCC19">
        <v>3344</v>
      </c>
      <c r="CCD19">
        <v>2687</v>
      </c>
      <c r="CCE19">
        <v>1381</v>
      </c>
      <c r="CCF19">
        <v>938</v>
      </c>
      <c r="CCG19">
        <v>934</v>
      </c>
      <c r="CCH19">
        <v>934</v>
      </c>
      <c r="CCI19">
        <v>933</v>
      </c>
      <c r="CCJ19">
        <v>945</v>
      </c>
      <c r="CCK19">
        <v>946</v>
      </c>
      <c r="CCL19">
        <v>947</v>
      </c>
      <c r="CCM19">
        <v>947</v>
      </c>
      <c r="CCN19">
        <v>939</v>
      </c>
      <c r="CCO19">
        <v>868</v>
      </c>
      <c r="CCP19">
        <v>3746</v>
      </c>
      <c r="CCQ19">
        <v>3716</v>
      </c>
      <c r="CCR19">
        <v>2841</v>
      </c>
      <c r="CCS19">
        <v>2797</v>
      </c>
      <c r="CCT19">
        <v>2796</v>
      </c>
      <c r="CCU19">
        <v>2642</v>
      </c>
      <c r="CCV19">
        <v>2371</v>
      </c>
      <c r="CCW19">
        <v>2071</v>
      </c>
      <c r="CCX19">
        <v>1827</v>
      </c>
      <c r="CCY19">
        <v>1742</v>
      </c>
      <c r="CCZ19">
        <v>1742</v>
      </c>
      <c r="CDA19">
        <v>1742</v>
      </c>
      <c r="CDB19">
        <v>1797</v>
      </c>
      <c r="CDC19">
        <v>1729</v>
      </c>
      <c r="CDD19">
        <v>1709</v>
      </c>
      <c r="CDE19">
        <v>1676</v>
      </c>
      <c r="CDF19">
        <v>1676</v>
      </c>
      <c r="CDG19">
        <v>1676</v>
      </c>
      <c r="CDH19">
        <v>1656</v>
      </c>
      <c r="CDI19">
        <v>1656</v>
      </c>
      <c r="CDJ19">
        <v>1656</v>
      </c>
      <c r="CDK19">
        <v>1661</v>
      </c>
      <c r="CDL19">
        <v>1661</v>
      </c>
      <c r="CDM19">
        <v>1661</v>
      </c>
      <c r="CDN19">
        <v>1661</v>
      </c>
      <c r="CDO19">
        <v>7532</v>
      </c>
      <c r="CDP19">
        <v>7133</v>
      </c>
      <c r="CDQ19">
        <v>7104</v>
      </c>
      <c r="CDR19">
        <v>7128</v>
      </c>
      <c r="CDS19">
        <v>7125</v>
      </c>
      <c r="CDT19">
        <v>7148</v>
      </c>
      <c r="CDU19">
        <v>7117</v>
      </c>
      <c r="CDV19">
        <v>6742</v>
      </c>
      <c r="CDW19">
        <v>6721</v>
      </c>
      <c r="CDX19">
        <v>6725</v>
      </c>
      <c r="CDY19">
        <v>6598</v>
      </c>
      <c r="CDZ19">
        <v>6126</v>
      </c>
      <c r="CEA19">
        <v>6111</v>
      </c>
      <c r="CEB19">
        <v>6092</v>
      </c>
      <c r="CEC19">
        <v>6099</v>
      </c>
      <c r="CED19">
        <v>5686</v>
      </c>
      <c r="CEE19">
        <v>5603</v>
      </c>
      <c r="CEF19">
        <v>5078</v>
      </c>
      <c r="CEG19">
        <v>4725</v>
      </c>
      <c r="CEH19">
        <v>4537</v>
      </c>
      <c r="CEI19">
        <v>24983</v>
      </c>
      <c r="CEJ19">
        <v>24983</v>
      </c>
      <c r="CEK19">
        <v>24774</v>
      </c>
      <c r="CEL19">
        <v>24775</v>
      </c>
      <c r="CEM19">
        <v>24661</v>
      </c>
      <c r="CEN19">
        <v>24710</v>
      </c>
      <c r="CEO19">
        <v>24710</v>
      </c>
      <c r="CEP19">
        <v>24710</v>
      </c>
      <c r="CEQ19">
        <v>20955</v>
      </c>
      <c r="CER19">
        <v>20876</v>
      </c>
      <c r="CES19">
        <v>20801</v>
      </c>
      <c r="CET19">
        <v>18742</v>
      </c>
      <c r="CEU19">
        <v>18742</v>
      </c>
      <c r="CEV19">
        <v>18347</v>
      </c>
      <c r="CEW19">
        <v>18394</v>
      </c>
      <c r="CEX19">
        <v>11246</v>
      </c>
      <c r="CEY19">
        <v>10667</v>
      </c>
      <c r="CEZ19">
        <v>9875</v>
      </c>
      <c r="CFA19">
        <v>9833</v>
      </c>
      <c r="CFB19">
        <v>10129</v>
      </c>
      <c r="CFC19">
        <v>9907</v>
      </c>
      <c r="CFD19">
        <v>9393</v>
      </c>
      <c r="CFE19">
        <v>8939</v>
      </c>
      <c r="CFF19">
        <v>8926</v>
      </c>
      <c r="CFG19">
        <v>8601</v>
      </c>
      <c r="CFH19">
        <v>4050</v>
      </c>
      <c r="CFI19">
        <v>4035</v>
      </c>
      <c r="CFJ19">
        <v>3886</v>
      </c>
      <c r="CFK19">
        <v>3719</v>
      </c>
      <c r="CFL19">
        <v>3620</v>
      </c>
      <c r="CFM19">
        <v>3378</v>
      </c>
      <c r="CFN19">
        <v>3300</v>
      </c>
      <c r="CFO19">
        <v>3297</v>
      </c>
      <c r="CFP19">
        <v>3287</v>
      </c>
      <c r="CFQ19">
        <v>3279</v>
      </c>
      <c r="CFR19">
        <v>2845</v>
      </c>
      <c r="CFS19">
        <v>2792</v>
      </c>
      <c r="CFT19">
        <v>2792</v>
      </c>
      <c r="CFU19">
        <v>2552</v>
      </c>
      <c r="CFV19">
        <v>2557</v>
      </c>
      <c r="CFW19">
        <v>2423</v>
      </c>
      <c r="CFX19">
        <v>2385</v>
      </c>
      <c r="CFY19">
        <v>2381</v>
      </c>
      <c r="CFZ19">
        <v>2381</v>
      </c>
      <c r="CGA19">
        <v>2296</v>
      </c>
      <c r="CGB19">
        <v>6631</v>
      </c>
      <c r="CGC19">
        <v>6631</v>
      </c>
      <c r="CGD19">
        <v>6612</v>
      </c>
      <c r="CGE19">
        <v>6637</v>
      </c>
      <c r="CGF19">
        <v>6632</v>
      </c>
      <c r="CGG19">
        <v>6616</v>
      </c>
      <c r="CGH19">
        <v>6611</v>
      </c>
      <c r="CGI19">
        <v>6781</v>
      </c>
      <c r="CGJ19">
        <v>6801</v>
      </c>
      <c r="CGK19">
        <v>6747</v>
      </c>
      <c r="CGL19">
        <v>6747</v>
      </c>
      <c r="CGM19">
        <v>6727</v>
      </c>
      <c r="CGN19">
        <v>6722</v>
      </c>
      <c r="CGO19">
        <v>6722</v>
      </c>
      <c r="CGP19">
        <v>6722</v>
      </c>
      <c r="CGQ19">
        <v>6846</v>
      </c>
      <c r="CGR19">
        <v>6029</v>
      </c>
      <c r="CGS19">
        <v>5247</v>
      </c>
      <c r="CGT19">
        <v>4809</v>
      </c>
      <c r="CGU19">
        <v>4130</v>
      </c>
      <c r="CGV19">
        <v>5577</v>
      </c>
      <c r="CGW19">
        <v>5535</v>
      </c>
      <c r="CGX19">
        <v>5393</v>
      </c>
      <c r="CGY19">
        <v>5507</v>
      </c>
      <c r="CGZ19">
        <v>5535</v>
      </c>
      <c r="CHA19">
        <v>5537</v>
      </c>
      <c r="CHB19">
        <v>5551</v>
      </c>
      <c r="CHC19">
        <v>5777</v>
      </c>
      <c r="CHD19">
        <v>5793</v>
      </c>
      <c r="CHE19">
        <v>6342</v>
      </c>
      <c r="CHF19">
        <v>6319</v>
      </c>
      <c r="CHG19">
        <v>6303</v>
      </c>
      <c r="CHH19">
        <v>6289</v>
      </c>
      <c r="CHI19">
        <v>3791</v>
      </c>
      <c r="CHJ19">
        <v>3749</v>
      </c>
      <c r="CHK19">
        <v>3699</v>
      </c>
      <c r="CHL19">
        <v>3725</v>
      </c>
      <c r="CHM19">
        <v>3725</v>
      </c>
      <c r="CHN19">
        <v>4015</v>
      </c>
      <c r="CHO19">
        <v>3765</v>
      </c>
      <c r="CHP19">
        <v>3784</v>
      </c>
      <c r="CHQ19">
        <v>3801</v>
      </c>
      <c r="CHR19">
        <v>3529</v>
      </c>
      <c r="CHS19">
        <v>3530</v>
      </c>
      <c r="CHT19">
        <v>3536</v>
      </c>
      <c r="CHU19">
        <v>10758</v>
      </c>
      <c r="CHV19">
        <v>9003</v>
      </c>
      <c r="CHW19">
        <v>8948</v>
      </c>
      <c r="CHX19">
        <v>8949</v>
      </c>
      <c r="CHY19">
        <v>8501</v>
      </c>
      <c r="CHZ19">
        <v>8063</v>
      </c>
      <c r="CIA19">
        <v>8217</v>
      </c>
      <c r="CIB19">
        <v>6116</v>
      </c>
      <c r="CIC19">
        <v>5648</v>
      </c>
      <c r="CID19">
        <v>5520</v>
      </c>
      <c r="CIE19">
        <v>5453</v>
      </c>
      <c r="CIF19">
        <v>5450</v>
      </c>
      <c r="CIG19">
        <v>5229</v>
      </c>
      <c r="CIH19">
        <v>4746</v>
      </c>
      <c r="CII19">
        <v>4691</v>
      </c>
      <c r="CIJ19">
        <v>4411</v>
      </c>
      <c r="CIK19">
        <v>4154</v>
      </c>
      <c r="CIL19">
        <v>4005</v>
      </c>
      <c r="CIM19">
        <v>3618</v>
      </c>
      <c r="CIN19">
        <v>3568</v>
      </c>
      <c r="CIO19">
        <v>4410</v>
      </c>
      <c r="CIP19">
        <v>3720</v>
      </c>
      <c r="CIQ19">
        <v>3478</v>
      </c>
      <c r="CIR19">
        <v>3495</v>
      </c>
      <c r="CIS19">
        <v>3495</v>
      </c>
      <c r="CIT19">
        <v>3167</v>
      </c>
      <c r="CIU19">
        <v>3167</v>
      </c>
      <c r="CIV19">
        <v>3150</v>
      </c>
      <c r="CIW19">
        <v>3149</v>
      </c>
      <c r="CIX19">
        <v>3159</v>
      </c>
      <c r="CIY19">
        <v>3053</v>
      </c>
      <c r="CIZ19">
        <v>3272</v>
      </c>
      <c r="CJA19">
        <v>3915</v>
      </c>
      <c r="CJB19">
        <v>3915</v>
      </c>
      <c r="CJC19">
        <v>3915</v>
      </c>
      <c r="CJD19">
        <v>3881</v>
      </c>
      <c r="CJE19">
        <v>3851</v>
      </c>
      <c r="CJF19">
        <v>3851</v>
      </c>
      <c r="CJG19">
        <v>3851</v>
      </c>
      <c r="CJH19">
        <v>3791</v>
      </c>
      <c r="CJI19">
        <v>6605</v>
      </c>
      <c r="CJJ19">
        <v>6605</v>
      </c>
      <c r="CJK19">
        <v>6745</v>
      </c>
      <c r="CJL19">
        <v>6745</v>
      </c>
      <c r="CJM19">
        <v>6755</v>
      </c>
      <c r="CJN19">
        <v>6747</v>
      </c>
      <c r="CJO19">
        <v>6747</v>
      </c>
      <c r="CJP19">
        <v>6697</v>
      </c>
      <c r="CJQ19">
        <v>6700</v>
      </c>
      <c r="CJR19">
        <v>6660</v>
      </c>
      <c r="CJS19">
        <v>6510</v>
      </c>
      <c r="CJT19">
        <v>6499</v>
      </c>
      <c r="CJU19">
        <v>6403</v>
      </c>
      <c r="CJV19">
        <v>6383</v>
      </c>
      <c r="CJW19">
        <v>6188</v>
      </c>
      <c r="CJX19">
        <v>5843</v>
      </c>
      <c r="CJY19">
        <v>5668</v>
      </c>
      <c r="CJZ19">
        <v>5176</v>
      </c>
      <c r="CKA19">
        <v>5138</v>
      </c>
      <c r="CKB19">
        <v>5070</v>
      </c>
      <c r="CKC19">
        <v>4641</v>
      </c>
      <c r="CKD19">
        <v>4566</v>
      </c>
      <c r="CKE19">
        <v>4491</v>
      </c>
      <c r="CKF19">
        <v>4310</v>
      </c>
      <c r="CKG19">
        <v>3471</v>
      </c>
      <c r="CKH19">
        <v>10429</v>
      </c>
      <c r="CKI19">
        <v>9212</v>
      </c>
      <c r="CKJ19">
        <v>9245</v>
      </c>
      <c r="CKK19">
        <v>9007</v>
      </c>
      <c r="CKL19">
        <v>8871</v>
      </c>
      <c r="CKM19">
        <v>8029</v>
      </c>
      <c r="CKN19">
        <v>7832</v>
      </c>
      <c r="CKO19">
        <v>7408</v>
      </c>
      <c r="CKP19">
        <v>7409</v>
      </c>
      <c r="CKQ19">
        <v>7647</v>
      </c>
      <c r="CKR19">
        <v>7567</v>
      </c>
      <c r="CKS19">
        <v>7567</v>
      </c>
      <c r="CKT19">
        <v>7566</v>
      </c>
      <c r="CKU19">
        <v>7562</v>
      </c>
      <c r="CKV19">
        <v>7562</v>
      </c>
      <c r="CKW19">
        <v>7560</v>
      </c>
      <c r="CKX19">
        <v>7539</v>
      </c>
      <c r="CKY19">
        <v>7534</v>
      </c>
      <c r="CKZ19">
        <v>7535</v>
      </c>
      <c r="CLA19">
        <v>7425</v>
      </c>
      <c r="CLB19">
        <v>10882</v>
      </c>
      <c r="CLC19">
        <v>10797</v>
      </c>
      <c r="CLD19">
        <v>10979</v>
      </c>
      <c r="CLE19">
        <v>11546</v>
      </c>
      <c r="CLF19">
        <v>11333</v>
      </c>
      <c r="CLG19">
        <v>11218</v>
      </c>
      <c r="CLH19">
        <v>11218</v>
      </c>
      <c r="CLI19">
        <v>11180</v>
      </c>
      <c r="CLJ19">
        <v>11180</v>
      </c>
      <c r="CLK19">
        <v>11187</v>
      </c>
      <c r="CLL19">
        <v>11054</v>
      </c>
      <c r="CLM19">
        <v>10878</v>
      </c>
      <c r="CLN19">
        <v>10126</v>
      </c>
      <c r="CLO19">
        <v>10101</v>
      </c>
      <c r="CLP19">
        <v>9901</v>
      </c>
      <c r="CLQ19">
        <v>9682</v>
      </c>
      <c r="CLR19">
        <v>9509</v>
      </c>
      <c r="CLS19">
        <v>9500</v>
      </c>
      <c r="CLT19">
        <v>9682</v>
      </c>
      <c r="CLU19">
        <v>9126</v>
      </c>
      <c r="CLV19">
        <v>7971</v>
      </c>
      <c r="CLW19">
        <v>8061</v>
      </c>
      <c r="CLX19">
        <v>8237</v>
      </c>
      <c r="CLY19">
        <v>8240</v>
      </c>
      <c r="CLZ19">
        <v>7304</v>
      </c>
      <c r="CMA19">
        <v>7127</v>
      </c>
      <c r="CMB19">
        <v>7183</v>
      </c>
      <c r="CMC19">
        <v>7154</v>
      </c>
      <c r="CMD19">
        <v>6954</v>
      </c>
      <c r="CME19">
        <v>6988</v>
      </c>
      <c r="CMF19">
        <v>6978</v>
      </c>
      <c r="CMG19">
        <v>6978</v>
      </c>
      <c r="CMH19">
        <v>7027</v>
      </c>
      <c r="CMI19">
        <v>7030</v>
      </c>
      <c r="CMJ19">
        <v>7022</v>
      </c>
      <c r="CMK19">
        <v>7021</v>
      </c>
      <c r="CML19">
        <v>7611</v>
      </c>
      <c r="CMM19">
        <v>7715</v>
      </c>
      <c r="CMN19">
        <v>7715</v>
      </c>
      <c r="CMO19">
        <v>7715</v>
      </c>
      <c r="CMP19">
        <v>7720</v>
      </c>
      <c r="CMQ19">
        <v>7060</v>
      </c>
      <c r="CMR19">
        <v>7042</v>
      </c>
      <c r="CMS19">
        <v>6749</v>
      </c>
      <c r="CMT19">
        <v>6245</v>
      </c>
      <c r="CMU19">
        <v>14214</v>
      </c>
      <c r="CMV19">
        <v>14220</v>
      </c>
      <c r="CMW19">
        <v>14281</v>
      </c>
      <c r="CMX19">
        <v>13329</v>
      </c>
      <c r="CMY19">
        <v>13211</v>
      </c>
      <c r="CMZ19">
        <v>12354</v>
      </c>
      <c r="CNA19">
        <v>12331</v>
      </c>
      <c r="CNB19">
        <v>12537</v>
      </c>
      <c r="CNC19">
        <v>12223</v>
      </c>
      <c r="CND19">
        <v>12163</v>
      </c>
      <c r="CNE19">
        <v>11903</v>
      </c>
      <c r="CNF19">
        <v>11756</v>
      </c>
      <c r="CNG19">
        <v>11107</v>
      </c>
      <c r="CNH19">
        <v>11047</v>
      </c>
      <c r="CNI19">
        <v>10652</v>
      </c>
      <c r="CNJ19">
        <v>10532</v>
      </c>
      <c r="CNK19">
        <v>10483</v>
      </c>
      <c r="CNL19">
        <v>9480</v>
      </c>
      <c r="CNM19">
        <v>8592</v>
      </c>
      <c r="CNN19">
        <v>6724</v>
      </c>
      <c r="CNO19">
        <v>4319</v>
      </c>
      <c r="CNP19">
        <v>3823</v>
      </c>
      <c r="CNQ19">
        <v>3734</v>
      </c>
      <c r="CNR19">
        <v>3589</v>
      </c>
      <c r="CNS19">
        <v>3453</v>
      </c>
      <c r="CNT19">
        <v>3453</v>
      </c>
      <c r="CNU19">
        <v>2283</v>
      </c>
      <c r="CNV19">
        <v>2274</v>
      </c>
      <c r="CNW19">
        <v>2236</v>
      </c>
      <c r="CNX19">
        <v>2236</v>
      </c>
      <c r="CNY19">
        <v>2105</v>
      </c>
      <c r="CNZ19">
        <v>2036</v>
      </c>
      <c r="COA19">
        <v>1985</v>
      </c>
      <c r="COB19">
        <v>1985</v>
      </c>
      <c r="COC19">
        <v>1965</v>
      </c>
      <c r="COD19">
        <v>1961</v>
      </c>
      <c r="COE19">
        <v>1985</v>
      </c>
      <c r="COF19">
        <v>1767</v>
      </c>
      <c r="COG19">
        <v>1767</v>
      </c>
      <c r="COH19">
        <v>1754</v>
      </c>
      <c r="COI19">
        <v>4070</v>
      </c>
      <c r="COJ19">
        <v>3866</v>
      </c>
      <c r="COK19">
        <v>3809</v>
      </c>
      <c r="COL19">
        <v>3819</v>
      </c>
      <c r="COM19">
        <v>3792</v>
      </c>
      <c r="CON19">
        <v>3705</v>
      </c>
      <c r="COO19">
        <v>2775</v>
      </c>
      <c r="COP19">
        <v>2641</v>
      </c>
      <c r="COQ19">
        <v>2586</v>
      </c>
      <c r="COR19">
        <v>2953</v>
      </c>
      <c r="COS19">
        <v>2953</v>
      </c>
      <c r="COT19">
        <v>2645</v>
      </c>
      <c r="COU19">
        <v>2651</v>
      </c>
      <c r="COV19">
        <v>2021</v>
      </c>
      <c r="COW19">
        <v>1867</v>
      </c>
      <c r="COX19">
        <v>1788</v>
      </c>
      <c r="COY19">
        <v>1728</v>
      </c>
      <c r="COZ19">
        <v>1738</v>
      </c>
      <c r="CPA19">
        <v>1749</v>
      </c>
      <c r="CPB19">
        <v>1649</v>
      </c>
      <c r="CPC19">
        <v>1646</v>
      </c>
      <c r="CPD19">
        <v>1625</v>
      </c>
      <c r="CPE19">
        <v>1625</v>
      </c>
      <c r="CPF19">
        <v>1625</v>
      </c>
      <c r="CPG19">
        <v>1438</v>
      </c>
      <c r="CPH19">
        <v>14525</v>
      </c>
      <c r="CPI19">
        <v>12990</v>
      </c>
      <c r="CPJ19">
        <v>12763</v>
      </c>
      <c r="CPK19">
        <v>12703</v>
      </c>
      <c r="CPL19">
        <v>13376</v>
      </c>
      <c r="CPM19">
        <v>13023</v>
      </c>
      <c r="CPN19">
        <v>12815</v>
      </c>
      <c r="CPO19">
        <v>13193</v>
      </c>
      <c r="CPP19">
        <v>12899</v>
      </c>
      <c r="CPQ19">
        <v>12802</v>
      </c>
      <c r="CPR19">
        <v>12447</v>
      </c>
      <c r="CPS19">
        <v>11632</v>
      </c>
      <c r="CPT19">
        <v>11403</v>
      </c>
      <c r="CPU19">
        <v>11403</v>
      </c>
      <c r="CPV19">
        <v>11403</v>
      </c>
      <c r="CPW19">
        <v>11422</v>
      </c>
      <c r="CPX19">
        <v>11420</v>
      </c>
      <c r="CPY19">
        <v>10930</v>
      </c>
      <c r="CPZ19">
        <v>10789</v>
      </c>
      <c r="CQA19">
        <v>9990</v>
      </c>
      <c r="CQB19">
        <v>12442</v>
      </c>
      <c r="CQC19">
        <v>11823</v>
      </c>
      <c r="CQD19">
        <v>11836</v>
      </c>
      <c r="CQE19">
        <v>11836</v>
      </c>
      <c r="CQF19">
        <v>11836</v>
      </c>
      <c r="CQG19">
        <v>11644</v>
      </c>
      <c r="CQH19">
        <v>11504</v>
      </c>
      <c r="CQI19">
        <v>11057</v>
      </c>
      <c r="CQJ19">
        <v>11030</v>
      </c>
      <c r="CQK19">
        <v>10779</v>
      </c>
      <c r="CQL19">
        <v>10738</v>
      </c>
      <c r="CQM19">
        <v>10721</v>
      </c>
      <c r="CQN19">
        <v>10295</v>
      </c>
      <c r="CQO19">
        <v>9774</v>
      </c>
      <c r="CQP19">
        <v>9193</v>
      </c>
      <c r="CQQ19">
        <v>9192</v>
      </c>
      <c r="CQR19">
        <v>8779</v>
      </c>
      <c r="CQS19">
        <v>6785</v>
      </c>
      <c r="CQT19">
        <v>6333</v>
      </c>
      <c r="CQU19">
        <v>6284</v>
      </c>
      <c r="CQV19">
        <v>8448</v>
      </c>
      <c r="CQW19">
        <v>8457</v>
      </c>
      <c r="CQX19">
        <v>8412</v>
      </c>
      <c r="CQY19">
        <v>8102</v>
      </c>
      <c r="CQZ19">
        <v>8084</v>
      </c>
      <c r="CRA19">
        <v>8086</v>
      </c>
      <c r="CRB19">
        <v>8069</v>
      </c>
      <c r="CRC19">
        <v>8032</v>
      </c>
      <c r="CRD19">
        <v>7959</v>
      </c>
      <c r="CRE19">
        <v>7889</v>
      </c>
      <c r="CRF19">
        <v>7937</v>
      </c>
      <c r="CRG19">
        <v>7891</v>
      </c>
      <c r="CRH19">
        <v>7749</v>
      </c>
      <c r="CRI19">
        <v>7481</v>
      </c>
      <c r="CRJ19">
        <v>7454</v>
      </c>
      <c r="CRK19">
        <v>7453</v>
      </c>
      <c r="CRL19">
        <v>7443</v>
      </c>
      <c r="CRM19">
        <v>7443</v>
      </c>
      <c r="CRN19">
        <v>7021</v>
      </c>
      <c r="CRO19">
        <v>7231</v>
      </c>
      <c r="CRP19">
        <v>6910</v>
      </c>
      <c r="CRQ19">
        <v>6701</v>
      </c>
      <c r="CRR19">
        <v>6601</v>
      </c>
      <c r="CRS19">
        <v>6601</v>
      </c>
      <c r="CRT19">
        <v>6646</v>
      </c>
      <c r="CRU19">
        <v>13201</v>
      </c>
      <c r="CRV19">
        <v>13112</v>
      </c>
      <c r="CRW19">
        <v>12185</v>
      </c>
      <c r="CRX19">
        <v>11513</v>
      </c>
      <c r="CRY19">
        <v>11503</v>
      </c>
      <c r="CRZ19">
        <v>11303</v>
      </c>
      <c r="CSA19">
        <v>11457</v>
      </c>
      <c r="CSB19">
        <v>10957</v>
      </c>
      <c r="CSC19">
        <v>10714</v>
      </c>
      <c r="CSD19">
        <v>8502</v>
      </c>
      <c r="CSE19">
        <v>7393</v>
      </c>
      <c r="CSF19">
        <v>7283</v>
      </c>
      <c r="CSG19">
        <v>6751</v>
      </c>
      <c r="CSH19">
        <v>6744</v>
      </c>
      <c r="CSI19">
        <v>6449</v>
      </c>
      <c r="CSJ19">
        <v>6399</v>
      </c>
      <c r="CSK19">
        <v>6150</v>
      </c>
      <c r="CSL19">
        <v>5930</v>
      </c>
      <c r="CSM19">
        <v>5803</v>
      </c>
      <c r="CSN19">
        <v>5844</v>
      </c>
      <c r="CSO19">
        <v>6742</v>
      </c>
      <c r="CSP19">
        <v>6478</v>
      </c>
      <c r="CSQ19">
        <v>6388</v>
      </c>
      <c r="CSR19">
        <v>6383</v>
      </c>
      <c r="CSS19">
        <v>6383</v>
      </c>
      <c r="CST19">
        <v>5975</v>
      </c>
      <c r="CSU19">
        <v>5965</v>
      </c>
      <c r="CSV19">
        <v>5941</v>
      </c>
      <c r="CSW19">
        <v>5941</v>
      </c>
      <c r="CSX19">
        <v>3352</v>
      </c>
      <c r="CSY19">
        <v>2461</v>
      </c>
      <c r="CSZ19">
        <v>2256</v>
      </c>
      <c r="CTA19">
        <v>2256</v>
      </c>
      <c r="CTB19">
        <v>2296</v>
      </c>
      <c r="CTC19">
        <v>2188</v>
      </c>
      <c r="CTD19">
        <v>2155</v>
      </c>
      <c r="CTE19">
        <v>2155</v>
      </c>
      <c r="CTF19">
        <v>2155</v>
      </c>
      <c r="CTG19">
        <v>2155</v>
      </c>
      <c r="CTH19">
        <v>2155</v>
      </c>
      <c r="CTI19">
        <v>5251</v>
      </c>
      <c r="CTJ19">
        <v>5250</v>
      </c>
      <c r="CTK19">
        <v>5246</v>
      </c>
      <c r="CTL19">
        <v>5246</v>
      </c>
      <c r="CTM19">
        <v>5246</v>
      </c>
      <c r="CTN19">
        <v>5092</v>
      </c>
      <c r="CTO19">
        <v>5086</v>
      </c>
      <c r="CTP19">
        <v>4916</v>
      </c>
      <c r="CTQ19">
        <v>4906</v>
      </c>
      <c r="CTR19">
        <v>4906</v>
      </c>
      <c r="CTS19">
        <v>4915</v>
      </c>
      <c r="CTT19">
        <v>4439</v>
      </c>
      <c r="CTU19">
        <v>4440</v>
      </c>
      <c r="CTV19">
        <v>4443</v>
      </c>
      <c r="CTW19">
        <v>4443</v>
      </c>
      <c r="CTX19">
        <v>4643</v>
      </c>
      <c r="CTY19">
        <v>4643</v>
      </c>
      <c r="CTZ19">
        <v>4662</v>
      </c>
      <c r="CUA19">
        <v>4662</v>
      </c>
      <c r="CUB19">
        <v>4642</v>
      </c>
      <c r="CUC19">
        <v>4545</v>
      </c>
      <c r="CUD19">
        <v>3976</v>
      </c>
      <c r="CUE19">
        <v>3876</v>
      </c>
      <c r="CUF19">
        <v>3373</v>
      </c>
      <c r="CUG19">
        <v>2632</v>
      </c>
      <c r="CUH19">
        <v>17417</v>
      </c>
      <c r="CUI19">
        <v>15385</v>
      </c>
      <c r="CUJ19">
        <v>15601</v>
      </c>
      <c r="CUK19">
        <v>15613</v>
      </c>
      <c r="CUL19">
        <v>15429</v>
      </c>
      <c r="CUM19">
        <v>15442</v>
      </c>
      <c r="CUN19">
        <v>15531</v>
      </c>
      <c r="CUO19">
        <v>14403</v>
      </c>
      <c r="CUP19">
        <v>13000</v>
      </c>
      <c r="CUQ19">
        <v>12861</v>
      </c>
      <c r="CUR19">
        <v>12809</v>
      </c>
      <c r="CUS19">
        <v>12775</v>
      </c>
      <c r="CUT19">
        <v>12645</v>
      </c>
      <c r="CUU19">
        <v>12645</v>
      </c>
      <c r="CUV19">
        <v>12665</v>
      </c>
      <c r="CUW19">
        <v>12666</v>
      </c>
      <c r="CUX19">
        <v>12439</v>
      </c>
      <c r="CUY19">
        <v>12131</v>
      </c>
      <c r="CUZ19">
        <v>11797</v>
      </c>
      <c r="CVA19">
        <v>11248</v>
      </c>
      <c r="CVB19">
        <v>8075</v>
      </c>
      <c r="CVC19">
        <v>7753</v>
      </c>
      <c r="CVD19">
        <v>7753</v>
      </c>
      <c r="CVE19">
        <v>7760</v>
      </c>
      <c r="CVF19">
        <v>7790</v>
      </c>
      <c r="CVG19">
        <v>7866</v>
      </c>
      <c r="CVH19">
        <v>7844</v>
      </c>
      <c r="CVI19">
        <v>7913</v>
      </c>
      <c r="CVJ19">
        <v>7936</v>
      </c>
      <c r="CVK19">
        <v>7936</v>
      </c>
      <c r="CVL19">
        <v>6904</v>
      </c>
      <c r="CVM19">
        <v>6850</v>
      </c>
      <c r="CVN19">
        <v>6640</v>
      </c>
      <c r="CVO19">
        <v>6703</v>
      </c>
      <c r="CVP19">
        <v>6468</v>
      </c>
      <c r="CVQ19">
        <v>5702</v>
      </c>
      <c r="CVR19">
        <v>5970</v>
      </c>
      <c r="CVS19">
        <v>4871</v>
      </c>
      <c r="CVT19">
        <v>4871</v>
      </c>
      <c r="CVU19">
        <v>4672</v>
      </c>
      <c r="CVV19">
        <v>15967</v>
      </c>
      <c r="CVW19">
        <v>14109</v>
      </c>
      <c r="CVX19">
        <v>13461</v>
      </c>
      <c r="CVY19">
        <v>13452</v>
      </c>
      <c r="CVZ19">
        <v>13037</v>
      </c>
      <c r="CWA19">
        <v>12961</v>
      </c>
      <c r="CWB19">
        <v>10734</v>
      </c>
      <c r="CWC19">
        <v>10500</v>
      </c>
      <c r="CWD19">
        <v>10480</v>
      </c>
      <c r="CWE19">
        <v>10479</v>
      </c>
      <c r="CWF19">
        <v>10495</v>
      </c>
      <c r="CWG19">
        <v>10540</v>
      </c>
      <c r="CWH19">
        <v>10501</v>
      </c>
      <c r="CWI19">
        <v>10501</v>
      </c>
      <c r="CWJ19">
        <v>10480</v>
      </c>
      <c r="CWK19">
        <v>10359</v>
      </c>
      <c r="CWL19">
        <v>10359</v>
      </c>
      <c r="CWM19">
        <v>10324</v>
      </c>
      <c r="CWN19">
        <v>10315</v>
      </c>
      <c r="CWO19">
        <v>10314</v>
      </c>
      <c r="CWP19">
        <v>10314</v>
      </c>
      <c r="CWQ19">
        <v>10108</v>
      </c>
      <c r="CWR19">
        <v>10142</v>
      </c>
      <c r="CWS19">
        <v>10067</v>
      </c>
      <c r="CWT19">
        <v>9982</v>
      </c>
      <c r="CWU19">
        <v>10449</v>
      </c>
      <c r="CWV19">
        <v>10466</v>
      </c>
      <c r="CWW19">
        <v>10503</v>
      </c>
      <c r="CWX19">
        <v>10505</v>
      </c>
      <c r="CWY19">
        <v>10484</v>
      </c>
      <c r="CWZ19">
        <v>10361</v>
      </c>
      <c r="CXA19">
        <v>10159</v>
      </c>
      <c r="CXB19">
        <v>9838</v>
      </c>
      <c r="CXC19">
        <v>9810</v>
      </c>
      <c r="CXD19">
        <v>9751</v>
      </c>
      <c r="CXE19">
        <v>9648</v>
      </c>
      <c r="CXF19">
        <v>9637</v>
      </c>
      <c r="CXG19">
        <v>9652</v>
      </c>
      <c r="CXH19">
        <v>9649</v>
      </c>
      <c r="CXI19">
        <v>9665</v>
      </c>
      <c r="CXJ19">
        <v>9437</v>
      </c>
      <c r="CXK19">
        <v>9331</v>
      </c>
      <c r="CXL19">
        <v>8435</v>
      </c>
      <c r="CXM19">
        <v>8175</v>
      </c>
      <c r="CXN19">
        <v>7982</v>
      </c>
      <c r="CXO19">
        <v>15532</v>
      </c>
      <c r="CXP19">
        <v>15234</v>
      </c>
      <c r="CXQ19">
        <v>15276</v>
      </c>
      <c r="CXR19">
        <v>14896</v>
      </c>
      <c r="CXS19">
        <v>15593</v>
      </c>
      <c r="CXT19">
        <v>12093</v>
      </c>
      <c r="CXU19">
        <v>11796</v>
      </c>
      <c r="CXV19">
        <v>11832</v>
      </c>
      <c r="CXW19">
        <v>11901</v>
      </c>
      <c r="CXX19">
        <v>11859</v>
      </c>
      <c r="CXY19">
        <v>11859</v>
      </c>
      <c r="CXZ19">
        <v>11841</v>
      </c>
      <c r="CYA19">
        <v>11814</v>
      </c>
      <c r="CYB19">
        <v>11814</v>
      </c>
      <c r="CYC19">
        <v>11898</v>
      </c>
      <c r="CYD19">
        <v>10110</v>
      </c>
      <c r="CYE19">
        <v>9494</v>
      </c>
      <c r="CYF19">
        <v>8698</v>
      </c>
      <c r="CYG19">
        <v>8257</v>
      </c>
      <c r="CYH19">
        <v>7939</v>
      </c>
      <c r="CYI19">
        <v>7657</v>
      </c>
      <c r="CYJ19">
        <v>6796</v>
      </c>
      <c r="CYK19">
        <v>6220</v>
      </c>
      <c r="CYL19">
        <v>6205</v>
      </c>
      <c r="CYM19">
        <v>6196</v>
      </c>
      <c r="CYN19">
        <v>3423</v>
      </c>
      <c r="CYO19">
        <v>3221</v>
      </c>
      <c r="CYP19">
        <v>3183</v>
      </c>
      <c r="CYQ19">
        <v>3142</v>
      </c>
      <c r="CYR19">
        <v>3074</v>
      </c>
      <c r="CYS19">
        <v>3160</v>
      </c>
      <c r="CYT19">
        <v>2872</v>
      </c>
      <c r="CYU19">
        <v>2686</v>
      </c>
      <c r="CYV19">
        <v>2456</v>
      </c>
      <c r="CYW19">
        <v>2115</v>
      </c>
      <c r="CYX19">
        <v>2086</v>
      </c>
      <c r="CYY19">
        <v>2017</v>
      </c>
      <c r="CYZ19">
        <v>2023</v>
      </c>
      <c r="CZA19">
        <v>2010</v>
      </c>
      <c r="CZB19">
        <v>2004</v>
      </c>
      <c r="CZC19">
        <v>2007</v>
      </c>
      <c r="CZD19">
        <v>2012</v>
      </c>
      <c r="CZE19">
        <v>2072</v>
      </c>
      <c r="CZF19">
        <v>2066</v>
      </c>
      <c r="CZG19">
        <v>2054</v>
      </c>
      <c r="CZH19">
        <v>7934</v>
      </c>
      <c r="CZI19">
        <v>7786</v>
      </c>
      <c r="CZJ19">
        <v>7767</v>
      </c>
      <c r="CZK19">
        <v>7767</v>
      </c>
      <c r="CZL19">
        <v>7685</v>
      </c>
      <c r="CZM19">
        <v>6011</v>
      </c>
      <c r="CZN19">
        <v>5811</v>
      </c>
      <c r="CZO19">
        <v>5589</v>
      </c>
      <c r="CZP19">
        <v>5637</v>
      </c>
      <c r="CZQ19">
        <v>4124</v>
      </c>
      <c r="CZR19">
        <v>3661</v>
      </c>
      <c r="CZS19">
        <v>3455</v>
      </c>
      <c r="CZT19">
        <v>3344</v>
      </c>
      <c r="CZU19">
        <v>3310</v>
      </c>
      <c r="CZV19">
        <v>3520</v>
      </c>
      <c r="CZW19">
        <v>3568</v>
      </c>
      <c r="CZX19">
        <v>3224</v>
      </c>
      <c r="CZY19">
        <v>3216</v>
      </c>
      <c r="CZZ19">
        <v>3399</v>
      </c>
      <c r="DAA19">
        <v>3416</v>
      </c>
      <c r="DAB19">
        <v>5671</v>
      </c>
      <c r="DAC19">
        <v>5455</v>
      </c>
      <c r="DAD19">
        <v>5527</v>
      </c>
      <c r="DAE19">
        <v>5362</v>
      </c>
      <c r="DAF19">
        <v>5694</v>
      </c>
      <c r="DAG19">
        <v>5511</v>
      </c>
      <c r="DAH19">
        <v>4559</v>
      </c>
      <c r="DAI19">
        <v>4427</v>
      </c>
      <c r="DAJ19">
        <v>4426</v>
      </c>
      <c r="DAK19">
        <v>4246</v>
      </c>
      <c r="DAL19">
        <v>4226</v>
      </c>
      <c r="DAM19">
        <v>3720</v>
      </c>
      <c r="DAN19">
        <v>3537</v>
      </c>
      <c r="DAO19">
        <v>3379</v>
      </c>
      <c r="DAP19">
        <v>3266</v>
      </c>
      <c r="DAQ19">
        <v>3194</v>
      </c>
      <c r="DAR19">
        <v>3263</v>
      </c>
      <c r="DAS19">
        <v>2747</v>
      </c>
      <c r="DAT19">
        <v>2747</v>
      </c>
      <c r="DAU19">
        <v>2747</v>
      </c>
      <c r="DAV19">
        <v>565</v>
      </c>
      <c r="DAW19">
        <v>343</v>
      </c>
      <c r="DAX19">
        <v>452</v>
      </c>
      <c r="DAY19">
        <v>444</v>
      </c>
      <c r="DAZ19">
        <v>441</v>
      </c>
      <c r="DBA19">
        <v>2576</v>
      </c>
      <c r="DBB19">
        <v>2581</v>
      </c>
      <c r="DBC19">
        <v>2583</v>
      </c>
      <c r="DBD19">
        <v>2501</v>
      </c>
      <c r="DBE19">
        <v>2358</v>
      </c>
      <c r="DBF19">
        <v>2216</v>
      </c>
      <c r="DBG19">
        <v>2220</v>
      </c>
      <c r="DBH19">
        <v>2237</v>
      </c>
      <c r="DBI19">
        <v>2264</v>
      </c>
      <c r="DBJ19">
        <v>2241</v>
      </c>
      <c r="DBK19">
        <v>2228</v>
      </c>
      <c r="DBL19">
        <v>2212</v>
      </c>
      <c r="DBM19">
        <v>2235</v>
      </c>
      <c r="DBN19">
        <v>2193</v>
      </c>
      <c r="DBO19">
        <v>2144</v>
      </c>
      <c r="DBP19">
        <v>2148</v>
      </c>
      <c r="DBQ19">
        <v>2114</v>
      </c>
      <c r="DBR19">
        <v>1650</v>
      </c>
      <c r="DBS19">
        <v>1661</v>
      </c>
      <c r="DBT19">
        <v>1255</v>
      </c>
      <c r="DBU19">
        <v>7069</v>
      </c>
      <c r="DBV19">
        <v>7060</v>
      </c>
      <c r="DBW19">
        <v>7100</v>
      </c>
      <c r="DBX19">
        <v>7183</v>
      </c>
      <c r="DBY19">
        <v>7602</v>
      </c>
      <c r="DBZ19">
        <v>9435</v>
      </c>
      <c r="DCA19">
        <v>10067</v>
      </c>
      <c r="DCB19">
        <v>9993</v>
      </c>
      <c r="DCC19">
        <v>9753</v>
      </c>
      <c r="DCD19">
        <v>9261</v>
      </c>
      <c r="DCE19">
        <v>9285</v>
      </c>
      <c r="DCF19">
        <v>8794</v>
      </c>
      <c r="DCG19">
        <v>9697</v>
      </c>
      <c r="DCH19">
        <v>9927</v>
      </c>
      <c r="DCI19">
        <v>9837</v>
      </c>
      <c r="DCJ19">
        <v>9834</v>
      </c>
      <c r="DCK19">
        <v>9893</v>
      </c>
      <c r="DCL19">
        <v>9899</v>
      </c>
    </row>
    <row r="20" spans="1:2794" x14ac:dyDescent="0.25">
      <c r="A20" s="25" t="s">
        <v>3335</v>
      </c>
      <c r="B20">
        <v>33</v>
      </c>
      <c r="C20">
        <v>33</v>
      </c>
      <c r="D20">
        <v>33</v>
      </c>
      <c r="E20">
        <v>32</v>
      </c>
      <c r="F20">
        <v>31</v>
      </c>
      <c r="G20">
        <v>31</v>
      </c>
      <c r="H20">
        <v>30</v>
      </c>
      <c r="I20">
        <v>24</v>
      </c>
      <c r="J20">
        <v>20</v>
      </c>
      <c r="K20">
        <v>18</v>
      </c>
      <c r="L20">
        <v>17</v>
      </c>
      <c r="M20">
        <v>15</v>
      </c>
      <c r="N20">
        <v>15</v>
      </c>
      <c r="O20">
        <v>7</v>
      </c>
      <c r="P20">
        <v>1173</v>
      </c>
      <c r="Q20">
        <v>1173</v>
      </c>
      <c r="R20">
        <v>1173</v>
      </c>
      <c r="S20">
        <v>1173</v>
      </c>
      <c r="T20">
        <v>1173</v>
      </c>
      <c r="U20">
        <v>1173</v>
      </c>
      <c r="V20">
        <v>802</v>
      </c>
      <c r="W20">
        <v>802</v>
      </c>
      <c r="X20">
        <v>802</v>
      </c>
      <c r="Y20">
        <v>767</v>
      </c>
      <c r="Z20">
        <v>667</v>
      </c>
      <c r="AA20">
        <v>587</v>
      </c>
      <c r="AB20">
        <v>587</v>
      </c>
      <c r="AC20">
        <v>587</v>
      </c>
      <c r="AD20">
        <v>587</v>
      </c>
      <c r="AE20">
        <v>587</v>
      </c>
      <c r="AF20">
        <v>487</v>
      </c>
      <c r="AG20">
        <v>17</v>
      </c>
      <c r="AH20">
        <v>1</v>
      </c>
      <c r="AI20">
        <v>93</v>
      </c>
      <c r="AJ20">
        <v>93</v>
      </c>
      <c r="AK20">
        <v>93</v>
      </c>
      <c r="AL20">
        <v>93</v>
      </c>
      <c r="AM20">
        <v>93</v>
      </c>
      <c r="AN20">
        <v>93</v>
      </c>
      <c r="AO20">
        <v>93</v>
      </c>
      <c r="AP20">
        <v>93</v>
      </c>
      <c r="AQ20">
        <v>93</v>
      </c>
      <c r="AR20">
        <v>86</v>
      </c>
      <c r="AS20">
        <v>86</v>
      </c>
      <c r="AT20">
        <v>86</v>
      </c>
      <c r="AU20">
        <v>86</v>
      </c>
      <c r="AV20">
        <v>86</v>
      </c>
      <c r="AW20">
        <v>76</v>
      </c>
      <c r="AX20">
        <v>76</v>
      </c>
      <c r="AY20">
        <v>76</v>
      </c>
      <c r="AZ20">
        <v>76</v>
      </c>
      <c r="BA20">
        <v>18</v>
      </c>
      <c r="BB20">
        <v>18</v>
      </c>
      <c r="BC20">
        <v>18</v>
      </c>
      <c r="BD20">
        <v>18</v>
      </c>
      <c r="BE20">
        <v>18</v>
      </c>
      <c r="BF20">
        <v>18</v>
      </c>
      <c r="BG20">
        <v>18</v>
      </c>
      <c r="BH20">
        <v>17</v>
      </c>
      <c r="BI20">
        <v>16</v>
      </c>
      <c r="BJ20">
        <v>15</v>
      </c>
      <c r="BK20">
        <v>15</v>
      </c>
      <c r="BL20">
        <v>15</v>
      </c>
      <c r="BM20">
        <v>15</v>
      </c>
      <c r="BN20">
        <v>15</v>
      </c>
      <c r="BO20">
        <v>12</v>
      </c>
      <c r="BP20">
        <v>11</v>
      </c>
      <c r="BQ20">
        <v>10</v>
      </c>
      <c r="BR20">
        <v>9</v>
      </c>
      <c r="BS20">
        <v>9</v>
      </c>
      <c r="BT20">
        <v>9</v>
      </c>
      <c r="BU20">
        <v>74</v>
      </c>
      <c r="BV20">
        <v>74</v>
      </c>
      <c r="BW20">
        <v>74</v>
      </c>
      <c r="BX20">
        <v>74</v>
      </c>
      <c r="BY20">
        <v>74</v>
      </c>
      <c r="BZ20">
        <v>74</v>
      </c>
      <c r="CA20">
        <v>74</v>
      </c>
      <c r="CB20">
        <v>74</v>
      </c>
      <c r="CC20">
        <v>74</v>
      </c>
      <c r="CD20">
        <v>74</v>
      </c>
      <c r="CE20">
        <v>75</v>
      </c>
      <c r="CF20">
        <v>75</v>
      </c>
      <c r="CG20">
        <v>75</v>
      </c>
      <c r="CH20">
        <v>75</v>
      </c>
      <c r="CI20">
        <v>75</v>
      </c>
      <c r="CJ20">
        <v>2</v>
      </c>
      <c r="CK20">
        <v>2</v>
      </c>
      <c r="CL20">
        <v>2</v>
      </c>
      <c r="CM20">
        <v>2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89</v>
      </c>
      <c r="CT20">
        <v>89</v>
      </c>
      <c r="CU20">
        <v>89</v>
      </c>
      <c r="CV20">
        <v>89</v>
      </c>
      <c r="CW20">
        <v>89</v>
      </c>
      <c r="CX20">
        <v>89</v>
      </c>
      <c r="CY20">
        <v>89</v>
      </c>
      <c r="CZ20">
        <v>89</v>
      </c>
      <c r="DA20">
        <v>89</v>
      </c>
      <c r="DB20">
        <v>92</v>
      </c>
      <c r="DC20">
        <v>92</v>
      </c>
      <c r="DD20">
        <v>92</v>
      </c>
      <c r="DE20">
        <v>92</v>
      </c>
      <c r="DF20">
        <v>92</v>
      </c>
      <c r="DG20">
        <v>90</v>
      </c>
      <c r="DH20">
        <v>77</v>
      </c>
      <c r="DI20">
        <v>77</v>
      </c>
      <c r="DJ20">
        <v>77</v>
      </c>
      <c r="DK20">
        <v>77</v>
      </c>
      <c r="DL20">
        <v>77</v>
      </c>
      <c r="DM20">
        <v>77</v>
      </c>
      <c r="DN20">
        <v>77</v>
      </c>
      <c r="DO20">
        <v>76</v>
      </c>
      <c r="DP20">
        <v>76</v>
      </c>
      <c r="DQ20">
        <v>76</v>
      </c>
      <c r="DR20">
        <v>76</v>
      </c>
      <c r="DS20">
        <v>5</v>
      </c>
      <c r="DT20">
        <v>219</v>
      </c>
      <c r="DU20">
        <v>219</v>
      </c>
      <c r="DV20">
        <v>219</v>
      </c>
      <c r="DW20">
        <v>219</v>
      </c>
      <c r="DX20">
        <v>219</v>
      </c>
      <c r="DY20">
        <v>219</v>
      </c>
      <c r="DZ20">
        <v>219</v>
      </c>
      <c r="EA20">
        <v>219</v>
      </c>
      <c r="EB20">
        <v>219</v>
      </c>
      <c r="EC20">
        <v>219</v>
      </c>
      <c r="ED20">
        <v>219</v>
      </c>
      <c r="EE20">
        <v>219</v>
      </c>
      <c r="EF20">
        <v>219</v>
      </c>
      <c r="EG20">
        <v>151</v>
      </c>
      <c r="EH20">
        <v>1</v>
      </c>
      <c r="EI20">
        <v>1</v>
      </c>
      <c r="EJ20">
        <v>1</v>
      </c>
      <c r="EK20">
        <v>294</v>
      </c>
      <c r="EL20">
        <v>294</v>
      </c>
      <c r="EM20">
        <v>294</v>
      </c>
      <c r="EN20">
        <v>294</v>
      </c>
      <c r="EO20">
        <v>294</v>
      </c>
      <c r="EP20">
        <v>294</v>
      </c>
      <c r="EQ20">
        <v>294</v>
      </c>
      <c r="ER20">
        <v>193</v>
      </c>
      <c r="ES20">
        <v>193</v>
      </c>
      <c r="ET20">
        <v>152</v>
      </c>
      <c r="EU20">
        <v>152</v>
      </c>
      <c r="EV20">
        <v>152</v>
      </c>
      <c r="EW20">
        <v>152</v>
      </c>
      <c r="EX20">
        <v>152</v>
      </c>
      <c r="EY20">
        <v>152</v>
      </c>
      <c r="EZ20">
        <v>152</v>
      </c>
      <c r="FA20">
        <v>152</v>
      </c>
      <c r="FB20">
        <v>152</v>
      </c>
      <c r="FC20">
        <v>152</v>
      </c>
      <c r="FD20">
        <v>152</v>
      </c>
      <c r="FE20">
        <v>152</v>
      </c>
      <c r="FF20">
        <v>152</v>
      </c>
      <c r="FG20">
        <v>77</v>
      </c>
      <c r="FH20">
        <v>77</v>
      </c>
      <c r="FI20">
        <v>77</v>
      </c>
      <c r="FJ20">
        <v>77</v>
      </c>
      <c r="FK20">
        <v>77</v>
      </c>
      <c r="FL20">
        <v>77</v>
      </c>
      <c r="FM20">
        <v>76</v>
      </c>
      <c r="FN20">
        <v>76</v>
      </c>
      <c r="FO20">
        <v>76</v>
      </c>
      <c r="FP20">
        <v>1</v>
      </c>
      <c r="FQ20">
        <v>75</v>
      </c>
      <c r="FR20">
        <v>75</v>
      </c>
      <c r="FS20">
        <v>75</v>
      </c>
      <c r="FT20">
        <v>75</v>
      </c>
      <c r="FU20">
        <v>75</v>
      </c>
      <c r="FV20">
        <v>75</v>
      </c>
      <c r="FW20">
        <v>75</v>
      </c>
      <c r="FX20">
        <v>75</v>
      </c>
      <c r="FY20">
        <v>75</v>
      </c>
      <c r="FZ20">
        <v>75</v>
      </c>
      <c r="GA20">
        <v>75</v>
      </c>
      <c r="GB20">
        <v>75</v>
      </c>
      <c r="GC20">
        <v>75</v>
      </c>
      <c r="GD20">
        <v>75</v>
      </c>
      <c r="GE20">
        <v>75</v>
      </c>
      <c r="GF20">
        <v>75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90</v>
      </c>
      <c r="GO20">
        <v>90</v>
      </c>
      <c r="GP20">
        <v>90</v>
      </c>
      <c r="GQ20">
        <v>90</v>
      </c>
      <c r="GR20">
        <v>90</v>
      </c>
      <c r="GS20">
        <v>90</v>
      </c>
      <c r="GT20">
        <v>90</v>
      </c>
      <c r="GU20">
        <v>90</v>
      </c>
      <c r="GV20">
        <v>90</v>
      </c>
      <c r="GW20">
        <v>90</v>
      </c>
      <c r="GX20">
        <v>90</v>
      </c>
      <c r="GY20">
        <v>90</v>
      </c>
      <c r="GZ20">
        <v>90</v>
      </c>
      <c r="HA20">
        <v>90</v>
      </c>
      <c r="HB20">
        <v>90</v>
      </c>
      <c r="HC20">
        <v>90</v>
      </c>
      <c r="HD20">
        <v>90</v>
      </c>
      <c r="HE20">
        <v>90</v>
      </c>
      <c r="HF20">
        <v>90</v>
      </c>
      <c r="HG20">
        <v>90</v>
      </c>
      <c r="HH20">
        <v>90</v>
      </c>
      <c r="HI20">
        <v>90</v>
      </c>
      <c r="HJ20">
        <v>90</v>
      </c>
      <c r="HK20">
        <v>90</v>
      </c>
      <c r="HL20">
        <v>90</v>
      </c>
      <c r="HM20">
        <v>90</v>
      </c>
      <c r="HN20">
        <v>90</v>
      </c>
      <c r="HO20">
        <v>87</v>
      </c>
      <c r="HP20">
        <v>87</v>
      </c>
      <c r="HQ20">
        <v>77</v>
      </c>
      <c r="HR20">
        <v>77</v>
      </c>
      <c r="HS20">
        <v>76</v>
      </c>
      <c r="HT20">
        <v>3</v>
      </c>
      <c r="HU20">
        <v>3</v>
      </c>
      <c r="HV20">
        <v>3</v>
      </c>
      <c r="HW20">
        <v>3</v>
      </c>
      <c r="HX20">
        <v>3</v>
      </c>
      <c r="HY20">
        <v>3</v>
      </c>
      <c r="HZ20">
        <v>3</v>
      </c>
      <c r="IA20">
        <v>3</v>
      </c>
      <c r="IB20">
        <v>3</v>
      </c>
      <c r="IC20">
        <v>3</v>
      </c>
      <c r="ID20">
        <v>3</v>
      </c>
      <c r="IE20">
        <v>3</v>
      </c>
      <c r="IF20">
        <v>3</v>
      </c>
      <c r="IG20">
        <v>3</v>
      </c>
      <c r="IH20">
        <v>2</v>
      </c>
      <c r="II20">
        <v>2</v>
      </c>
      <c r="IJ20">
        <v>2</v>
      </c>
      <c r="IK20">
        <v>2</v>
      </c>
      <c r="IL20">
        <v>2</v>
      </c>
      <c r="IM20">
        <v>2</v>
      </c>
      <c r="IN20">
        <v>2</v>
      </c>
      <c r="IO20">
        <v>39</v>
      </c>
      <c r="IP20">
        <v>39</v>
      </c>
      <c r="IQ20">
        <v>39</v>
      </c>
      <c r="IR20">
        <v>39</v>
      </c>
      <c r="IS20">
        <v>39</v>
      </c>
      <c r="IT20">
        <v>39</v>
      </c>
      <c r="IU20">
        <v>39</v>
      </c>
      <c r="IV20">
        <v>39</v>
      </c>
      <c r="IW20">
        <v>39</v>
      </c>
      <c r="IX20">
        <v>39</v>
      </c>
      <c r="IY20">
        <v>12</v>
      </c>
      <c r="IZ20">
        <v>12</v>
      </c>
      <c r="JA20">
        <v>12</v>
      </c>
      <c r="JB20">
        <v>12</v>
      </c>
      <c r="JC20">
        <v>12</v>
      </c>
      <c r="JD20">
        <v>12</v>
      </c>
      <c r="JE20">
        <v>2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2</v>
      </c>
      <c r="JL20">
        <v>2</v>
      </c>
      <c r="JM20">
        <v>2</v>
      </c>
      <c r="JN20">
        <v>2</v>
      </c>
      <c r="JO20">
        <v>2</v>
      </c>
      <c r="JP20">
        <v>2</v>
      </c>
      <c r="JQ20">
        <v>2</v>
      </c>
      <c r="JR20">
        <v>2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77</v>
      </c>
      <c r="KG20">
        <v>77</v>
      </c>
      <c r="KH20">
        <v>77</v>
      </c>
      <c r="KI20">
        <v>77</v>
      </c>
      <c r="KJ20">
        <v>77</v>
      </c>
      <c r="KK20">
        <v>77</v>
      </c>
      <c r="KL20">
        <v>2</v>
      </c>
      <c r="KM20">
        <v>2</v>
      </c>
      <c r="KN20">
        <v>2</v>
      </c>
      <c r="KO20">
        <v>2</v>
      </c>
      <c r="KP20">
        <v>2</v>
      </c>
      <c r="KQ20">
        <v>2</v>
      </c>
      <c r="KR20">
        <v>2</v>
      </c>
      <c r="KS20">
        <v>2</v>
      </c>
      <c r="KT20">
        <v>2</v>
      </c>
      <c r="KU20">
        <v>2</v>
      </c>
      <c r="KV20">
        <v>2</v>
      </c>
      <c r="KW20">
        <v>2</v>
      </c>
      <c r="KX20">
        <v>2</v>
      </c>
      <c r="KY20">
        <v>1</v>
      </c>
      <c r="KZ20">
        <v>140</v>
      </c>
      <c r="LA20">
        <v>140</v>
      </c>
      <c r="LB20">
        <v>140</v>
      </c>
      <c r="LC20">
        <v>140</v>
      </c>
      <c r="LD20">
        <v>140</v>
      </c>
      <c r="LE20">
        <v>140</v>
      </c>
      <c r="LF20">
        <v>140</v>
      </c>
      <c r="LG20">
        <v>140</v>
      </c>
      <c r="LH20">
        <v>140</v>
      </c>
      <c r="LI20">
        <v>140</v>
      </c>
      <c r="LJ20">
        <v>140</v>
      </c>
      <c r="LK20">
        <v>140</v>
      </c>
      <c r="LL20">
        <v>140</v>
      </c>
      <c r="LM20">
        <v>140</v>
      </c>
      <c r="LN20">
        <v>139</v>
      </c>
      <c r="LO20">
        <v>139</v>
      </c>
      <c r="LP20">
        <v>104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80</v>
      </c>
      <c r="MG20">
        <v>80</v>
      </c>
      <c r="MH20">
        <v>80</v>
      </c>
      <c r="MI20">
        <v>80</v>
      </c>
      <c r="MJ20">
        <v>80</v>
      </c>
      <c r="MK20">
        <v>80</v>
      </c>
      <c r="ML20">
        <v>80</v>
      </c>
      <c r="MM20">
        <v>80</v>
      </c>
      <c r="MN20">
        <v>80</v>
      </c>
      <c r="MO20">
        <v>80</v>
      </c>
      <c r="MP20">
        <v>80</v>
      </c>
      <c r="MQ20">
        <v>80</v>
      </c>
      <c r="MR20">
        <v>80</v>
      </c>
      <c r="MS20">
        <v>80</v>
      </c>
      <c r="MT20">
        <v>80</v>
      </c>
      <c r="MU20">
        <v>80</v>
      </c>
      <c r="MV20">
        <v>80</v>
      </c>
      <c r="MW20">
        <v>80</v>
      </c>
      <c r="MX20">
        <v>80</v>
      </c>
      <c r="MY20">
        <v>75</v>
      </c>
      <c r="MZ20">
        <v>75</v>
      </c>
      <c r="NA20">
        <v>75</v>
      </c>
      <c r="NB20">
        <v>75</v>
      </c>
      <c r="NC20">
        <v>75</v>
      </c>
      <c r="ND20">
        <v>75</v>
      </c>
      <c r="NE20">
        <v>151</v>
      </c>
      <c r="NF20">
        <v>151</v>
      </c>
      <c r="NG20">
        <v>151</v>
      </c>
      <c r="NH20">
        <v>151</v>
      </c>
      <c r="NI20">
        <v>151</v>
      </c>
      <c r="NJ20">
        <v>151</v>
      </c>
      <c r="NK20">
        <v>151</v>
      </c>
      <c r="NL20">
        <v>151</v>
      </c>
      <c r="NM20">
        <v>151</v>
      </c>
      <c r="NN20">
        <v>151</v>
      </c>
      <c r="NO20">
        <v>151</v>
      </c>
      <c r="NP20">
        <v>151</v>
      </c>
      <c r="NQ20">
        <v>151</v>
      </c>
      <c r="NR20">
        <v>151</v>
      </c>
      <c r="NS20">
        <v>151</v>
      </c>
      <c r="NT20">
        <v>151</v>
      </c>
      <c r="NU20">
        <v>151</v>
      </c>
      <c r="NV20">
        <v>151</v>
      </c>
      <c r="NW20">
        <v>151</v>
      </c>
      <c r="NX20">
        <v>151</v>
      </c>
      <c r="NY20">
        <v>151</v>
      </c>
      <c r="NZ20">
        <v>151</v>
      </c>
      <c r="OA20">
        <v>151</v>
      </c>
      <c r="OB20">
        <v>151</v>
      </c>
      <c r="OC20">
        <v>151</v>
      </c>
      <c r="OD20">
        <v>151</v>
      </c>
      <c r="OE20">
        <v>151</v>
      </c>
      <c r="OF20">
        <v>76</v>
      </c>
      <c r="OG20">
        <v>76</v>
      </c>
      <c r="OH20">
        <v>76</v>
      </c>
      <c r="OI20">
        <v>1</v>
      </c>
      <c r="OJ20">
        <v>151</v>
      </c>
      <c r="OK20">
        <v>151</v>
      </c>
      <c r="OL20">
        <v>151</v>
      </c>
      <c r="OM20">
        <v>151</v>
      </c>
      <c r="ON20">
        <v>151</v>
      </c>
      <c r="OO20">
        <v>151</v>
      </c>
      <c r="OP20">
        <v>151</v>
      </c>
      <c r="OQ20">
        <v>151</v>
      </c>
      <c r="OR20">
        <v>151</v>
      </c>
      <c r="OS20">
        <v>151</v>
      </c>
      <c r="OT20">
        <v>151</v>
      </c>
      <c r="OU20">
        <v>151</v>
      </c>
      <c r="OV20">
        <v>151</v>
      </c>
      <c r="OW20">
        <v>151</v>
      </c>
      <c r="OX20">
        <v>75</v>
      </c>
      <c r="OY20">
        <v>156</v>
      </c>
      <c r="OZ20">
        <v>156</v>
      </c>
      <c r="PA20">
        <v>156</v>
      </c>
      <c r="PB20">
        <v>156</v>
      </c>
      <c r="PC20">
        <v>156</v>
      </c>
      <c r="PD20">
        <v>156</v>
      </c>
      <c r="PE20">
        <v>156</v>
      </c>
      <c r="PF20">
        <v>156</v>
      </c>
      <c r="PG20">
        <v>156</v>
      </c>
      <c r="PH20">
        <v>156</v>
      </c>
      <c r="PI20">
        <v>156</v>
      </c>
      <c r="PJ20">
        <v>156</v>
      </c>
      <c r="PK20">
        <v>156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210</v>
      </c>
      <c r="PS20">
        <v>210</v>
      </c>
      <c r="PT20">
        <v>210</v>
      </c>
      <c r="PU20">
        <v>210</v>
      </c>
      <c r="PV20">
        <v>210</v>
      </c>
      <c r="PW20">
        <v>210</v>
      </c>
      <c r="PX20">
        <v>210</v>
      </c>
      <c r="PY20">
        <v>210</v>
      </c>
      <c r="PZ20">
        <v>210</v>
      </c>
      <c r="QA20">
        <v>210</v>
      </c>
      <c r="QB20">
        <v>210</v>
      </c>
      <c r="QC20">
        <v>210</v>
      </c>
      <c r="QD20">
        <v>210</v>
      </c>
      <c r="QE20">
        <v>210</v>
      </c>
      <c r="QF20">
        <v>210</v>
      </c>
      <c r="QG20">
        <v>210</v>
      </c>
      <c r="QH20">
        <v>210</v>
      </c>
      <c r="QI20">
        <v>210</v>
      </c>
      <c r="QJ20">
        <v>210</v>
      </c>
      <c r="QK20">
        <v>210</v>
      </c>
      <c r="QL20">
        <v>200</v>
      </c>
      <c r="QM20">
        <v>200</v>
      </c>
      <c r="QN20">
        <v>110</v>
      </c>
      <c r="QO20">
        <v>100</v>
      </c>
      <c r="QP20">
        <v>100</v>
      </c>
      <c r="QQ20">
        <v>148</v>
      </c>
      <c r="QR20">
        <v>148</v>
      </c>
      <c r="QS20">
        <v>148</v>
      </c>
      <c r="QT20">
        <v>148</v>
      </c>
      <c r="QU20">
        <v>148</v>
      </c>
      <c r="QV20">
        <v>148</v>
      </c>
      <c r="QW20">
        <v>148</v>
      </c>
      <c r="QX20">
        <v>148</v>
      </c>
      <c r="QY20">
        <v>148</v>
      </c>
      <c r="QZ20">
        <v>148</v>
      </c>
      <c r="RA20">
        <v>148</v>
      </c>
      <c r="RB20">
        <v>148</v>
      </c>
      <c r="RC20">
        <v>148</v>
      </c>
      <c r="RD20">
        <v>148</v>
      </c>
      <c r="RE20">
        <v>148</v>
      </c>
      <c r="RF20">
        <v>148</v>
      </c>
      <c r="RG20">
        <v>223</v>
      </c>
      <c r="RH20">
        <v>223</v>
      </c>
      <c r="RI20">
        <v>223</v>
      </c>
      <c r="RJ20">
        <v>222</v>
      </c>
      <c r="RK20">
        <v>222</v>
      </c>
      <c r="RL20">
        <v>222</v>
      </c>
      <c r="RM20">
        <v>122</v>
      </c>
      <c r="RN20">
        <v>102</v>
      </c>
      <c r="RO20">
        <v>82</v>
      </c>
      <c r="RP20">
        <v>82</v>
      </c>
      <c r="RQ20">
        <v>78</v>
      </c>
      <c r="RR20">
        <v>78</v>
      </c>
      <c r="RS20">
        <v>78</v>
      </c>
      <c r="RT20">
        <v>78</v>
      </c>
      <c r="RU20">
        <v>1</v>
      </c>
      <c r="RV20">
        <v>1</v>
      </c>
      <c r="RW20">
        <v>2</v>
      </c>
      <c r="RX20">
        <v>2</v>
      </c>
      <c r="RY20">
        <v>2</v>
      </c>
      <c r="RZ20">
        <v>2</v>
      </c>
      <c r="SA20">
        <v>2</v>
      </c>
      <c r="SB20">
        <v>2</v>
      </c>
      <c r="SC20">
        <v>1</v>
      </c>
      <c r="SD20">
        <v>1</v>
      </c>
      <c r="SE20">
        <v>68</v>
      </c>
      <c r="SF20">
        <v>68</v>
      </c>
      <c r="SG20">
        <v>68</v>
      </c>
      <c r="SH20">
        <v>68</v>
      </c>
      <c r="SI20">
        <v>68</v>
      </c>
      <c r="SJ20">
        <v>68</v>
      </c>
      <c r="SK20">
        <v>68</v>
      </c>
      <c r="SL20">
        <v>68</v>
      </c>
      <c r="SM20">
        <v>68</v>
      </c>
      <c r="SN20">
        <v>68</v>
      </c>
      <c r="SO20">
        <v>68</v>
      </c>
      <c r="SP20">
        <v>68</v>
      </c>
      <c r="SQ20">
        <v>68</v>
      </c>
      <c r="SR20">
        <v>68</v>
      </c>
      <c r="SS20">
        <v>68</v>
      </c>
      <c r="ST20">
        <v>68</v>
      </c>
      <c r="SU20">
        <v>68</v>
      </c>
      <c r="SV20">
        <v>68</v>
      </c>
      <c r="SW20">
        <v>68</v>
      </c>
      <c r="SX20">
        <v>68</v>
      </c>
      <c r="SY20">
        <v>67</v>
      </c>
      <c r="SZ20">
        <v>67</v>
      </c>
      <c r="TA20">
        <v>67</v>
      </c>
      <c r="TB20">
        <v>67</v>
      </c>
      <c r="TC20">
        <v>67</v>
      </c>
      <c r="TD20">
        <v>40</v>
      </c>
      <c r="TE20">
        <v>30</v>
      </c>
      <c r="TF20">
        <v>21</v>
      </c>
      <c r="TG20">
        <v>11</v>
      </c>
      <c r="TH20">
        <v>11</v>
      </c>
      <c r="TI20">
        <v>11</v>
      </c>
      <c r="TJ20">
        <v>11</v>
      </c>
      <c r="TK20">
        <v>11</v>
      </c>
      <c r="TL20">
        <v>11</v>
      </c>
      <c r="TM20">
        <v>11</v>
      </c>
      <c r="TN20">
        <v>11</v>
      </c>
      <c r="TO20">
        <v>2</v>
      </c>
      <c r="TP20">
        <v>1</v>
      </c>
      <c r="TQ20">
        <v>1</v>
      </c>
      <c r="TR20">
        <v>131</v>
      </c>
      <c r="TS20">
        <v>131</v>
      </c>
      <c r="TT20">
        <v>131</v>
      </c>
      <c r="TU20">
        <v>131</v>
      </c>
      <c r="TV20">
        <v>131</v>
      </c>
      <c r="TW20">
        <v>131</v>
      </c>
      <c r="TX20">
        <v>131</v>
      </c>
      <c r="TY20">
        <v>131</v>
      </c>
      <c r="TZ20">
        <v>131</v>
      </c>
      <c r="UA20">
        <v>131</v>
      </c>
      <c r="UB20">
        <v>131</v>
      </c>
      <c r="UC20">
        <v>131</v>
      </c>
      <c r="UD20">
        <v>131</v>
      </c>
      <c r="UE20">
        <v>131</v>
      </c>
      <c r="UF20">
        <v>131</v>
      </c>
      <c r="UG20">
        <v>131</v>
      </c>
      <c r="UH20">
        <v>131</v>
      </c>
      <c r="UI20">
        <v>131</v>
      </c>
      <c r="UJ20">
        <v>131</v>
      </c>
      <c r="UK20">
        <v>131</v>
      </c>
      <c r="UL20">
        <v>131</v>
      </c>
      <c r="UM20">
        <v>131</v>
      </c>
      <c r="UN20">
        <v>131</v>
      </c>
      <c r="UO20">
        <v>131</v>
      </c>
      <c r="UP20">
        <v>131</v>
      </c>
      <c r="UQ20">
        <v>132</v>
      </c>
      <c r="UR20">
        <v>132</v>
      </c>
      <c r="US20">
        <v>132</v>
      </c>
      <c r="UT20">
        <v>132</v>
      </c>
      <c r="UU20">
        <v>132</v>
      </c>
      <c r="UV20">
        <v>132</v>
      </c>
      <c r="UW20">
        <v>132</v>
      </c>
      <c r="UX20">
        <v>220</v>
      </c>
      <c r="UY20">
        <v>220</v>
      </c>
      <c r="UZ20">
        <v>220</v>
      </c>
      <c r="VA20">
        <v>220</v>
      </c>
      <c r="VB20">
        <v>220</v>
      </c>
      <c r="VC20">
        <v>220</v>
      </c>
      <c r="VD20">
        <v>220</v>
      </c>
      <c r="VE20">
        <v>220</v>
      </c>
      <c r="VF20">
        <v>220</v>
      </c>
      <c r="VG20">
        <v>220</v>
      </c>
      <c r="VH20">
        <v>220</v>
      </c>
      <c r="VI20">
        <v>220</v>
      </c>
      <c r="VJ20">
        <v>220</v>
      </c>
      <c r="VK20">
        <v>220</v>
      </c>
      <c r="VL20">
        <v>70</v>
      </c>
      <c r="VM20">
        <v>70</v>
      </c>
      <c r="VN20">
        <v>50</v>
      </c>
      <c r="VO20">
        <v>50</v>
      </c>
      <c r="VP20">
        <v>50</v>
      </c>
      <c r="VQ20">
        <v>50</v>
      </c>
      <c r="VR20">
        <v>50</v>
      </c>
      <c r="VS20">
        <v>50</v>
      </c>
      <c r="VT20">
        <v>50</v>
      </c>
      <c r="VU20">
        <v>2</v>
      </c>
      <c r="VV20">
        <v>2</v>
      </c>
      <c r="VW20">
        <v>2</v>
      </c>
      <c r="VX20">
        <v>2</v>
      </c>
      <c r="VY20">
        <v>2</v>
      </c>
      <c r="VZ20">
        <v>2</v>
      </c>
      <c r="WA20">
        <v>2</v>
      </c>
      <c r="WB20">
        <v>2</v>
      </c>
      <c r="WC20">
        <v>2</v>
      </c>
      <c r="WD20">
        <v>2</v>
      </c>
      <c r="WE20">
        <v>2</v>
      </c>
      <c r="WF20">
        <v>2</v>
      </c>
      <c r="WG20">
        <v>2</v>
      </c>
      <c r="WH20">
        <v>2</v>
      </c>
      <c r="WI20">
        <v>2</v>
      </c>
      <c r="WJ20">
        <v>2</v>
      </c>
      <c r="WK20">
        <v>2</v>
      </c>
      <c r="WL20">
        <v>2</v>
      </c>
      <c r="WM20">
        <v>2</v>
      </c>
      <c r="WN20">
        <v>2</v>
      </c>
      <c r="WO20">
        <v>2</v>
      </c>
      <c r="WP20">
        <v>2</v>
      </c>
      <c r="WQ20">
        <v>2</v>
      </c>
      <c r="WR20">
        <v>2</v>
      </c>
      <c r="WS20">
        <v>2</v>
      </c>
      <c r="WT20">
        <v>1</v>
      </c>
      <c r="WU20">
        <v>50</v>
      </c>
      <c r="WV20">
        <v>50</v>
      </c>
      <c r="WW20">
        <v>50</v>
      </c>
      <c r="WX20">
        <v>50</v>
      </c>
      <c r="WY20">
        <v>50</v>
      </c>
      <c r="WZ20">
        <v>50</v>
      </c>
      <c r="XA20">
        <v>50</v>
      </c>
      <c r="XB20">
        <v>50</v>
      </c>
      <c r="XC20">
        <v>3</v>
      </c>
      <c r="XD20">
        <v>3</v>
      </c>
      <c r="XE20">
        <v>2</v>
      </c>
      <c r="XF20">
        <v>2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229</v>
      </c>
      <c r="XV20">
        <v>229</v>
      </c>
      <c r="XW20">
        <v>229</v>
      </c>
      <c r="XX20">
        <v>229</v>
      </c>
      <c r="XY20">
        <v>228</v>
      </c>
      <c r="XZ20">
        <v>228</v>
      </c>
      <c r="YA20">
        <v>223</v>
      </c>
      <c r="YB20">
        <v>221</v>
      </c>
      <c r="YC20">
        <v>219</v>
      </c>
      <c r="YD20">
        <v>218</v>
      </c>
      <c r="YE20">
        <v>215</v>
      </c>
      <c r="YF20">
        <v>215</v>
      </c>
      <c r="YG20">
        <v>115</v>
      </c>
      <c r="YH20">
        <v>115</v>
      </c>
      <c r="YI20">
        <v>115</v>
      </c>
      <c r="YJ20">
        <v>115</v>
      </c>
      <c r="YK20">
        <v>115</v>
      </c>
      <c r="YL20">
        <v>115</v>
      </c>
      <c r="YM20">
        <v>115</v>
      </c>
      <c r="YN20">
        <v>114</v>
      </c>
      <c r="YO20">
        <v>5826</v>
      </c>
      <c r="YP20">
        <v>5826</v>
      </c>
      <c r="YQ20">
        <v>5826</v>
      </c>
      <c r="YR20">
        <v>4918</v>
      </c>
      <c r="YS20">
        <v>4805</v>
      </c>
      <c r="YT20">
        <v>4805</v>
      </c>
      <c r="YU20">
        <v>4704</v>
      </c>
      <c r="YV20">
        <v>4654</v>
      </c>
      <c r="YW20">
        <v>4654</v>
      </c>
      <c r="YX20">
        <v>3607</v>
      </c>
      <c r="YY20">
        <v>3562</v>
      </c>
      <c r="YZ20">
        <v>3515</v>
      </c>
      <c r="ZA20">
        <v>3514</v>
      </c>
      <c r="ZB20">
        <v>3514</v>
      </c>
      <c r="ZC20">
        <v>3313</v>
      </c>
      <c r="ZD20">
        <v>3313</v>
      </c>
      <c r="ZE20">
        <v>3313</v>
      </c>
      <c r="ZF20">
        <v>2313</v>
      </c>
      <c r="ZG20">
        <v>13</v>
      </c>
      <c r="ZH20">
        <v>13</v>
      </c>
      <c r="ZI20">
        <v>13</v>
      </c>
      <c r="ZJ20">
        <v>13</v>
      </c>
      <c r="ZK20">
        <v>13</v>
      </c>
      <c r="ZL20">
        <v>13</v>
      </c>
      <c r="ZM20">
        <v>107</v>
      </c>
      <c r="ZN20">
        <v>107</v>
      </c>
      <c r="ZO20">
        <v>107</v>
      </c>
      <c r="ZP20">
        <v>107</v>
      </c>
      <c r="ZQ20">
        <v>105</v>
      </c>
      <c r="ZR20">
        <v>105</v>
      </c>
      <c r="ZS20">
        <v>105</v>
      </c>
      <c r="ZT20">
        <v>105</v>
      </c>
      <c r="ZU20">
        <v>105</v>
      </c>
      <c r="ZV20">
        <v>105</v>
      </c>
      <c r="ZW20">
        <v>105</v>
      </c>
      <c r="ZX20">
        <v>105</v>
      </c>
      <c r="ZY20">
        <v>105</v>
      </c>
      <c r="ZZ20">
        <v>105</v>
      </c>
      <c r="AAA20">
        <v>105</v>
      </c>
      <c r="AAB20">
        <v>50</v>
      </c>
      <c r="AAC20">
        <v>191</v>
      </c>
      <c r="AAD20">
        <v>191</v>
      </c>
      <c r="AAE20">
        <v>191</v>
      </c>
      <c r="AAF20">
        <v>191</v>
      </c>
      <c r="AAG20">
        <v>191</v>
      </c>
      <c r="AAH20">
        <v>191</v>
      </c>
      <c r="AAI20">
        <v>191</v>
      </c>
      <c r="AAJ20">
        <v>191</v>
      </c>
      <c r="AAK20">
        <v>80</v>
      </c>
      <c r="AAL20">
        <v>79</v>
      </c>
      <c r="AAM20">
        <v>79</v>
      </c>
      <c r="AAN20">
        <v>79</v>
      </c>
      <c r="AAO20">
        <v>44</v>
      </c>
      <c r="AAP20">
        <v>4</v>
      </c>
      <c r="AAQ20">
        <v>251</v>
      </c>
      <c r="AAR20">
        <v>251</v>
      </c>
      <c r="AAS20">
        <v>251</v>
      </c>
      <c r="AAT20">
        <v>251</v>
      </c>
      <c r="AAU20">
        <v>251</v>
      </c>
      <c r="AAV20">
        <v>251</v>
      </c>
      <c r="AAW20">
        <v>251</v>
      </c>
      <c r="AAX20">
        <v>251</v>
      </c>
      <c r="AAY20">
        <v>251</v>
      </c>
      <c r="AAZ20">
        <v>251</v>
      </c>
      <c r="ABA20">
        <v>251</v>
      </c>
      <c r="ABB20">
        <v>251</v>
      </c>
      <c r="ABC20">
        <v>251</v>
      </c>
      <c r="ABD20">
        <v>251</v>
      </c>
      <c r="ABE20">
        <v>251</v>
      </c>
      <c r="ABF20">
        <v>251</v>
      </c>
      <c r="ABG20">
        <v>251</v>
      </c>
      <c r="ABH20">
        <v>87</v>
      </c>
      <c r="ABI20">
        <v>51</v>
      </c>
      <c r="ABJ20">
        <v>50</v>
      </c>
      <c r="ABK20">
        <v>50</v>
      </c>
      <c r="ABL20">
        <v>50</v>
      </c>
      <c r="ABM20">
        <v>50</v>
      </c>
      <c r="ABN20">
        <v>50</v>
      </c>
      <c r="ABO20">
        <v>50</v>
      </c>
      <c r="ABP20">
        <v>50</v>
      </c>
      <c r="ABQ20">
        <v>125</v>
      </c>
      <c r="ABR20">
        <v>125</v>
      </c>
      <c r="ABS20">
        <v>125</v>
      </c>
      <c r="ABT20">
        <v>125</v>
      </c>
      <c r="ABU20">
        <v>125</v>
      </c>
      <c r="ABV20">
        <v>125</v>
      </c>
      <c r="ABW20">
        <v>125</v>
      </c>
      <c r="ABX20">
        <v>125</v>
      </c>
      <c r="ABY20">
        <v>125</v>
      </c>
      <c r="ABZ20">
        <v>125</v>
      </c>
      <c r="ACA20">
        <v>125</v>
      </c>
      <c r="ACB20">
        <v>125</v>
      </c>
      <c r="ACC20">
        <v>125</v>
      </c>
      <c r="ACD20">
        <v>125</v>
      </c>
      <c r="ACE20">
        <v>125</v>
      </c>
      <c r="ACF20">
        <v>125</v>
      </c>
      <c r="ACG20">
        <v>125</v>
      </c>
      <c r="ACH20">
        <v>125</v>
      </c>
      <c r="ACI20">
        <v>125</v>
      </c>
      <c r="ACJ20">
        <v>125</v>
      </c>
      <c r="ACK20">
        <v>105</v>
      </c>
      <c r="ACL20">
        <v>100</v>
      </c>
      <c r="ACM20">
        <v>100</v>
      </c>
      <c r="ACN20">
        <v>100</v>
      </c>
      <c r="ACO20">
        <v>100</v>
      </c>
      <c r="ACP20">
        <v>100</v>
      </c>
      <c r="ACQ20">
        <v>100</v>
      </c>
      <c r="ACR20">
        <v>100</v>
      </c>
      <c r="ACS20">
        <v>100</v>
      </c>
      <c r="ACT20">
        <v>100</v>
      </c>
      <c r="ACU20">
        <v>100</v>
      </c>
      <c r="ACV20">
        <v>139</v>
      </c>
      <c r="ACW20">
        <v>139</v>
      </c>
      <c r="ACX20">
        <v>139</v>
      </c>
      <c r="ACY20">
        <v>133</v>
      </c>
      <c r="ACZ20">
        <v>133</v>
      </c>
      <c r="ADA20">
        <v>128</v>
      </c>
      <c r="ADB20">
        <v>128</v>
      </c>
      <c r="ADC20">
        <v>28</v>
      </c>
      <c r="ADD20">
        <v>28</v>
      </c>
      <c r="ADE20">
        <v>28</v>
      </c>
      <c r="ADF20">
        <v>28</v>
      </c>
      <c r="ADG20">
        <v>200</v>
      </c>
      <c r="ADH20">
        <v>200</v>
      </c>
      <c r="ADI20">
        <v>200</v>
      </c>
      <c r="ADJ20">
        <v>200</v>
      </c>
      <c r="ADK20">
        <v>200</v>
      </c>
      <c r="ADL20">
        <v>200</v>
      </c>
      <c r="ADM20">
        <v>200</v>
      </c>
      <c r="ADN20">
        <v>200</v>
      </c>
      <c r="ADO20">
        <v>200</v>
      </c>
      <c r="ADP20">
        <v>200</v>
      </c>
      <c r="ADQ20">
        <v>200</v>
      </c>
      <c r="ADR20">
        <v>200</v>
      </c>
      <c r="ADS20">
        <v>200</v>
      </c>
      <c r="ADT20">
        <v>200</v>
      </c>
      <c r="ADU20">
        <v>200</v>
      </c>
      <c r="ADV20">
        <v>200</v>
      </c>
      <c r="ADW20">
        <v>150</v>
      </c>
      <c r="ADX20">
        <v>150</v>
      </c>
      <c r="ADY20">
        <v>150</v>
      </c>
      <c r="ADZ20">
        <v>150</v>
      </c>
      <c r="AEA20">
        <v>150</v>
      </c>
      <c r="AEB20">
        <v>150</v>
      </c>
      <c r="AEC20">
        <v>150</v>
      </c>
      <c r="AED20">
        <v>150</v>
      </c>
      <c r="AEE20">
        <v>150</v>
      </c>
      <c r="AEF20">
        <v>150</v>
      </c>
      <c r="AEG20">
        <v>100</v>
      </c>
      <c r="AEH20">
        <v>242</v>
      </c>
      <c r="AEI20">
        <v>242</v>
      </c>
      <c r="AEJ20">
        <v>242</v>
      </c>
      <c r="AEK20">
        <v>242</v>
      </c>
      <c r="AEL20">
        <v>242</v>
      </c>
      <c r="AEM20">
        <v>242</v>
      </c>
      <c r="AEN20">
        <v>242</v>
      </c>
      <c r="AEO20">
        <v>242</v>
      </c>
      <c r="AEP20">
        <v>242</v>
      </c>
      <c r="AEQ20">
        <v>242</v>
      </c>
      <c r="AER20">
        <v>242</v>
      </c>
      <c r="AES20">
        <v>198</v>
      </c>
      <c r="AET20">
        <v>55</v>
      </c>
      <c r="AEU20">
        <v>52</v>
      </c>
      <c r="AEV20">
        <v>52</v>
      </c>
      <c r="AEW20">
        <v>52</v>
      </c>
      <c r="AEX20">
        <v>52</v>
      </c>
      <c r="AEY20">
        <v>52</v>
      </c>
      <c r="AEZ20">
        <v>52</v>
      </c>
      <c r="AFA20">
        <v>51</v>
      </c>
      <c r="AFB20">
        <v>51</v>
      </c>
      <c r="AFC20">
        <v>51</v>
      </c>
      <c r="AFD20">
        <v>51</v>
      </c>
      <c r="AFE20">
        <v>422</v>
      </c>
      <c r="AFF20">
        <v>422</v>
      </c>
      <c r="AFG20">
        <v>422</v>
      </c>
      <c r="AFH20">
        <v>422</v>
      </c>
      <c r="AFI20">
        <v>422</v>
      </c>
      <c r="AFJ20">
        <v>422</v>
      </c>
      <c r="AFK20">
        <v>422</v>
      </c>
      <c r="AFL20">
        <v>422</v>
      </c>
      <c r="AFM20">
        <v>345</v>
      </c>
      <c r="AFN20">
        <v>295</v>
      </c>
      <c r="AFO20">
        <v>295</v>
      </c>
      <c r="AFP20">
        <v>295</v>
      </c>
      <c r="AFQ20">
        <v>295</v>
      </c>
      <c r="AFR20">
        <v>295</v>
      </c>
      <c r="AFS20">
        <v>295</v>
      </c>
      <c r="AFT20">
        <v>111</v>
      </c>
      <c r="AFU20">
        <v>111</v>
      </c>
      <c r="AFV20">
        <v>56</v>
      </c>
      <c r="AFW20">
        <v>56</v>
      </c>
      <c r="AFX20">
        <v>50</v>
      </c>
      <c r="AFY20">
        <v>50</v>
      </c>
      <c r="AFZ20">
        <v>505</v>
      </c>
      <c r="AGA20">
        <v>505</v>
      </c>
      <c r="AGB20">
        <v>505</v>
      </c>
      <c r="AGC20">
        <v>505</v>
      </c>
      <c r="AGD20">
        <v>505</v>
      </c>
      <c r="AGE20">
        <v>505</v>
      </c>
      <c r="AGF20">
        <v>505</v>
      </c>
      <c r="AGG20">
        <v>505</v>
      </c>
      <c r="AGH20">
        <v>505</v>
      </c>
      <c r="AGI20">
        <v>522</v>
      </c>
      <c r="AGJ20">
        <v>471</v>
      </c>
      <c r="AGK20">
        <v>571</v>
      </c>
      <c r="AGL20">
        <v>571</v>
      </c>
      <c r="AGM20">
        <v>571</v>
      </c>
      <c r="AGN20">
        <v>504</v>
      </c>
      <c r="AGO20">
        <v>463</v>
      </c>
      <c r="AGP20">
        <v>454</v>
      </c>
      <c r="AGQ20">
        <v>454</v>
      </c>
      <c r="AGR20">
        <v>304</v>
      </c>
      <c r="AGS20">
        <v>254</v>
      </c>
      <c r="AGT20">
        <v>254</v>
      </c>
      <c r="AGU20">
        <v>204</v>
      </c>
      <c r="AGV20">
        <v>204</v>
      </c>
      <c r="AGW20">
        <v>154</v>
      </c>
      <c r="AGX20">
        <v>151</v>
      </c>
      <c r="AGY20">
        <v>50</v>
      </c>
      <c r="AGZ20">
        <v>50</v>
      </c>
      <c r="AHA20">
        <v>50</v>
      </c>
      <c r="AHB20">
        <v>308</v>
      </c>
      <c r="AHC20">
        <v>308</v>
      </c>
      <c r="AHD20">
        <v>308</v>
      </c>
      <c r="AHE20">
        <v>308</v>
      </c>
      <c r="AHF20">
        <v>309</v>
      </c>
      <c r="AHG20">
        <v>309</v>
      </c>
      <c r="AHH20">
        <v>308</v>
      </c>
      <c r="AHI20">
        <v>305</v>
      </c>
      <c r="AHJ20">
        <v>302</v>
      </c>
      <c r="AHK20">
        <v>352</v>
      </c>
      <c r="AHL20">
        <v>352</v>
      </c>
      <c r="AHM20">
        <v>452</v>
      </c>
      <c r="AHN20">
        <v>247</v>
      </c>
      <c r="AHO20">
        <v>245</v>
      </c>
      <c r="AHP20">
        <v>245</v>
      </c>
      <c r="AHQ20">
        <v>238</v>
      </c>
      <c r="AHR20">
        <v>238</v>
      </c>
      <c r="AHS20">
        <v>238</v>
      </c>
      <c r="AHT20">
        <v>233</v>
      </c>
      <c r="AHU20">
        <v>174</v>
      </c>
      <c r="AHV20">
        <v>100</v>
      </c>
      <c r="AHW20">
        <v>558</v>
      </c>
      <c r="AHX20">
        <v>558</v>
      </c>
      <c r="AHY20">
        <v>554</v>
      </c>
      <c r="AHZ20">
        <v>554</v>
      </c>
      <c r="AIA20">
        <v>605</v>
      </c>
      <c r="AIB20">
        <v>605</v>
      </c>
      <c r="AIC20">
        <v>605</v>
      </c>
      <c r="AID20">
        <v>505</v>
      </c>
      <c r="AIE20">
        <v>505</v>
      </c>
      <c r="AIF20">
        <v>505</v>
      </c>
      <c r="AIG20">
        <v>505</v>
      </c>
      <c r="AIH20">
        <v>455</v>
      </c>
      <c r="AII20">
        <v>455</v>
      </c>
      <c r="AIJ20">
        <v>455</v>
      </c>
      <c r="AIK20">
        <v>452</v>
      </c>
      <c r="AIL20">
        <v>400</v>
      </c>
      <c r="AIM20">
        <v>400</v>
      </c>
      <c r="AIN20">
        <v>400</v>
      </c>
      <c r="AIO20">
        <v>400</v>
      </c>
      <c r="AIP20">
        <v>300</v>
      </c>
      <c r="AIQ20">
        <v>158</v>
      </c>
      <c r="AIR20">
        <v>156</v>
      </c>
      <c r="AIS20">
        <v>206</v>
      </c>
      <c r="AIT20">
        <v>212</v>
      </c>
      <c r="AIU20">
        <v>212</v>
      </c>
      <c r="AIV20">
        <v>212</v>
      </c>
      <c r="AIW20">
        <v>213</v>
      </c>
      <c r="AIX20">
        <v>208</v>
      </c>
      <c r="AIY20">
        <v>208</v>
      </c>
      <c r="AIZ20">
        <v>208</v>
      </c>
      <c r="AJA20">
        <v>158</v>
      </c>
      <c r="AJB20">
        <v>157</v>
      </c>
      <c r="AJC20">
        <v>157</v>
      </c>
      <c r="AJD20">
        <v>157</v>
      </c>
      <c r="AJE20">
        <v>157</v>
      </c>
      <c r="AJF20">
        <v>157</v>
      </c>
      <c r="AJG20">
        <v>157</v>
      </c>
      <c r="AJH20">
        <v>157</v>
      </c>
      <c r="AJI20">
        <v>157</v>
      </c>
      <c r="AJJ20">
        <v>157</v>
      </c>
      <c r="AJK20">
        <v>157</v>
      </c>
      <c r="AJL20">
        <v>157</v>
      </c>
      <c r="AJM20">
        <v>157</v>
      </c>
      <c r="AJN20">
        <v>157</v>
      </c>
      <c r="AJO20">
        <v>157</v>
      </c>
      <c r="AJP20">
        <v>904</v>
      </c>
      <c r="AJQ20">
        <v>795</v>
      </c>
      <c r="AJR20">
        <v>390</v>
      </c>
      <c r="AJS20">
        <v>318</v>
      </c>
      <c r="AJT20">
        <v>203</v>
      </c>
      <c r="AJU20">
        <v>203</v>
      </c>
      <c r="AJV20">
        <v>203</v>
      </c>
      <c r="AJW20">
        <v>160</v>
      </c>
      <c r="AJX20">
        <v>160</v>
      </c>
      <c r="AJY20">
        <v>196</v>
      </c>
      <c r="AJZ20">
        <v>196</v>
      </c>
      <c r="AKA20">
        <v>196</v>
      </c>
      <c r="AKB20">
        <v>196</v>
      </c>
      <c r="AKC20">
        <v>196</v>
      </c>
      <c r="AKD20">
        <v>196</v>
      </c>
      <c r="AKE20">
        <v>196</v>
      </c>
      <c r="AKF20">
        <v>196</v>
      </c>
      <c r="AKG20">
        <v>196</v>
      </c>
      <c r="AKH20">
        <v>196</v>
      </c>
      <c r="AKI20">
        <v>196</v>
      </c>
      <c r="AKJ20">
        <v>196</v>
      </c>
      <c r="AKK20">
        <v>196</v>
      </c>
      <c r="AKL20">
        <v>196</v>
      </c>
      <c r="AKM20">
        <v>196</v>
      </c>
      <c r="AKN20">
        <v>196</v>
      </c>
      <c r="AKO20">
        <v>196</v>
      </c>
      <c r="AKP20">
        <v>196</v>
      </c>
      <c r="AKQ20">
        <v>196</v>
      </c>
      <c r="AKR20">
        <v>195</v>
      </c>
      <c r="AKS20">
        <v>150</v>
      </c>
      <c r="AKT20">
        <v>150</v>
      </c>
      <c r="AKU20">
        <v>100</v>
      </c>
      <c r="AKV20">
        <v>50</v>
      </c>
      <c r="AKW20">
        <v>52</v>
      </c>
      <c r="AKX20">
        <v>52</v>
      </c>
      <c r="AKY20">
        <v>52</v>
      </c>
      <c r="AKZ20">
        <v>52</v>
      </c>
      <c r="ALA20">
        <v>52</v>
      </c>
      <c r="ALB20">
        <v>52</v>
      </c>
      <c r="ALC20">
        <v>52</v>
      </c>
      <c r="ALD20">
        <v>52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  <c r="ALO20">
        <v>1</v>
      </c>
      <c r="ALP20">
        <v>1</v>
      </c>
      <c r="ALQ20">
        <v>1</v>
      </c>
      <c r="ALR20">
        <v>1</v>
      </c>
      <c r="ALS20">
        <v>1</v>
      </c>
      <c r="ALT20">
        <v>1</v>
      </c>
      <c r="ALU20">
        <v>1</v>
      </c>
      <c r="ALV20">
        <v>1</v>
      </c>
      <c r="ALW20">
        <v>1</v>
      </c>
      <c r="ALX20">
        <v>1</v>
      </c>
      <c r="ALY20">
        <v>1</v>
      </c>
      <c r="ALZ20">
        <v>1</v>
      </c>
      <c r="AMA20">
        <v>1</v>
      </c>
      <c r="AMB20">
        <v>1</v>
      </c>
      <c r="AMC20">
        <v>1</v>
      </c>
      <c r="AMD20">
        <v>1</v>
      </c>
      <c r="AME20">
        <v>1</v>
      </c>
      <c r="AMF20">
        <v>1</v>
      </c>
      <c r="AMG20">
        <v>1</v>
      </c>
      <c r="AMH20">
        <v>1</v>
      </c>
      <c r="AMI20">
        <v>1</v>
      </c>
      <c r="AMJ20">
        <v>1</v>
      </c>
      <c r="AMK20">
        <v>1</v>
      </c>
      <c r="AML20">
        <v>1</v>
      </c>
      <c r="AMM20">
        <v>1</v>
      </c>
      <c r="AMN20">
        <v>1</v>
      </c>
      <c r="AMO20">
        <v>1</v>
      </c>
      <c r="AMP20">
        <v>1</v>
      </c>
      <c r="AMQ20">
        <v>1</v>
      </c>
      <c r="AMR20">
        <v>1</v>
      </c>
      <c r="AMS20">
        <v>1</v>
      </c>
      <c r="AMT20">
        <v>1</v>
      </c>
      <c r="AMU20">
        <v>1</v>
      </c>
      <c r="AMV20">
        <v>1</v>
      </c>
      <c r="AMW20">
        <v>1</v>
      </c>
      <c r="AMX20">
        <v>69</v>
      </c>
      <c r="AMY20">
        <v>69</v>
      </c>
      <c r="AMZ20">
        <v>69</v>
      </c>
      <c r="ANA20">
        <v>69</v>
      </c>
      <c r="ANB20">
        <v>69</v>
      </c>
      <c r="ANC20">
        <v>69</v>
      </c>
      <c r="AND20">
        <v>69</v>
      </c>
      <c r="ANE20">
        <v>69</v>
      </c>
      <c r="ANF20">
        <v>69</v>
      </c>
      <c r="ANG20">
        <v>69</v>
      </c>
      <c r="ANH20">
        <v>69</v>
      </c>
      <c r="ANI20">
        <v>69</v>
      </c>
      <c r="ANJ20">
        <v>69</v>
      </c>
      <c r="ANK20">
        <v>69</v>
      </c>
      <c r="ANL20">
        <v>69</v>
      </c>
      <c r="ANM20">
        <v>69</v>
      </c>
      <c r="ANN20">
        <v>69</v>
      </c>
      <c r="ANO20">
        <v>69</v>
      </c>
      <c r="ANP20">
        <v>69</v>
      </c>
      <c r="ANQ20">
        <v>69</v>
      </c>
      <c r="ANR20">
        <v>69</v>
      </c>
      <c r="ANS20">
        <v>70</v>
      </c>
      <c r="ANT20">
        <v>70</v>
      </c>
      <c r="ANU20">
        <v>70</v>
      </c>
      <c r="ANV20">
        <v>50</v>
      </c>
      <c r="ANW20">
        <v>50</v>
      </c>
      <c r="ANX20">
        <v>80</v>
      </c>
      <c r="ANY20">
        <v>80</v>
      </c>
      <c r="ANZ20">
        <v>80</v>
      </c>
      <c r="AOA20">
        <v>80</v>
      </c>
      <c r="AOB20">
        <v>80</v>
      </c>
      <c r="AOC20">
        <v>80</v>
      </c>
      <c r="AOD20">
        <v>80</v>
      </c>
      <c r="AOE20">
        <v>80</v>
      </c>
      <c r="AOF20">
        <v>80</v>
      </c>
      <c r="AOG20">
        <v>205</v>
      </c>
      <c r="AOH20">
        <v>205</v>
      </c>
      <c r="AOI20">
        <v>205</v>
      </c>
      <c r="AOJ20">
        <v>205</v>
      </c>
      <c r="AOK20">
        <v>205</v>
      </c>
      <c r="AOL20">
        <v>205</v>
      </c>
      <c r="AOM20">
        <v>205</v>
      </c>
      <c r="AON20">
        <v>205</v>
      </c>
      <c r="AOO20">
        <v>205</v>
      </c>
      <c r="AOP20">
        <v>205</v>
      </c>
      <c r="AOQ20">
        <v>204</v>
      </c>
      <c r="AOR20">
        <v>204</v>
      </c>
      <c r="AOS20">
        <v>204</v>
      </c>
      <c r="AOT20">
        <v>204</v>
      </c>
      <c r="AOU20">
        <v>204</v>
      </c>
      <c r="AOV20">
        <v>204</v>
      </c>
      <c r="AOW20">
        <v>204</v>
      </c>
      <c r="AOX20">
        <v>204</v>
      </c>
      <c r="AOY20">
        <v>204</v>
      </c>
      <c r="AOZ20">
        <v>204</v>
      </c>
      <c r="APA20">
        <v>204</v>
      </c>
      <c r="APB20">
        <v>203</v>
      </c>
      <c r="APC20">
        <v>203</v>
      </c>
      <c r="APD20">
        <v>203</v>
      </c>
      <c r="APE20">
        <v>202</v>
      </c>
      <c r="APF20">
        <v>201</v>
      </c>
      <c r="APG20">
        <v>160</v>
      </c>
      <c r="APH20">
        <v>3</v>
      </c>
      <c r="API20">
        <v>3</v>
      </c>
      <c r="APJ20">
        <v>3</v>
      </c>
      <c r="APK20">
        <v>2</v>
      </c>
      <c r="APL20">
        <v>101</v>
      </c>
      <c r="APM20">
        <v>101</v>
      </c>
      <c r="APN20">
        <v>101</v>
      </c>
      <c r="APO20">
        <v>101</v>
      </c>
      <c r="APP20">
        <v>101</v>
      </c>
      <c r="APQ20">
        <v>101</v>
      </c>
      <c r="APR20">
        <v>101</v>
      </c>
      <c r="APS20">
        <v>101</v>
      </c>
      <c r="APT20">
        <v>101</v>
      </c>
      <c r="APU20">
        <v>101</v>
      </c>
      <c r="APV20">
        <v>101</v>
      </c>
      <c r="APW20">
        <v>101</v>
      </c>
      <c r="APX20">
        <v>101</v>
      </c>
      <c r="APY20">
        <v>101</v>
      </c>
      <c r="APZ20">
        <v>101</v>
      </c>
      <c r="AQA20">
        <v>101</v>
      </c>
      <c r="AQB20">
        <v>101</v>
      </c>
      <c r="AQC20">
        <v>101</v>
      </c>
      <c r="AQD20">
        <v>101</v>
      </c>
      <c r="AQE20">
        <v>101</v>
      </c>
      <c r="AQF20">
        <v>101</v>
      </c>
      <c r="AQG20">
        <v>101</v>
      </c>
      <c r="AQH20">
        <v>101</v>
      </c>
      <c r="AQI20">
        <v>101</v>
      </c>
      <c r="AQJ20">
        <v>101</v>
      </c>
      <c r="AQK20">
        <v>101</v>
      </c>
      <c r="AQL20">
        <v>101</v>
      </c>
      <c r="AQM20">
        <v>101</v>
      </c>
      <c r="AQN20">
        <v>101</v>
      </c>
      <c r="AQO20">
        <v>101</v>
      </c>
      <c r="AQP20">
        <v>101</v>
      </c>
      <c r="AQQ20">
        <v>101</v>
      </c>
      <c r="AQR20">
        <v>101</v>
      </c>
      <c r="AQS20">
        <v>101</v>
      </c>
      <c r="AQT20">
        <v>101</v>
      </c>
      <c r="AQU20">
        <v>101</v>
      </c>
      <c r="AQV20">
        <v>101</v>
      </c>
      <c r="AQW20">
        <v>101</v>
      </c>
      <c r="AQX20">
        <v>101</v>
      </c>
      <c r="AQY20">
        <v>101</v>
      </c>
      <c r="AQZ20">
        <v>1</v>
      </c>
      <c r="ARA20">
        <v>1</v>
      </c>
      <c r="ARB20">
        <v>1</v>
      </c>
      <c r="ARC20">
        <v>62</v>
      </c>
      <c r="ARD20">
        <v>62</v>
      </c>
      <c r="ARE20">
        <v>62</v>
      </c>
      <c r="ARF20">
        <v>58</v>
      </c>
      <c r="ARG20">
        <v>52</v>
      </c>
      <c r="ARH20">
        <v>51</v>
      </c>
      <c r="ARI20">
        <v>1</v>
      </c>
      <c r="ARJ20">
        <v>102</v>
      </c>
      <c r="ARK20">
        <v>102</v>
      </c>
      <c r="ARL20">
        <v>102</v>
      </c>
      <c r="ARM20">
        <v>102</v>
      </c>
      <c r="ARN20">
        <v>102</v>
      </c>
      <c r="ARO20">
        <v>102</v>
      </c>
      <c r="ARP20">
        <v>102</v>
      </c>
      <c r="ARQ20">
        <v>102</v>
      </c>
      <c r="ARR20">
        <v>102</v>
      </c>
      <c r="ARS20">
        <v>102</v>
      </c>
      <c r="ART20">
        <v>102</v>
      </c>
      <c r="ARU20">
        <v>102</v>
      </c>
      <c r="ARV20">
        <v>102</v>
      </c>
      <c r="ARW20">
        <v>102</v>
      </c>
      <c r="ARX20">
        <v>102</v>
      </c>
      <c r="ARY20">
        <v>102</v>
      </c>
      <c r="ARZ20">
        <v>102</v>
      </c>
      <c r="ASA20">
        <v>102</v>
      </c>
      <c r="ASB20">
        <v>102</v>
      </c>
      <c r="ASC20">
        <v>101</v>
      </c>
      <c r="ASD20">
        <v>101</v>
      </c>
      <c r="ASE20">
        <v>101</v>
      </c>
      <c r="ASF20">
        <v>101</v>
      </c>
      <c r="ASG20">
        <v>51</v>
      </c>
      <c r="ASH20">
        <v>1</v>
      </c>
      <c r="ASI20">
        <v>1</v>
      </c>
      <c r="ASJ20">
        <v>1</v>
      </c>
      <c r="ASK20">
        <v>1</v>
      </c>
      <c r="ASL20">
        <v>1</v>
      </c>
      <c r="ASM20">
        <v>1</v>
      </c>
      <c r="ASN20">
        <v>1</v>
      </c>
      <c r="ASO20">
        <v>1</v>
      </c>
      <c r="ASP20">
        <v>1</v>
      </c>
      <c r="ASQ20">
        <v>50</v>
      </c>
      <c r="ASR20">
        <v>50</v>
      </c>
      <c r="ASS20">
        <v>50</v>
      </c>
      <c r="AST20">
        <v>50</v>
      </c>
      <c r="ASU20">
        <v>50</v>
      </c>
      <c r="ASV20">
        <v>50</v>
      </c>
      <c r="ASW20">
        <v>3</v>
      </c>
      <c r="ASX20">
        <v>3</v>
      </c>
      <c r="ASY20">
        <v>3</v>
      </c>
      <c r="ASZ20">
        <v>3</v>
      </c>
      <c r="ATA20">
        <v>3</v>
      </c>
      <c r="ATB20">
        <v>3</v>
      </c>
      <c r="ATC20">
        <v>3</v>
      </c>
      <c r="ATD20">
        <v>3</v>
      </c>
      <c r="ATE20">
        <v>3</v>
      </c>
      <c r="ATF20">
        <v>3</v>
      </c>
      <c r="ATG20">
        <v>1</v>
      </c>
      <c r="ATH20">
        <v>1</v>
      </c>
      <c r="ATI20">
        <v>1</v>
      </c>
      <c r="ATJ20">
        <v>1</v>
      </c>
      <c r="ATK20">
        <v>1</v>
      </c>
      <c r="ATL20">
        <v>1</v>
      </c>
      <c r="ATM20">
        <v>1</v>
      </c>
      <c r="ATN20">
        <v>1</v>
      </c>
      <c r="ATO20">
        <v>559</v>
      </c>
      <c r="ATP20">
        <v>559</v>
      </c>
      <c r="ATQ20">
        <v>559</v>
      </c>
      <c r="ATR20">
        <v>539</v>
      </c>
      <c r="ATS20">
        <v>238</v>
      </c>
      <c r="ATT20">
        <v>238</v>
      </c>
      <c r="ATU20">
        <v>238</v>
      </c>
      <c r="ATV20">
        <v>188</v>
      </c>
      <c r="ATW20">
        <v>88</v>
      </c>
      <c r="ATX20">
        <v>88</v>
      </c>
      <c r="ATY20">
        <v>63</v>
      </c>
      <c r="ATZ20">
        <v>63</v>
      </c>
      <c r="AUA20">
        <v>53</v>
      </c>
      <c r="AUB20">
        <v>53</v>
      </c>
      <c r="AUC20">
        <v>52</v>
      </c>
      <c r="AUD20">
        <v>52</v>
      </c>
      <c r="AUE20">
        <v>52</v>
      </c>
      <c r="AUF20">
        <v>52</v>
      </c>
      <c r="AUG20">
        <v>52</v>
      </c>
      <c r="AUH20">
        <v>113</v>
      </c>
      <c r="AUI20">
        <v>113</v>
      </c>
      <c r="AUJ20">
        <v>113</v>
      </c>
      <c r="AUK20">
        <v>38</v>
      </c>
      <c r="AUL20">
        <v>21</v>
      </c>
      <c r="AUM20">
        <v>21</v>
      </c>
      <c r="AUN20">
        <v>21</v>
      </c>
      <c r="AUO20">
        <v>21</v>
      </c>
      <c r="AUP20">
        <v>21</v>
      </c>
      <c r="AUQ20">
        <v>3</v>
      </c>
      <c r="AUR20">
        <v>2</v>
      </c>
      <c r="AUS20">
        <v>2</v>
      </c>
      <c r="AUT20">
        <v>2</v>
      </c>
      <c r="AUU20">
        <v>1</v>
      </c>
      <c r="AUV20">
        <v>417</v>
      </c>
      <c r="AUW20">
        <v>417</v>
      </c>
      <c r="AUX20">
        <v>417</v>
      </c>
      <c r="AUY20">
        <v>417</v>
      </c>
      <c r="AUZ20">
        <v>417</v>
      </c>
      <c r="AVA20">
        <v>417</v>
      </c>
      <c r="AVB20">
        <v>417</v>
      </c>
      <c r="AVC20">
        <v>417</v>
      </c>
      <c r="AVD20">
        <v>417</v>
      </c>
      <c r="AVE20">
        <v>417</v>
      </c>
      <c r="AVF20">
        <v>417</v>
      </c>
      <c r="AVG20">
        <v>227</v>
      </c>
      <c r="AVH20">
        <v>218</v>
      </c>
      <c r="AVI20">
        <v>218</v>
      </c>
      <c r="AVJ20">
        <v>218</v>
      </c>
      <c r="AVK20">
        <v>167</v>
      </c>
      <c r="AVL20">
        <v>66</v>
      </c>
      <c r="AVM20">
        <v>56</v>
      </c>
      <c r="AVN20">
        <v>46</v>
      </c>
      <c r="AVO20">
        <v>46</v>
      </c>
      <c r="AVP20">
        <v>46</v>
      </c>
      <c r="AVQ20">
        <v>45</v>
      </c>
      <c r="AVR20">
        <v>44</v>
      </c>
      <c r="AVS20">
        <v>44</v>
      </c>
      <c r="AVT20">
        <v>44</v>
      </c>
      <c r="AVU20">
        <v>43</v>
      </c>
      <c r="AVV20">
        <v>31</v>
      </c>
      <c r="AVW20">
        <v>30</v>
      </c>
      <c r="AVX20">
        <v>20</v>
      </c>
      <c r="AVY20">
        <v>18</v>
      </c>
      <c r="AVZ20">
        <v>18</v>
      </c>
      <c r="AWA20">
        <v>17</v>
      </c>
      <c r="AWB20">
        <v>77</v>
      </c>
      <c r="AWC20">
        <v>77</v>
      </c>
      <c r="AWD20">
        <v>67</v>
      </c>
      <c r="AWE20">
        <v>42</v>
      </c>
      <c r="AWF20">
        <v>37</v>
      </c>
      <c r="AWG20">
        <v>37</v>
      </c>
      <c r="AWH20">
        <v>33</v>
      </c>
      <c r="AWI20">
        <v>33</v>
      </c>
      <c r="AWJ20">
        <v>33</v>
      </c>
      <c r="AWK20">
        <v>33</v>
      </c>
      <c r="AWL20">
        <v>23</v>
      </c>
      <c r="AWM20">
        <v>21</v>
      </c>
      <c r="AWN20">
        <v>21</v>
      </c>
      <c r="AWO20">
        <v>21</v>
      </c>
      <c r="AWP20">
        <v>270</v>
      </c>
      <c r="AWQ20">
        <v>270</v>
      </c>
      <c r="AWR20">
        <v>270</v>
      </c>
      <c r="AWS20">
        <v>270</v>
      </c>
      <c r="AWT20">
        <v>270</v>
      </c>
      <c r="AWU20">
        <v>270</v>
      </c>
      <c r="AWV20">
        <v>270</v>
      </c>
      <c r="AWW20">
        <v>270</v>
      </c>
      <c r="AWX20">
        <v>270</v>
      </c>
      <c r="AWY20">
        <v>270</v>
      </c>
      <c r="AWZ20">
        <v>270</v>
      </c>
      <c r="AXA20">
        <v>270</v>
      </c>
      <c r="AXB20">
        <v>269</v>
      </c>
      <c r="AXC20">
        <v>269</v>
      </c>
      <c r="AXD20">
        <v>269</v>
      </c>
      <c r="AXE20">
        <v>261</v>
      </c>
      <c r="AXF20">
        <v>261</v>
      </c>
      <c r="AXG20">
        <v>261</v>
      </c>
      <c r="AXH20">
        <v>155</v>
      </c>
      <c r="AXI20">
        <v>155</v>
      </c>
      <c r="AXJ20">
        <v>154</v>
      </c>
      <c r="AXK20">
        <v>154</v>
      </c>
      <c r="AXL20">
        <v>154</v>
      </c>
      <c r="AXM20">
        <v>152</v>
      </c>
      <c r="AXN20">
        <v>101</v>
      </c>
      <c r="AXO20">
        <v>101</v>
      </c>
      <c r="AXP20">
        <v>101</v>
      </c>
      <c r="AXQ20">
        <v>101</v>
      </c>
      <c r="AXR20">
        <v>321</v>
      </c>
      <c r="AXS20">
        <v>321</v>
      </c>
      <c r="AXT20">
        <v>321</v>
      </c>
      <c r="AXU20">
        <v>321</v>
      </c>
      <c r="AXV20">
        <v>321</v>
      </c>
      <c r="AXW20">
        <v>321</v>
      </c>
      <c r="AXX20">
        <v>221</v>
      </c>
      <c r="AXY20">
        <v>221</v>
      </c>
      <c r="AXZ20">
        <v>221</v>
      </c>
      <c r="AYA20">
        <v>221</v>
      </c>
      <c r="AYB20">
        <v>221</v>
      </c>
      <c r="AYC20">
        <v>221</v>
      </c>
      <c r="AYD20">
        <v>221</v>
      </c>
      <c r="AYE20">
        <v>121</v>
      </c>
      <c r="AYF20">
        <v>51</v>
      </c>
      <c r="AYG20">
        <v>31</v>
      </c>
      <c r="AYH20">
        <v>31</v>
      </c>
      <c r="AYI20">
        <v>30</v>
      </c>
      <c r="AYJ20">
        <v>30</v>
      </c>
      <c r="AYK20">
        <v>30</v>
      </c>
      <c r="AYL20">
        <v>30</v>
      </c>
      <c r="AYM20">
        <v>30</v>
      </c>
      <c r="AYN20">
        <v>1208</v>
      </c>
      <c r="AYO20">
        <v>1208</v>
      </c>
      <c r="AYP20">
        <v>1208</v>
      </c>
      <c r="AYQ20">
        <v>1208</v>
      </c>
      <c r="AYR20">
        <v>1218</v>
      </c>
      <c r="AYS20">
        <v>1173</v>
      </c>
      <c r="AYT20">
        <v>1173</v>
      </c>
      <c r="AYU20">
        <v>1123</v>
      </c>
      <c r="AYV20">
        <v>1117</v>
      </c>
      <c r="AYW20">
        <v>1111</v>
      </c>
      <c r="AYX20">
        <v>1110</v>
      </c>
      <c r="AYY20">
        <v>1028</v>
      </c>
      <c r="AYZ20">
        <v>948</v>
      </c>
      <c r="AZA20">
        <v>948</v>
      </c>
      <c r="AZB20">
        <v>948</v>
      </c>
      <c r="AZC20">
        <v>947</v>
      </c>
      <c r="AZD20">
        <v>947</v>
      </c>
      <c r="AZE20">
        <v>917</v>
      </c>
      <c r="AZF20">
        <v>887</v>
      </c>
      <c r="AZG20">
        <v>860</v>
      </c>
      <c r="AZH20">
        <v>623</v>
      </c>
      <c r="AZI20">
        <v>623</v>
      </c>
      <c r="AZJ20">
        <v>291</v>
      </c>
      <c r="AZK20">
        <v>291</v>
      </c>
      <c r="AZL20">
        <v>291</v>
      </c>
      <c r="AZM20">
        <v>291</v>
      </c>
      <c r="AZN20">
        <v>291</v>
      </c>
      <c r="AZO20">
        <v>291</v>
      </c>
      <c r="AZP20">
        <v>251</v>
      </c>
      <c r="AZQ20">
        <v>251</v>
      </c>
      <c r="AZR20">
        <v>251</v>
      </c>
      <c r="AZS20">
        <v>251</v>
      </c>
      <c r="AZT20">
        <v>251</v>
      </c>
      <c r="AZU20">
        <v>151</v>
      </c>
      <c r="AZV20">
        <v>151</v>
      </c>
      <c r="AZW20">
        <v>151</v>
      </c>
      <c r="AZX20">
        <v>150</v>
      </c>
      <c r="AZY20">
        <v>150</v>
      </c>
      <c r="AZZ20">
        <v>150</v>
      </c>
      <c r="BAA20">
        <v>150</v>
      </c>
      <c r="BAB20">
        <v>150</v>
      </c>
      <c r="BAC20">
        <v>150</v>
      </c>
      <c r="BAD20">
        <v>56</v>
      </c>
      <c r="BAE20">
        <v>56</v>
      </c>
      <c r="BAF20">
        <v>56</v>
      </c>
      <c r="BAG20">
        <v>56</v>
      </c>
      <c r="BAH20">
        <v>56</v>
      </c>
      <c r="BAI20">
        <v>56</v>
      </c>
      <c r="BAJ20">
        <v>56</v>
      </c>
      <c r="BAK20">
        <v>56</v>
      </c>
      <c r="BAL20">
        <v>56</v>
      </c>
      <c r="BAM20">
        <v>56</v>
      </c>
      <c r="BAN20">
        <v>56</v>
      </c>
      <c r="BAO20">
        <v>56</v>
      </c>
      <c r="BAP20">
        <v>56</v>
      </c>
      <c r="BAQ20">
        <v>56</v>
      </c>
      <c r="BAR20">
        <v>60</v>
      </c>
      <c r="BAS20">
        <v>2111</v>
      </c>
      <c r="BAT20">
        <v>2111</v>
      </c>
      <c r="BAU20">
        <v>2111</v>
      </c>
      <c r="BAV20">
        <v>2111</v>
      </c>
      <c r="BAW20">
        <v>2111</v>
      </c>
      <c r="BAX20">
        <v>2111</v>
      </c>
      <c r="BAY20">
        <v>2111</v>
      </c>
      <c r="BAZ20">
        <v>2111</v>
      </c>
      <c r="BBA20">
        <v>2111</v>
      </c>
      <c r="BBB20">
        <v>2111</v>
      </c>
      <c r="BBC20">
        <v>2111</v>
      </c>
      <c r="BBD20">
        <v>2110</v>
      </c>
      <c r="BBE20">
        <v>2110</v>
      </c>
      <c r="BBF20">
        <v>2175</v>
      </c>
      <c r="BBG20">
        <v>2136</v>
      </c>
      <c r="BBH20">
        <v>2136</v>
      </c>
      <c r="BBI20">
        <v>2136</v>
      </c>
      <c r="BBJ20">
        <v>2238</v>
      </c>
      <c r="BBK20">
        <v>2228</v>
      </c>
      <c r="BBL20">
        <v>2228</v>
      </c>
      <c r="BBM20">
        <v>2108</v>
      </c>
      <c r="BBN20">
        <v>2107</v>
      </c>
      <c r="BBO20">
        <v>2107</v>
      </c>
      <c r="BBP20">
        <v>2107</v>
      </c>
      <c r="BBQ20">
        <v>76</v>
      </c>
      <c r="BBR20">
        <v>70</v>
      </c>
      <c r="BBS20">
        <v>68</v>
      </c>
      <c r="BBT20">
        <v>26</v>
      </c>
      <c r="BBU20">
        <v>26</v>
      </c>
      <c r="BBV20">
        <v>26</v>
      </c>
      <c r="BBW20">
        <v>26</v>
      </c>
      <c r="BBX20">
        <v>26</v>
      </c>
      <c r="BBY20">
        <v>22</v>
      </c>
      <c r="BBZ20">
        <v>22</v>
      </c>
      <c r="BCA20">
        <v>22</v>
      </c>
      <c r="BCB20">
        <v>22</v>
      </c>
      <c r="BCC20">
        <v>22</v>
      </c>
      <c r="BCD20">
        <v>22</v>
      </c>
      <c r="BCE20">
        <v>22</v>
      </c>
      <c r="BCF20">
        <v>19</v>
      </c>
      <c r="BCG20">
        <v>19</v>
      </c>
      <c r="BCH20">
        <v>19</v>
      </c>
      <c r="BCI20">
        <v>19</v>
      </c>
      <c r="BCJ20">
        <v>19</v>
      </c>
      <c r="BCK20">
        <v>19</v>
      </c>
      <c r="BCL20">
        <v>19</v>
      </c>
      <c r="BCM20">
        <v>18</v>
      </c>
      <c r="BCN20">
        <v>18</v>
      </c>
      <c r="BCO20">
        <v>18</v>
      </c>
      <c r="BCP20">
        <v>18</v>
      </c>
      <c r="BCQ20">
        <v>16</v>
      </c>
      <c r="BCR20">
        <v>1</v>
      </c>
      <c r="BCS20">
        <v>1</v>
      </c>
      <c r="BCT20">
        <v>309</v>
      </c>
      <c r="BCU20">
        <v>309</v>
      </c>
      <c r="BCV20">
        <v>309</v>
      </c>
      <c r="BCW20">
        <v>309</v>
      </c>
      <c r="BCX20">
        <v>309</v>
      </c>
      <c r="BCY20">
        <v>101</v>
      </c>
      <c r="BCZ20">
        <v>101</v>
      </c>
      <c r="BDA20">
        <v>85</v>
      </c>
      <c r="BDB20">
        <v>69</v>
      </c>
      <c r="BDC20">
        <v>2</v>
      </c>
      <c r="BDD20">
        <v>2</v>
      </c>
      <c r="BDE20">
        <v>2</v>
      </c>
      <c r="BDF20">
        <v>1</v>
      </c>
      <c r="BDG20">
        <v>1</v>
      </c>
      <c r="BDH20">
        <v>1</v>
      </c>
      <c r="BDI20">
        <v>1</v>
      </c>
      <c r="BDJ20">
        <v>1</v>
      </c>
      <c r="BDK20">
        <v>1</v>
      </c>
      <c r="BDL20">
        <v>4487</v>
      </c>
      <c r="BDM20">
        <v>4487</v>
      </c>
      <c r="BDN20">
        <v>4487</v>
      </c>
      <c r="BDO20">
        <v>4487</v>
      </c>
      <c r="BDP20">
        <v>4487</v>
      </c>
      <c r="BDQ20">
        <v>4185</v>
      </c>
      <c r="BDR20">
        <v>2141</v>
      </c>
      <c r="BDS20">
        <v>2141</v>
      </c>
      <c r="BDT20">
        <v>2141</v>
      </c>
      <c r="BDU20">
        <v>2141</v>
      </c>
      <c r="BDV20">
        <v>2007</v>
      </c>
      <c r="BDW20">
        <v>2007</v>
      </c>
      <c r="BDX20">
        <v>2007</v>
      </c>
      <c r="BDY20">
        <v>7</v>
      </c>
      <c r="BDZ20">
        <v>7</v>
      </c>
      <c r="BEA20">
        <v>7</v>
      </c>
      <c r="BEB20">
        <v>7</v>
      </c>
      <c r="BEC20">
        <v>7</v>
      </c>
      <c r="BED20">
        <v>7</v>
      </c>
      <c r="BEE20">
        <v>7</v>
      </c>
      <c r="BEF20">
        <v>100</v>
      </c>
      <c r="BEG20">
        <v>100</v>
      </c>
      <c r="BEH20">
        <v>100</v>
      </c>
      <c r="BEI20">
        <v>100</v>
      </c>
      <c r="BEJ20">
        <v>100</v>
      </c>
      <c r="BEK20">
        <v>100</v>
      </c>
      <c r="BEL20">
        <v>100</v>
      </c>
      <c r="BEM20">
        <v>100</v>
      </c>
      <c r="BEN20">
        <v>100</v>
      </c>
      <c r="BEO20">
        <v>25</v>
      </c>
      <c r="BEP20">
        <v>25</v>
      </c>
      <c r="BEQ20">
        <v>25</v>
      </c>
      <c r="BER20">
        <v>25</v>
      </c>
      <c r="BES20">
        <v>25</v>
      </c>
      <c r="BET20">
        <v>25</v>
      </c>
      <c r="BEU20">
        <v>25</v>
      </c>
      <c r="BEV20">
        <v>25</v>
      </c>
      <c r="BEW20">
        <v>25</v>
      </c>
      <c r="BEX20">
        <v>25</v>
      </c>
      <c r="BEY20">
        <v>25</v>
      </c>
      <c r="BEZ20">
        <v>25</v>
      </c>
      <c r="BFA20">
        <v>25</v>
      </c>
      <c r="BFB20">
        <v>25</v>
      </c>
      <c r="BFC20">
        <v>25</v>
      </c>
      <c r="BFD20">
        <v>25</v>
      </c>
      <c r="BFE20">
        <v>25</v>
      </c>
      <c r="BFF20">
        <v>25</v>
      </c>
      <c r="BFG20">
        <v>25</v>
      </c>
      <c r="BFH20">
        <v>25</v>
      </c>
      <c r="BFI20">
        <v>25</v>
      </c>
      <c r="BFJ20">
        <v>20</v>
      </c>
      <c r="BFK20">
        <v>2</v>
      </c>
      <c r="BFL20">
        <v>1</v>
      </c>
      <c r="BFM20">
        <v>20</v>
      </c>
      <c r="BFN20">
        <v>20</v>
      </c>
      <c r="BFO20">
        <v>20</v>
      </c>
      <c r="BFP20">
        <v>20</v>
      </c>
      <c r="BFQ20">
        <v>20</v>
      </c>
      <c r="BFR20">
        <v>20</v>
      </c>
      <c r="BFS20">
        <v>20</v>
      </c>
      <c r="BFT20">
        <v>20</v>
      </c>
      <c r="BFU20">
        <v>20</v>
      </c>
      <c r="BFV20">
        <v>20</v>
      </c>
      <c r="BFW20">
        <v>20</v>
      </c>
      <c r="BFX20">
        <v>20</v>
      </c>
      <c r="BFY20">
        <v>20</v>
      </c>
      <c r="BFZ20">
        <v>20</v>
      </c>
      <c r="BGA20">
        <v>20</v>
      </c>
      <c r="BGB20">
        <v>20</v>
      </c>
      <c r="BGC20">
        <v>20</v>
      </c>
      <c r="BGD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J20">
        <v>1</v>
      </c>
      <c r="BGK20">
        <v>1</v>
      </c>
      <c r="BGL20">
        <v>2</v>
      </c>
      <c r="BGM20">
        <v>2</v>
      </c>
      <c r="BGN20">
        <v>512</v>
      </c>
      <c r="BGO20">
        <v>512</v>
      </c>
      <c r="BGP20">
        <v>512</v>
      </c>
      <c r="BGQ20">
        <v>512</v>
      </c>
      <c r="BGR20">
        <v>512</v>
      </c>
      <c r="BGS20">
        <v>512</v>
      </c>
      <c r="BGT20">
        <v>512</v>
      </c>
      <c r="BGU20">
        <v>512</v>
      </c>
      <c r="BGV20">
        <v>512</v>
      </c>
      <c r="BGW20">
        <v>512</v>
      </c>
      <c r="BGX20">
        <v>513</v>
      </c>
      <c r="BGY20">
        <v>512</v>
      </c>
      <c r="BGZ20">
        <v>512</v>
      </c>
      <c r="BHA20">
        <v>512</v>
      </c>
      <c r="BHB20">
        <v>512</v>
      </c>
      <c r="BHC20">
        <v>512</v>
      </c>
      <c r="BHD20">
        <v>512</v>
      </c>
      <c r="BHE20">
        <v>512</v>
      </c>
      <c r="BHF20">
        <v>392</v>
      </c>
      <c r="BHG20">
        <v>492</v>
      </c>
      <c r="BHH20">
        <v>492</v>
      </c>
      <c r="BHI20">
        <v>492</v>
      </c>
      <c r="BHJ20">
        <v>492</v>
      </c>
      <c r="BHK20">
        <v>492</v>
      </c>
      <c r="BHL20">
        <v>492</v>
      </c>
      <c r="BHM20">
        <v>492</v>
      </c>
      <c r="BHN20">
        <v>492</v>
      </c>
      <c r="BHO20">
        <v>492</v>
      </c>
      <c r="BHP20">
        <v>292</v>
      </c>
      <c r="BHQ20">
        <v>22</v>
      </c>
      <c r="BHR20">
        <v>20</v>
      </c>
      <c r="BHS20">
        <v>20</v>
      </c>
      <c r="BHT20">
        <v>110</v>
      </c>
      <c r="BHU20">
        <v>110</v>
      </c>
      <c r="BHV20">
        <v>110</v>
      </c>
      <c r="BHW20">
        <v>110</v>
      </c>
      <c r="BHX20">
        <v>110</v>
      </c>
      <c r="BHY20">
        <v>110</v>
      </c>
      <c r="BHZ20">
        <v>110</v>
      </c>
      <c r="BIA20">
        <v>110</v>
      </c>
      <c r="BIB20">
        <v>110</v>
      </c>
      <c r="BIC20">
        <v>110</v>
      </c>
      <c r="BID20">
        <v>110</v>
      </c>
      <c r="BIE20">
        <v>10</v>
      </c>
      <c r="BIF20">
        <v>415</v>
      </c>
      <c r="BIG20">
        <v>415</v>
      </c>
      <c r="BIH20">
        <v>415</v>
      </c>
      <c r="BII20">
        <v>415</v>
      </c>
      <c r="BIJ20">
        <v>415</v>
      </c>
      <c r="BIK20">
        <v>415</v>
      </c>
      <c r="BIL20">
        <v>415</v>
      </c>
      <c r="BIM20">
        <v>415</v>
      </c>
      <c r="BIN20">
        <v>415</v>
      </c>
      <c r="BIO20">
        <v>415</v>
      </c>
      <c r="BIP20">
        <v>415</v>
      </c>
      <c r="BIQ20">
        <v>415</v>
      </c>
      <c r="BIR20">
        <v>415</v>
      </c>
      <c r="BIS20">
        <v>415</v>
      </c>
      <c r="BIT20">
        <v>415</v>
      </c>
      <c r="BIU20">
        <v>415</v>
      </c>
      <c r="BIV20">
        <v>415</v>
      </c>
      <c r="BIW20">
        <v>415</v>
      </c>
      <c r="BIX20">
        <v>415</v>
      </c>
      <c r="BIY20">
        <v>415</v>
      </c>
      <c r="BIZ20">
        <v>415</v>
      </c>
      <c r="BJA20">
        <v>415</v>
      </c>
      <c r="BJB20">
        <v>415</v>
      </c>
      <c r="BJC20">
        <v>410</v>
      </c>
      <c r="BJD20">
        <v>410</v>
      </c>
      <c r="BJE20">
        <v>410</v>
      </c>
      <c r="BJF20">
        <v>410</v>
      </c>
      <c r="BJG20">
        <v>405</v>
      </c>
      <c r="BJH20">
        <v>1347</v>
      </c>
      <c r="BJI20">
        <v>1347</v>
      </c>
      <c r="BJJ20">
        <v>1347</v>
      </c>
      <c r="BJK20">
        <v>1247</v>
      </c>
      <c r="BJL20">
        <v>1038</v>
      </c>
      <c r="BJM20">
        <v>1038</v>
      </c>
      <c r="BJN20">
        <v>1038</v>
      </c>
      <c r="BJO20">
        <v>1038</v>
      </c>
      <c r="BJP20">
        <v>1038</v>
      </c>
      <c r="BJQ20">
        <v>914</v>
      </c>
      <c r="BJR20">
        <v>914</v>
      </c>
      <c r="BJS20">
        <v>908</v>
      </c>
      <c r="BJT20">
        <v>908</v>
      </c>
      <c r="BJU20">
        <v>908</v>
      </c>
      <c r="BJV20">
        <v>915</v>
      </c>
      <c r="BJW20">
        <v>935</v>
      </c>
      <c r="BJX20">
        <v>937</v>
      </c>
      <c r="BJY20">
        <v>946</v>
      </c>
      <c r="BJZ20">
        <v>948</v>
      </c>
      <c r="BKA20">
        <v>748</v>
      </c>
      <c r="BKB20">
        <v>750</v>
      </c>
      <c r="BKC20">
        <v>450</v>
      </c>
      <c r="BKD20">
        <v>200</v>
      </c>
      <c r="BKE20">
        <v>200</v>
      </c>
      <c r="BKF20">
        <v>200</v>
      </c>
      <c r="BKG20">
        <v>694</v>
      </c>
      <c r="BKH20">
        <v>694</v>
      </c>
      <c r="BKI20">
        <v>694</v>
      </c>
      <c r="BKJ20">
        <v>699</v>
      </c>
      <c r="BKK20">
        <v>699</v>
      </c>
      <c r="BKL20">
        <v>699</v>
      </c>
      <c r="BKM20">
        <v>699</v>
      </c>
      <c r="BKN20">
        <v>705</v>
      </c>
      <c r="BKO20">
        <v>705</v>
      </c>
      <c r="BKP20">
        <v>605</v>
      </c>
      <c r="BKQ20">
        <v>505</v>
      </c>
      <c r="BKR20">
        <v>206</v>
      </c>
      <c r="BKS20">
        <v>201</v>
      </c>
      <c r="BKT20">
        <v>293</v>
      </c>
      <c r="BKU20">
        <v>293</v>
      </c>
      <c r="BKV20">
        <v>293</v>
      </c>
      <c r="BKW20">
        <v>293</v>
      </c>
      <c r="BKX20">
        <v>293</v>
      </c>
      <c r="BKY20">
        <v>293</v>
      </c>
      <c r="BKZ20">
        <v>293</v>
      </c>
      <c r="BLA20">
        <v>293</v>
      </c>
      <c r="BLB20">
        <v>293</v>
      </c>
      <c r="BLC20">
        <v>293</v>
      </c>
      <c r="BLD20">
        <v>285</v>
      </c>
      <c r="BLE20">
        <v>285</v>
      </c>
      <c r="BLF20">
        <v>283</v>
      </c>
      <c r="BLG20">
        <v>283</v>
      </c>
      <c r="BLH20">
        <v>244</v>
      </c>
      <c r="BLI20">
        <v>33</v>
      </c>
      <c r="BLJ20">
        <v>33</v>
      </c>
      <c r="BLK20">
        <v>33</v>
      </c>
      <c r="BLL20">
        <v>32</v>
      </c>
      <c r="BLM20">
        <v>32</v>
      </c>
      <c r="BLN20">
        <v>32</v>
      </c>
      <c r="BLO20">
        <v>32</v>
      </c>
      <c r="BLP20">
        <v>32</v>
      </c>
      <c r="BLQ20">
        <v>32</v>
      </c>
      <c r="BLR20">
        <v>32</v>
      </c>
      <c r="BLS20">
        <v>32</v>
      </c>
      <c r="BLT20">
        <v>32</v>
      </c>
      <c r="BLU20">
        <v>32</v>
      </c>
      <c r="BLV20">
        <v>32</v>
      </c>
      <c r="BLW20">
        <v>32</v>
      </c>
      <c r="BLX20">
        <v>26</v>
      </c>
      <c r="BLY20">
        <v>15</v>
      </c>
      <c r="BLZ20">
        <v>15</v>
      </c>
      <c r="BMA20">
        <v>1366</v>
      </c>
      <c r="BMB20">
        <v>1366</v>
      </c>
      <c r="BMC20">
        <v>1321</v>
      </c>
      <c r="BMD20">
        <v>1216</v>
      </c>
      <c r="BME20">
        <v>1216</v>
      </c>
      <c r="BMF20">
        <v>1216</v>
      </c>
      <c r="BMG20">
        <v>1022</v>
      </c>
      <c r="BMH20">
        <v>1022</v>
      </c>
      <c r="BMI20">
        <v>1022</v>
      </c>
      <c r="BMJ20">
        <v>1060</v>
      </c>
      <c r="BMK20">
        <v>1060</v>
      </c>
      <c r="BML20">
        <v>1062</v>
      </c>
      <c r="BMM20">
        <v>1164</v>
      </c>
      <c r="BMN20">
        <v>1161</v>
      </c>
      <c r="BMO20">
        <v>710</v>
      </c>
      <c r="BMP20">
        <v>961</v>
      </c>
      <c r="BMQ20">
        <v>1011</v>
      </c>
      <c r="BMR20">
        <v>1101</v>
      </c>
      <c r="BMS20">
        <v>701</v>
      </c>
      <c r="BMT20">
        <v>101</v>
      </c>
      <c r="BMU20">
        <v>1</v>
      </c>
      <c r="BMV20">
        <v>3095</v>
      </c>
      <c r="BMW20">
        <v>3387</v>
      </c>
      <c r="BMX20">
        <v>3700</v>
      </c>
      <c r="BMY20">
        <v>3460</v>
      </c>
      <c r="BMZ20">
        <v>3091</v>
      </c>
      <c r="BNA20">
        <v>2458</v>
      </c>
      <c r="BNB20">
        <v>2456</v>
      </c>
      <c r="BNC20">
        <v>2656</v>
      </c>
      <c r="BND20">
        <v>2862</v>
      </c>
      <c r="BNE20">
        <v>2880</v>
      </c>
      <c r="BNF20">
        <v>2300</v>
      </c>
      <c r="BNG20">
        <v>1018</v>
      </c>
      <c r="BNH20">
        <v>1016</v>
      </c>
      <c r="BNI20">
        <v>1035</v>
      </c>
      <c r="BNJ20">
        <v>1005</v>
      </c>
      <c r="BNK20">
        <v>981</v>
      </c>
      <c r="BNL20">
        <v>979</v>
      </c>
      <c r="BNM20">
        <v>928</v>
      </c>
      <c r="BNN20">
        <v>880</v>
      </c>
      <c r="BNO20">
        <v>850</v>
      </c>
      <c r="BNP20">
        <v>410</v>
      </c>
      <c r="BNQ20">
        <v>410</v>
      </c>
      <c r="BNR20">
        <v>410</v>
      </c>
      <c r="BNS20">
        <v>310</v>
      </c>
      <c r="BNT20">
        <v>208</v>
      </c>
      <c r="BNU20">
        <v>53</v>
      </c>
      <c r="BNV20">
        <v>52</v>
      </c>
      <c r="BNW20">
        <v>52</v>
      </c>
      <c r="BNX20">
        <v>52</v>
      </c>
      <c r="BNY20">
        <v>52</v>
      </c>
      <c r="BNZ20">
        <v>52</v>
      </c>
      <c r="BOA20">
        <v>45</v>
      </c>
      <c r="BOB20">
        <v>45</v>
      </c>
      <c r="BOC20">
        <v>45</v>
      </c>
      <c r="BOD20">
        <v>23</v>
      </c>
      <c r="BOE20">
        <v>5</v>
      </c>
      <c r="BOF20">
        <v>5</v>
      </c>
      <c r="BOG20">
        <v>732</v>
      </c>
      <c r="BOH20">
        <v>732</v>
      </c>
      <c r="BOI20">
        <v>732</v>
      </c>
      <c r="BOJ20">
        <v>732</v>
      </c>
      <c r="BOK20">
        <v>732</v>
      </c>
      <c r="BOL20">
        <v>462</v>
      </c>
      <c r="BOM20">
        <v>462</v>
      </c>
      <c r="BON20">
        <v>462</v>
      </c>
      <c r="BOO20">
        <v>462</v>
      </c>
      <c r="BOP20">
        <v>462</v>
      </c>
      <c r="BOQ20">
        <v>462</v>
      </c>
      <c r="BOR20">
        <v>462</v>
      </c>
      <c r="BOS20">
        <v>462</v>
      </c>
      <c r="BOT20">
        <v>462</v>
      </c>
      <c r="BOU20">
        <v>462</v>
      </c>
      <c r="BOV20">
        <v>462</v>
      </c>
      <c r="BOW20">
        <v>462</v>
      </c>
      <c r="BOX20">
        <v>452</v>
      </c>
      <c r="BOY20">
        <v>400</v>
      </c>
      <c r="BOZ20">
        <v>400</v>
      </c>
      <c r="BPA20">
        <v>400</v>
      </c>
      <c r="BPB20">
        <v>400</v>
      </c>
      <c r="BPC20">
        <v>400</v>
      </c>
      <c r="BPD20">
        <v>400</v>
      </c>
      <c r="BPE20">
        <v>400</v>
      </c>
      <c r="BPF20">
        <v>400</v>
      </c>
      <c r="BPG20">
        <v>400</v>
      </c>
      <c r="BPH20">
        <v>429</v>
      </c>
      <c r="BPI20">
        <v>429</v>
      </c>
      <c r="BPJ20">
        <v>465</v>
      </c>
      <c r="BPK20">
        <v>627</v>
      </c>
      <c r="BPL20">
        <v>627</v>
      </c>
      <c r="BPM20">
        <v>628</v>
      </c>
      <c r="BPN20">
        <v>556</v>
      </c>
      <c r="BPO20">
        <v>556</v>
      </c>
      <c r="BPP20">
        <v>506</v>
      </c>
      <c r="BPQ20">
        <v>506</v>
      </c>
      <c r="BPR20">
        <v>450</v>
      </c>
      <c r="BPS20">
        <v>250</v>
      </c>
      <c r="BPT20">
        <v>200</v>
      </c>
      <c r="BPU20">
        <v>54</v>
      </c>
      <c r="BPV20">
        <v>54</v>
      </c>
      <c r="BPW20">
        <v>52</v>
      </c>
      <c r="BPX20">
        <v>52</v>
      </c>
      <c r="BPY20">
        <v>52</v>
      </c>
      <c r="BPZ20">
        <v>52</v>
      </c>
      <c r="BQA20">
        <v>51</v>
      </c>
      <c r="BQB20">
        <v>1038</v>
      </c>
      <c r="BQC20">
        <v>1038</v>
      </c>
      <c r="BQD20">
        <v>1038</v>
      </c>
      <c r="BQE20">
        <v>1038</v>
      </c>
      <c r="BQF20">
        <v>1038</v>
      </c>
      <c r="BQG20">
        <v>1038</v>
      </c>
      <c r="BQH20">
        <v>1038</v>
      </c>
      <c r="BQI20">
        <v>1038</v>
      </c>
      <c r="BQJ20">
        <v>1038</v>
      </c>
      <c r="BQK20">
        <v>955</v>
      </c>
      <c r="BQL20">
        <v>955</v>
      </c>
      <c r="BQM20">
        <v>955</v>
      </c>
      <c r="BQN20">
        <v>955</v>
      </c>
      <c r="BQO20">
        <v>954</v>
      </c>
      <c r="BQP20">
        <v>954</v>
      </c>
      <c r="BQQ20">
        <v>954</v>
      </c>
      <c r="BQR20">
        <v>954</v>
      </c>
      <c r="BQS20">
        <v>468</v>
      </c>
      <c r="BQT20">
        <v>200</v>
      </c>
      <c r="BQU20">
        <v>200</v>
      </c>
      <c r="BQV20">
        <v>200</v>
      </c>
      <c r="BQW20">
        <v>2461</v>
      </c>
      <c r="BQX20">
        <v>2461</v>
      </c>
      <c r="BQY20">
        <v>2461</v>
      </c>
      <c r="BQZ20">
        <v>2461</v>
      </c>
      <c r="BRA20">
        <v>2461</v>
      </c>
      <c r="BRB20">
        <v>2461</v>
      </c>
      <c r="BRC20">
        <v>2421</v>
      </c>
      <c r="BRD20">
        <v>2421</v>
      </c>
      <c r="BRE20">
        <v>2421</v>
      </c>
      <c r="BRF20">
        <v>2428</v>
      </c>
      <c r="BRG20">
        <v>2127</v>
      </c>
      <c r="BRH20">
        <v>1627</v>
      </c>
      <c r="BRI20">
        <v>717</v>
      </c>
      <c r="BRJ20">
        <v>627</v>
      </c>
      <c r="BRK20">
        <v>517</v>
      </c>
      <c r="BRL20">
        <v>330</v>
      </c>
      <c r="BRM20">
        <v>124</v>
      </c>
      <c r="BRN20">
        <v>113</v>
      </c>
      <c r="BRO20">
        <v>113</v>
      </c>
      <c r="BRP20">
        <v>113</v>
      </c>
      <c r="BRQ20">
        <v>113</v>
      </c>
      <c r="BRR20">
        <v>113</v>
      </c>
      <c r="BRS20">
        <v>100</v>
      </c>
      <c r="BRT20">
        <v>100</v>
      </c>
      <c r="BRU20">
        <v>3050</v>
      </c>
      <c r="BRV20">
        <v>3050</v>
      </c>
      <c r="BRW20">
        <v>2769</v>
      </c>
      <c r="BRX20">
        <v>2755</v>
      </c>
      <c r="BRY20">
        <v>2755</v>
      </c>
      <c r="BRZ20">
        <v>2755</v>
      </c>
      <c r="BSA20">
        <v>2755</v>
      </c>
      <c r="BSB20">
        <v>2745</v>
      </c>
      <c r="BSC20">
        <v>2420</v>
      </c>
      <c r="BSD20">
        <v>2420</v>
      </c>
      <c r="BSE20">
        <v>2120</v>
      </c>
      <c r="BSF20">
        <v>2069</v>
      </c>
      <c r="BSG20">
        <v>1415</v>
      </c>
      <c r="BSH20">
        <v>1415</v>
      </c>
      <c r="BSI20">
        <v>1415</v>
      </c>
      <c r="BSJ20">
        <v>1415</v>
      </c>
      <c r="BSK20">
        <v>1115</v>
      </c>
      <c r="BSL20">
        <v>1015</v>
      </c>
      <c r="BSM20">
        <v>200</v>
      </c>
      <c r="BSN20">
        <v>3077</v>
      </c>
      <c r="BSO20">
        <v>3077</v>
      </c>
      <c r="BSP20">
        <v>3077</v>
      </c>
      <c r="BSQ20">
        <v>3077</v>
      </c>
      <c r="BSR20">
        <v>3075</v>
      </c>
      <c r="BSS20">
        <v>3075</v>
      </c>
      <c r="BST20">
        <v>2476</v>
      </c>
      <c r="BSU20">
        <v>2168</v>
      </c>
      <c r="BSV20">
        <v>2168</v>
      </c>
      <c r="BSW20">
        <v>2132</v>
      </c>
      <c r="BSX20">
        <v>2132</v>
      </c>
      <c r="BSY20">
        <v>2132</v>
      </c>
      <c r="BSZ20">
        <v>1986</v>
      </c>
      <c r="BTA20">
        <v>1745</v>
      </c>
      <c r="BTB20">
        <v>1653</v>
      </c>
      <c r="BTC20">
        <v>464</v>
      </c>
      <c r="BTD20">
        <v>419</v>
      </c>
      <c r="BTE20">
        <v>385</v>
      </c>
      <c r="BTF20">
        <v>281</v>
      </c>
      <c r="BTG20">
        <v>231</v>
      </c>
      <c r="BTH20">
        <v>281</v>
      </c>
      <c r="BTI20">
        <v>231</v>
      </c>
      <c r="BTJ20">
        <v>281</v>
      </c>
      <c r="BTK20">
        <v>231</v>
      </c>
      <c r="BTL20">
        <v>231</v>
      </c>
      <c r="BTM20">
        <v>2437</v>
      </c>
      <c r="BTN20">
        <v>2437</v>
      </c>
      <c r="BTO20">
        <v>2437</v>
      </c>
      <c r="BTP20">
        <v>1670</v>
      </c>
      <c r="BTQ20">
        <v>1551</v>
      </c>
      <c r="BTR20">
        <v>1352</v>
      </c>
      <c r="BTS20">
        <v>1316</v>
      </c>
      <c r="BTT20">
        <v>1168</v>
      </c>
      <c r="BTU20">
        <v>1095</v>
      </c>
      <c r="BTV20">
        <v>1145</v>
      </c>
      <c r="BTW20">
        <v>942</v>
      </c>
      <c r="BTX20">
        <v>911</v>
      </c>
      <c r="BTY20">
        <v>949</v>
      </c>
      <c r="BTZ20">
        <v>740</v>
      </c>
      <c r="BUA20">
        <v>612</v>
      </c>
      <c r="BUB20">
        <v>528</v>
      </c>
      <c r="BUC20">
        <v>428</v>
      </c>
      <c r="BUD20">
        <v>29</v>
      </c>
      <c r="BUE20">
        <v>102</v>
      </c>
      <c r="BUF20">
        <v>1082</v>
      </c>
      <c r="BUG20">
        <v>1082</v>
      </c>
      <c r="BUH20">
        <v>1082</v>
      </c>
      <c r="BUI20">
        <v>1082</v>
      </c>
      <c r="BUJ20">
        <v>1181</v>
      </c>
      <c r="BUK20">
        <v>1049</v>
      </c>
      <c r="BUL20">
        <v>1099</v>
      </c>
      <c r="BUM20">
        <v>1099</v>
      </c>
      <c r="BUN20">
        <v>1121</v>
      </c>
      <c r="BUO20">
        <v>1231</v>
      </c>
      <c r="BUP20">
        <v>1231</v>
      </c>
      <c r="BUQ20">
        <v>1232</v>
      </c>
      <c r="BUR20">
        <v>1041</v>
      </c>
      <c r="BUS20">
        <v>1141</v>
      </c>
      <c r="BUT20">
        <v>1041</v>
      </c>
      <c r="BUU20">
        <v>939</v>
      </c>
      <c r="BUV20">
        <v>544</v>
      </c>
      <c r="BUW20">
        <v>181</v>
      </c>
      <c r="BUX20">
        <v>181</v>
      </c>
      <c r="BUY20">
        <v>171</v>
      </c>
      <c r="BUZ20">
        <v>170</v>
      </c>
      <c r="BVA20">
        <v>5100</v>
      </c>
      <c r="BVB20">
        <v>5100</v>
      </c>
      <c r="BVC20">
        <v>5100</v>
      </c>
      <c r="BVD20">
        <v>5050</v>
      </c>
      <c r="BVE20">
        <v>4950</v>
      </c>
      <c r="BVF20">
        <v>4860</v>
      </c>
      <c r="BVG20">
        <v>4485</v>
      </c>
      <c r="BVH20">
        <v>4378</v>
      </c>
      <c r="BVI20">
        <v>4178</v>
      </c>
      <c r="BVJ20">
        <v>3879</v>
      </c>
      <c r="BVK20">
        <v>2794</v>
      </c>
      <c r="BVL20">
        <v>2778</v>
      </c>
      <c r="BVM20">
        <v>2775</v>
      </c>
      <c r="BVN20">
        <v>2775</v>
      </c>
      <c r="BVO20">
        <v>2675</v>
      </c>
      <c r="BVP20">
        <v>2241</v>
      </c>
      <c r="BVQ20">
        <v>2038</v>
      </c>
      <c r="BVR20">
        <v>1938</v>
      </c>
      <c r="BVS20">
        <v>1938</v>
      </c>
      <c r="BVT20">
        <v>1935</v>
      </c>
      <c r="BVU20">
        <v>1908</v>
      </c>
      <c r="BVV20">
        <v>1490</v>
      </c>
      <c r="BVW20">
        <v>100</v>
      </c>
      <c r="BVX20">
        <v>2838</v>
      </c>
      <c r="BVY20">
        <v>2838</v>
      </c>
      <c r="BVZ20">
        <v>2838</v>
      </c>
      <c r="BWA20">
        <v>2838</v>
      </c>
      <c r="BWB20">
        <v>2838</v>
      </c>
      <c r="BWC20">
        <v>2181</v>
      </c>
      <c r="BWD20">
        <v>2154</v>
      </c>
      <c r="BWE20">
        <v>1146</v>
      </c>
      <c r="BWF20">
        <v>1045</v>
      </c>
      <c r="BWG20">
        <v>1045</v>
      </c>
      <c r="BWH20">
        <v>1045</v>
      </c>
      <c r="BWI20">
        <v>1045</v>
      </c>
      <c r="BWJ20">
        <v>1045</v>
      </c>
      <c r="BWK20">
        <v>1045</v>
      </c>
      <c r="BWL20">
        <v>1045</v>
      </c>
      <c r="BWM20">
        <v>1027</v>
      </c>
      <c r="BWN20">
        <v>1027</v>
      </c>
      <c r="BWO20">
        <v>1027</v>
      </c>
      <c r="BWP20">
        <v>825</v>
      </c>
      <c r="BWQ20">
        <v>825</v>
      </c>
      <c r="BWR20">
        <v>600</v>
      </c>
      <c r="BWS20">
        <v>600</v>
      </c>
      <c r="BWT20">
        <v>200</v>
      </c>
      <c r="BWU20">
        <v>200</v>
      </c>
      <c r="BWV20">
        <v>824</v>
      </c>
      <c r="BWW20">
        <v>824</v>
      </c>
      <c r="BWX20">
        <v>773</v>
      </c>
      <c r="BWY20">
        <v>773</v>
      </c>
      <c r="BWZ20">
        <v>483</v>
      </c>
      <c r="BXA20">
        <v>483</v>
      </c>
      <c r="BXB20">
        <v>670</v>
      </c>
      <c r="BXC20">
        <v>670</v>
      </c>
      <c r="BXD20">
        <v>670</v>
      </c>
      <c r="BXE20">
        <v>660</v>
      </c>
      <c r="BXF20">
        <v>261</v>
      </c>
      <c r="BXG20">
        <v>261</v>
      </c>
      <c r="BXH20">
        <v>261</v>
      </c>
      <c r="BXI20">
        <v>261</v>
      </c>
      <c r="BXJ20">
        <v>261</v>
      </c>
      <c r="BXK20">
        <v>278</v>
      </c>
      <c r="BXL20">
        <v>287</v>
      </c>
      <c r="BXM20">
        <v>87</v>
      </c>
      <c r="BXN20">
        <v>27</v>
      </c>
      <c r="BXO20">
        <v>18</v>
      </c>
      <c r="BXP20">
        <v>1</v>
      </c>
      <c r="BXQ20">
        <v>1</v>
      </c>
      <c r="BXR20">
        <v>1</v>
      </c>
      <c r="BXS20">
        <v>1</v>
      </c>
      <c r="BXT20">
        <v>227</v>
      </c>
      <c r="BXU20">
        <v>227</v>
      </c>
      <c r="BXV20">
        <v>224</v>
      </c>
      <c r="BXW20">
        <v>224</v>
      </c>
      <c r="BXX20">
        <v>224</v>
      </c>
      <c r="BXY20">
        <v>204</v>
      </c>
      <c r="BXZ20">
        <v>204</v>
      </c>
      <c r="BYA20">
        <v>204</v>
      </c>
      <c r="BYB20">
        <v>204</v>
      </c>
      <c r="BYC20">
        <v>204</v>
      </c>
      <c r="BYD20">
        <v>204</v>
      </c>
      <c r="BYE20">
        <v>206</v>
      </c>
      <c r="BYF20">
        <v>206</v>
      </c>
      <c r="BYG20">
        <v>156</v>
      </c>
      <c r="BYH20">
        <v>99</v>
      </c>
      <c r="BYI20">
        <v>99</v>
      </c>
      <c r="BYJ20">
        <v>75</v>
      </c>
      <c r="BYK20">
        <v>55</v>
      </c>
      <c r="BYL20">
        <v>2262</v>
      </c>
      <c r="BYM20">
        <v>2262</v>
      </c>
      <c r="BYN20">
        <v>2262</v>
      </c>
      <c r="BYO20">
        <v>2262</v>
      </c>
      <c r="BYP20">
        <v>1857</v>
      </c>
      <c r="BYQ20">
        <v>1763</v>
      </c>
      <c r="BYR20">
        <v>1763</v>
      </c>
      <c r="BYS20">
        <v>1726</v>
      </c>
      <c r="BYT20">
        <v>1627</v>
      </c>
      <c r="BYU20">
        <v>1627</v>
      </c>
      <c r="BYV20">
        <v>1278</v>
      </c>
      <c r="BYW20">
        <v>1006</v>
      </c>
      <c r="BYX20">
        <v>509</v>
      </c>
      <c r="BYY20">
        <v>260</v>
      </c>
      <c r="BYZ20">
        <v>61</v>
      </c>
      <c r="BZA20">
        <v>61</v>
      </c>
      <c r="BZB20">
        <v>61</v>
      </c>
      <c r="BZC20">
        <v>61</v>
      </c>
      <c r="BZD20">
        <v>1</v>
      </c>
      <c r="BZE20">
        <v>1</v>
      </c>
      <c r="BZF20">
        <v>1</v>
      </c>
      <c r="BZG20">
        <v>1</v>
      </c>
      <c r="BZH20">
        <v>2689</v>
      </c>
      <c r="BZI20">
        <v>2689</v>
      </c>
      <c r="BZJ20">
        <v>2689</v>
      </c>
      <c r="BZK20">
        <v>2689</v>
      </c>
      <c r="BZL20">
        <v>2689</v>
      </c>
      <c r="BZM20">
        <v>2689</v>
      </c>
      <c r="BZN20">
        <v>2689</v>
      </c>
      <c r="BZO20">
        <v>2589</v>
      </c>
      <c r="BZP20">
        <v>2280</v>
      </c>
      <c r="BZQ20">
        <v>1828</v>
      </c>
      <c r="BZR20">
        <v>928</v>
      </c>
      <c r="BZS20">
        <v>728</v>
      </c>
      <c r="BZT20">
        <v>518</v>
      </c>
      <c r="BZU20">
        <v>211</v>
      </c>
      <c r="BZV20">
        <v>201</v>
      </c>
      <c r="BZW20">
        <v>201</v>
      </c>
      <c r="BZX20">
        <v>201</v>
      </c>
      <c r="BZY20">
        <v>201</v>
      </c>
      <c r="BZZ20">
        <v>1</v>
      </c>
      <c r="CAA20">
        <v>1</v>
      </c>
      <c r="CAB20">
        <v>1770</v>
      </c>
      <c r="CAC20">
        <v>1770</v>
      </c>
      <c r="CAD20">
        <v>1470</v>
      </c>
      <c r="CAE20">
        <v>1373</v>
      </c>
      <c r="CAF20">
        <v>1244</v>
      </c>
      <c r="CAG20">
        <v>1243</v>
      </c>
      <c r="CAH20">
        <v>1072</v>
      </c>
      <c r="CAI20">
        <v>1072</v>
      </c>
      <c r="CAJ20">
        <v>1042</v>
      </c>
      <c r="CAK20">
        <v>1042</v>
      </c>
      <c r="CAL20">
        <v>1041</v>
      </c>
      <c r="CAM20">
        <v>1040</v>
      </c>
      <c r="CAN20">
        <v>1040</v>
      </c>
      <c r="CAO20">
        <v>1040</v>
      </c>
      <c r="CAP20">
        <v>1040</v>
      </c>
      <c r="CAQ20">
        <v>840</v>
      </c>
      <c r="CAR20">
        <v>840</v>
      </c>
      <c r="CAS20">
        <v>809</v>
      </c>
      <c r="CAT20">
        <v>798</v>
      </c>
      <c r="CAU20">
        <v>558</v>
      </c>
      <c r="CAV20">
        <v>558</v>
      </c>
      <c r="CAW20">
        <v>101</v>
      </c>
      <c r="CAX20">
        <v>101</v>
      </c>
      <c r="CAY20">
        <v>1</v>
      </c>
      <c r="CAZ20">
        <v>1</v>
      </c>
      <c r="CBA20">
        <v>10159</v>
      </c>
      <c r="CBB20">
        <v>10159</v>
      </c>
      <c r="CBC20">
        <v>8161</v>
      </c>
      <c r="CBD20">
        <v>7805</v>
      </c>
      <c r="CBE20">
        <v>7748</v>
      </c>
      <c r="CBF20">
        <v>7637</v>
      </c>
      <c r="CBG20">
        <v>7105</v>
      </c>
      <c r="CBH20">
        <v>5454</v>
      </c>
      <c r="CBI20">
        <v>5411</v>
      </c>
      <c r="CBJ20">
        <v>3206</v>
      </c>
      <c r="CBK20">
        <v>1857</v>
      </c>
      <c r="CBL20">
        <v>1092</v>
      </c>
      <c r="CBM20">
        <v>759</v>
      </c>
      <c r="CBN20">
        <v>699</v>
      </c>
      <c r="CBO20">
        <v>324</v>
      </c>
      <c r="CBP20">
        <v>324</v>
      </c>
      <c r="CBQ20">
        <v>324</v>
      </c>
      <c r="CBR20">
        <v>133</v>
      </c>
      <c r="CBS20">
        <v>68</v>
      </c>
      <c r="CBT20">
        <v>68</v>
      </c>
      <c r="CBU20">
        <v>68</v>
      </c>
      <c r="CBV20">
        <v>2174</v>
      </c>
      <c r="CBW20">
        <v>2124</v>
      </c>
      <c r="CBX20">
        <v>2124</v>
      </c>
      <c r="CBY20">
        <v>2124</v>
      </c>
      <c r="CBZ20">
        <v>2124</v>
      </c>
      <c r="CCA20">
        <v>2124</v>
      </c>
      <c r="CCB20">
        <v>2124</v>
      </c>
      <c r="CCC20">
        <v>2124</v>
      </c>
      <c r="CCD20">
        <v>1727</v>
      </c>
      <c r="CCE20">
        <v>1628</v>
      </c>
      <c r="CCF20">
        <v>1345</v>
      </c>
      <c r="CCG20">
        <v>661</v>
      </c>
      <c r="CCH20">
        <v>522</v>
      </c>
      <c r="CCI20">
        <v>522</v>
      </c>
      <c r="CCJ20">
        <v>520</v>
      </c>
      <c r="CCK20">
        <v>520</v>
      </c>
      <c r="CCL20">
        <v>319</v>
      </c>
      <c r="CCM20">
        <v>291</v>
      </c>
      <c r="CCN20">
        <v>241</v>
      </c>
      <c r="CCO20">
        <v>1</v>
      </c>
      <c r="CCP20">
        <v>882</v>
      </c>
      <c r="CCQ20">
        <v>762</v>
      </c>
      <c r="CCR20">
        <v>787</v>
      </c>
      <c r="CCS20">
        <v>785</v>
      </c>
      <c r="CCT20">
        <v>764</v>
      </c>
      <c r="CCU20">
        <v>767</v>
      </c>
      <c r="CCV20">
        <v>548</v>
      </c>
      <c r="CCW20">
        <v>539</v>
      </c>
      <c r="CCX20">
        <v>539</v>
      </c>
      <c r="CCY20">
        <v>497</v>
      </c>
      <c r="CCZ20">
        <v>537</v>
      </c>
      <c r="CDA20">
        <v>537</v>
      </c>
      <c r="CDB20">
        <v>536</v>
      </c>
      <c r="CDC20">
        <v>536</v>
      </c>
      <c r="CDD20">
        <v>336</v>
      </c>
      <c r="CDE20">
        <v>1</v>
      </c>
      <c r="CDF20">
        <v>1</v>
      </c>
      <c r="CDG20">
        <v>1</v>
      </c>
      <c r="CDH20">
        <v>1</v>
      </c>
      <c r="CDI20">
        <v>1</v>
      </c>
      <c r="CDJ20">
        <v>1</v>
      </c>
      <c r="CDK20">
        <v>1</v>
      </c>
      <c r="CDL20">
        <v>1</v>
      </c>
      <c r="CDM20">
        <v>1</v>
      </c>
      <c r="CDN20">
        <v>1661</v>
      </c>
      <c r="CDO20">
        <v>1661</v>
      </c>
      <c r="CDP20">
        <v>1601</v>
      </c>
      <c r="CDQ20">
        <v>1601</v>
      </c>
      <c r="CDR20">
        <v>1601</v>
      </c>
      <c r="CDS20">
        <v>1611</v>
      </c>
      <c r="CDT20">
        <v>1611</v>
      </c>
      <c r="CDU20">
        <v>1610</v>
      </c>
      <c r="CDV20">
        <v>1611</v>
      </c>
      <c r="CDW20">
        <v>1613</v>
      </c>
      <c r="CDX20">
        <v>1544</v>
      </c>
      <c r="CDY20">
        <v>1514</v>
      </c>
      <c r="CDZ20">
        <v>1479</v>
      </c>
      <c r="CEA20">
        <v>1253</v>
      </c>
      <c r="CEB20">
        <v>1223</v>
      </c>
      <c r="CEC20">
        <v>1123</v>
      </c>
      <c r="CED20">
        <v>1075</v>
      </c>
      <c r="CEE20">
        <v>465</v>
      </c>
      <c r="CEF20">
        <v>289</v>
      </c>
      <c r="CEG20">
        <v>184</v>
      </c>
      <c r="CEH20">
        <v>76</v>
      </c>
      <c r="CEI20">
        <v>3890</v>
      </c>
      <c r="CEJ20">
        <v>3862</v>
      </c>
      <c r="CEK20">
        <v>3684</v>
      </c>
      <c r="CEL20">
        <v>4182</v>
      </c>
      <c r="CEM20">
        <v>4187</v>
      </c>
      <c r="CEN20">
        <v>4190</v>
      </c>
      <c r="CEO20">
        <v>4180</v>
      </c>
      <c r="CEP20">
        <v>4180</v>
      </c>
      <c r="CEQ20">
        <v>4180</v>
      </c>
      <c r="CER20">
        <v>4178</v>
      </c>
      <c r="CES20">
        <v>3964</v>
      </c>
      <c r="CET20">
        <v>3779</v>
      </c>
      <c r="CEU20">
        <v>3779</v>
      </c>
      <c r="CEV20">
        <v>3777</v>
      </c>
      <c r="CEW20">
        <v>3896</v>
      </c>
      <c r="CEX20">
        <v>3866</v>
      </c>
      <c r="CEY20">
        <v>3733</v>
      </c>
      <c r="CEZ20">
        <v>2065</v>
      </c>
      <c r="CFA20">
        <v>1825</v>
      </c>
      <c r="CFB20">
        <v>704</v>
      </c>
      <c r="CFC20">
        <v>436</v>
      </c>
      <c r="CFD20">
        <v>203</v>
      </c>
      <c r="CFE20">
        <v>203</v>
      </c>
      <c r="CFF20">
        <v>203</v>
      </c>
      <c r="CFG20">
        <v>1</v>
      </c>
      <c r="CFH20">
        <v>8392</v>
      </c>
      <c r="CFI20">
        <v>8136</v>
      </c>
      <c r="CFJ20">
        <v>7829</v>
      </c>
      <c r="CFK20">
        <v>5434</v>
      </c>
      <c r="CFL20">
        <v>5372</v>
      </c>
      <c r="CFM20">
        <v>4173</v>
      </c>
      <c r="CFN20">
        <v>3931</v>
      </c>
      <c r="CFO20">
        <v>3866</v>
      </c>
      <c r="CFP20">
        <v>3506</v>
      </c>
      <c r="CFQ20">
        <v>3485</v>
      </c>
      <c r="CFR20">
        <v>3290</v>
      </c>
      <c r="CFS20">
        <v>3288</v>
      </c>
      <c r="CFT20">
        <v>3288</v>
      </c>
      <c r="CFU20">
        <v>3288</v>
      </c>
      <c r="CFV20">
        <v>3286</v>
      </c>
      <c r="CFW20">
        <v>3286</v>
      </c>
      <c r="CFX20">
        <v>1483</v>
      </c>
      <c r="CFY20">
        <v>595</v>
      </c>
      <c r="CFZ20">
        <v>581</v>
      </c>
      <c r="CGA20">
        <v>2240</v>
      </c>
      <c r="CGB20">
        <v>2240</v>
      </c>
      <c r="CGC20">
        <v>2216</v>
      </c>
      <c r="CGD20">
        <v>2159</v>
      </c>
      <c r="CGE20">
        <v>1957</v>
      </c>
      <c r="CGF20">
        <v>1780</v>
      </c>
      <c r="CGG20">
        <v>1580</v>
      </c>
      <c r="CGH20">
        <v>1595</v>
      </c>
      <c r="CGI20">
        <v>1595</v>
      </c>
      <c r="CGJ20">
        <v>1595</v>
      </c>
      <c r="CGK20">
        <v>1564</v>
      </c>
      <c r="CGL20">
        <v>1509</v>
      </c>
      <c r="CGM20">
        <v>1507</v>
      </c>
      <c r="CGN20">
        <v>1415</v>
      </c>
      <c r="CGO20">
        <v>1415</v>
      </c>
      <c r="CGP20">
        <v>1415</v>
      </c>
      <c r="CGQ20">
        <v>1396</v>
      </c>
      <c r="CGR20">
        <v>1246</v>
      </c>
      <c r="CGS20">
        <v>1191</v>
      </c>
      <c r="CGT20">
        <v>861</v>
      </c>
      <c r="CGU20">
        <v>363</v>
      </c>
      <c r="CGV20">
        <v>4179</v>
      </c>
      <c r="CGW20">
        <v>4166</v>
      </c>
      <c r="CGX20">
        <v>3905</v>
      </c>
      <c r="CGY20">
        <v>3730</v>
      </c>
      <c r="CGZ20">
        <v>3285</v>
      </c>
      <c r="CHA20">
        <v>3150</v>
      </c>
      <c r="CHB20">
        <v>2955</v>
      </c>
      <c r="CHC20">
        <v>2687</v>
      </c>
      <c r="CHD20">
        <v>2414</v>
      </c>
      <c r="CHE20">
        <v>2263</v>
      </c>
      <c r="CHF20">
        <v>2166</v>
      </c>
      <c r="CHG20">
        <v>919</v>
      </c>
      <c r="CHH20">
        <v>740</v>
      </c>
      <c r="CHI20">
        <v>728</v>
      </c>
      <c r="CHJ20">
        <v>668</v>
      </c>
      <c r="CHK20">
        <v>666</v>
      </c>
      <c r="CHL20">
        <v>666</v>
      </c>
      <c r="CHM20">
        <v>658</v>
      </c>
      <c r="CHN20">
        <v>637</v>
      </c>
      <c r="CHO20">
        <v>528</v>
      </c>
      <c r="CHP20">
        <v>493</v>
      </c>
      <c r="CHQ20">
        <v>229</v>
      </c>
      <c r="CHR20">
        <v>41</v>
      </c>
      <c r="CHS20">
        <v>31</v>
      </c>
      <c r="CHT20">
        <v>2981</v>
      </c>
      <c r="CHU20">
        <v>2981</v>
      </c>
      <c r="CHV20">
        <v>2958</v>
      </c>
      <c r="CHW20">
        <v>2843</v>
      </c>
      <c r="CHX20">
        <v>2843</v>
      </c>
      <c r="CHY20">
        <v>2911</v>
      </c>
      <c r="CHZ20">
        <v>2445</v>
      </c>
      <c r="CIA20">
        <v>1743</v>
      </c>
      <c r="CIB20">
        <v>1742</v>
      </c>
      <c r="CIC20">
        <v>1469</v>
      </c>
      <c r="CID20">
        <v>1343</v>
      </c>
      <c r="CIE20">
        <v>1213</v>
      </c>
      <c r="CIF20">
        <v>1208</v>
      </c>
      <c r="CIG20">
        <v>924</v>
      </c>
      <c r="CIH20">
        <v>808</v>
      </c>
      <c r="CII20">
        <v>786</v>
      </c>
      <c r="CIJ20">
        <v>785</v>
      </c>
      <c r="CIK20">
        <v>765</v>
      </c>
      <c r="CIL20">
        <v>692</v>
      </c>
      <c r="CIM20">
        <v>352</v>
      </c>
      <c r="CIN20">
        <v>250</v>
      </c>
      <c r="CIO20">
        <v>3218</v>
      </c>
      <c r="CIP20">
        <v>2847</v>
      </c>
      <c r="CIQ20">
        <v>2221</v>
      </c>
      <c r="CIR20">
        <v>2220</v>
      </c>
      <c r="CIS20">
        <v>2220</v>
      </c>
      <c r="CIT20">
        <v>2220</v>
      </c>
      <c r="CIU20">
        <v>2181</v>
      </c>
      <c r="CIV20">
        <v>2180</v>
      </c>
      <c r="CIW20">
        <v>2180</v>
      </c>
      <c r="CIX20">
        <v>2179</v>
      </c>
      <c r="CIY20">
        <v>2179</v>
      </c>
      <c r="CIZ20">
        <v>2159</v>
      </c>
      <c r="CJA20">
        <v>2159</v>
      </c>
      <c r="CJB20">
        <v>2159</v>
      </c>
      <c r="CJC20">
        <v>2125</v>
      </c>
      <c r="CJD20">
        <v>2108</v>
      </c>
      <c r="CJE20">
        <v>2060</v>
      </c>
      <c r="CJF20">
        <v>2060</v>
      </c>
      <c r="CJG20">
        <v>2060</v>
      </c>
      <c r="CJH20">
        <v>1079</v>
      </c>
      <c r="CJI20">
        <v>3777</v>
      </c>
      <c r="CJJ20">
        <v>3786</v>
      </c>
      <c r="CJK20">
        <v>3886</v>
      </c>
      <c r="CJL20">
        <v>3854</v>
      </c>
      <c r="CJM20">
        <v>3821</v>
      </c>
      <c r="CJN20">
        <v>3821</v>
      </c>
      <c r="CJO20">
        <v>3818</v>
      </c>
      <c r="CJP20">
        <v>3814</v>
      </c>
      <c r="CJQ20">
        <v>3814</v>
      </c>
      <c r="CJR20">
        <v>3814</v>
      </c>
      <c r="CJS20">
        <v>3514</v>
      </c>
      <c r="CJT20">
        <v>3464</v>
      </c>
      <c r="CJU20">
        <v>3392</v>
      </c>
      <c r="CJV20">
        <v>3390</v>
      </c>
      <c r="CJW20">
        <v>3356</v>
      </c>
      <c r="CJX20">
        <v>3059</v>
      </c>
      <c r="CJY20">
        <v>2989</v>
      </c>
      <c r="CJZ20">
        <v>2308</v>
      </c>
      <c r="CKA20">
        <v>2258</v>
      </c>
      <c r="CKB20">
        <v>2208</v>
      </c>
      <c r="CKC20">
        <v>2013</v>
      </c>
      <c r="CKD20">
        <v>1615</v>
      </c>
      <c r="CKE20">
        <v>1303</v>
      </c>
      <c r="CKF20">
        <v>322</v>
      </c>
      <c r="CKG20">
        <v>3471</v>
      </c>
      <c r="CKH20">
        <v>3471</v>
      </c>
      <c r="CKI20">
        <v>2721</v>
      </c>
      <c r="CKJ20">
        <v>1582</v>
      </c>
      <c r="CKK20">
        <v>1545</v>
      </c>
      <c r="CKL20">
        <v>1473</v>
      </c>
      <c r="CKM20">
        <v>894</v>
      </c>
      <c r="CKN20">
        <v>894</v>
      </c>
      <c r="CKO20">
        <v>784</v>
      </c>
      <c r="CKP20">
        <v>732</v>
      </c>
      <c r="CKQ20">
        <v>732</v>
      </c>
      <c r="CKR20">
        <v>718</v>
      </c>
      <c r="CKS20">
        <v>668</v>
      </c>
      <c r="CKT20">
        <v>668</v>
      </c>
      <c r="CKU20">
        <v>668</v>
      </c>
      <c r="CKV20">
        <v>561</v>
      </c>
      <c r="CKW20">
        <v>561</v>
      </c>
      <c r="CKX20">
        <v>337</v>
      </c>
      <c r="CKY20">
        <v>87</v>
      </c>
      <c r="CKZ20">
        <v>7</v>
      </c>
      <c r="CLA20">
        <v>7391</v>
      </c>
      <c r="CLB20">
        <v>7391</v>
      </c>
      <c r="CLC20">
        <v>7114</v>
      </c>
      <c r="CLD20">
        <v>7254</v>
      </c>
      <c r="CLE20">
        <v>6841</v>
      </c>
      <c r="CLF20">
        <v>6180</v>
      </c>
      <c r="CLG20">
        <v>6172</v>
      </c>
      <c r="CLH20">
        <v>5972</v>
      </c>
      <c r="CLI20">
        <v>5772</v>
      </c>
      <c r="CLJ20">
        <v>5772</v>
      </c>
      <c r="CLK20">
        <v>5762</v>
      </c>
      <c r="CLL20">
        <v>4987</v>
      </c>
      <c r="CLM20">
        <v>2858</v>
      </c>
      <c r="CLN20">
        <v>2763</v>
      </c>
      <c r="CLO20">
        <v>2763</v>
      </c>
      <c r="CLP20">
        <v>2763</v>
      </c>
      <c r="CLQ20">
        <v>2562</v>
      </c>
      <c r="CLR20">
        <v>2477</v>
      </c>
      <c r="CLS20">
        <v>2477</v>
      </c>
      <c r="CLT20">
        <v>2058</v>
      </c>
      <c r="CLU20">
        <v>9125</v>
      </c>
      <c r="CLV20">
        <v>9125</v>
      </c>
      <c r="CLW20">
        <v>9051</v>
      </c>
      <c r="CLX20">
        <v>8777</v>
      </c>
      <c r="CLY20">
        <v>8777</v>
      </c>
      <c r="CLZ20">
        <v>8747</v>
      </c>
      <c r="CMA20">
        <v>7248</v>
      </c>
      <c r="CMB20">
        <v>6014</v>
      </c>
      <c r="CMC20">
        <v>5103</v>
      </c>
      <c r="CMD20">
        <v>5097</v>
      </c>
      <c r="CME20">
        <v>4977</v>
      </c>
      <c r="CMF20">
        <v>4974</v>
      </c>
      <c r="CMG20">
        <v>4972</v>
      </c>
      <c r="CMH20">
        <v>4334</v>
      </c>
      <c r="CMI20">
        <v>4220</v>
      </c>
      <c r="CMJ20">
        <v>4198</v>
      </c>
      <c r="CMK20">
        <v>4183</v>
      </c>
      <c r="CML20">
        <v>2814</v>
      </c>
      <c r="CMM20">
        <v>2599</v>
      </c>
      <c r="CMN20">
        <v>2599</v>
      </c>
      <c r="CMO20">
        <v>2599</v>
      </c>
      <c r="CMP20">
        <v>2604</v>
      </c>
      <c r="CMQ20">
        <v>2604</v>
      </c>
      <c r="CMR20">
        <v>1792</v>
      </c>
      <c r="CMS20">
        <v>525</v>
      </c>
      <c r="CMT20">
        <v>31</v>
      </c>
      <c r="CMU20">
        <v>5301</v>
      </c>
      <c r="CMV20">
        <v>5147</v>
      </c>
      <c r="CMW20">
        <v>5135</v>
      </c>
      <c r="CMX20">
        <v>4976</v>
      </c>
      <c r="CMY20">
        <v>4976</v>
      </c>
      <c r="CMZ20">
        <v>4951</v>
      </c>
      <c r="CNA20">
        <v>4771</v>
      </c>
      <c r="CNB20">
        <v>4684</v>
      </c>
      <c r="CNC20">
        <v>4869</v>
      </c>
      <c r="CND20">
        <v>4869</v>
      </c>
      <c r="CNE20">
        <v>4864</v>
      </c>
      <c r="CNF20">
        <v>4848</v>
      </c>
      <c r="CNG20">
        <v>4648</v>
      </c>
      <c r="CNH20">
        <v>4648</v>
      </c>
      <c r="CNI20">
        <v>4648</v>
      </c>
      <c r="CNJ20">
        <v>4648</v>
      </c>
      <c r="CNK20">
        <v>4631</v>
      </c>
      <c r="CNL20">
        <v>4195</v>
      </c>
      <c r="CNM20">
        <v>3278</v>
      </c>
      <c r="CNN20">
        <v>600</v>
      </c>
      <c r="CNO20">
        <v>5159</v>
      </c>
      <c r="CNP20">
        <v>4499</v>
      </c>
      <c r="CNQ20">
        <v>4454</v>
      </c>
      <c r="CNR20">
        <v>4454</v>
      </c>
      <c r="CNS20">
        <v>4454</v>
      </c>
      <c r="CNT20">
        <v>4445</v>
      </c>
      <c r="CNU20">
        <v>4445</v>
      </c>
      <c r="CNV20">
        <v>4445</v>
      </c>
      <c r="CNW20">
        <v>4436</v>
      </c>
      <c r="CNX20">
        <v>4409</v>
      </c>
      <c r="CNY20">
        <v>4229</v>
      </c>
      <c r="CNZ20">
        <v>4229</v>
      </c>
      <c r="COA20">
        <v>4029</v>
      </c>
      <c r="COB20">
        <v>3629</v>
      </c>
      <c r="COC20">
        <v>3428</v>
      </c>
      <c r="COD20">
        <v>3228</v>
      </c>
      <c r="COE20">
        <v>3227</v>
      </c>
      <c r="COF20">
        <v>3016</v>
      </c>
      <c r="COG20">
        <v>1972</v>
      </c>
      <c r="COH20">
        <v>1050</v>
      </c>
      <c r="COI20">
        <v>1754</v>
      </c>
      <c r="COJ20">
        <v>1754</v>
      </c>
      <c r="COK20">
        <v>1754</v>
      </c>
      <c r="COL20">
        <v>1754</v>
      </c>
      <c r="COM20">
        <v>1754</v>
      </c>
      <c r="CON20">
        <v>1044</v>
      </c>
      <c r="COO20">
        <v>788</v>
      </c>
      <c r="COP20">
        <v>445</v>
      </c>
      <c r="COQ20">
        <v>369</v>
      </c>
      <c r="COR20">
        <v>407</v>
      </c>
      <c r="COS20">
        <v>232</v>
      </c>
      <c r="COT20">
        <v>232</v>
      </c>
      <c r="COU20">
        <v>232</v>
      </c>
      <c r="COV20">
        <v>232</v>
      </c>
      <c r="COW20">
        <v>187</v>
      </c>
      <c r="COX20">
        <v>187</v>
      </c>
      <c r="COY20">
        <v>159</v>
      </c>
      <c r="COZ20">
        <v>137</v>
      </c>
      <c r="CPA20">
        <v>129</v>
      </c>
      <c r="CPB20">
        <v>121</v>
      </c>
      <c r="CPC20">
        <v>121</v>
      </c>
      <c r="CPD20">
        <v>121</v>
      </c>
      <c r="CPE20">
        <v>121</v>
      </c>
      <c r="CPF20">
        <v>121</v>
      </c>
      <c r="CPG20">
        <v>44</v>
      </c>
      <c r="CPH20">
        <v>1380</v>
      </c>
      <c r="CPI20">
        <v>910</v>
      </c>
      <c r="CPJ20">
        <v>711</v>
      </c>
      <c r="CPK20">
        <v>693</v>
      </c>
      <c r="CPL20">
        <v>666</v>
      </c>
      <c r="CPM20">
        <v>642</v>
      </c>
      <c r="CPN20">
        <v>586</v>
      </c>
      <c r="CPO20">
        <v>560</v>
      </c>
      <c r="CPP20">
        <v>533</v>
      </c>
      <c r="CPQ20">
        <v>531</v>
      </c>
      <c r="CPR20">
        <v>442</v>
      </c>
      <c r="CPS20">
        <v>434</v>
      </c>
      <c r="CPT20">
        <v>434</v>
      </c>
      <c r="CPU20">
        <v>434</v>
      </c>
      <c r="CPV20">
        <v>425</v>
      </c>
      <c r="CPW20">
        <v>424</v>
      </c>
      <c r="CPX20">
        <v>424</v>
      </c>
      <c r="CPY20">
        <v>392</v>
      </c>
      <c r="CPZ20">
        <v>376</v>
      </c>
      <c r="CQA20">
        <v>9654</v>
      </c>
      <c r="CQB20">
        <v>9654</v>
      </c>
      <c r="CQC20">
        <v>9305</v>
      </c>
      <c r="CQD20">
        <v>9554</v>
      </c>
      <c r="CQE20">
        <v>9554</v>
      </c>
      <c r="CQF20">
        <v>9554</v>
      </c>
      <c r="CQG20">
        <v>8801</v>
      </c>
      <c r="CQH20">
        <v>8518</v>
      </c>
      <c r="CQI20">
        <v>7245</v>
      </c>
      <c r="CQJ20">
        <v>7241</v>
      </c>
      <c r="CQK20">
        <v>6991</v>
      </c>
      <c r="CQL20">
        <v>6229</v>
      </c>
      <c r="CQM20">
        <v>6280</v>
      </c>
      <c r="CQN20">
        <v>4600</v>
      </c>
      <c r="CQO20">
        <v>4413</v>
      </c>
      <c r="CQP20">
        <v>4065</v>
      </c>
      <c r="CQQ20">
        <v>2013</v>
      </c>
      <c r="CQR20">
        <v>1874</v>
      </c>
      <c r="CQS20">
        <v>552</v>
      </c>
      <c r="CQT20">
        <v>73</v>
      </c>
      <c r="CQU20">
        <v>6265</v>
      </c>
      <c r="CQV20">
        <v>6265</v>
      </c>
      <c r="CQW20">
        <v>4171</v>
      </c>
      <c r="CQX20">
        <v>3746</v>
      </c>
      <c r="CQY20">
        <v>3396</v>
      </c>
      <c r="CQZ20">
        <v>3391</v>
      </c>
      <c r="CRA20">
        <v>3341</v>
      </c>
      <c r="CRB20">
        <v>3341</v>
      </c>
      <c r="CRC20">
        <v>3273</v>
      </c>
      <c r="CRD20">
        <v>3273</v>
      </c>
      <c r="CRE20">
        <v>3273</v>
      </c>
      <c r="CRF20">
        <v>3229</v>
      </c>
      <c r="CRG20">
        <v>3229</v>
      </c>
      <c r="CRH20">
        <v>3221</v>
      </c>
      <c r="CRI20">
        <v>2642</v>
      </c>
      <c r="CRJ20">
        <v>2642</v>
      </c>
      <c r="CRK20">
        <v>1808</v>
      </c>
      <c r="CRL20">
        <v>1808</v>
      </c>
      <c r="CRM20">
        <v>1808</v>
      </c>
      <c r="CRN20">
        <v>1797</v>
      </c>
      <c r="CRO20">
        <v>1299</v>
      </c>
      <c r="CRP20">
        <v>1258</v>
      </c>
      <c r="CRQ20">
        <v>1249</v>
      </c>
      <c r="CRR20">
        <v>831</v>
      </c>
      <c r="CRS20">
        <v>431</v>
      </c>
      <c r="CRT20">
        <v>209</v>
      </c>
      <c r="CRU20">
        <v>6635</v>
      </c>
      <c r="CRV20">
        <v>6869</v>
      </c>
      <c r="CRW20">
        <v>6959</v>
      </c>
      <c r="CRX20">
        <v>6959</v>
      </c>
      <c r="CRY20">
        <v>6814</v>
      </c>
      <c r="CRZ20">
        <v>6989</v>
      </c>
      <c r="CSA20">
        <v>6472</v>
      </c>
      <c r="CSB20">
        <v>6472</v>
      </c>
      <c r="CSC20">
        <v>5867</v>
      </c>
      <c r="CSD20">
        <v>3745</v>
      </c>
      <c r="CSE20">
        <v>2703</v>
      </c>
      <c r="CSF20">
        <v>2167</v>
      </c>
      <c r="CSG20">
        <v>1873</v>
      </c>
      <c r="CSH20">
        <v>1783</v>
      </c>
      <c r="CSI20">
        <v>1199</v>
      </c>
      <c r="CSJ20">
        <v>643</v>
      </c>
      <c r="CSK20">
        <v>433</v>
      </c>
      <c r="CSL20">
        <v>232</v>
      </c>
      <c r="CSM20">
        <v>112</v>
      </c>
      <c r="CSN20">
        <v>18</v>
      </c>
      <c r="CSO20">
        <v>5601</v>
      </c>
      <c r="CSP20">
        <v>4759</v>
      </c>
      <c r="CSQ20">
        <v>4732</v>
      </c>
      <c r="CSR20">
        <v>4724</v>
      </c>
      <c r="CSS20">
        <v>4721</v>
      </c>
      <c r="CST20">
        <v>4205</v>
      </c>
      <c r="CSU20">
        <v>4005</v>
      </c>
      <c r="CSV20">
        <v>3566</v>
      </c>
      <c r="CSW20">
        <v>3546</v>
      </c>
      <c r="CSX20">
        <v>869</v>
      </c>
      <c r="CSY20">
        <v>319</v>
      </c>
      <c r="CSZ20">
        <v>319</v>
      </c>
      <c r="CTA20">
        <v>288</v>
      </c>
      <c r="CTB20">
        <v>238</v>
      </c>
      <c r="CTC20">
        <v>238</v>
      </c>
      <c r="CTD20">
        <v>238</v>
      </c>
      <c r="CTE20">
        <v>238</v>
      </c>
      <c r="CTF20">
        <v>238</v>
      </c>
      <c r="CTG20">
        <v>238</v>
      </c>
      <c r="CTH20">
        <v>200</v>
      </c>
      <c r="CTI20">
        <v>2155</v>
      </c>
      <c r="CTJ20">
        <v>2155</v>
      </c>
      <c r="CTK20">
        <v>2155</v>
      </c>
      <c r="CTL20">
        <v>2145</v>
      </c>
      <c r="CTM20">
        <v>2058</v>
      </c>
      <c r="CTN20">
        <v>1973</v>
      </c>
      <c r="CTO20">
        <v>1972</v>
      </c>
      <c r="CTP20">
        <v>1768</v>
      </c>
      <c r="CTQ20">
        <v>1769</v>
      </c>
      <c r="CTR20">
        <v>1770</v>
      </c>
      <c r="CTS20">
        <v>1761</v>
      </c>
      <c r="CTT20">
        <v>1760</v>
      </c>
      <c r="CTU20">
        <v>1459</v>
      </c>
      <c r="CTV20">
        <v>1389</v>
      </c>
      <c r="CTW20">
        <v>1405</v>
      </c>
      <c r="CTX20">
        <v>1162</v>
      </c>
      <c r="CTY20">
        <v>1162</v>
      </c>
      <c r="CTZ20">
        <v>1139</v>
      </c>
      <c r="CUA20">
        <v>1139</v>
      </c>
      <c r="CUB20">
        <v>773</v>
      </c>
      <c r="CUC20">
        <v>773</v>
      </c>
      <c r="CUD20">
        <v>188</v>
      </c>
      <c r="CUE20">
        <v>178</v>
      </c>
      <c r="CUF20">
        <v>159</v>
      </c>
      <c r="CUG20">
        <v>40</v>
      </c>
      <c r="CUH20">
        <v>1646</v>
      </c>
      <c r="CUI20">
        <v>1322</v>
      </c>
      <c r="CUJ20">
        <v>1022</v>
      </c>
      <c r="CUK20">
        <v>986</v>
      </c>
      <c r="CUL20">
        <v>672</v>
      </c>
      <c r="CUM20">
        <v>672</v>
      </c>
      <c r="CUN20">
        <v>679</v>
      </c>
      <c r="CUO20">
        <v>559</v>
      </c>
      <c r="CUP20">
        <v>559</v>
      </c>
      <c r="CUQ20">
        <v>563</v>
      </c>
      <c r="CUR20">
        <v>494</v>
      </c>
      <c r="CUS20">
        <v>481</v>
      </c>
      <c r="CUT20">
        <v>378</v>
      </c>
      <c r="CUU20">
        <v>378</v>
      </c>
      <c r="CUV20">
        <v>243</v>
      </c>
      <c r="CUW20">
        <v>243</v>
      </c>
      <c r="CUX20">
        <v>138</v>
      </c>
      <c r="CUY20">
        <v>38</v>
      </c>
      <c r="CUZ20">
        <v>38</v>
      </c>
      <c r="CVA20">
        <v>1</v>
      </c>
      <c r="CVB20">
        <v>10366</v>
      </c>
      <c r="CVC20">
        <v>8867</v>
      </c>
      <c r="CVD20">
        <v>8876</v>
      </c>
      <c r="CVE20">
        <v>8384</v>
      </c>
      <c r="CVF20">
        <v>8094</v>
      </c>
      <c r="CVG20">
        <v>7994</v>
      </c>
      <c r="CVH20">
        <v>8091</v>
      </c>
      <c r="CVI20">
        <v>7427</v>
      </c>
      <c r="CVJ20">
        <v>7318</v>
      </c>
      <c r="CVK20">
        <v>7126</v>
      </c>
      <c r="CVL20">
        <v>6636</v>
      </c>
      <c r="CVM20">
        <v>4448</v>
      </c>
      <c r="CVN20">
        <v>4341</v>
      </c>
      <c r="CVO20">
        <v>4091</v>
      </c>
      <c r="CVP20">
        <v>3877</v>
      </c>
      <c r="CVQ20">
        <v>2914</v>
      </c>
      <c r="CVR20">
        <v>2869</v>
      </c>
      <c r="CVS20">
        <v>821</v>
      </c>
      <c r="CVT20">
        <v>821</v>
      </c>
      <c r="CVU20">
        <v>200</v>
      </c>
      <c r="CVV20">
        <v>4908</v>
      </c>
      <c r="CVW20">
        <v>4905</v>
      </c>
      <c r="CVX20">
        <v>4927</v>
      </c>
      <c r="CVY20">
        <v>4927</v>
      </c>
      <c r="CVZ20">
        <v>4955</v>
      </c>
      <c r="CWA20">
        <v>4925</v>
      </c>
      <c r="CWB20">
        <v>4019</v>
      </c>
      <c r="CWC20">
        <v>3156</v>
      </c>
      <c r="CWD20">
        <v>2741</v>
      </c>
      <c r="CWE20">
        <v>2741</v>
      </c>
      <c r="CWF20">
        <v>2733</v>
      </c>
      <c r="CWG20">
        <v>2733</v>
      </c>
      <c r="CWH20">
        <v>2633</v>
      </c>
      <c r="CWI20">
        <v>2624</v>
      </c>
      <c r="CWJ20">
        <v>2624</v>
      </c>
      <c r="CWK20">
        <v>2175</v>
      </c>
      <c r="CWL20">
        <v>1582</v>
      </c>
      <c r="CWM20">
        <v>1562</v>
      </c>
      <c r="CWN20">
        <v>1112</v>
      </c>
      <c r="CWO20">
        <v>1062</v>
      </c>
      <c r="CWP20">
        <v>962</v>
      </c>
      <c r="CWQ20">
        <v>917</v>
      </c>
      <c r="CWR20">
        <v>769</v>
      </c>
      <c r="CWS20">
        <v>719</v>
      </c>
      <c r="CWT20">
        <v>400</v>
      </c>
      <c r="CWU20">
        <v>9385</v>
      </c>
      <c r="CWV20">
        <v>8603</v>
      </c>
      <c r="CWW20">
        <v>8203</v>
      </c>
      <c r="CWX20">
        <v>8203</v>
      </c>
      <c r="CWY20">
        <v>8203</v>
      </c>
      <c r="CWZ20">
        <v>7805</v>
      </c>
      <c r="CXA20">
        <v>6547</v>
      </c>
      <c r="CXB20">
        <v>4540</v>
      </c>
      <c r="CXC20">
        <v>4164</v>
      </c>
      <c r="CXD20">
        <v>3340</v>
      </c>
      <c r="CXE20">
        <v>3143</v>
      </c>
      <c r="CXF20">
        <v>3092</v>
      </c>
      <c r="CXG20">
        <v>2732</v>
      </c>
      <c r="CXH20">
        <v>2592</v>
      </c>
      <c r="CXI20">
        <v>2392</v>
      </c>
      <c r="CXJ20">
        <v>2201</v>
      </c>
      <c r="CXK20">
        <v>2193</v>
      </c>
      <c r="CXL20">
        <v>1798</v>
      </c>
      <c r="CXM20">
        <v>1678</v>
      </c>
      <c r="CXN20">
        <v>909</v>
      </c>
      <c r="CXO20">
        <v>7483</v>
      </c>
      <c r="CXP20">
        <v>7076</v>
      </c>
      <c r="CXQ20">
        <v>7057</v>
      </c>
      <c r="CXR20">
        <v>6394</v>
      </c>
      <c r="CXS20">
        <v>6065</v>
      </c>
      <c r="CXT20">
        <v>6063</v>
      </c>
      <c r="CXU20">
        <v>6030</v>
      </c>
      <c r="CXV20">
        <v>6030</v>
      </c>
      <c r="CXW20">
        <v>6038</v>
      </c>
      <c r="CXX20">
        <v>6123</v>
      </c>
      <c r="CXY20">
        <v>5563</v>
      </c>
      <c r="CXZ20">
        <v>5555</v>
      </c>
      <c r="CYA20">
        <v>5055</v>
      </c>
      <c r="CYB20">
        <v>5035</v>
      </c>
      <c r="CYC20">
        <v>4864</v>
      </c>
      <c r="CYD20">
        <v>3697</v>
      </c>
      <c r="CYE20">
        <v>2801</v>
      </c>
      <c r="CYF20">
        <v>2517</v>
      </c>
      <c r="CYG20">
        <v>2261</v>
      </c>
      <c r="CYH20">
        <v>2258</v>
      </c>
      <c r="CYI20">
        <v>2262</v>
      </c>
      <c r="CYJ20">
        <v>1427</v>
      </c>
      <c r="CYK20">
        <v>968</v>
      </c>
      <c r="CYL20">
        <v>562</v>
      </c>
      <c r="CYM20">
        <v>500</v>
      </c>
      <c r="CYN20">
        <v>6155</v>
      </c>
      <c r="CYO20">
        <v>6266</v>
      </c>
      <c r="CYP20">
        <v>4183</v>
      </c>
      <c r="CYQ20">
        <v>3681</v>
      </c>
      <c r="CYR20">
        <v>3480</v>
      </c>
      <c r="CYS20">
        <v>2963</v>
      </c>
      <c r="CYT20">
        <v>2485</v>
      </c>
      <c r="CYU20">
        <v>2419</v>
      </c>
      <c r="CYV20">
        <v>2439</v>
      </c>
      <c r="CYW20">
        <v>2071</v>
      </c>
      <c r="CYX20">
        <v>2071</v>
      </c>
      <c r="CYY20">
        <v>2049</v>
      </c>
      <c r="CYZ20">
        <v>2049</v>
      </c>
      <c r="CZA20">
        <v>1649</v>
      </c>
      <c r="CZB20">
        <v>1649</v>
      </c>
      <c r="CZC20">
        <v>1599</v>
      </c>
      <c r="CZD20">
        <v>1499</v>
      </c>
      <c r="CZE20">
        <v>1181</v>
      </c>
      <c r="CZF20">
        <v>1177</v>
      </c>
      <c r="CZG20">
        <v>1716</v>
      </c>
      <c r="CZH20">
        <v>1716</v>
      </c>
      <c r="CZI20">
        <v>1519</v>
      </c>
      <c r="CZJ20">
        <v>1487</v>
      </c>
      <c r="CZK20">
        <v>1427</v>
      </c>
      <c r="CZL20">
        <v>1373</v>
      </c>
      <c r="CZM20">
        <v>1440</v>
      </c>
      <c r="CZN20">
        <v>1439</v>
      </c>
      <c r="CZO20">
        <v>1544</v>
      </c>
      <c r="CZP20">
        <v>1544</v>
      </c>
      <c r="CZQ20">
        <v>1535</v>
      </c>
      <c r="CZR20">
        <v>1517</v>
      </c>
      <c r="CZS20">
        <v>1517</v>
      </c>
      <c r="CZT20">
        <v>1517</v>
      </c>
      <c r="CZU20">
        <v>1315</v>
      </c>
      <c r="CZV20">
        <v>1281</v>
      </c>
      <c r="CZW20">
        <v>1469</v>
      </c>
      <c r="CZX20">
        <v>329</v>
      </c>
      <c r="CZY20">
        <v>320</v>
      </c>
      <c r="CZZ20">
        <v>202</v>
      </c>
      <c r="DAA20">
        <v>3397</v>
      </c>
      <c r="DAB20">
        <v>3397</v>
      </c>
      <c r="DAC20">
        <v>3336</v>
      </c>
      <c r="DAD20">
        <v>2594</v>
      </c>
      <c r="DAE20">
        <v>2215</v>
      </c>
      <c r="DAF20">
        <v>2174</v>
      </c>
      <c r="DAG20">
        <v>1885</v>
      </c>
      <c r="DAH20">
        <v>1762</v>
      </c>
      <c r="DAI20">
        <v>1618</v>
      </c>
      <c r="DAJ20">
        <v>1603</v>
      </c>
      <c r="DAK20">
        <v>1607</v>
      </c>
      <c r="DAL20">
        <v>1602</v>
      </c>
      <c r="DAM20">
        <v>1604</v>
      </c>
      <c r="DAN20">
        <v>1682</v>
      </c>
      <c r="DAO20">
        <v>1595</v>
      </c>
      <c r="DAP20">
        <v>1393</v>
      </c>
      <c r="DAQ20">
        <v>1379</v>
      </c>
      <c r="DAR20">
        <v>1391</v>
      </c>
      <c r="DAS20">
        <v>474</v>
      </c>
      <c r="DAT20">
        <v>474</v>
      </c>
      <c r="DAU20">
        <v>474</v>
      </c>
      <c r="DAV20">
        <v>269</v>
      </c>
      <c r="DAW20">
        <v>269</v>
      </c>
      <c r="DAX20">
        <v>276</v>
      </c>
      <c r="DAY20">
        <v>217</v>
      </c>
      <c r="DAZ20">
        <v>217</v>
      </c>
      <c r="DBA20">
        <v>437</v>
      </c>
      <c r="DBB20">
        <v>532</v>
      </c>
      <c r="DBC20">
        <v>547</v>
      </c>
      <c r="DBD20">
        <v>631</v>
      </c>
      <c r="DBE20">
        <v>461</v>
      </c>
      <c r="DBF20">
        <v>467</v>
      </c>
      <c r="DBG20">
        <v>462</v>
      </c>
      <c r="DBH20">
        <v>565</v>
      </c>
      <c r="DBI20">
        <v>576</v>
      </c>
      <c r="DBJ20">
        <v>560</v>
      </c>
      <c r="DBK20">
        <v>544</v>
      </c>
      <c r="DBL20">
        <v>456</v>
      </c>
      <c r="DBM20">
        <v>450</v>
      </c>
      <c r="DBN20">
        <v>466</v>
      </c>
      <c r="DBO20">
        <v>508</v>
      </c>
      <c r="DBP20">
        <v>510</v>
      </c>
      <c r="DBQ20">
        <v>520</v>
      </c>
      <c r="DBR20">
        <v>50</v>
      </c>
      <c r="DBS20">
        <v>70</v>
      </c>
      <c r="DBT20">
        <v>2</v>
      </c>
      <c r="DBU20">
        <v>1295</v>
      </c>
      <c r="DBV20">
        <v>1274</v>
      </c>
      <c r="DBW20">
        <v>1273</v>
      </c>
      <c r="DBX20">
        <v>1276</v>
      </c>
      <c r="DBY20">
        <v>1268</v>
      </c>
      <c r="DBZ20">
        <v>1074</v>
      </c>
      <c r="DCA20">
        <v>1259</v>
      </c>
      <c r="DCB20">
        <v>1249</v>
      </c>
      <c r="DCC20">
        <v>987</v>
      </c>
      <c r="DCD20">
        <v>918</v>
      </c>
      <c r="DCE20">
        <v>826</v>
      </c>
      <c r="DCF20">
        <v>731</v>
      </c>
      <c r="DCG20">
        <v>721</v>
      </c>
      <c r="DCH20">
        <v>721</v>
      </c>
      <c r="DCI20">
        <v>721</v>
      </c>
      <c r="DCJ20">
        <v>721</v>
      </c>
      <c r="DCK20">
        <v>722</v>
      </c>
      <c r="DCL20">
        <v>726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8B3A64A-F770-4C6C-A53E-FBB3C96FE6B3}">
  <ds:schemaRefs/>
</ds:datastoreItem>
</file>

<file path=customXml/itemProps2.xml><?xml version="1.0" encoding="utf-8"?>
<ds:datastoreItem xmlns:ds="http://schemas.openxmlformats.org/officeDocument/2006/customXml" ds:itemID="{434AEB86-F7BE-45D7-B4F1-AF48F950CF55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074932C2-9FEE-4275-A2EE-78270DF693C5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B78243D1-7A33-4DFB-8841-7BA5454EFD6B}">
  <ds:schemaRefs/>
</ds:datastoreItem>
</file>

<file path=customXml/itemProps5.xml><?xml version="1.0" encoding="utf-8"?>
<ds:datastoreItem xmlns:ds="http://schemas.openxmlformats.org/officeDocument/2006/customXml" ds:itemID="{D23837A7-1F0B-4B72-8081-DC8C437B5C60}">
  <ds:schemaRefs/>
</ds:datastoreItem>
</file>

<file path=customXml/itemProps6.xml><?xml version="1.0" encoding="utf-8"?>
<ds:datastoreItem xmlns:ds="http://schemas.openxmlformats.org/officeDocument/2006/customXml" ds:itemID="{4E6588F5-6B31-4ED7-94BF-2C9256B01E41}">
  <ds:schemaRefs/>
</ds:datastoreItem>
</file>

<file path=customXml/itemProps7.xml><?xml version="1.0" encoding="utf-8"?>
<ds:datastoreItem xmlns:ds="http://schemas.openxmlformats.org/officeDocument/2006/customXml" ds:itemID="{E9046A03-B76C-4F9A-A8AA-CCFDCD2690A8}">
  <ds:schemaRefs/>
</ds:datastoreItem>
</file>

<file path=customXml/itemProps8.xml><?xml version="1.0" encoding="utf-8"?>
<ds:datastoreItem xmlns:ds="http://schemas.openxmlformats.org/officeDocument/2006/customXml" ds:itemID="{7637B455-DB63-42EC-9D59-58F8E0021F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SR3</vt:lpstr>
      <vt:lpstr>FF</vt:lpstr>
      <vt:lpstr>treasuries</vt:lpstr>
      <vt:lpstr>ER</vt:lpstr>
      <vt:lpstr>SONIA</vt:lpstr>
      <vt:lpstr>Brazil</vt:lpstr>
      <vt:lpstr>CORRA</vt:lpstr>
      <vt:lpstr>VIX</vt:lpstr>
      <vt:lpstr>VOXX</vt:lpstr>
      <vt:lpstr>SR3_0</vt:lpstr>
      <vt:lpstr>SONIA_0</vt:lpstr>
      <vt:lpstr>Brazil_0</vt:lpstr>
      <vt:lpstr>ER_0</vt:lpstr>
      <vt:lpstr>FF_0</vt:lpstr>
      <vt:lpstr>treasuries_0</vt:lpstr>
      <vt:lpstr>CORRA_0</vt:lpstr>
      <vt:lpstr>cont list_0</vt:lpstr>
      <vt:lpstr>SOFR3mo PX_0</vt:lpstr>
      <vt:lpstr>SOFR3mo PX_vol_0</vt:lpstr>
      <vt:lpstr>SR3_volume_0</vt:lpstr>
      <vt:lpstr>SR3_prices_0</vt:lpstr>
      <vt:lpstr>VIX_0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</dc:creator>
  <cp:lastModifiedBy>Ratnesh Kushwaha</cp:lastModifiedBy>
  <cp:lastPrinted>2026-01-07T09:16:21Z</cp:lastPrinted>
  <dcterms:created xsi:type="dcterms:W3CDTF">2023-08-16T11:56:08Z</dcterms:created>
  <dcterms:modified xsi:type="dcterms:W3CDTF">2026-10-07T11:26:54Z</dcterms:modified>
</cp:coreProperties>
</file>