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\"/>
    </mc:Choice>
  </mc:AlternateContent>
  <xr:revisionPtr revIDLastSave="0" documentId="13_ncr:1_{309BBBEC-3408-41DD-A8E7-74B3FA5058B4}" xr6:coauthVersionLast="47" xr6:coauthVersionMax="47" xr10:uidLastSave="{00000000-0000-0000-0000-000000000000}"/>
  <bookViews>
    <workbookView xWindow="-108" yWindow="-108" windowWidth="23256" windowHeight="12576" xr2:uid="{94E5BCE2-46A1-43CB-B3E0-9AAA63714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3" i="1"/>
  <c r="H30" i="1"/>
  <c r="H31" i="1"/>
  <c r="H32" i="1"/>
  <c r="H33" i="1"/>
  <c r="H34" i="1"/>
  <c r="H35" i="1"/>
  <c r="H36" i="1"/>
  <c r="H37" i="1"/>
  <c r="H38" i="1"/>
  <c r="H39" i="1"/>
  <c r="H40" i="1"/>
  <c r="H41" i="1"/>
  <c r="H24" i="1"/>
  <c r="H25" i="1"/>
  <c r="H26" i="1"/>
  <c r="H27" i="1"/>
  <c r="H28" i="1"/>
  <c r="H29" i="1"/>
  <c r="H23" i="1"/>
  <c r="G23" i="1"/>
  <c r="F23" i="1"/>
  <c r="E23" i="1"/>
  <c r="D23" i="1"/>
  <c r="C23" i="1"/>
  <c r="B23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" i="1"/>
  <c r="AF2" i="1"/>
  <c r="AD2" i="1"/>
  <c r="AC2" i="1" a="1"/>
  <c r="AC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/>
  <c r="W9" i="1" a="1"/>
  <c r="W9" i="1" s="1"/>
  <c r="W10" i="1" a="1"/>
  <c r="W10" i="1" s="1"/>
  <c r="W11" i="1" a="1"/>
  <c r="W11" i="1" s="1"/>
  <c r="W12" i="1" a="1"/>
  <c r="W12" i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/>
  <c r="W19" i="1" a="1"/>
  <c r="W19" i="1" s="1"/>
  <c r="W20" i="1" a="1"/>
  <c r="W20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" i="1"/>
  <c r="Z2" i="1" a="1"/>
  <c r="Z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" i="1"/>
  <c r="X2" i="1" a="1"/>
  <c r="X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" i="1"/>
  <c r="U2" i="1"/>
  <c r="T2" i="1"/>
  <c r="W2" i="1" l="1" a="1"/>
  <c r="W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<sst xmlns="http://schemas.openxmlformats.org/spreadsheetml/2006/main" count="191" uniqueCount="62">
  <si>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</si>
  <si>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</si>
  <si>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</si>
  <si>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</si>
  <si>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</si>
  <si>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</si>
  <si>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</si>
  <si>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</si>
  <si>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</si>
  <si>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</si>
  <si>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</si>
  <si>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</si>
  <si>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</si>
  <si>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</si>
  <si>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</si>
  <si>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</si>
  <si>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</si>
  <si>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November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</si>
  <si>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</si>
  <si>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</si>
  <si>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</si>
  <si>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</si>
  <si>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</si>
  <si>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</si>
  <si>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</si>
  <si>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March</t>
  </si>
  <si>
    <t>Adults (35-64)</t>
  </si>
  <si>
    <t>Australia</t>
  </si>
  <si>
    <t>New South Wales</t>
  </si>
  <si>
    <t>May</t>
  </si>
  <si>
    <t>F</t>
  </si>
  <si>
    <t>Victoria</t>
  </si>
  <si>
    <t>February</t>
  </si>
  <si>
    <t>July</t>
  </si>
  <si>
    <t>Young Adults (25-34)</t>
  </si>
  <si>
    <t>August</t>
  </si>
  <si>
    <t>September</t>
  </si>
  <si>
    <t>January</t>
  </si>
  <si>
    <t>Min</t>
  </si>
  <si>
    <t>Max</t>
  </si>
  <si>
    <t>IFS</t>
  </si>
  <si>
    <t>IF</t>
  </si>
  <si>
    <t>LEN</t>
  </si>
  <si>
    <t>LEFT</t>
  </si>
  <si>
    <t>RIGHT</t>
  </si>
  <si>
    <t>TEXT</t>
  </si>
  <si>
    <t xml:space="preserve">  Australia</t>
  </si>
  <si>
    <t xml:space="preserve">  Canada</t>
  </si>
  <si>
    <t xml:space="preserve"> Australia</t>
  </si>
  <si>
    <t>TRIM</t>
  </si>
  <si>
    <t>CONCATENATE</t>
  </si>
  <si>
    <t>SUBSTITUTE</t>
  </si>
  <si>
    <t>SUM</t>
  </si>
  <si>
    <t>SUMIF</t>
  </si>
  <si>
    <t>SUMIFS</t>
  </si>
  <si>
    <t>COUNT</t>
  </si>
  <si>
    <t>COUNTIF</t>
  </si>
  <si>
    <t>COUNTIFS</t>
  </si>
  <si>
    <t>Start Date</t>
  </si>
  <si>
    <t>End Date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</si>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</sst>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1DCA-1F81-499C-9024-09DCFEB85DF9}">
  <dimension ref="A1:AG41"/>
  <sheetViews>
    <sheetView tabSelected="1" workbookViewId="0">
      <selection activeCell="M27" sqref="M27"/>
    </sheetView>
  </sheetViews>
  <sheetFormatPr defaultRowHeight="14.4" x14ac:dyDescent="0.3"/>
  <cols>
    <col min="1" max="1" width="9.5546875" bestFit="1" customWidth="1"/>
    <col min="2" max="2" width="10.5546875" bestFit="1" customWidth="1"/>
    <col min="4" max="4" width="9.77734375" bestFit="1" customWidth="1"/>
    <col min="6" max="6" width="13.44140625" bestFit="1" customWidth="1"/>
    <col min="14" max="14" width="14.21875" bestFit="1" customWidth="1"/>
    <col min="27" max="27" width="10.5546875" bestFit="1" customWidth="1"/>
    <col min="30" max="30" width="23.21875" bestFit="1" customWidth="1"/>
    <col min="31" max="31" width="11.33203125" bestFit="1" customWidth="1"/>
  </cols>
  <sheetData>
    <row r="1" spans="1:33" x14ac:dyDescent="0.3">
      <c r="A1" s="2" t="s">
        <v>58</v>
      </c>
      <c r="B1" s="2" t="s">
        <v>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38</v>
      </c>
      <c r="U1" s="2" t="s">
        <v>39</v>
      </c>
      <c r="V1" s="2" t="s">
        <v>41</v>
      </c>
      <c r="W1" s="2" t="s">
        <v>40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44</v>
      </c>
      <c r="AC1" s="2" t="s">
        <v>49</v>
      </c>
      <c r="AD1" s="2" t="s">
        <v>50</v>
      </c>
      <c r="AE1" s="2" t="s">
        <v>51</v>
      </c>
    </row>
    <row r="2" spans="1:33" x14ac:dyDescent="0.3">
      <c r="A2" s="1">
        <v>37023</v>
      </c>
      <c r="B2" s="1">
        <v>41604</v>
      </c>
      <c r="C2">
        <v>26</v>
      </c>
      <c r="D2" t="s">
        <v>17</v>
      </c>
      <c r="E2">
        <v>2013</v>
      </c>
      <c r="F2">
        <v>19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8</v>
      </c>
      <c r="O2">
        <v>45</v>
      </c>
      <c r="P2">
        <v>120</v>
      </c>
      <c r="Q2">
        <v>590</v>
      </c>
      <c r="R2">
        <v>360</v>
      </c>
      <c r="S2">
        <v>950</v>
      </c>
      <c r="T2">
        <f>MIN(N2:N20)</f>
        <v>1</v>
      </c>
      <c r="U2">
        <f>MAX(N2:N20)</f>
        <v>23</v>
      </c>
      <c r="V2" t="str">
        <f>IF(F2&lt;30,"Young","Old")</f>
        <v>Young</v>
      </c>
      <c r="W2" t="str" cm="1">
        <f t="array" ref="W2">_xlfn.IFS(AC2="Canada","C",AC2="Australia","A")</f>
        <v>C</v>
      </c>
      <c r="X2" cm="1">
        <f t="array" ref="X2:X20">LEN(J2:J20)</f>
        <v>16</v>
      </c>
      <c r="Y2" t="str">
        <f>LEFT(D2,3)</f>
        <v>Nov</v>
      </c>
      <c r="Z2" t="str" cm="1">
        <f t="array" ref="Z2:Z20">RIGHT(E2:E20,2)</f>
        <v>13</v>
      </c>
      <c r="AA2" t="str">
        <f>TEXT(B2,"dd/mm/yyyy")</f>
        <v>26/11/2013</v>
      </c>
      <c r="AB2" t="str">
        <f>RIGHT(AA2,4)</f>
        <v>2013</v>
      </c>
      <c r="AC2" t="str" cm="1">
        <f t="array" ref="AC2:AC20">TRIM(I2:I20)</f>
        <v>Canada</v>
      </c>
      <c r="AD2" t="str">
        <f>CONCATENATE(AC2,"-",J2)</f>
        <v>Canada-British Columbia</v>
      </c>
      <c r="AE2" t="str">
        <f>SUBSTITUTE(AA2,"/","-")</f>
        <v>26-11-2013</v>
      </c>
      <c r="AF2" t="str">
        <f>SUBSTITUTE(AA2,"/","-",1)</f>
        <v>26-11/2013</v>
      </c>
      <c r="AG2" t="str">
        <f>SUBSTITUTE(AA2,"/","-",2)</f>
        <v>26/11-2013</v>
      </c>
    </row>
    <row r="3" spans="1:33" x14ac:dyDescent="0.3">
      <c r="A3" s="1">
        <v>37780</v>
      </c>
      <c r="B3" s="1">
        <v>42334</v>
      </c>
      <c r="C3">
        <v>26</v>
      </c>
      <c r="D3" t="s">
        <v>17</v>
      </c>
      <c r="E3">
        <v>2015</v>
      </c>
      <c r="F3">
        <v>19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8</v>
      </c>
      <c r="O3">
        <v>45</v>
      </c>
      <c r="P3">
        <v>120</v>
      </c>
      <c r="Q3">
        <v>590</v>
      </c>
      <c r="R3">
        <v>360</v>
      </c>
      <c r="S3">
        <v>950</v>
      </c>
      <c r="V3" t="str">
        <f t="shared" ref="V3:V20" si="0">IF(F3&lt;30,"Young","Old")</f>
        <v>Young</v>
      </c>
      <c r="W3" t="str" cm="1">
        <f t="array" ref="W3">_xlfn.IFS(AC3="Canada","C",AC3="Australia","A")</f>
        <v>C</v>
      </c>
      <c r="X3">
        <v>16</v>
      </c>
      <c r="Y3" t="str">
        <f t="shared" ref="Y3:Y20" si="1">LEFT(D3,3)</f>
        <v>Nov</v>
      </c>
      <c r="Z3" t="str">
        <v>15</v>
      </c>
      <c r="AA3" t="str">
        <f t="shared" ref="AA3:AA20" si="2">TEXT(B3,"dd/mm/yyyy")</f>
        <v>26/11/2015</v>
      </c>
      <c r="AB3" t="str">
        <f t="shared" ref="AB3:AB20" si="3">RIGHT(AA3,4)</f>
        <v>2015</v>
      </c>
      <c r="AC3" t="str">
        <v>Canada</v>
      </c>
      <c r="AD3" t="str">
        <f t="shared" ref="AD3:AD20" si="4">CONCATENATE(AC3,"-",J3)</f>
        <v>Canada-British Columbia</v>
      </c>
      <c r="AE3" t="str">
        <f t="shared" ref="AE3:AE20" si="5">SUBSTITUTE(AA3,"/","-")</f>
        <v>26-11-2015</v>
      </c>
      <c r="AF3" t="str">
        <f t="shared" ref="AF3:AF20" si="6">SUBSTITUTE(AA3,"/","-",1)</f>
        <v>26-11/2015</v>
      </c>
      <c r="AG3" t="str">
        <f t="shared" ref="AG3:AG20" si="7">SUBSTITUTE(AA3,"/","-",2)</f>
        <v>26/11-2015</v>
      </c>
    </row>
    <row r="4" spans="1:33" x14ac:dyDescent="0.3">
      <c r="A4" s="1">
        <v>38177</v>
      </c>
      <c r="B4" s="1">
        <v>41721</v>
      </c>
      <c r="C4">
        <v>23</v>
      </c>
      <c r="D4" t="s">
        <v>25</v>
      </c>
      <c r="E4">
        <v>2014</v>
      </c>
      <c r="F4">
        <v>49</v>
      </c>
      <c r="G4" t="s">
        <v>26</v>
      </c>
      <c r="H4" t="s">
        <v>19</v>
      </c>
      <c r="I4" t="s">
        <v>27</v>
      </c>
      <c r="J4" t="s">
        <v>28</v>
      </c>
      <c r="K4" t="s">
        <v>22</v>
      </c>
      <c r="L4" t="s">
        <v>23</v>
      </c>
      <c r="M4" t="s">
        <v>24</v>
      </c>
      <c r="N4">
        <v>23</v>
      </c>
      <c r="O4">
        <v>45</v>
      </c>
      <c r="P4">
        <v>120</v>
      </c>
      <c r="Q4">
        <v>1366</v>
      </c>
      <c r="R4">
        <v>1035</v>
      </c>
      <c r="S4">
        <v>2401</v>
      </c>
      <c r="V4" t="str">
        <f t="shared" si="0"/>
        <v>Old</v>
      </c>
      <c r="W4" t="str" cm="1">
        <f t="array" ref="W4">_xlfn.IFS(AC4="Canada","C",AC4="Australia","A")</f>
        <v>A</v>
      </c>
      <c r="X4">
        <v>15</v>
      </c>
      <c r="Y4" t="str">
        <f t="shared" si="1"/>
        <v>Mar</v>
      </c>
      <c r="Z4" t="str">
        <v>14</v>
      </c>
      <c r="AA4" t="str">
        <f t="shared" si="2"/>
        <v>23/03/2014</v>
      </c>
      <c r="AB4" t="str">
        <f t="shared" si="3"/>
        <v>2014</v>
      </c>
      <c r="AC4" t="str">
        <v>Australia</v>
      </c>
      <c r="AD4" t="str">
        <f t="shared" si="4"/>
        <v>Australia-New South Wales</v>
      </c>
      <c r="AE4" t="str">
        <f t="shared" si="5"/>
        <v>23-03-2014</v>
      </c>
      <c r="AF4" t="str">
        <f t="shared" si="6"/>
        <v>23-03/2014</v>
      </c>
      <c r="AG4" t="str">
        <f t="shared" si="7"/>
        <v>23/03-2014</v>
      </c>
    </row>
    <row r="5" spans="1:33" x14ac:dyDescent="0.3">
      <c r="A5" s="1">
        <v>37049</v>
      </c>
      <c r="B5" s="1">
        <v>42452</v>
      </c>
      <c r="C5">
        <v>23</v>
      </c>
      <c r="D5" t="s">
        <v>25</v>
      </c>
      <c r="E5">
        <v>2016</v>
      </c>
      <c r="F5">
        <v>49</v>
      </c>
      <c r="G5" t="s">
        <v>26</v>
      </c>
      <c r="H5" t="s">
        <v>19</v>
      </c>
      <c r="I5" t="s">
        <v>27</v>
      </c>
      <c r="J5" t="s">
        <v>28</v>
      </c>
      <c r="K5" t="s">
        <v>22</v>
      </c>
      <c r="L5" t="s">
        <v>23</v>
      </c>
      <c r="M5" t="s">
        <v>24</v>
      </c>
      <c r="N5">
        <v>20</v>
      </c>
      <c r="O5">
        <v>45</v>
      </c>
      <c r="P5">
        <v>120</v>
      </c>
      <c r="Q5">
        <v>1188</v>
      </c>
      <c r="R5">
        <v>900</v>
      </c>
      <c r="S5">
        <v>2088</v>
      </c>
      <c r="V5" t="str">
        <f t="shared" si="0"/>
        <v>Old</v>
      </c>
      <c r="W5" t="str" cm="1">
        <f t="array" ref="W5">_xlfn.IFS(AC5="Canada","C",AC5="Australia","A")</f>
        <v>A</v>
      </c>
      <c r="X5">
        <v>15</v>
      </c>
      <c r="Y5" t="str">
        <f t="shared" si="1"/>
        <v>Mar</v>
      </c>
      <c r="Z5" t="str">
        <v>16</v>
      </c>
      <c r="AA5" t="str">
        <f t="shared" si="2"/>
        <v>23/03/2016</v>
      </c>
      <c r="AB5" t="str">
        <f t="shared" si="3"/>
        <v>2016</v>
      </c>
      <c r="AC5" t="str">
        <v>Australia</v>
      </c>
      <c r="AD5" t="str">
        <f t="shared" si="4"/>
        <v>Australia-New South Wales</v>
      </c>
      <c r="AE5" t="str">
        <f t="shared" si="5"/>
        <v>23-03-2016</v>
      </c>
      <c r="AF5" t="str">
        <f t="shared" si="6"/>
        <v>23-03/2016</v>
      </c>
      <c r="AG5" t="str">
        <f t="shared" si="7"/>
        <v>23/03-2016</v>
      </c>
    </row>
    <row r="6" spans="1:33" x14ac:dyDescent="0.3">
      <c r="A6" s="1">
        <v>37023</v>
      </c>
      <c r="B6" s="1">
        <v>41774</v>
      </c>
      <c r="C6">
        <v>15</v>
      </c>
      <c r="D6" t="s">
        <v>29</v>
      </c>
      <c r="E6">
        <v>2014</v>
      </c>
      <c r="F6">
        <v>47</v>
      </c>
      <c r="G6" t="s">
        <v>26</v>
      </c>
      <c r="H6" t="s">
        <v>30</v>
      </c>
      <c r="I6" t="s">
        <v>46</v>
      </c>
      <c r="J6" t="s">
        <v>28</v>
      </c>
      <c r="K6" t="s">
        <v>22</v>
      </c>
      <c r="L6" t="s">
        <v>23</v>
      </c>
      <c r="M6" t="s">
        <v>24</v>
      </c>
      <c r="N6">
        <v>4</v>
      </c>
      <c r="O6">
        <v>45</v>
      </c>
      <c r="P6">
        <v>120</v>
      </c>
      <c r="Q6">
        <v>238</v>
      </c>
      <c r="R6">
        <v>180</v>
      </c>
      <c r="S6">
        <v>418</v>
      </c>
      <c r="V6" t="str">
        <f t="shared" si="0"/>
        <v>Old</v>
      </c>
      <c r="W6" t="str" cm="1">
        <f t="array" ref="W6">_xlfn.IFS(AC6="Canada","C",AC6="Australia","A")</f>
        <v>A</v>
      </c>
      <c r="X6">
        <v>15</v>
      </c>
      <c r="Y6" t="str">
        <f t="shared" si="1"/>
        <v>May</v>
      </c>
      <c r="Z6" t="str">
        <v>14</v>
      </c>
      <c r="AA6" t="str">
        <f t="shared" si="2"/>
        <v>15/05/2014</v>
      </c>
      <c r="AB6" t="str">
        <f t="shared" si="3"/>
        <v>2014</v>
      </c>
      <c r="AC6" t="str">
        <v>Australia</v>
      </c>
      <c r="AD6" t="str">
        <f t="shared" si="4"/>
        <v>Australia-New South Wales</v>
      </c>
      <c r="AE6" t="str">
        <f t="shared" si="5"/>
        <v>15-05-2014</v>
      </c>
      <c r="AF6" t="str">
        <f t="shared" si="6"/>
        <v>15-05/2014</v>
      </c>
      <c r="AG6" t="str">
        <f t="shared" si="7"/>
        <v>15/05-2014</v>
      </c>
    </row>
    <row r="7" spans="1:33" x14ac:dyDescent="0.3">
      <c r="A7" s="1">
        <v>37780</v>
      </c>
      <c r="B7" s="1">
        <v>42505</v>
      </c>
      <c r="C7">
        <v>15</v>
      </c>
      <c r="D7" t="s">
        <v>29</v>
      </c>
      <c r="E7">
        <v>2016</v>
      </c>
      <c r="F7">
        <v>47</v>
      </c>
      <c r="G7" t="s">
        <v>26</v>
      </c>
      <c r="H7" t="s">
        <v>30</v>
      </c>
      <c r="I7" t="s">
        <v>27</v>
      </c>
      <c r="J7" t="s">
        <v>28</v>
      </c>
      <c r="K7" t="s">
        <v>22</v>
      </c>
      <c r="L7" t="s">
        <v>23</v>
      </c>
      <c r="M7" t="s">
        <v>24</v>
      </c>
      <c r="N7">
        <v>5</v>
      </c>
      <c r="O7">
        <v>45</v>
      </c>
      <c r="P7">
        <v>120</v>
      </c>
      <c r="Q7">
        <v>297</v>
      </c>
      <c r="R7">
        <v>225</v>
      </c>
      <c r="S7">
        <v>522</v>
      </c>
      <c r="V7" t="str">
        <f t="shared" si="0"/>
        <v>Old</v>
      </c>
      <c r="W7" t="str" cm="1">
        <f t="array" ref="W7">_xlfn.IFS(AC7="Canada","C",AC7="Australia","A")</f>
        <v>A</v>
      </c>
      <c r="X7">
        <v>15</v>
      </c>
      <c r="Y7" t="str">
        <f t="shared" si="1"/>
        <v>May</v>
      </c>
      <c r="Z7" t="str">
        <v>16</v>
      </c>
      <c r="AA7" t="str">
        <f t="shared" si="2"/>
        <v>15/05/2016</v>
      </c>
      <c r="AB7" t="str">
        <f t="shared" si="3"/>
        <v>2016</v>
      </c>
      <c r="AC7" t="str">
        <v>Australia</v>
      </c>
      <c r="AD7" t="str">
        <f t="shared" si="4"/>
        <v>Australia-New South Wales</v>
      </c>
      <c r="AE7" t="str">
        <f t="shared" si="5"/>
        <v>15-05-2016</v>
      </c>
      <c r="AF7" t="str">
        <f t="shared" si="6"/>
        <v>15-05/2016</v>
      </c>
      <c r="AG7" t="str">
        <f t="shared" si="7"/>
        <v>15/05-2016</v>
      </c>
    </row>
    <row r="8" spans="1:33" x14ac:dyDescent="0.3">
      <c r="A8" s="1">
        <v>38177</v>
      </c>
      <c r="B8" s="1">
        <v>41781</v>
      </c>
      <c r="C8">
        <v>22</v>
      </c>
      <c r="D8" t="s">
        <v>29</v>
      </c>
      <c r="E8">
        <v>2014</v>
      </c>
      <c r="F8">
        <v>47</v>
      </c>
      <c r="G8" t="s">
        <v>26</v>
      </c>
      <c r="H8" t="s">
        <v>30</v>
      </c>
      <c r="I8" t="s">
        <v>48</v>
      </c>
      <c r="J8" t="s">
        <v>31</v>
      </c>
      <c r="K8" t="s">
        <v>22</v>
      </c>
      <c r="L8" t="s">
        <v>23</v>
      </c>
      <c r="M8" t="s">
        <v>24</v>
      </c>
      <c r="N8">
        <v>4</v>
      </c>
      <c r="O8">
        <v>45</v>
      </c>
      <c r="P8">
        <v>120</v>
      </c>
      <c r="Q8">
        <v>199</v>
      </c>
      <c r="R8">
        <v>180</v>
      </c>
      <c r="S8">
        <v>379</v>
      </c>
      <c r="V8" t="str">
        <f t="shared" si="0"/>
        <v>Old</v>
      </c>
      <c r="W8" t="str" cm="1">
        <f t="array" ref="W8">_xlfn.IFS(AC8="Canada","C",AC8="Australia","A")</f>
        <v>A</v>
      </c>
      <c r="X8">
        <v>8</v>
      </c>
      <c r="Y8" t="str">
        <f t="shared" si="1"/>
        <v>May</v>
      </c>
      <c r="Z8" t="str">
        <v>14</v>
      </c>
      <c r="AA8" t="str">
        <f t="shared" si="2"/>
        <v>22/05/2014</v>
      </c>
      <c r="AB8" t="str">
        <f t="shared" si="3"/>
        <v>2014</v>
      </c>
      <c r="AC8" t="str">
        <v>Australia</v>
      </c>
      <c r="AD8" t="str">
        <f t="shared" si="4"/>
        <v>Australia-Victoria</v>
      </c>
      <c r="AE8" t="str">
        <f t="shared" si="5"/>
        <v>22-05-2014</v>
      </c>
      <c r="AF8" t="str">
        <f t="shared" si="6"/>
        <v>22-05/2014</v>
      </c>
      <c r="AG8" t="str">
        <f t="shared" si="7"/>
        <v>22/05-2014</v>
      </c>
    </row>
    <row r="9" spans="1:33" x14ac:dyDescent="0.3">
      <c r="A9" s="1">
        <v>37049</v>
      </c>
      <c r="B9" s="1">
        <v>42512</v>
      </c>
      <c r="C9">
        <v>22</v>
      </c>
      <c r="D9" t="s">
        <v>29</v>
      </c>
      <c r="E9">
        <v>2016</v>
      </c>
      <c r="F9">
        <v>47</v>
      </c>
      <c r="G9" t="s">
        <v>26</v>
      </c>
      <c r="H9" t="s">
        <v>30</v>
      </c>
      <c r="I9" t="s">
        <v>46</v>
      </c>
      <c r="J9" t="s">
        <v>31</v>
      </c>
      <c r="K9" t="s">
        <v>22</v>
      </c>
      <c r="L9" t="s">
        <v>23</v>
      </c>
      <c r="M9" t="s">
        <v>24</v>
      </c>
      <c r="N9">
        <v>2</v>
      </c>
      <c r="O9">
        <v>45</v>
      </c>
      <c r="P9">
        <v>120</v>
      </c>
      <c r="Q9">
        <v>100</v>
      </c>
      <c r="R9">
        <v>90</v>
      </c>
      <c r="S9">
        <v>190</v>
      </c>
      <c r="V9" t="str">
        <f t="shared" si="0"/>
        <v>Old</v>
      </c>
      <c r="W9" t="str" cm="1">
        <f t="array" ref="W9">_xlfn.IFS(AC9="Canada","C",AC9="Australia","A")</f>
        <v>A</v>
      </c>
      <c r="X9">
        <v>8</v>
      </c>
      <c r="Y9" t="str">
        <f t="shared" si="1"/>
        <v>May</v>
      </c>
      <c r="Z9" t="str">
        <v>16</v>
      </c>
      <c r="AA9" t="str">
        <f t="shared" si="2"/>
        <v>22/05/2016</v>
      </c>
      <c r="AB9" t="str">
        <f t="shared" si="3"/>
        <v>2016</v>
      </c>
      <c r="AC9" t="str">
        <v>Australia</v>
      </c>
      <c r="AD9" t="str">
        <f t="shared" si="4"/>
        <v>Australia-Victoria</v>
      </c>
      <c r="AE9" t="str">
        <f t="shared" si="5"/>
        <v>22-05-2016</v>
      </c>
      <c r="AF9" t="str">
        <f t="shared" si="6"/>
        <v>22-05/2016</v>
      </c>
      <c r="AG9" t="str">
        <f t="shared" si="7"/>
        <v>22/05-2016</v>
      </c>
    </row>
    <row r="10" spans="1:33" x14ac:dyDescent="0.3">
      <c r="A10" s="1">
        <v>37023</v>
      </c>
      <c r="B10" s="1">
        <v>41692</v>
      </c>
      <c r="C10">
        <v>22</v>
      </c>
      <c r="D10" t="s">
        <v>32</v>
      </c>
      <c r="E10">
        <v>2014</v>
      </c>
      <c r="F10">
        <v>35</v>
      </c>
      <c r="G10" t="s">
        <v>26</v>
      </c>
      <c r="H10" t="s">
        <v>19</v>
      </c>
      <c r="I10" t="s">
        <v>27</v>
      </c>
      <c r="J10" t="s">
        <v>31</v>
      </c>
      <c r="K10" t="s">
        <v>22</v>
      </c>
      <c r="L10" t="s">
        <v>23</v>
      </c>
      <c r="M10" t="s">
        <v>24</v>
      </c>
      <c r="N10">
        <v>22</v>
      </c>
      <c r="O10">
        <v>45</v>
      </c>
      <c r="P10">
        <v>120</v>
      </c>
      <c r="Q10">
        <v>1096</v>
      </c>
      <c r="R10">
        <v>990</v>
      </c>
      <c r="S10">
        <v>2086</v>
      </c>
      <c r="V10" t="str">
        <f t="shared" si="0"/>
        <v>Old</v>
      </c>
      <c r="W10" t="str" cm="1">
        <f t="array" ref="W10">_xlfn.IFS(AC10="Canada","C",AC10="Australia","A")</f>
        <v>A</v>
      </c>
      <c r="X10">
        <v>8</v>
      </c>
      <c r="Y10" t="str">
        <f t="shared" si="1"/>
        <v>Feb</v>
      </c>
      <c r="Z10" t="str">
        <v>14</v>
      </c>
      <c r="AA10" t="str">
        <f t="shared" si="2"/>
        <v>22/02/2014</v>
      </c>
      <c r="AB10" t="str">
        <f t="shared" si="3"/>
        <v>2014</v>
      </c>
      <c r="AC10" t="str">
        <v>Australia</v>
      </c>
      <c r="AD10" t="str">
        <f t="shared" si="4"/>
        <v>Australia-Victoria</v>
      </c>
      <c r="AE10" t="str">
        <f t="shared" si="5"/>
        <v>22-02-2014</v>
      </c>
      <c r="AF10" t="str">
        <f t="shared" si="6"/>
        <v>22-02/2014</v>
      </c>
      <c r="AG10" t="str">
        <f t="shared" si="7"/>
        <v>22/02-2014</v>
      </c>
    </row>
    <row r="11" spans="1:33" x14ac:dyDescent="0.3">
      <c r="A11" s="1">
        <v>37780</v>
      </c>
      <c r="B11" s="1">
        <v>42422</v>
      </c>
      <c r="C11">
        <v>22</v>
      </c>
      <c r="D11" t="s">
        <v>32</v>
      </c>
      <c r="E11">
        <v>2016</v>
      </c>
      <c r="F11">
        <v>35</v>
      </c>
      <c r="G11" t="s">
        <v>26</v>
      </c>
      <c r="H11" t="s">
        <v>19</v>
      </c>
      <c r="I11" t="s">
        <v>27</v>
      </c>
      <c r="J11" t="s">
        <v>31</v>
      </c>
      <c r="K11" t="s">
        <v>22</v>
      </c>
      <c r="L11" t="s">
        <v>23</v>
      </c>
      <c r="M11" t="s">
        <v>24</v>
      </c>
      <c r="N11">
        <v>21</v>
      </c>
      <c r="O11">
        <v>45</v>
      </c>
      <c r="P11">
        <v>120</v>
      </c>
      <c r="Q11">
        <v>1046</v>
      </c>
      <c r="R11">
        <v>945</v>
      </c>
      <c r="S11">
        <v>1991</v>
      </c>
      <c r="V11" t="str">
        <f t="shared" si="0"/>
        <v>Old</v>
      </c>
      <c r="W11" t="str" cm="1">
        <f t="array" ref="W11">_xlfn.IFS(AC11="Canada","C",AC11="Australia","A")</f>
        <v>A</v>
      </c>
      <c r="X11">
        <v>8</v>
      </c>
      <c r="Y11" t="str">
        <f t="shared" si="1"/>
        <v>Feb</v>
      </c>
      <c r="Z11" t="str">
        <v>16</v>
      </c>
      <c r="AA11" t="str">
        <f t="shared" si="2"/>
        <v>22/02/2016</v>
      </c>
      <c r="AB11" t="str">
        <f t="shared" si="3"/>
        <v>2016</v>
      </c>
      <c r="AC11" t="str">
        <v>Australia</v>
      </c>
      <c r="AD11" t="str">
        <f t="shared" si="4"/>
        <v>Australia-Victoria</v>
      </c>
      <c r="AE11" t="str">
        <f t="shared" si="5"/>
        <v>22-02-2016</v>
      </c>
      <c r="AF11" t="str">
        <f t="shared" si="6"/>
        <v>22-02/2016</v>
      </c>
      <c r="AG11" t="str">
        <f t="shared" si="7"/>
        <v>22/02-2016</v>
      </c>
    </row>
    <row r="12" spans="1:33" x14ac:dyDescent="0.3">
      <c r="A12" s="1">
        <v>38177</v>
      </c>
      <c r="B12" s="1">
        <v>41485</v>
      </c>
      <c r="C12">
        <v>30</v>
      </c>
      <c r="D12" t="s">
        <v>33</v>
      </c>
      <c r="E12">
        <v>2013</v>
      </c>
      <c r="F12">
        <v>32</v>
      </c>
      <c r="G12" t="s">
        <v>34</v>
      </c>
      <c r="H12" t="s">
        <v>30</v>
      </c>
      <c r="I12" t="s">
        <v>27</v>
      </c>
      <c r="J12" t="s">
        <v>31</v>
      </c>
      <c r="K12" t="s">
        <v>22</v>
      </c>
      <c r="L12" t="s">
        <v>23</v>
      </c>
      <c r="M12" t="s">
        <v>24</v>
      </c>
      <c r="N12">
        <v>8</v>
      </c>
      <c r="O12">
        <v>45</v>
      </c>
      <c r="P12">
        <v>120</v>
      </c>
      <c r="Q12">
        <v>398</v>
      </c>
      <c r="R12">
        <v>360</v>
      </c>
      <c r="S12">
        <v>758</v>
      </c>
      <c r="V12" t="str">
        <f t="shared" si="0"/>
        <v>Old</v>
      </c>
      <c r="W12" t="str" cm="1">
        <f t="array" ref="W12">_xlfn.IFS(AC12="Canada","C",AC12="Australia","A")</f>
        <v>A</v>
      </c>
      <c r="X12">
        <v>8</v>
      </c>
      <c r="Y12" t="str">
        <f t="shared" si="1"/>
        <v>Jul</v>
      </c>
      <c r="Z12" t="str">
        <v>13</v>
      </c>
      <c r="AA12" t="str">
        <f t="shared" si="2"/>
        <v>30/07/2013</v>
      </c>
      <c r="AB12" t="str">
        <f t="shared" si="3"/>
        <v>2013</v>
      </c>
      <c r="AC12" t="str">
        <v>Australia</v>
      </c>
      <c r="AD12" t="str">
        <f t="shared" si="4"/>
        <v>Australia-Victoria</v>
      </c>
      <c r="AE12" t="str">
        <f t="shared" si="5"/>
        <v>30-07-2013</v>
      </c>
      <c r="AF12" t="str">
        <f t="shared" si="6"/>
        <v>30-07/2013</v>
      </c>
      <c r="AG12" t="str">
        <f t="shared" si="7"/>
        <v>30/07-2013</v>
      </c>
    </row>
    <row r="13" spans="1:33" x14ac:dyDescent="0.3">
      <c r="A13" s="1">
        <v>37049</v>
      </c>
      <c r="B13" s="1">
        <v>42215</v>
      </c>
      <c r="C13">
        <v>30</v>
      </c>
      <c r="D13" t="s">
        <v>33</v>
      </c>
      <c r="E13">
        <v>2015</v>
      </c>
      <c r="F13">
        <v>32</v>
      </c>
      <c r="G13" t="s">
        <v>34</v>
      </c>
      <c r="H13" t="s">
        <v>30</v>
      </c>
      <c r="I13" t="s">
        <v>27</v>
      </c>
      <c r="J13" t="s">
        <v>31</v>
      </c>
      <c r="K13" t="s">
        <v>22</v>
      </c>
      <c r="L13" t="s">
        <v>23</v>
      </c>
      <c r="M13" t="s">
        <v>24</v>
      </c>
      <c r="N13">
        <v>8</v>
      </c>
      <c r="O13">
        <v>45</v>
      </c>
      <c r="P13">
        <v>120</v>
      </c>
      <c r="Q13">
        <v>398</v>
      </c>
      <c r="R13">
        <v>360</v>
      </c>
      <c r="S13">
        <v>758</v>
      </c>
      <c r="V13" t="str">
        <f t="shared" si="0"/>
        <v>Old</v>
      </c>
      <c r="W13" t="str" cm="1">
        <f t="array" ref="W13">_xlfn.IFS(AC13="Canada","C",AC13="Australia","A")</f>
        <v>A</v>
      </c>
      <c r="X13">
        <v>8</v>
      </c>
      <c r="Y13" t="str">
        <f t="shared" si="1"/>
        <v>Jul</v>
      </c>
      <c r="Z13" t="str">
        <v>15</v>
      </c>
      <c r="AA13" t="str">
        <f t="shared" si="2"/>
        <v>30/07/2015</v>
      </c>
      <c r="AB13" t="str">
        <f t="shared" si="3"/>
        <v>2015</v>
      </c>
      <c r="AC13" t="str">
        <v>Australia</v>
      </c>
      <c r="AD13" t="str">
        <f t="shared" si="4"/>
        <v>Australia-Victoria</v>
      </c>
      <c r="AE13" t="str">
        <f t="shared" si="5"/>
        <v>30-07-2015</v>
      </c>
      <c r="AF13" t="str">
        <f t="shared" si="6"/>
        <v>30-07/2015</v>
      </c>
      <c r="AG13" t="str">
        <f t="shared" si="7"/>
        <v>30/07-2015</v>
      </c>
    </row>
    <row r="14" spans="1:33" x14ac:dyDescent="0.3">
      <c r="A14" s="1">
        <v>37023</v>
      </c>
      <c r="B14" s="1">
        <v>41470</v>
      </c>
      <c r="C14">
        <v>15</v>
      </c>
      <c r="D14" t="s">
        <v>33</v>
      </c>
      <c r="E14">
        <v>2013</v>
      </c>
      <c r="F14">
        <v>34</v>
      </c>
      <c r="G14" t="s">
        <v>34</v>
      </c>
      <c r="H14" t="s">
        <v>19</v>
      </c>
      <c r="I14" t="s">
        <v>27</v>
      </c>
      <c r="J14" t="s">
        <v>31</v>
      </c>
      <c r="K14" t="s">
        <v>22</v>
      </c>
      <c r="L14" t="s">
        <v>23</v>
      </c>
      <c r="M14" t="s">
        <v>24</v>
      </c>
      <c r="N14">
        <v>7</v>
      </c>
      <c r="O14">
        <v>45</v>
      </c>
      <c r="P14">
        <v>120</v>
      </c>
      <c r="Q14">
        <v>349</v>
      </c>
      <c r="R14">
        <v>315</v>
      </c>
      <c r="S14">
        <v>664</v>
      </c>
      <c r="V14" t="str">
        <f t="shared" si="0"/>
        <v>Old</v>
      </c>
      <c r="W14" t="str" cm="1">
        <f t="array" ref="W14">_xlfn.IFS(AC14="Canada","C",AC14="Australia","A")</f>
        <v>A</v>
      </c>
      <c r="X14">
        <v>8</v>
      </c>
      <c r="Y14" t="str">
        <f t="shared" si="1"/>
        <v>Jul</v>
      </c>
      <c r="Z14" t="str">
        <v>13</v>
      </c>
      <c r="AA14" t="str">
        <f t="shared" si="2"/>
        <v>15/07/2013</v>
      </c>
      <c r="AB14" t="str">
        <f t="shared" si="3"/>
        <v>2013</v>
      </c>
      <c r="AC14" t="str">
        <v>Australia</v>
      </c>
      <c r="AD14" t="str">
        <f t="shared" si="4"/>
        <v>Australia-Victoria</v>
      </c>
      <c r="AE14" t="str">
        <f t="shared" si="5"/>
        <v>15-07-2013</v>
      </c>
      <c r="AF14" t="str">
        <f t="shared" si="6"/>
        <v>15-07/2013</v>
      </c>
      <c r="AG14" t="str">
        <f t="shared" si="7"/>
        <v>15/07-2013</v>
      </c>
    </row>
    <row r="15" spans="1:33" x14ac:dyDescent="0.3">
      <c r="A15" s="1">
        <v>37780</v>
      </c>
      <c r="B15" s="1">
        <v>42200</v>
      </c>
      <c r="C15">
        <v>15</v>
      </c>
      <c r="D15" t="s">
        <v>33</v>
      </c>
      <c r="E15">
        <v>2015</v>
      </c>
      <c r="F15">
        <v>34</v>
      </c>
      <c r="G15" t="s">
        <v>34</v>
      </c>
      <c r="H15" t="s">
        <v>19</v>
      </c>
      <c r="I15" t="s">
        <v>27</v>
      </c>
      <c r="J15" t="s">
        <v>31</v>
      </c>
      <c r="K15" t="s">
        <v>22</v>
      </c>
      <c r="L15" t="s">
        <v>23</v>
      </c>
      <c r="M15" t="s">
        <v>24</v>
      </c>
      <c r="N15">
        <v>7</v>
      </c>
      <c r="O15">
        <v>45</v>
      </c>
      <c r="P15">
        <v>120</v>
      </c>
      <c r="Q15">
        <v>349</v>
      </c>
      <c r="R15">
        <v>315</v>
      </c>
      <c r="S15">
        <v>664</v>
      </c>
      <c r="V15" t="str">
        <f t="shared" si="0"/>
        <v>Old</v>
      </c>
      <c r="W15" t="str" cm="1">
        <f t="array" ref="W15">_xlfn.IFS(AC15="Canada","C",AC15="Australia","A")</f>
        <v>A</v>
      </c>
      <c r="X15">
        <v>8</v>
      </c>
      <c r="Y15" t="str">
        <f t="shared" si="1"/>
        <v>Jul</v>
      </c>
      <c r="Z15" t="str">
        <v>15</v>
      </c>
      <c r="AA15" t="str">
        <f t="shared" si="2"/>
        <v>15/07/2015</v>
      </c>
      <c r="AB15" t="str">
        <f t="shared" si="3"/>
        <v>2015</v>
      </c>
      <c r="AC15" t="str">
        <v>Australia</v>
      </c>
      <c r="AD15" t="str">
        <f t="shared" si="4"/>
        <v>Australia-Victoria</v>
      </c>
      <c r="AE15" t="str">
        <f t="shared" si="5"/>
        <v>15-07-2015</v>
      </c>
      <c r="AF15" t="str">
        <f t="shared" si="6"/>
        <v>15-07/2015</v>
      </c>
      <c r="AG15" t="str">
        <f t="shared" si="7"/>
        <v>15/07-2015</v>
      </c>
    </row>
    <row r="16" spans="1:33" x14ac:dyDescent="0.3">
      <c r="A16" s="1">
        <v>38177</v>
      </c>
      <c r="B16" s="1">
        <v>41488</v>
      </c>
      <c r="C16">
        <v>2</v>
      </c>
      <c r="D16" t="s">
        <v>35</v>
      </c>
      <c r="E16">
        <v>2013</v>
      </c>
      <c r="F16">
        <v>29</v>
      </c>
      <c r="G16" t="s">
        <v>34</v>
      </c>
      <c r="H16" t="s">
        <v>19</v>
      </c>
      <c r="I16" t="s">
        <v>47</v>
      </c>
      <c r="J16" t="s">
        <v>21</v>
      </c>
      <c r="K16" t="s">
        <v>22</v>
      </c>
      <c r="L16" t="s">
        <v>23</v>
      </c>
      <c r="M16" t="s">
        <v>24</v>
      </c>
      <c r="N16">
        <v>5</v>
      </c>
      <c r="O16">
        <v>45</v>
      </c>
      <c r="P16">
        <v>120</v>
      </c>
      <c r="Q16">
        <v>369</v>
      </c>
      <c r="R16">
        <v>225</v>
      </c>
      <c r="S16">
        <v>594</v>
      </c>
      <c r="V16" t="str">
        <f t="shared" si="0"/>
        <v>Young</v>
      </c>
      <c r="W16" t="str" cm="1">
        <f t="array" ref="W16">_xlfn.IFS(AC16="Canada","C",AC16="Australia","A")</f>
        <v>C</v>
      </c>
      <c r="X16">
        <v>16</v>
      </c>
      <c r="Y16" t="str">
        <f t="shared" si="1"/>
        <v>Aug</v>
      </c>
      <c r="Z16" t="str">
        <v>13</v>
      </c>
      <c r="AA16" t="str">
        <f t="shared" si="2"/>
        <v>02/08/2013</v>
      </c>
      <c r="AB16" t="str">
        <f t="shared" si="3"/>
        <v>2013</v>
      </c>
      <c r="AC16" t="str">
        <v>Canada</v>
      </c>
      <c r="AD16" t="str">
        <f t="shared" si="4"/>
        <v>Canada-British Columbia</v>
      </c>
      <c r="AE16" t="str">
        <f t="shared" si="5"/>
        <v>02-08-2013</v>
      </c>
      <c r="AF16" t="str">
        <f t="shared" si="6"/>
        <v>02-08/2013</v>
      </c>
      <c r="AG16" t="str">
        <f t="shared" si="7"/>
        <v>02/08-2013</v>
      </c>
    </row>
    <row r="17" spans="1:33" x14ac:dyDescent="0.3">
      <c r="A17" s="1">
        <v>37049</v>
      </c>
      <c r="B17" s="1">
        <v>42218</v>
      </c>
      <c r="C17">
        <v>2</v>
      </c>
      <c r="D17" t="s">
        <v>35</v>
      </c>
      <c r="E17">
        <v>2015</v>
      </c>
      <c r="F17">
        <v>29</v>
      </c>
      <c r="G17" t="s">
        <v>34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>
        <v>7</v>
      </c>
      <c r="O17">
        <v>45</v>
      </c>
      <c r="P17">
        <v>120</v>
      </c>
      <c r="Q17">
        <v>517</v>
      </c>
      <c r="R17">
        <v>315</v>
      </c>
      <c r="S17">
        <v>832</v>
      </c>
      <c r="V17" t="str">
        <f t="shared" si="0"/>
        <v>Young</v>
      </c>
      <c r="W17" t="str" cm="1">
        <f t="array" ref="W17">_xlfn.IFS(AC17="Canada","C",AC17="Australia","A")</f>
        <v>C</v>
      </c>
      <c r="X17">
        <v>16</v>
      </c>
      <c r="Y17" t="str">
        <f t="shared" si="1"/>
        <v>Aug</v>
      </c>
      <c r="Z17" t="str">
        <v>15</v>
      </c>
      <c r="AA17" t="str">
        <f t="shared" si="2"/>
        <v>02/08/2015</v>
      </c>
      <c r="AB17" t="str">
        <f t="shared" si="3"/>
        <v>2015</v>
      </c>
      <c r="AC17" t="str">
        <v>Canada</v>
      </c>
      <c r="AD17" t="str">
        <f t="shared" si="4"/>
        <v>Canada-British Columbia</v>
      </c>
      <c r="AE17" t="str">
        <f t="shared" si="5"/>
        <v>02-08-2015</v>
      </c>
      <c r="AF17" t="str">
        <f t="shared" si="6"/>
        <v>02-08/2015</v>
      </c>
      <c r="AG17" t="str">
        <f t="shared" si="7"/>
        <v>02/08-2015</v>
      </c>
    </row>
    <row r="18" spans="1:33" x14ac:dyDescent="0.3">
      <c r="A18" s="1">
        <v>37023</v>
      </c>
      <c r="B18" s="1">
        <v>41519</v>
      </c>
      <c r="C18">
        <v>2</v>
      </c>
      <c r="D18" t="s">
        <v>36</v>
      </c>
      <c r="E18">
        <v>2013</v>
      </c>
      <c r="F18">
        <v>29</v>
      </c>
      <c r="G18" t="s">
        <v>34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>
        <v>2</v>
      </c>
      <c r="O18">
        <v>45</v>
      </c>
      <c r="P18">
        <v>120</v>
      </c>
      <c r="Q18">
        <v>148</v>
      </c>
      <c r="R18">
        <v>90</v>
      </c>
      <c r="S18">
        <v>238</v>
      </c>
      <c r="V18" t="str">
        <f t="shared" si="0"/>
        <v>Young</v>
      </c>
      <c r="W18" t="str" cm="1">
        <f t="array" ref="W18">_xlfn.IFS(AC18="Canada","C",AC18="Australia","A")</f>
        <v>C</v>
      </c>
      <c r="X18">
        <v>16</v>
      </c>
      <c r="Y18" t="str">
        <f t="shared" si="1"/>
        <v>Sep</v>
      </c>
      <c r="Z18" t="str">
        <v>13</v>
      </c>
      <c r="AA18" t="str">
        <f t="shared" si="2"/>
        <v>02/09/2013</v>
      </c>
      <c r="AB18" t="str">
        <f t="shared" si="3"/>
        <v>2013</v>
      </c>
      <c r="AC18" t="str">
        <v>Canada</v>
      </c>
      <c r="AD18" t="str">
        <f t="shared" si="4"/>
        <v>Canada-British Columbia</v>
      </c>
      <c r="AE18" t="str">
        <f t="shared" si="5"/>
        <v>02-09-2013</v>
      </c>
      <c r="AF18" t="str">
        <f t="shared" si="6"/>
        <v>02-09/2013</v>
      </c>
      <c r="AG18" t="str">
        <f t="shared" si="7"/>
        <v>02/09-2013</v>
      </c>
    </row>
    <row r="19" spans="1:33" x14ac:dyDescent="0.3">
      <c r="A19" s="1">
        <v>37780</v>
      </c>
      <c r="B19" s="1">
        <v>42249</v>
      </c>
      <c r="C19">
        <v>2</v>
      </c>
      <c r="D19" t="s">
        <v>36</v>
      </c>
      <c r="E19">
        <v>2015</v>
      </c>
      <c r="F19">
        <v>29</v>
      </c>
      <c r="G19" t="s">
        <v>34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>
        <v>1</v>
      </c>
      <c r="O19">
        <v>45</v>
      </c>
      <c r="P19">
        <v>120</v>
      </c>
      <c r="Q19">
        <v>74</v>
      </c>
      <c r="R19">
        <v>45</v>
      </c>
      <c r="S19">
        <v>119</v>
      </c>
      <c r="V19" t="str">
        <f t="shared" si="0"/>
        <v>Young</v>
      </c>
      <c r="W19" t="str" cm="1">
        <f t="array" ref="W19">_xlfn.IFS(AC19="Canada","C",AC19="Australia","A")</f>
        <v>C</v>
      </c>
      <c r="X19">
        <v>16</v>
      </c>
      <c r="Y19" t="str">
        <f t="shared" si="1"/>
        <v>Sep</v>
      </c>
      <c r="Z19" t="str">
        <v>15</v>
      </c>
      <c r="AA19" t="str">
        <f t="shared" si="2"/>
        <v>02/09/2015</v>
      </c>
      <c r="AB19" t="str">
        <f t="shared" si="3"/>
        <v>2015</v>
      </c>
      <c r="AC19" t="str">
        <v>Canada</v>
      </c>
      <c r="AD19" t="str">
        <f t="shared" si="4"/>
        <v>Canada-British Columbia</v>
      </c>
      <c r="AE19" t="str">
        <f t="shared" si="5"/>
        <v>02-09-2015</v>
      </c>
      <c r="AF19" t="str">
        <f t="shared" si="6"/>
        <v>02-09/2015</v>
      </c>
      <c r="AG19" t="str">
        <f t="shared" si="7"/>
        <v>02/09-2015</v>
      </c>
    </row>
    <row r="20" spans="1:33" x14ac:dyDescent="0.3">
      <c r="A20" s="1">
        <v>38177</v>
      </c>
      <c r="B20" s="1">
        <v>41661</v>
      </c>
      <c r="C20">
        <v>22</v>
      </c>
      <c r="D20" t="s">
        <v>37</v>
      </c>
      <c r="E20">
        <v>2014</v>
      </c>
      <c r="F20">
        <v>29</v>
      </c>
      <c r="G20" t="s">
        <v>34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>
        <v>1</v>
      </c>
      <c r="O20">
        <v>45</v>
      </c>
      <c r="P20">
        <v>120</v>
      </c>
      <c r="Q20">
        <v>74</v>
      </c>
      <c r="R20">
        <v>45</v>
      </c>
      <c r="S20">
        <v>119</v>
      </c>
      <c r="V20" t="str">
        <f t="shared" si="0"/>
        <v>Young</v>
      </c>
      <c r="W20" t="str" cm="1">
        <f t="array" ref="W20">_xlfn.IFS(AC20="Canada","C",AC20="Australia","A")</f>
        <v>C</v>
      </c>
      <c r="X20">
        <v>16</v>
      </c>
      <c r="Y20" t="str">
        <f t="shared" si="1"/>
        <v>Jan</v>
      </c>
      <c r="Z20" t="str">
        <v>14</v>
      </c>
      <c r="AA20" t="str">
        <f t="shared" si="2"/>
        <v>22/01/2014</v>
      </c>
      <c r="AB20" t="str">
        <f t="shared" si="3"/>
        <v>2014</v>
      </c>
      <c r="AC20" t="str">
        <v>Canada</v>
      </c>
      <c r="AD20" t="str">
        <f t="shared" si="4"/>
        <v>Canada-British Columbia</v>
      </c>
      <c r="AE20" t="str">
        <f t="shared" si="5"/>
        <v>22-01-2014</v>
      </c>
      <c r="AF20" t="str">
        <f t="shared" si="6"/>
        <v>22-01/2014</v>
      </c>
      <c r="AG20" t="str">
        <f t="shared" si="7"/>
        <v>22/01-2014</v>
      </c>
    </row>
    <row r="22" spans="1:33" x14ac:dyDescent="0.3">
      <c r="B22" s="2" t="s">
        <v>52</v>
      </c>
      <c r="C22" s="2" t="s">
        <v>53</v>
      </c>
      <c r="D22" s="2" t="s">
        <v>54</v>
      </c>
      <c r="E22" s="2" t="s">
        <v>55</v>
      </c>
      <c r="F22" s="2" t="s">
        <v>56</v>
      </c>
      <c r="G22" s="2" t="s">
        <v>57</v>
      </c>
      <c r="H22" s="2" t="s">
        <v>60</v>
      </c>
      <c r="I22" s="2" t="s">
        <v>61</v>
      </c>
      <c r="K22" s="2"/>
    </row>
    <row r="23" spans="1:33" x14ac:dyDescent="0.3">
      <c r="B23">
        <f>SUM(S2:S20)</f>
        <v>16721</v>
      </c>
      <c r="C23">
        <f>SUMIF(S2:S20,"&gt;1000")</f>
        <v>8566</v>
      </c>
      <c r="D23">
        <f>SUMIFS(S2:S20,E2:E20,"2013",_xlfn.ANCHORARRAY(AC2),"Australia")</f>
        <v>1422</v>
      </c>
      <c r="E23">
        <f>COUNT(S2:S20)</f>
        <v>19</v>
      </c>
      <c r="F23">
        <f>COUNTIF(S2:S20,"&gt;1000")</f>
        <v>4</v>
      </c>
      <c r="G23">
        <f>COUNTIFS(S2:S20,"&gt;1000",E2:E20,"2014",F2:F20,"&gt;30")</f>
        <v>2</v>
      </c>
      <c r="H23">
        <f>_xlfn.DAYS(B2,A2)</f>
        <v>4581</v>
      </c>
      <c r="I23">
        <f>NETWORKDAYS(A2,B2)</f>
        <v>3272</v>
      </c>
    </row>
    <row r="24" spans="1:33" x14ac:dyDescent="0.3">
      <c r="H24">
        <f t="shared" ref="H24:H43" si="8">_xlfn.DAYS(B3,A3)</f>
        <v>4554</v>
      </c>
      <c r="I24">
        <f t="shared" ref="I24:I41" si="9">NETWORKDAYS(A3,B3)</f>
        <v>3254</v>
      </c>
    </row>
    <row r="25" spans="1:33" x14ac:dyDescent="0.3">
      <c r="H25">
        <f t="shared" si="8"/>
        <v>3544</v>
      </c>
      <c r="I25">
        <f t="shared" si="9"/>
        <v>2531</v>
      </c>
    </row>
    <row r="26" spans="1:33" x14ac:dyDescent="0.3">
      <c r="H26">
        <f t="shared" si="8"/>
        <v>5403</v>
      </c>
      <c r="I26">
        <f t="shared" si="9"/>
        <v>3860</v>
      </c>
    </row>
    <row r="27" spans="1:33" x14ac:dyDescent="0.3">
      <c r="H27">
        <f t="shared" si="8"/>
        <v>4751</v>
      </c>
      <c r="I27">
        <f t="shared" si="9"/>
        <v>3394</v>
      </c>
    </row>
    <row r="28" spans="1:33" x14ac:dyDescent="0.3">
      <c r="H28">
        <f t="shared" si="8"/>
        <v>4725</v>
      </c>
      <c r="I28">
        <f t="shared" si="9"/>
        <v>3375</v>
      </c>
    </row>
    <row r="29" spans="1:33" x14ac:dyDescent="0.3">
      <c r="H29">
        <f t="shared" si="8"/>
        <v>3604</v>
      </c>
      <c r="I29">
        <f t="shared" si="9"/>
        <v>2575</v>
      </c>
    </row>
    <row r="30" spans="1:33" x14ac:dyDescent="0.3">
      <c r="H30">
        <f t="shared" si="8"/>
        <v>5463</v>
      </c>
      <c r="I30">
        <f t="shared" si="9"/>
        <v>3902</v>
      </c>
    </row>
    <row r="31" spans="1:33" x14ac:dyDescent="0.3">
      <c r="H31">
        <f t="shared" si="8"/>
        <v>4669</v>
      </c>
      <c r="I31">
        <f t="shared" si="9"/>
        <v>3335</v>
      </c>
    </row>
    <row r="32" spans="1:33" x14ac:dyDescent="0.3">
      <c r="H32">
        <f t="shared" si="8"/>
        <v>4642</v>
      </c>
      <c r="I32">
        <f t="shared" si="9"/>
        <v>3316</v>
      </c>
    </row>
    <row r="33" spans="8:9" x14ac:dyDescent="0.3">
      <c r="H33">
        <f t="shared" si="8"/>
        <v>3308</v>
      </c>
      <c r="I33">
        <f t="shared" si="9"/>
        <v>2363</v>
      </c>
    </row>
    <row r="34" spans="8:9" x14ac:dyDescent="0.3">
      <c r="H34">
        <f t="shared" si="8"/>
        <v>5166</v>
      </c>
      <c r="I34">
        <f t="shared" si="9"/>
        <v>3691</v>
      </c>
    </row>
    <row r="35" spans="8:9" x14ac:dyDescent="0.3">
      <c r="H35">
        <f t="shared" si="8"/>
        <v>4447</v>
      </c>
      <c r="I35">
        <f t="shared" si="9"/>
        <v>3176</v>
      </c>
    </row>
    <row r="36" spans="8:9" x14ac:dyDescent="0.3">
      <c r="H36">
        <f t="shared" si="8"/>
        <v>4420</v>
      </c>
      <c r="I36">
        <f t="shared" si="9"/>
        <v>3158</v>
      </c>
    </row>
    <row r="37" spans="8:9" x14ac:dyDescent="0.3">
      <c r="H37">
        <f t="shared" si="8"/>
        <v>3311</v>
      </c>
      <c r="I37">
        <f t="shared" si="9"/>
        <v>2366</v>
      </c>
    </row>
    <row r="38" spans="8:9" x14ac:dyDescent="0.3">
      <c r="H38">
        <f t="shared" si="8"/>
        <v>5169</v>
      </c>
      <c r="I38">
        <f t="shared" si="9"/>
        <v>3692</v>
      </c>
    </row>
    <row r="39" spans="8:9" x14ac:dyDescent="0.3">
      <c r="H39">
        <f t="shared" si="8"/>
        <v>4496</v>
      </c>
      <c r="I39">
        <f t="shared" si="9"/>
        <v>3211</v>
      </c>
    </row>
    <row r="40" spans="8:9" x14ac:dyDescent="0.3">
      <c r="H40">
        <f t="shared" si="8"/>
        <v>4469</v>
      </c>
      <c r="I40">
        <f t="shared" si="9"/>
        <v>3193</v>
      </c>
    </row>
    <row r="41" spans="8:9" x14ac:dyDescent="0.3">
      <c r="H41">
        <f t="shared" si="8"/>
        <v>3484</v>
      </c>
      <c r="I41">
        <f t="shared" si="9"/>
        <v>2489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Rathod</dc:creator>
  <cp:lastModifiedBy>Raviraj Rathod</cp:lastModifiedBy>
  <dcterms:created xsi:type="dcterms:W3CDTF">2023-06-06T02:00:31Z</dcterms:created>
  <dcterms:modified xsi:type="dcterms:W3CDTF">2023-06-06T17:03:31Z</dcterms:modified>
</cp:coreProperties>
</file>