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bey\Desktop\"/>
    </mc:Choice>
  </mc:AlternateContent>
  <bookViews>
    <workbookView xWindow="0" yWindow="0" windowWidth="28800" windowHeight="12210"/>
  </bookViews>
  <sheets>
    <sheet name="Report" sheetId="3" r:id="rId1"/>
    <sheet name="EV" sheetId="8" r:id="rId2"/>
    <sheet name="AC" sheetId="9" r:id="rId3"/>
    <sheet name="©" sheetId="11" r:id="rId4"/>
  </sheets>
  <definedNames>
    <definedName name="holidays">OFFSET(#REF!,1,0,COUNTA(#REF!),1)</definedName>
    <definedName name="_xlnm.Print_Area" localSheetId="2">AC!$A$2:$O$3</definedName>
    <definedName name="_xlnm.Print_Area" localSheetId="1">EV!$A$2:$O$3</definedName>
    <definedName name="_xlnm.Print_Area" localSheetId="0">Report!$A$1:$O$50</definedName>
    <definedName name="valuevx">42.314159</definedName>
  </definedNames>
  <calcPr calcId="171027"/>
</workbook>
</file>

<file path=xl/calcChain.xml><?xml version="1.0" encoding="utf-8"?>
<calcChain xmlns="http://schemas.openxmlformats.org/spreadsheetml/2006/main">
  <c r="J49" i="3" l="1"/>
  <c r="J47" i="3"/>
  <c r="J46" i="3"/>
  <c r="J48" i="3"/>
  <c r="Q4" i="3" l="1"/>
  <c r="Q4" i="8"/>
  <c r="Q4" i="9"/>
  <c r="B6" i="11"/>
  <c r="D38" i="3" l="1"/>
  <c r="E38" i="3"/>
  <c r="F38" i="3"/>
  <c r="G38" i="3"/>
  <c r="H38" i="3"/>
  <c r="I38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C30" i="3"/>
  <c r="C14" i="8" s="1"/>
  <c r="C23" i="3"/>
  <c r="C9" i="8" s="1"/>
  <c r="C24" i="3"/>
  <c r="C10" i="8" s="1"/>
  <c r="C25" i="3"/>
  <c r="C11" i="8" s="1"/>
  <c r="C28" i="3"/>
  <c r="C12" i="8" s="1"/>
  <c r="C29" i="3"/>
  <c r="C13" i="8" s="1"/>
  <c r="C31" i="3"/>
  <c r="C15" i="8" s="1"/>
  <c r="C32" i="3"/>
  <c r="C16" i="8" s="1"/>
  <c r="C33" i="3"/>
  <c r="C17" i="8" s="1"/>
  <c r="C34" i="3"/>
  <c r="C18" i="8" s="1"/>
  <c r="C35" i="3"/>
  <c r="C19" i="8" s="1"/>
  <c r="C36" i="3"/>
  <c r="C20" i="8" s="1"/>
  <c r="K50" i="3"/>
  <c r="L50" i="3"/>
  <c r="K49" i="3"/>
  <c r="L49" i="3"/>
  <c r="K48" i="3"/>
  <c r="L48" i="3"/>
  <c r="K47" i="3"/>
  <c r="L47" i="3"/>
  <c r="K46" i="3"/>
  <c r="L46" i="3"/>
  <c r="H22" i="9"/>
  <c r="I22" i="9"/>
  <c r="J22" i="9"/>
  <c r="D22" i="9"/>
  <c r="E22" i="9"/>
  <c r="F24" i="9" s="1"/>
  <c r="F22" i="9"/>
  <c r="G22" i="9"/>
  <c r="K22" i="9"/>
  <c r="L22" i="9"/>
  <c r="M22" i="9"/>
  <c r="N22" i="9"/>
  <c r="O22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B9" i="8"/>
  <c r="A9" i="8"/>
  <c r="D39" i="3" l="1"/>
  <c r="H39" i="3"/>
  <c r="I39" i="3"/>
  <c r="F39" i="3"/>
  <c r="E39" i="3"/>
  <c r="G39" i="3"/>
  <c r="C38" i="3"/>
  <c r="G22" i="8"/>
  <c r="L22" i="8"/>
  <c r="H22" i="8"/>
  <c r="J22" i="8"/>
  <c r="D22" i="8"/>
  <c r="M22" i="8"/>
  <c r="N22" i="8"/>
  <c r="K22" i="8"/>
  <c r="F22" i="8"/>
  <c r="E22" i="8"/>
  <c r="I22" i="8"/>
  <c r="O22" i="8"/>
  <c r="O24" i="9"/>
  <c r="M24" i="9"/>
  <c r="K24" i="9"/>
  <c r="H24" i="9"/>
  <c r="N24" i="9"/>
  <c r="L24" i="9"/>
  <c r="G24" i="9"/>
  <c r="E24" i="9"/>
  <c r="D24" i="9"/>
  <c r="J24" i="9"/>
  <c r="I24" i="9"/>
</calcChain>
</file>

<file path=xl/comments1.xml><?xml version="1.0" encoding="utf-8"?>
<comments xmlns="http://schemas.openxmlformats.org/spreadsheetml/2006/main">
  <authors>
    <author>Vertex42</author>
  </authors>
  <commentList>
    <comment ref="A21" authorId="0" shapeId="0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<sst xmlns="http://schemas.openxmlformats.org/spreadsheetml/2006/main" count="103" uniqueCount="79">
  <si>
    <t>Task Name</t>
  </si>
  <si>
    <t>[42]</t>
  </si>
  <si>
    <t>WBS</t>
  </si>
  <si>
    <t>[Project Title]</t>
  </si>
  <si>
    <t>Earned Value Analysis Report</t>
  </si>
  <si>
    <t>Prepared By:</t>
  </si>
  <si>
    <t>Date:</t>
  </si>
  <si>
    <t>[Company Name / Logo]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</si>
  <si>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</si>
  <si>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</si>
  <si>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</si>
  <si>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</si>
  <si>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</si>
  <si>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</si>
  <si>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</si>
  <si>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</si>
  <si>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</si>
  <si>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</si>
  <si>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</si>
  <si>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</si>
  <si>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</si>
  <si>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Cumulative Actual Cost (AC)</t>
  </si>
  <si>
    <t>Cumulative Earned Value (EV)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</si>
  <si>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</si>
  <si>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</si>
  <si>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</si>
  <si>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</si>
  <si>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</si>
  <si>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</si>
  <si>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</si>
  <si>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</si>
  <si>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Earned Value Management Template</t>
  </si>
  <si>
    <t>Project Performance Metrics</t>
  </si>
  <si>
    <t>← You can change the labels for the periods (e.g. Week 1/2/3, Jan/Feb/Mar, etc.)</t>
  </si>
  <si>
    <t>← To add more tasks, insert rows above this one. You can or delete this row after you are done adding tasks.</t>
  </si>
  <si>
    <t>For Period:</t>
  </si>
  <si>
    <t>Week 7</t>
  </si>
  <si>
    <t>[Manager's Name]</t>
  </si>
  <si>
    <t>[Report Date]</t>
  </si>
  <si>
    <t>[Use this space to write a brief summary or to record specific observations or notes]</t>
  </si>
  <si>
    <t>Summary:</t>
  </si>
  <si>
    <t>← Enter the Earned Value as calculated from the EV worksheet.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</si>
  <si>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</si>
  <si>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</si>
  <si>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</si>
  <si>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← Enter or edit values in the light-blue cells.</t>
  </si>
  <si>
    <t>← Enter the Actual Costs as calculated from the AC worksheet.</t>
  </si>
  <si>
    <t>Actual Cost (AC) of Work Performed</t>
  </si>
  <si>
    <t>Planned Value (PV) or Budgeted Cost of Work Scheduled (BCWS)</t>
  </si>
  <si>
    <t>Total Budgeted Cost</t>
  </si>
  <si>
    <t>Total Actual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</si>
  <si>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</si>
  <si>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</si>
  <si>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</si>
  <si>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</si>
  <si>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</si>
  <si>
    <t>http://www.vertex42.com/licensing/EULA_privateuse.html</t>
  </si>
  <si>
    <t>By Vertex42.com</t>
  </si>
  <si>
    <t>http://www.vertex42.com/ExcelTemplates/critical-path-method.html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</si>
  <si>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</si>
  <si>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</si>
  <si>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</si>
  <si>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</si>
  <si>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</si>
  <si>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Earned Value Management (EVM) Template</t>
  </si>
  <si>
    <t>1. Project Management</t>
  </si>
  <si>
    <t>2. Requirements definition</t>
  </si>
  <si>
    <t>3. Web site design</t>
  </si>
  <si>
    <t>3.1 Registration for recreational programs</t>
  </si>
  <si>
    <t>3.2 Registration for classes and programs</t>
  </si>
  <si>
    <t>3.3 Tracking system</t>
  </si>
  <si>
    <t>3.4 Incentive system</t>
  </si>
  <si>
    <t>4. Web site development</t>
  </si>
  <si>
    <t>4.1 Registration for recreational programs</t>
  </si>
  <si>
    <t>4.2 Registration for classes and programs</t>
  </si>
  <si>
    <t>4.3 Tracking system</t>
  </si>
  <si>
    <t>4.4 Incentive system</t>
  </si>
  <si>
    <t>5. Testing</t>
  </si>
  <si>
    <t>6. Training, rollout,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</si>
</sst>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4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6"/>
      <color indexed="9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3" fillId="5" borderId="7" applyNumberFormat="0" applyFont="0" applyAlignment="0" applyProtection="0"/>
    <xf numFmtId="0" fontId="27" fillId="17" borderId="8" applyNumberFormat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34" applyAlignment="1" applyProtection="1"/>
    <xf numFmtId="0" fontId="0" fillId="0" borderId="0" xfId="0" applyBorder="1"/>
    <xf numFmtId="0" fontId="6" fillId="0" borderId="0" xfId="0" applyFont="1"/>
    <xf numFmtId="0" fontId="5" fillId="0" borderId="0" xfId="0" applyFont="1"/>
    <xf numFmtId="0" fontId="0" fillId="20" borderId="0" xfId="0" applyFill="1"/>
    <xf numFmtId="0" fontId="11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9" fillId="20" borderId="0" xfId="0" applyFont="1" applyFill="1"/>
    <xf numFmtId="0" fontId="5" fillId="0" borderId="0" xfId="0" applyFont="1" applyAlignment="1">
      <alignment horizontal="left"/>
    </xf>
    <xf numFmtId="0" fontId="0" fillId="0" borderId="10" xfId="0" applyBorder="1"/>
    <xf numFmtId="0" fontId="13" fillId="0" borderId="0" xfId="0" applyFont="1" applyBorder="1"/>
    <xf numFmtId="0" fontId="12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Border="1"/>
    <xf numFmtId="0" fontId="3" fillId="0" borderId="11" xfId="0" applyFont="1" applyBorder="1"/>
    <xf numFmtId="0" fontId="13" fillId="0" borderId="0" xfId="0" applyFont="1"/>
    <xf numFmtId="0" fontId="0" fillId="20" borderId="0" xfId="0" applyNumberFormat="1" applyFill="1"/>
    <xf numFmtId="0" fontId="0" fillId="0" borderId="0" xfId="0" applyFill="1"/>
    <xf numFmtId="0" fontId="2" fillId="0" borderId="11" xfId="0" applyFont="1" applyFill="1" applyBorder="1"/>
    <xf numFmtId="0" fontId="2" fillId="0" borderId="0" xfId="0" applyFont="1" applyFill="1" applyAlignment="1">
      <alignment horizontal="right"/>
    </xf>
    <xf numFmtId="0" fontId="0" fillId="0" borderId="11" xfId="0" applyFill="1" applyBorder="1"/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7" xfId="0" applyFill="1" applyBorder="1"/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9" fontId="1" fillId="0" borderId="7" xfId="40" applyFill="1" applyBorder="1"/>
    <xf numFmtId="0" fontId="0" fillId="21" borderId="0" xfId="0" applyFill="1"/>
    <xf numFmtId="2" fontId="0" fillId="0" borderId="0" xfId="4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33" fillId="22" borderId="0" xfId="0" applyFont="1" applyFill="1" applyBorder="1" applyAlignment="1">
      <alignment horizontal="left" vertical="center"/>
    </xf>
    <xf numFmtId="0" fontId="3" fillId="0" borderId="0" xfId="0" applyFont="1"/>
    <xf numFmtId="0" fontId="34" fillId="0" borderId="0" xfId="0" applyFont="1" applyAlignment="1">
      <alignment horizontal="left" vertical="top" wrapText="1"/>
    </xf>
    <xf numFmtId="0" fontId="3" fillId="23" borderId="0" xfId="0" applyFont="1" applyFill="1" applyBorder="1"/>
    <xf numFmtId="0" fontId="35" fillId="0" borderId="15" xfId="0" applyFont="1" applyBorder="1"/>
    <xf numFmtId="0" fontId="0" fillId="23" borderId="0" xfId="0" applyFill="1" applyBorder="1"/>
    <xf numFmtId="0" fontId="4" fillId="0" borderId="15" xfId="34" applyBorder="1" applyAlignment="1" applyProtection="1">
      <alignment horizontal="left" wrapText="1"/>
    </xf>
    <xf numFmtId="0" fontId="31" fillId="0" borderId="15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36" fillId="23" borderId="0" xfId="0" applyFont="1" applyFill="1" applyBorder="1"/>
    <xf numFmtId="0" fontId="3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horizontal="right" vertical="top"/>
    </xf>
    <xf numFmtId="0" fontId="32" fillId="0" borderId="15" xfId="0" applyFont="1" applyBorder="1" applyAlignment="1" applyProtection="1">
      <alignment horizontal="left" wrapText="1"/>
    </xf>
    <xf numFmtId="0" fontId="34" fillId="23" borderId="0" xfId="0" applyFont="1" applyFill="1" applyBorder="1" applyAlignment="1">
      <alignment horizontal="left" vertical="top" wrapText="1"/>
    </xf>
    <xf numFmtId="0" fontId="35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8" fillId="23" borderId="0" xfId="0" applyFont="1" applyFill="1" applyBorder="1" applyAlignment="1"/>
    <xf numFmtId="0" fontId="39" fillId="23" borderId="0" xfId="0" applyFont="1" applyFill="1" applyBorder="1" applyAlignment="1">
      <alignment horizontal="center"/>
    </xf>
    <xf numFmtId="0" fontId="40" fillId="23" borderId="0" xfId="34" applyFont="1" applyFill="1" applyBorder="1" applyAlignment="1" applyProtection="1">
      <alignment horizontal="left" indent="1"/>
    </xf>
    <xf numFmtId="0" fontId="41" fillId="23" borderId="0" xfId="0" applyFont="1" applyFill="1" applyBorder="1" applyAlignment="1" applyProtection="1">
      <alignment horizontal="left" indent="1"/>
    </xf>
    <xf numFmtId="0" fontId="35" fillId="23" borderId="0" xfId="0" applyFont="1" applyFill="1" applyBorder="1"/>
    <xf numFmtId="0" fontId="7" fillId="24" borderId="13" xfId="0" applyFont="1" applyFill="1" applyBorder="1" applyAlignment="1">
      <alignment horizontal="left" vertical="center"/>
    </xf>
    <xf numFmtId="0" fontId="7" fillId="24" borderId="13" xfId="0" applyFont="1" applyFill="1" applyBorder="1" applyAlignment="1">
      <alignment vertical="center"/>
    </xf>
    <xf numFmtId="0" fontId="7" fillId="24" borderId="13" xfId="0" applyFont="1" applyFill="1" applyBorder="1" applyAlignment="1">
      <alignment horizontal="center" vertical="center" wrapText="1"/>
    </xf>
    <xf numFmtId="164" fontId="7" fillId="24" borderId="13" xfId="0" applyNumberFormat="1" applyFont="1" applyFill="1" applyBorder="1" applyAlignment="1">
      <alignment horizontal="center" vertical="center"/>
    </xf>
    <xf numFmtId="0" fontId="7" fillId="24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7" fillId="24" borderId="0" xfId="0" applyFont="1" applyFill="1" applyBorder="1" applyAlignment="1">
      <alignment vertical="center"/>
    </xf>
    <xf numFmtId="0" fontId="7" fillId="24" borderId="0" xfId="0" applyFont="1" applyFill="1" applyBorder="1" applyAlignment="1">
      <alignment horizontal="center" vertical="center" wrapText="1"/>
    </xf>
    <xf numFmtId="0" fontId="0" fillId="0" borderId="16" xfId="0" applyFont="1" applyBorder="1"/>
    <xf numFmtId="3" fontId="0" fillId="0" borderId="16" xfId="0" applyNumberFormat="1" applyBorder="1"/>
    <xf numFmtId="0" fontId="0" fillId="0" borderId="16" xfId="0" applyBorder="1"/>
    <xf numFmtId="0" fontId="0" fillId="0" borderId="16" xfId="0" applyFill="1" applyBorder="1"/>
    <xf numFmtId="3" fontId="0" fillId="0" borderId="7" xfId="0" applyNumberFormat="1" applyFill="1" applyBorder="1"/>
    <xf numFmtId="3" fontId="0" fillId="0" borderId="0" xfId="0" applyNumberFormat="1" applyAlignment="1">
      <alignment horizontal="right"/>
    </xf>
    <xf numFmtId="3" fontId="0" fillId="0" borderId="0" xfId="0" applyNumberForma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0"/>
        <c:ser>
          <c:idx val="0"/>
          <c:order val="0"/>
          <c:tx>
            <c:v>Planned Value (PV)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Report!$D$21:$I$21</c15:sqref>
                  </c15:fullRef>
                </c:ext>
              </c:extLst>
              <c:f>Report!$D$21:$I$21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Report!$D$39:$I$39</c15:sqref>
                  </c15:fullRef>
                </c:ext>
              </c:extLst>
              <c:f>Report!$D$39:$I$39</c:f>
              <c:numCache>
                <c:formatCode>General</c:formatCode>
                <c:ptCount val="6"/>
                <c:pt idx="0">
                  <c:v>27233</c:v>
                </c:pt>
                <c:pt idx="1">
                  <c:v>55066</c:v>
                </c:pt>
                <c:pt idx="2">
                  <c:v>82899</c:v>
                </c:pt>
                <c:pt idx="3">
                  <c:v>124392</c:v>
                </c:pt>
                <c:pt idx="4">
                  <c:v>153885</c:v>
                </c:pt>
                <c:pt idx="5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6-4D08-9735-2B9E303AE8F3}"/>
            </c:ext>
          </c:extLst>
        </c:ser>
        <c:ser>
          <c:idx val="1"/>
          <c:order val="1"/>
          <c:tx>
            <c:v>Earned Value (EV)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Report!$D$21:$I$21</c15:sqref>
                  </c15:fullRef>
                </c:ext>
              </c:extLst>
              <c:f>Report!$D$21:$I$21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Report!$J$44</c15:sqref>
                  </c15:fullRef>
                </c:ext>
              </c:extLst>
              <c:f>Report!$J$44</c:f>
              <c:numCache>
                <c:formatCode>#,##0</c:formatCode>
                <c:ptCount val="1"/>
                <c:pt idx="0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6-4D08-9735-2B9E303AE8F3}"/>
            </c:ext>
          </c:extLst>
        </c:ser>
        <c:ser>
          <c:idx val="2"/>
          <c:order val="2"/>
          <c:tx>
            <c:v>Actual Cost (AC)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Report!$D$21:$I$21</c15:sqref>
                  </c15:fullRef>
                </c:ext>
              </c:extLst>
              <c:f>Report!$D$21:$I$21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Report!$I$42:$J$42</c15:sqref>
                  </c15:fullRef>
                </c:ext>
              </c:extLst>
              <c:f>Report!$I$42:$J$42</c:f>
              <c:numCache>
                <c:formatCode>#,##0</c:formatCode>
                <c:ptCount val="2"/>
                <c:pt idx="1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6-4D08-9735-2B9E303A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cat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1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0614912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75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389825232356473"/>
          <c:y val="9.055118110236221E-2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0</xdr:colOff>
      <xdr:row>17</xdr:row>
      <xdr:rowOff>152400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62865</xdr:colOff>
      <xdr:row>0</xdr:row>
      <xdr:rowOff>95250</xdr:rowOff>
    </xdr:from>
    <xdr:to>
      <xdr:col>17</xdr:col>
      <xdr:colOff>332731</xdr:colOff>
      <xdr:row>1</xdr:row>
      <xdr:rowOff>140996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84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0</xdr:row>
      <xdr:rowOff>95250</xdr:rowOff>
    </xdr:from>
    <xdr:to>
      <xdr:col>17</xdr:col>
      <xdr:colOff>180331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17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24765</xdr:colOff>
      <xdr:row>0</xdr:row>
      <xdr:rowOff>95250</xdr:rowOff>
    </xdr:from>
    <xdr:to>
      <xdr:col>17</xdr:col>
      <xdr:colOff>195571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698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4331970</xdr:colOff>
      <xdr:row>0</xdr:row>
      <xdr:rowOff>47625</xdr:rowOff>
    </xdr:from>
    <xdr:to>
      <xdr:col>2</xdr:col>
      <xdr:colOff>304156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063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ExcelTemplates/earned-value-management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ExcelTemplates/earned-value-manag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ExcelTemplates/earned-value-managemen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vertex42.com/ExcelTemplates/critical-path-method.html" TargetMode="External"/><Relationship Id="rId1" Type="http://schemas.openxmlformats.org/officeDocument/2006/relationships/hyperlink" Target="http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50"/>
  <sheetViews>
    <sheetView showGridLines="0" tabSelected="1" workbookViewId="0">
      <selection activeCell="M32" sqref="M32"/>
    </sheetView>
  </sheetViews>
  <sheetFormatPr defaultRowHeight="12.75" x14ac:dyDescent="0.2"/>
  <cols>
    <col min="1" max="1" width="6.5703125" customWidth="1"/>
    <col min="2" max="2" width="39.5703125" customWidth="1"/>
    <col min="3" max="3" width="7.85546875" customWidth="1"/>
    <col min="4" max="15" width="8.7109375" customWidth="1"/>
    <col min="17" max="17" width="15.85546875" customWidth="1"/>
  </cols>
  <sheetData>
    <row r="1" spans="1:17" ht="20.25" x14ac:dyDescent="0.3">
      <c r="A1" s="18" t="s">
        <v>3</v>
      </c>
      <c r="B1" s="2"/>
      <c r="C1" s="2"/>
      <c r="D1" s="2"/>
      <c r="E1" s="2"/>
      <c r="G1" s="2"/>
      <c r="O1" s="19" t="s">
        <v>7</v>
      </c>
    </row>
    <row r="2" spans="1:17" ht="15.75" x14ac:dyDescent="0.25">
      <c r="A2" s="12" t="s">
        <v>4</v>
      </c>
      <c r="B2" s="2"/>
      <c r="C2" s="2"/>
      <c r="D2" s="2"/>
      <c r="E2" s="2"/>
      <c r="F2" s="2"/>
      <c r="G2" s="2"/>
    </row>
    <row r="3" spans="1:17" x14ac:dyDescent="0.2">
      <c r="A3" s="2"/>
      <c r="B3" s="2"/>
      <c r="C3" s="2"/>
      <c r="D3" s="2"/>
      <c r="E3" s="2"/>
      <c r="F3" s="2"/>
      <c r="G3" s="2"/>
      <c r="Q3" s="1" t="s">
        <v>31</v>
      </c>
    </row>
    <row r="4" spans="1:17" x14ac:dyDescent="0.2">
      <c r="A4" s="2"/>
      <c r="B4" s="10" t="s">
        <v>5</v>
      </c>
      <c r="C4" s="17" t="s">
        <v>37</v>
      </c>
      <c r="D4" s="17"/>
      <c r="E4" s="17"/>
      <c r="F4" s="2"/>
      <c r="G4" s="2"/>
      <c r="Q4" s="16" t="str">
        <f ca="1">"© 2012-" &amp; YEAR(TODAY()) &amp; " Vertex42 LLC"</f>
        <v>© 2012-2017 Vertex42 LLC</v>
      </c>
    </row>
    <row r="5" spans="1:17" x14ac:dyDescent="0.2">
      <c r="A5" s="2"/>
      <c r="B5" s="10" t="s">
        <v>6</v>
      </c>
      <c r="C5" s="65" t="s">
        <v>38</v>
      </c>
      <c r="D5" s="65"/>
      <c r="E5" s="2"/>
      <c r="F5" s="2"/>
      <c r="G5" s="2"/>
    </row>
    <row r="6" spans="1:17" x14ac:dyDescent="0.2">
      <c r="A6" s="2"/>
      <c r="B6" s="2"/>
      <c r="C6" s="6" t="s">
        <v>1</v>
      </c>
      <c r="D6" s="2"/>
      <c r="E6" s="2"/>
      <c r="F6" s="2"/>
      <c r="G6" s="2"/>
    </row>
    <row r="7" spans="1:17" x14ac:dyDescent="0.2">
      <c r="A7" s="2"/>
      <c r="B7" s="10" t="s">
        <v>35</v>
      </c>
      <c r="C7" s="66" t="s">
        <v>36</v>
      </c>
      <c r="D7" s="66"/>
      <c r="E7" s="2"/>
      <c r="F7" s="2"/>
      <c r="G7" s="2"/>
    </row>
    <row r="8" spans="1:17" x14ac:dyDescent="0.2">
      <c r="A8" s="2"/>
      <c r="B8" s="2"/>
      <c r="C8" s="6"/>
      <c r="D8" s="2"/>
      <c r="E8" s="2"/>
      <c r="F8" s="2"/>
      <c r="G8" s="2"/>
    </row>
    <row r="9" spans="1:17" x14ac:dyDescent="0.2">
      <c r="A9" s="21" t="s">
        <v>40</v>
      </c>
      <c r="B9" s="20"/>
      <c r="C9" s="6"/>
      <c r="D9" s="2"/>
      <c r="E9" s="2"/>
      <c r="F9" s="2"/>
      <c r="G9" s="2"/>
    </row>
    <row r="10" spans="1:17" x14ac:dyDescent="0.2">
      <c r="A10" s="2"/>
      <c r="B10" s="67" t="s">
        <v>39</v>
      </c>
      <c r="C10" s="67"/>
      <c r="D10" s="67"/>
      <c r="E10" s="67"/>
      <c r="F10" s="2"/>
      <c r="G10" s="2"/>
    </row>
    <row r="11" spans="1:17" x14ac:dyDescent="0.2">
      <c r="A11" s="2"/>
      <c r="B11" s="67"/>
      <c r="C11" s="67"/>
      <c r="D11" s="67"/>
      <c r="E11" s="67"/>
      <c r="F11" s="2"/>
      <c r="G11" s="2"/>
    </row>
    <row r="12" spans="1:17" x14ac:dyDescent="0.2">
      <c r="A12" s="2"/>
      <c r="B12" s="67"/>
      <c r="C12" s="67"/>
      <c r="D12" s="67"/>
      <c r="E12" s="67"/>
      <c r="F12" s="2"/>
      <c r="G12" s="2"/>
    </row>
    <row r="13" spans="1:17" x14ac:dyDescent="0.2">
      <c r="A13" s="2"/>
      <c r="B13" s="67"/>
      <c r="C13" s="67"/>
      <c r="D13" s="67"/>
      <c r="E13" s="67"/>
      <c r="F13" s="2"/>
      <c r="G13" s="2"/>
    </row>
    <row r="14" spans="1:17" x14ac:dyDescent="0.2">
      <c r="A14" s="2"/>
      <c r="B14" s="67"/>
      <c r="C14" s="67"/>
      <c r="D14" s="67"/>
      <c r="E14" s="67"/>
      <c r="F14" s="2"/>
      <c r="G14" s="2"/>
    </row>
    <row r="15" spans="1:17" x14ac:dyDescent="0.2">
      <c r="A15" s="2"/>
      <c r="B15" s="67"/>
      <c r="C15" s="67"/>
      <c r="D15" s="67"/>
      <c r="E15" s="67"/>
      <c r="F15" s="2"/>
      <c r="G15" s="2"/>
    </row>
    <row r="16" spans="1:17" x14ac:dyDescent="0.2">
      <c r="A16" s="2"/>
      <c r="B16" s="67"/>
      <c r="C16" s="67"/>
      <c r="D16" s="67"/>
      <c r="E16" s="67"/>
      <c r="F16" s="2"/>
      <c r="G16" s="2"/>
    </row>
    <row r="17" spans="1:11" x14ac:dyDescent="0.2">
      <c r="A17" s="2"/>
      <c r="B17" s="67"/>
      <c r="C17" s="67"/>
      <c r="D17" s="67"/>
      <c r="E17" s="67"/>
      <c r="F17" s="2"/>
      <c r="G17" s="2"/>
    </row>
    <row r="18" spans="1:11" x14ac:dyDescent="0.2">
      <c r="A18" s="2"/>
      <c r="B18" s="67"/>
      <c r="C18" s="67"/>
      <c r="D18" s="67"/>
      <c r="E18" s="67"/>
      <c r="F18" s="2"/>
      <c r="G18" s="2"/>
    </row>
    <row r="19" spans="1:11" x14ac:dyDescent="0.2">
      <c r="A19" s="2"/>
      <c r="B19" s="2"/>
      <c r="C19" s="6"/>
      <c r="D19" s="2"/>
      <c r="E19" s="2"/>
      <c r="F19" s="2"/>
      <c r="G19" s="2"/>
    </row>
    <row r="20" spans="1:11" ht="15.75" x14ac:dyDescent="0.25">
      <c r="A20" s="12" t="s">
        <v>48</v>
      </c>
      <c r="B20" s="2"/>
      <c r="C20" s="2"/>
      <c r="D20" s="9"/>
      <c r="E20" s="2"/>
      <c r="F20" s="2"/>
    </row>
    <row r="21" spans="1:11" x14ac:dyDescent="0.2">
      <c r="A21" s="60" t="s">
        <v>2</v>
      </c>
      <c r="B21" s="61" t="s">
        <v>0</v>
      </c>
      <c r="C21" s="62" t="s">
        <v>28</v>
      </c>
      <c r="D21" s="64">
        <v>1</v>
      </c>
      <c r="E21" s="64">
        <v>2</v>
      </c>
      <c r="F21" s="64">
        <v>3</v>
      </c>
      <c r="G21" s="64">
        <v>4</v>
      </c>
      <c r="H21" s="64">
        <v>5</v>
      </c>
      <c r="I21" s="64">
        <v>6</v>
      </c>
      <c r="K21" s="4" t="s">
        <v>33</v>
      </c>
    </row>
    <row r="22" spans="1:11" x14ac:dyDescent="0.2">
      <c r="A22" s="60"/>
      <c r="B22" s="68"/>
      <c r="C22" s="69"/>
      <c r="D22" s="64"/>
      <c r="E22" s="64"/>
      <c r="F22" s="64"/>
      <c r="G22" s="64"/>
      <c r="H22" s="64"/>
      <c r="I22" s="64"/>
      <c r="K22" s="4"/>
    </row>
    <row r="23" spans="1:11" x14ac:dyDescent="0.2">
      <c r="A23" s="32">
        <v>1</v>
      </c>
      <c r="B23" s="70" t="s">
        <v>65</v>
      </c>
      <c r="C23" s="24">
        <f>SUM(D23:I23)</f>
        <v>95000</v>
      </c>
      <c r="D23" s="71">
        <v>15833</v>
      </c>
      <c r="E23" s="71">
        <v>15833</v>
      </c>
      <c r="F23" s="71">
        <v>15833</v>
      </c>
      <c r="G23" s="71">
        <v>15833</v>
      </c>
      <c r="H23" s="71">
        <v>15833</v>
      </c>
      <c r="I23" s="71">
        <v>15835</v>
      </c>
      <c r="J23" s="25"/>
      <c r="K23" s="4" t="s">
        <v>45</v>
      </c>
    </row>
    <row r="24" spans="1:11" x14ac:dyDescent="0.2">
      <c r="A24" s="32">
        <v>2</v>
      </c>
      <c r="B24" s="70" t="s">
        <v>66</v>
      </c>
      <c r="C24" s="24">
        <f>SUM(D24:I24)</f>
        <v>11400</v>
      </c>
      <c r="D24" s="71">
        <v>11400</v>
      </c>
      <c r="E24" s="72"/>
      <c r="F24" s="72"/>
      <c r="G24" s="72"/>
      <c r="H24" s="72"/>
      <c r="I24" s="72"/>
      <c r="J24" s="25"/>
    </row>
    <row r="25" spans="1:11" x14ac:dyDescent="0.2">
      <c r="A25" s="32">
        <v>3</v>
      </c>
      <c r="B25" s="70" t="s">
        <v>67</v>
      </c>
      <c r="C25" s="24">
        <f>SUM(D25:I25)</f>
        <v>0</v>
      </c>
      <c r="D25" s="72"/>
      <c r="E25" s="72"/>
      <c r="F25" s="72"/>
      <c r="G25" s="72"/>
      <c r="H25" s="72"/>
      <c r="I25" s="72"/>
      <c r="J25" s="25"/>
    </row>
    <row r="26" spans="1:11" x14ac:dyDescent="0.2">
      <c r="A26" s="32">
        <v>4</v>
      </c>
      <c r="B26" s="70" t="s">
        <v>68</v>
      </c>
      <c r="C26" s="24"/>
      <c r="D26" s="72"/>
      <c r="E26" s="72">
        <v>3500</v>
      </c>
      <c r="F26" s="72">
        <v>3500</v>
      </c>
      <c r="G26" s="72">
        <v>3500</v>
      </c>
      <c r="H26" s="72"/>
      <c r="I26" s="72"/>
      <c r="J26" s="25"/>
    </row>
    <row r="27" spans="1:11" x14ac:dyDescent="0.2">
      <c r="A27" s="32">
        <v>5</v>
      </c>
      <c r="B27" s="70" t="s">
        <v>69</v>
      </c>
      <c r="C27" s="24"/>
      <c r="D27" s="72"/>
      <c r="E27" s="72">
        <v>3560</v>
      </c>
      <c r="F27" s="72">
        <v>3560</v>
      </c>
      <c r="G27" s="72">
        <v>3560</v>
      </c>
      <c r="H27" s="72"/>
      <c r="I27" s="72"/>
      <c r="J27" s="25"/>
    </row>
    <row r="28" spans="1:11" x14ac:dyDescent="0.2">
      <c r="A28" s="32">
        <v>6</v>
      </c>
      <c r="B28" s="70" t="s">
        <v>70</v>
      </c>
      <c r="C28" s="24">
        <f>SUM(D28:I28)</f>
        <v>7800</v>
      </c>
      <c r="D28" s="72"/>
      <c r="E28" s="72">
        <v>2600</v>
      </c>
      <c r="F28" s="72">
        <v>2600</v>
      </c>
      <c r="G28" s="72">
        <v>2600</v>
      </c>
      <c r="H28" s="72"/>
      <c r="I28" s="72"/>
      <c r="J28" s="25"/>
    </row>
    <row r="29" spans="1:11" x14ac:dyDescent="0.2">
      <c r="A29" s="32">
        <v>7</v>
      </c>
      <c r="B29" s="70" t="s">
        <v>71</v>
      </c>
      <c r="C29" s="24">
        <f>SUM(D29:I29)</f>
        <v>7020</v>
      </c>
      <c r="D29" s="72"/>
      <c r="E29" s="72">
        <v>2340</v>
      </c>
      <c r="F29" s="72">
        <v>2340</v>
      </c>
      <c r="G29" s="72">
        <v>2340</v>
      </c>
      <c r="H29" s="72"/>
      <c r="I29" s="72"/>
      <c r="J29" s="25"/>
    </row>
    <row r="30" spans="1:11" x14ac:dyDescent="0.2">
      <c r="A30" s="32">
        <v>8</v>
      </c>
      <c r="B30" s="70" t="s">
        <v>72</v>
      </c>
      <c r="C30" s="24">
        <f>SUM(D30:I30)</f>
        <v>0</v>
      </c>
      <c r="D30" s="72"/>
      <c r="E30" s="72"/>
      <c r="F30" s="72"/>
      <c r="G30" s="72"/>
      <c r="H30" s="72"/>
      <c r="I30" s="72"/>
      <c r="J30" s="25"/>
    </row>
    <row r="31" spans="1:11" x14ac:dyDescent="0.2">
      <c r="A31" s="32">
        <v>9</v>
      </c>
      <c r="B31" s="70" t="s">
        <v>73</v>
      </c>
      <c r="C31" s="24">
        <f>SUM(D31:I31)</f>
        <v>12600</v>
      </c>
      <c r="D31" s="72"/>
      <c r="E31" s="72"/>
      <c r="F31" s="72"/>
      <c r="G31" s="72">
        <v>4200</v>
      </c>
      <c r="H31" s="72">
        <v>4200</v>
      </c>
      <c r="I31" s="72">
        <v>4200</v>
      </c>
      <c r="J31" s="25"/>
    </row>
    <row r="32" spans="1:11" x14ac:dyDescent="0.2">
      <c r="A32" s="32">
        <v>10</v>
      </c>
      <c r="B32" s="70" t="s">
        <v>74</v>
      </c>
      <c r="C32" s="24">
        <f>SUM(D32:I32)</f>
        <v>13800</v>
      </c>
      <c r="D32" s="72"/>
      <c r="E32" s="72"/>
      <c r="F32" s="72"/>
      <c r="G32" s="72">
        <v>4600</v>
      </c>
      <c r="H32" s="72">
        <v>4600</v>
      </c>
      <c r="I32" s="72">
        <v>4600</v>
      </c>
      <c r="J32" s="25"/>
    </row>
    <row r="33" spans="1:17" x14ac:dyDescent="0.2">
      <c r="A33" s="32">
        <v>11</v>
      </c>
      <c r="B33" s="70" t="s">
        <v>75</v>
      </c>
      <c r="C33" s="24">
        <f>SUM(D33:I33)</f>
        <v>8400</v>
      </c>
      <c r="D33" s="72"/>
      <c r="E33" s="72"/>
      <c r="F33" s="72"/>
      <c r="G33" s="72">
        <v>2800</v>
      </c>
      <c r="H33" s="72">
        <v>2800</v>
      </c>
      <c r="I33" s="72">
        <v>2800</v>
      </c>
      <c r="J33" s="25"/>
    </row>
    <row r="34" spans="1:17" x14ac:dyDescent="0.2">
      <c r="A34" s="32">
        <v>12</v>
      </c>
      <c r="B34" s="70" t="s">
        <v>76</v>
      </c>
      <c r="C34" s="24">
        <f>SUM(D34:I34)</f>
        <v>6180</v>
      </c>
      <c r="D34" s="72"/>
      <c r="E34" s="72"/>
      <c r="F34" s="72"/>
      <c r="G34" s="72">
        <v>2060</v>
      </c>
      <c r="H34" s="72">
        <v>2060</v>
      </c>
      <c r="I34" s="72">
        <v>2060</v>
      </c>
      <c r="J34" s="25"/>
    </row>
    <row r="35" spans="1:17" x14ac:dyDescent="0.2">
      <c r="A35" s="32">
        <v>13</v>
      </c>
      <c r="B35" s="70" t="s">
        <v>77</v>
      </c>
      <c r="C35" s="24">
        <f>SUM(D35:I35)</f>
        <v>9600</v>
      </c>
      <c r="D35" s="72"/>
      <c r="E35" s="72"/>
      <c r="F35" s="72"/>
      <c r="G35" s="72"/>
      <c r="H35" s="72"/>
      <c r="I35" s="73">
        <v>9600</v>
      </c>
      <c r="J35" s="25"/>
    </row>
    <row r="36" spans="1:17" x14ac:dyDescent="0.2">
      <c r="A36" s="32">
        <v>14</v>
      </c>
      <c r="B36" s="70" t="s">
        <v>78</v>
      </c>
      <c r="C36" s="24">
        <f>SUM(D36:I36)</f>
        <v>7020</v>
      </c>
      <c r="D36" s="72"/>
      <c r="E36" s="72"/>
      <c r="F36" s="72"/>
      <c r="G36" s="72"/>
      <c r="H36" s="72"/>
      <c r="I36" s="73">
        <v>7020</v>
      </c>
      <c r="J36" s="25"/>
    </row>
    <row r="37" spans="1:17" x14ac:dyDescent="0.2">
      <c r="A37" s="15" t="s">
        <v>30</v>
      </c>
      <c r="B37" s="5"/>
      <c r="C37" s="5"/>
      <c r="D37" s="5"/>
      <c r="E37" s="5"/>
      <c r="F37" s="5"/>
      <c r="G37" s="5"/>
      <c r="H37" s="5"/>
      <c r="I37" s="5"/>
      <c r="J37" s="25"/>
      <c r="K37" s="4" t="s">
        <v>34</v>
      </c>
    </row>
    <row r="38" spans="1:17" x14ac:dyDescent="0.2">
      <c r="A38" s="25"/>
      <c r="B38" s="27" t="s">
        <v>49</v>
      </c>
      <c r="C38" s="26">
        <f>SUM(C23:C36)</f>
        <v>178820</v>
      </c>
      <c r="D38" s="28">
        <f>SUM(D23:D37)</f>
        <v>27233</v>
      </c>
      <c r="E38" s="28">
        <f t="shared" ref="E38:I38" si="0">SUM(E23:E37)</f>
        <v>27833</v>
      </c>
      <c r="F38" s="28">
        <f t="shared" si="0"/>
        <v>27833</v>
      </c>
      <c r="G38" s="28">
        <f t="shared" si="0"/>
        <v>41493</v>
      </c>
      <c r="H38" s="28">
        <f t="shared" si="0"/>
        <v>29493</v>
      </c>
      <c r="I38" s="28">
        <f t="shared" si="0"/>
        <v>46115</v>
      </c>
      <c r="J38" s="25"/>
    </row>
    <row r="39" spans="1:17" x14ac:dyDescent="0.2">
      <c r="A39" s="25"/>
      <c r="B39" s="27"/>
      <c r="C39" s="29" t="s">
        <v>23</v>
      </c>
      <c r="D39" s="30">
        <f>IF(ISBLANK(D21),NA(),SUM($D38:D38))</f>
        <v>27233</v>
      </c>
      <c r="E39" s="30">
        <f>IF(ISBLANK(E21),NA(),SUM($D38:E38))</f>
        <v>55066</v>
      </c>
      <c r="F39" s="30">
        <f>IF(ISBLANK(F21),NA(),SUM($D38:F38))</f>
        <v>82899</v>
      </c>
      <c r="G39" s="30">
        <f>IF(ISBLANK(G21),NA(),SUM($D38:G38))</f>
        <v>124392</v>
      </c>
      <c r="H39" s="30">
        <f>IF(ISBLANK(H21),NA(),SUM($D38:H38))</f>
        <v>153885</v>
      </c>
      <c r="I39" s="30">
        <f>IF(ISBLANK(I21),NA(),SUM($D38:I38))</f>
        <v>200000</v>
      </c>
      <c r="J39" s="25"/>
    </row>
    <row r="40" spans="1:17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7" ht="15.75" x14ac:dyDescent="0.25">
      <c r="A41" s="3" t="s">
        <v>55</v>
      </c>
    </row>
    <row r="42" spans="1:17" x14ac:dyDescent="0.2">
      <c r="A42" s="25"/>
      <c r="B42" s="25"/>
      <c r="C42" s="29" t="s">
        <v>21</v>
      </c>
      <c r="D42" s="31"/>
      <c r="E42" s="31"/>
      <c r="F42" s="31"/>
      <c r="G42" s="31"/>
      <c r="H42" s="31"/>
      <c r="I42" s="28"/>
      <c r="J42" s="74">
        <v>90000</v>
      </c>
      <c r="K42" s="31"/>
      <c r="L42" s="31"/>
      <c r="M42" s="31"/>
      <c r="N42" s="31"/>
      <c r="O42" s="31"/>
      <c r="P42" s="25"/>
      <c r="Q42" s="4" t="s">
        <v>46</v>
      </c>
    </row>
    <row r="43" spans="1:17" x14ac:dyDescent="0.2">
      <c r="A43" s="25"/>
      <c r="B43" s="25"/>
      <c r="C43" s="29" t="s">
        <v>22</v>
      </c>
      <c r="D43" s="31"/>
      <c r="E43" s="31"/>
      <c r="F43" s="31"/>
      <c r="G43" s="31"/>
      <c r="H43" s="31"/>
      <c r="I43" s="31">
        <v>0</v>
      </c>
      <c r="J43" s="74">
        <v>100000</v>
      </c>
      <c r="K43" s="31"/>
      <c r="L43" s="31"/>
      <c r="M43" s="31"/>
      <c r="N43" s="31"/>
      <c r="O43" s="31"/>
      <c r="P43" s="25"/>
      <c r="Q43" s="4" t="s">
        <v>41</v>
      </c>
    </row>
    <row r="44" spans="1:17" x14ac:dyDescent="0.2">
      <c r="A44" s="25"/>
      <c r="B44" s="25"/>
      <c r="C44" s="25"/>
      <c r="D44" s="25"/>
      <c r="E44" s="25"/>
      <c r="F44" s="25"/>
      <c r="G44" s="25"/>
      <c r="H44" s="25"/>
      <c r="I44" s="25"/>
      <c r="J44" s="76">
        <v>120000</v>
      </c>
      <c r="K44" s="25"/>
      <c r="L44" s="25"/>
      <c r="M44" s="25"/>
      <c r="N44" s="25"/>
      <c r="O44" s="25"/>
      <c r="P44" s="25"/>
    </row>
    <row r="45" spans="1:17" ht="15.75" x14ac:dyDescent="0.25">
      <c r="A45" s="3" t="s">
        <v>32</v>
      </c>
    </row>
    <row r="46" spans="1:17" x14ac:dyDescent="0.2">
      <c r="C46" s="14" t="s">
        <v>25</v>
      </c>
      <c r="D46" s="11"/>
      <c r="E46" s="11"/>
      <c r="F46" s="11"/>
      <c r="G46" s="11"/>
      <c r="H46" s="11"/>
      <c r="I46" s="11"/>
      <c r="J46" s="11">
        <f>IF(AND(ISBLANK(J42),ISBLANK(J43))," - ",J43-J42)</f>
        <v>10000</v>
      </c>
      <c r="K46" s="11" t="str">
        <f>IF(AND(ISBLANK(K42),ISBLANK(K43))," - ",K43-K42)</f>
        <v xml:space="preserve"> - </v>
      </c>
      <c r="L46" s="11" t="str">
        <f>IF(AND(ISBLANK(L42),ISBLANK(L43))," - ",L43-L42)</f>
        <v xml:space="preserve"> - </v>
      </c>
      <c r="M46" s="11" t="str">
        <f>IF(AND(ISBLANK(M42),ISBLANK(M43))," - ",M43-M42)</f>
        <v xml:space="preserve"> - </v>
      </c>
      <c r="N46" s="11" t="str">
        <f>IF(AND(ISBLANK(N42),ISBLANK(N43))," - ",N43-N42)</f>
        <v xml:space="preserve"> - </v>
      </c>
      <c r="O46" s="11" t="str">
        <f>IF(AND(ISBLANK(O42),ISBLANK(O43))," - ",O43-O42)</f>
        <v xml:space="preserve"> - </v>
      </c>
    </row>
    <row r="47" spans="1:17" x14ac:dyDescent="0.2">
      <c r="C47" s="14" t="s">
        <v>24</v>
      </c>
      <c r="D47" s="11"/>
      <c r="E47" s="11"/>
      <c r="F47" s="11"/>
      <c r="G47" s="11"/>
      <c r="H47" s="11"/>
      <c r="I47" s="11"/>
      <c r="J47" s="75">
        <f>J43-J44</f>
        <v>-20000</v>
      </c>
      <c r="K47" s="11" t="str">
        <f>IF(AND(ISBLANK(K42),ISBLANK(K43))," - ",K43-#REF!)</f>
        <v xml:space="preserve"> - </v>
      </c>
      <c r="L47" s="11" t="str">
        <f>IF(AND(ISBLANK(L42),ISBLANK(L43))," - ",L43-#REF!)</f>
        <v xml:space="preserve"> - </v>
      </c>
      <c r="M47" s="11" t="str">
        <f>IF(AND(ISBLANK(M42),ISBLANK(M43))," - ",M43-#REF!)</f>
        <v xml:space="preserve"> - </v>
      </c>
      <c r="N47" s="11" t="str">
        <f>IF(AND(ISBLANK(N42),ISBLANK(N43))," - ",N43-#REF!)</f>
        <v xml:space="preserve"> - </v>
      </c>
      <c r="O47" s="11" t="str">
        <f>IF(AND(ISBLANK(O42),ISBLANK(O43))," - ",O43-#REF!)</f>
        <v xml:space="preserve"> - </v>
      </c>
    </row>
    <row r="48" spans="1:17" x14ac:dyDescent="0.2">
      <c r="C48" s="14" t="s">
        <v>26</v>
      </c>
      <c r="D48" s="36"/>
      <c r="E48" s="36"/>
      <c r="F48" s="36"/>
      <c r="G48" s="36"/>
      <c r="H48" s="36"/>
      <c r="I48" s="36"/>
      <c r="J48" s="36">
        <f>IF(AND(ISBLANK(J42),ISBLANK(J43))," - ",J43/J42)</f>
        <v>1.1111111111111112</v>
      </c>
      <c r="K48" s="36" t="str">
        <f>IF(AND(ISBLANK(K42),ISBLANK(K43))," - ",K43/K42)</f>
        <v xml:space="preserve"> - </v>
      </c>
      <c r="L48" s="36" t="str">
        <f>IF(AND(ISBLANK(L42),ISBLANK(L43))," - ",L43/L42)</f>
        <v xml:space="preserve"> - </v>
      </c>
      <c r="M48" s="36" t="str">
        <f>IF(AND(ISBLANK(M42),ISBLANK(M43))," - ",M43/M42)</f>
        <v xml:space="preserve"> - </v>
      </c>
      <c r="N48" s="36" t="str">
        <f>IF(AND(ISBLANK(N42),ISBLANK(N43))," - ",N43/N42)</f>
        <v xml:space="preserve"> - </v>
      </c>
      <c r="O48" s="36" t="str">
        <f>IF(AND(ISBLANK(O42),ISBLANK(O43))," - ",O43/O42)</f>
        <v xml:space="preserve"> - </v>
      </c>
    </row>
    <row r="49" spans="3:15" x14ac:dyDescent="0.2">
      <c r="C49" s="14" t="s">
        <v>27</v>
      </c>
      <c r="D49" s="36"/>
      <c r="E49" s="36"/>
      <c r="F49" s="36"/>
      <c r="G49" s="36"/>
      <c r="H49" s="36"/>
      <c r="I49" s="36"/>
      <c r="J49" s="36">
        <f>J43/J44</f>
        <v>0.83333333333333337</v>
      </c>
      <c r="K49" s="36" t="str">
        <f>IF(AND(ISBLANK(K42),ISBLANK(K43))," - ",K43/#REF!)</f>
        <v xml:space="preserve"> - </v>
      </c>
      <c r="L49" s="36" t="str">
        <f>IF(AND(ISBLANK(L42),ISBLANK(L43))," - ",L43/#REF!)</f>
        <v xml:space="preserve"> - </v>
      </c>
      <c r="M49" s="36" t="str">
        <f>IF(AND(ISBLANK(M42),ISBLANK(M43))," - ",M43/#REF!)</f>
        <v xml:space="preserve"> - </v>
      </c>
      <c r="N49" s="36" t="str">
        <f>IF(AND(ISBLANK(N42),ISBLANK(N43))," - ",N43/#REF!)</f>
        <v xml:space="preserve"> - </v>
      </c>
      <c r="O49" s="36" t="str">
        <f>IF(AND(ISBLANK(O42),ISBLANK(O43))," - ",O43/#REF!)</f>
        <v xml:space="preserve"> - </v>
      </c>
    </row>
    <row r="50" spans="3:15" x14ac:dyDescent="0.2">
      <c r="C50" s="14" t="s">
        <v>29</v>
      </c>
      <c r="D50" s="37"/>
      <c r="E50" s="37"/>
      <c r="F50" s="37"/>
      <c r="G50" s="37"/>
      <c r="H50" s="37"/>
      <c r="I50" s="37"/>
      <c r="J50" s="37">
        <v>1800.01</v>
      </c>
      <c r="K50" s="37" t="str">
        <f>IF(AND(ISBLANK(K42),ISBLANK(K43))," - ",$C$38/K48)</f>
        <v xml:space="preserve"> - </v>
      </c>
      <c r="L50" s="37" t="str">
        <f>IF(AND(ISBLANK(L42),ISBLANK(L43))," - ",$C$38/L48)</f>
        <v xml:space="preserve"> - </v>
      </c>
      <c r="M50" s="37" t="str">
        <f>IF(AND(ISBLANK(M42),ISBLANK(M43))," - ",$C$38/M48)</f>
        <v xml:space="preserve"> - </v>
      </c>
      <c r="N50" s="37" t="str">
        <f>IF(AND(ISBLANK(N42),ISBLANK(N43))," - ",$C$38/N48)</f>
        <v xml:space="preserve"> - </v>
      </c>
      <c r="O50" s="37" t="str">
        <f>IF(AND(ISBLANK(O42),ISBLANK(O43))," - ",$C$38/O48)</f>
        <v xml:space="preserve"> - </v>
      </c>
    </row>
  </sheetData>
  <mergeCells count="3">
    <mergeCell ref="C5:D5"/>
    <mergeCell ref="C7:D7"/>
    <mergeCell ref="B10:E18"/>
  </mergeCells>
  <phoneticPr fontId="5" type="noConversion"/>
  <conditionalFormatting sqref="D48:O49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46:O47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hyperlinks>
    <hyperlink ref="Q3" r:id="rId1"/>
  </hyperlinks>
  <pageMargins left="0.5" right="0.5" top="0.25" bottom="0.5" header="0.5" footer="0.25"/>
  <pageSetup scale="90" orientation="landscape" r:id="rId2"/>
  <headerFooter scaleWithDoc="0">
    <oddFooter>&amp;L&amp;8&amp;K01+049http://www.vertex42.com/ExcelTemplates/earned-value-management.html&amp;R&amp;8&amp;K01+049EVM Template © 2012 Vertex42 LLC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workbookViewId="0">
      <selection activeCell="A2" sqref="A2"/>
    </sheetView>
  </sheetViews>
  <sheetFormatPr defaultRowHeight="12.75" x14ac:dyDescent="0.2"/>
  <cols>
    <col min="1" max="1" width="6.5703125" customWidth="1"/>
    <col min="2" max="2" width="22" customWidth="1"/>
    <col min="3" max="3" width="6.42578125" customWidth="1"/>
    <col min="4" max="15" width="8.7109375" customWidth="1"/>
    <col min="17" max="17" width="17.28515625" customWidth="1"/>
  </cols>
  <sheetData>
    <row r="1" spans="1:17" ht="20.25" x14ac:dyDescent="0.3">
      <c r="A1" s="23" t="s">
        <v>42</v>
      </c>
    </row>
    <row r="2" spans="1:17" ht="15.75" x14ac:dyDescent="0.25">
      <c r="A2" s="12"/>
      <c r="B2" s="2"/>
      <c r="C2" s="2"/>
      <c r="D2" s="2"/>
      <c r="E2" s="2"/>
      <c r="F2" s="2"/>
      <c r="G2" s="2"/>
    </row>
    <row r="3" spans="1:17" x14ac:dyDescent="0.2">
      <c r="A3" s="9" t="s">
        <v>51</v>
      </c>
      <c r="B3" s="2"/>
      <c r="C3" s="2"/>
      <c r="D3" s="2"/>
      <c r="E3" s="2"/>
      <c r="F3" s="2"/>
      <c r="G3" s="2"/>
      <c r="Q3" s="1" t="s">
        <v>31</v>
      </c>
    </row>
    <row r="4" spans="1:17" x14ac:dyDescent="0.2">
      <c r="A4" s="9" t="s">
        <v>43</v>
      </c>
      <c r="Q4" s="16" t="str">
        <f ca="1">"© 2012-" &amp; YEAR(TODAY()) &amp; " Vertex42 LLC"</f>
        <v>© 2012-2017 Vertex42 LLC</v>
      </c>
    </row>
    <row r="5" spans="1:17" x14ac:dyDescent="0.2">
      <c r="A5" s="13" t="s">
        <v>44</v>
      </c>
      <c r="B5" s="2"/>
      <c r="C5" s="2"/>
      <c r="D5" s="9"/>
      <c r="E5" s="2"/>
      <c r="F5" s="2"/>
    </row>
    <row r="7" spans="1:17" ht="18" x14ac:dyDescent="0.25">
      <c r="A7" s="12" t="s">
        <v>22</v>
      </c>
      <c r="B7" s="2"/>
      <c r="C7" s="2"/>
      <c r="D7" s="9"/>
      <c r="E7" s="2"/>
      <c r="F7" s="2"/>
      <c r="G7" s="2"/>
      <c r="O7" s="19"/>
    </row>
    <row r="8" spans="1:17" x14ac:dyDescent="0.2">
      <c r="A8" s="60" t="s">
        <v>2</v>
      </c>
      <c r="B8" s="61" t="s">
        <v>0</v>
      </c>
      <c r="C8" s="62" t="s">
        <v>28</v>
      </c>
      <c r="D8" s="63" t="s">
        <v>8</v>
      </c>
      <c r="E8" s="63" t="s">
        <v>9</v>
      </c>
      <c r="F8" s="63" t="s">
        <v>10</v>
      </c>
      <c r="G8" s="63" t="s">
        <v>11</v>
      </c>
      <c r="H8" s="63" t="s">
        <v>12</v>
      </c>
      <c r="I8" s="63" t="s">
        <v>13</v>
      </c>
      <c r="J8" s="63" t="s">
        <v>14</v>
      </c>
      <c r="K8" s="63" t="s">
        <v>15</v>
      </c>
      <c r="L8" s="63" t="s">
        <v>16</v>
      </c>
      <c r="M8" s="63" t="s">
        <v>17</v>
      </c>
      <c r="N8" s="63" t="s">
        <v>18</v>
      </c>
      <c r="O8" s="63" t="s">
        <v>19</v>
      </c>
    </row>
    <row r="9" spans="1:17" x14ac:dyDescent="0.2">
      <c r="A9" s="7">
        <f>IF(ISBLANK(Report!A23)," - ",Report!A23)</f>
        <v>1</v>
      </c>
      <c r="B9" t="str">
        <f>IF(ISBLANK(Report!B33)," - ",Report!B33)</f>
        <v>4.3 Tracking system</v>
      </c>
      <c r="C9">
        <f>Report!C23</f>
        <v>95000</v>
      </c>
      <c r="D9" s="34">
        <v>0.15</v>
      </c>
      <c r="E9" s="34">
        <v>0.5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34"/>
      <c r="L9" s="34"/>
      <c r="M9" s="34"/>
      <c r="N9" s="34"/>
      <c r="O9" s="34"/>
    </row>
    <row r="10" spans="1:17" x14ac:dyDescent="0.2">
      <c r="A10" s="7">
        <f>IF(ISBLANK(Report!A24)," - ",Report!A24)</f>
        <v>2</v>
      </c>
      <c r="B10" t="str">
        <f>IF(ISBLANK(Report!B24)," - ",Report!B24)</f>
        <v>2. Requirements definition</v>
      </c>
      <c r="C10">
        <f>Report!C24</f>
        <v>11400</v>
      </c>
      <c r="D10" s="34"/>
      <c r="E10" s="34">
        <v>0.25</v>
      </c>
      <c r="F10" s="34">
        <v>0.3</v>
      </c>
      <c r="G10" s="34">
        <v>0.6</v>
      </c>
      <c r="H10" s="34">
        <v>0.75</v>
      </c>
      <c r="I10" s="34">
        <v>0.9</v>
      </c>
      <c r="J10" s="34">
        <v>1</v>
      </c>
      <c r="K10" s="34"/>
      <c r="L10" s="34"/>
      <c r="M10" s="34"/>
      <c r="N10" s="34"/>
      <c r="O10" s="34"/>
    </row>
    <row r="11" spans="1:17" x14ac:dyDescent="0.2">
      <c r="A11" s="7">
        <f>IF(ISBLANK(Report!A25)," - ",Report!A25)</f>
        <v>3</v>
      </c>
      <c r="B11" t="str">
        <f>IF(ISBLANK(Report!B25)," - ",Report!B25)</f>
        <v>3. Web site design</v>
      </c>
      <c r="C11">
        <f>Report!C25</f>
        <v>0</v>
      </c>
      <c r="D11" s="34"/>
      <c r="E11" s="34"/>
      <c r="F11" s="34">
        <v>0.25</v>
      </c>
      <c r="G11" s="34">
        <v>0.4</v>
      </c>
      <c r="H11" s="34">
        <v>0.5</v>
      </c>
      <c r="I11" s="34">
        <v>1</v>
      </c>
      <c r="J11" s="34">
        <v>1</v>
      </c>
      <c r="K11" s="34"/>
      <c r="L11" s="34"/>
      <c r="M11" s="34"/>
      <c r="N11" s="34"/>
      <c r="O11" s="34"/>
    </row>
    <row r="12" spans="1:17" x14ac:dyDescent="0.2">
      <c r="A12" s="7">
        <f>IF(ISBLANK(Report!A28)," - ",Report!A28)</f>
        <v>6</v>
      </c>
      <c r="B12" t="str">
        <f>IF(ISBLANK(Report!B28)," - ",Report!B28)</f>
        <v>3.3 Tracking system</v>
      </c>
      <c r="C12">
        <f>Report!C28</f>
        <v>7800</v>
      </c>
      <c r="D12" s="34"/>
      <c r="E12" s="34"/>
      <c r="F12" s="34"/>
      <c r="G12" s="34"/>
      <c r="H12" s="34">
        <v>0.25</v>
      </c>
      <c r="I12" s="34">
        <v>0.8</v>
      </c>
      <c r="J12" s="34">
        <v>0.9</v>
      </c>
      <c r="K12" s="34"/>
      <c r="L12" s="34"/>
      <c r="M12" s="34"/>
      <c r="N12" s="34"/>
      <c r="O12" s="34"/>
    </row>
    <row r="13" spans="1:17" x14ac:dyDescent="0.2">
      <c r="A13" s="7">
        <f>IF(ISBLANK(Report!A29)," - ",Report!A29)</f>
        <v>7</v>
      </c>
      <c r="B13" t="str">
        <f>IF(ISBLANK(Report!B29)," - ",Report!B29)</f>
        <v>3.4 Incentive system</v>
      </c>
      <c r="C13">
        <f>Report!C29</f>
        <v>7020</v>
      </c>
      <c r="D13" s="34"/>
      <c r="E13" s="34"/>
      <c r="F13" s="34"/>
      <c r="G13" s="34"/>
      <c r="H13" s="34"/>
      <c r="I13" s="34">
        <v>0.25</v>
      </c>
      <c r="J13" s="34">
        <v>0.75</v>
      </c>
      <c r="K13" s="34"/>
      <c r="L13" s="34"/>
      <c r="M13" s="34"/>
      <c r="N13" s="34"/>
      <c r="O13" s="34"/>
    </row>
    <row r="14" spans="1:17" x14ac:dyDescent="0.2">
      <c r="A14" s="7">
        <f>IF(ISBLANK(Report!A30)," - ",Report!A30)</f>
        <v>8</v>
      </c>
      <c r="B14" t="str">
        <f>IF(ISBLANK(Report!B30)," - ",Report!B30)</f>
        <v>4. Web site development</v>
      </c>
      <c r="C14">
        <f>Report!C30</f>
        <v>0</v>
      </c>
      <c r="D14" s="34"/>
      <c r="E14" s="34"/>
      <c r="F14" s="34"/>
      <c r="G14" s="34"/>
      <c r="H14" s="34"/>
      <c r="I14" s="34"/>
      <c r="J14" s="34">
        <v>0.5</v>
      </c>
      <c r="K14" s="34"/>
      <c r="L14" s="34"/>
      <c r="M14" s="34"/>
      <c r="N14" s="34"/>
      <c r="O14" s="34"/>
    </row>
    <row r="15" spans="1:17" x14ac:dyDescent="0.2">
      <c r="A15" s="7">
        <f>IF(ISBLANK(Report!A31)," - ",Report!A31)</f>
        <v>9</v>
      </c>
      <c r="B15" t="str">
        <f>IF(ISBLANK(Report!B31)," - ",Report!B31)</f>
        <v>4.1 Registration for recreational programs</v>
      </c>
      <c r="C15">
        <f>Report!C31</f>
        <v>12600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1:17" x14ac:dyDescent="0.2">
      <c r="A16" s="7">
        <f>IF(ISBLANK(Report!A32)," - ",Report!A32)</f>
        <v>10</v>
      </c>
      <c r="B16" t="str">
        <f>IF(ISBLANK(Report!B32)," - ",Report!B32)</f>
        <v>4.2 Registration for classes and programs</v>
      </c>
      <c r="C16">
        <f>Report!C32</f>
        <v>13800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x14ac:dyDescent="0.2">
      <c r="A17" s="7">
        <f>IF(ISBLANK(Report!A33)," - ",Report!A33)</f>
        <v>11</v>
      </c>
      <c r="B17" t="e">
        <f>IF(ISBLANK(Report!#REF!)," - ",Report!#REF!)</f>
        <v>#REF!</v>
      </c>
      <c r="C17">
        <f>Report!C33</f>
        <v>8400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1:15" x14ac:dyDescent="0.2">
      <c r="A18" s="7">
        <f>IF(ISBLANK(Report!A34)," - ",Report!A34)</f>
        <v>12</v>
      </c>
      <c r="B18" t="str">
        <f>IF(ISBLANK(Report!B34)," - ",Report!B34)</f>
        <v>4.4 Incentive system</v>
      </c>
      <c r="C18">
        <f>Report!C34</f>
        <v>6180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x14ac:dyDescent="0.2">
      <c r="A19" s="7">
        <f>IF(ISBLANK(Report!A35)," - ",Report!A35)</f>
        <v>13</v>
      </c>
      <c r="B19" t="str">
        <f>IF(ISBLANK(Report!B35)," - ",Report!B35)</f>
        <v>5. Testing</v>
      </c>
      <c r="C19">
        <f>Report!C35</f>
        <v>9600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x14ac:dyDescent="0.2">
      <c r="A20" s="7">
        <f>IF(ISBLANK(Report!A36)," - ",Report!A36)</f>
        <v>14</v>
      </c>
      <c r="B20" t="str">
        <f>IF(ISBLANK(Report!B36)," - ",Report!B36)</f>
        <v>6. Training, rollout, and support</v>
      </c>
      <c r="C20">
        <f>Report!C36</f>
        <v>7020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x14ac:dyDescent="0.2">
      <c r="A21" s="1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C22" s="8" t="s">
        <v>20</v>
      </c>
      <c r="D22" s="22">
        <f>SUMPRODUCT(D9:D21,$C$9:$C$21)</f>
        <v>14250</v>
      </c>
      <c r="E22" s="22">
        <f t="shared" ref="E22:O22" si="0">SUMPRODUCT(E9:E21,$C$9:$C$21)</f>
        <v>50350</v>
      </c>
      <c r="F22" s="22">
        <f t="shared" si="0"/>
        <v>98420</v>
      </c>
      <c r="G22" s="22">
        <f t="shared" si="0"/>
        <v>101840</v>
      </c>
      <c r="H22" s="22">
        <f t="shared" si="0"/>
        <v>105500</v>
      </c>
      <c r="I22" s="22">
        <f t="shared" si="0"/>
        <v>113255</v>
      </c>
      <c r="J22" s="22">
        <f t="shared" si="0"/>
        <v>118685</v>
      </c>
      <c r="K22" s="22">
        <f t="shared" si="0"/>
        <v>0</v>
      </c>
      <c r="L22" s="22">
        <f t="shared" si="0"/>
        <v>0</v>
      </c>
      <c r="M22" s="22">
        <f t="shared" si="0"/>
        <v>0</v>
      </c>
      <c r="N22" s="22">
        <f t="shared" si="0"/>
        <v>0</v>
      </c>
      <c r="O22" s="22">
        <f t="shared" si="0"/>
        <v>0</v>
      </c>
    </row>
  </sheetData>
  <phoneticPr fontId="5" type="noConversion"/>
  <hyperlinks>
    <hyperlink ref="Q3" r:id="rId1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showGridLines="0" workbookViewId="0"/>
  </sheetViews>
  <sheetFormatPr defaultRowHeight="12.75" x14ac:dyDescent="0.2"/>
  <cols>
    <col min="1" max="1" width="6.5703125" customWidth="1"/>
    <col min="2" max="2" width="22" customWidth="1"/>
    <col min="3" max="3" width="6.42578125" customWidth="1"/>
    <col min="4" max="15" width="8.7109375" customWidth="1"/>
    <col min="17" max="17" width="17.28515625" customWidth="1"/>
  </cols>
  <sheetData>
    <row r="1" spans="1:17" ht="20.25" x14ac:dyDescent="0.3">
      <c r="A1" s="23" t="s">
        <v>53</v>
      </c>
    </row>
    <row r="2" spans="1:17" ht="15.75" x14ac:dyDescent="0.25">
      <c r="A2" s="12"/>
      <c r="B2" s="2"/>
      <c r="C2" s="2"/>
      <c r="D2" s="2"/>
      <c r="E2" s="2"/>
      <c r="F2" s="2"/>
      <c r="G2" s="2"/>
    </row>
    <row r="3" spans="1:17" x14ac:dyDescent="0.2">
      <c r="A3" s="9" t="s">
        <v>54</v>
      </c>
      <c r="B3" s="2"/>
      <c r="C3" s="2"/>
      <c r="D3" s="2"/>
      <c r="E3" s="2"/>
      <c r="F3" s="2"/>
      <c r="G3" s="2"/>
      <c r="Q3" s="1" t="s">
        <v>31</v>
      </c>
    </row>
    <row r="4" spans="1:17" x14ac:dyDescent="0.2">
      <c r="A4" s="9" t="s">
        <v>43</v>
      </c>
      <c r="Q4" s="16" t="str">
        <f ca="1">"© 2012-" &amp; YEAR(TODAY()) &amp; " Vertex42 LLC"</f>
        <v>© 2012-2017 Vertex42 LLC</v>
      </c>
    </row>
    <row r="5" spans="1:17" x14ac:dyDescent="0.2">
      <c r="A5" s="13" t="s">
        <v>52</v>
      </c>
      <c r="B5" s="2"/>
      <c r="C5" s="2"/>
      <c r="D5" s="9"/>
      <c r="E5" s="2"/>
      <c r="F5" s="2"/>
    </row>
    <row r="7" spans="1:17" ht="18" x14ac:dyDescent="0.25">
      <c r="A7" s="12" t="s">
        <v>47</v>
      </c>
      <c r="B7" s="2"/>
      <c r="C7" s="2"/>
      <c r="D7" s="9"/>
      <c r="E7" s="2"/>
      <c r="F7" s="2"/>
      <c r="G7" s="2"/>
      <c r="O7" s="19"/>
    </row>
    <row r="8" spans="1:17" x14ac:dyDescent="0.2">
      <c r="A8" s="60" t="s">
        <v>2</v>
      </c>
      <c r="B8" s="61" t="s">
        <v>0</v>
      </c>
      <c r="C8" s="62"/>
      <c r="D8" s="63" t="s">
        <v>8</v>
      </c>
      <c r="E8" s="63" t="s">
        <v>9</v>
      </c>
      <c r="F8" s="63" t="s">
        <v>10</v>
      </c>
      <c r="G8" s="63" t="s">
        <v>11</v>
      </c>
      <c r="H8" s="63" t="s">
        <v>12</v>
      </c>
      <c r="I8" s="63" t="s">
        <v>13</v>
      </c>
      <c r="J8" s="63" t="s">
        <v>14</v>
      </c>
      <c r="K8" s="63" t="s">
        <v>15</v>
      </c>
      <c r="L8" s="63" t="s">
        <v>16</v>
      </c>
      <c r="M8" s="63" t="s">
        <v>17</v>
      </c>
      <c r="N8" s="63" t="s">
        <v>18</v>
      </c>
      <c r="O8" s="63" t="s">
        <v>19</v>
      </c>
    </row>
    <row r="9" spans="1:17" x14ac:dyDescent="0.2">
      <c r="A9" s="7">
        <f>IF(ISBLANK(Report!A23)," - ",Report!A23)</f>
        <v>1</v>
      </c>
      <c r="B9" t="str">
        <f>IF(ISBLANK(Report!B33)," - ",Report!B33)</f>
        <v>4.3 Tracking system</v>
      </c>
      <c r="D9" s="33">
        <v>800</v>
      </c>
      <c r="E9" s="33">
        <v>250</v>
      </c>
      <c r="F9" s="33">
        <v>1500</v>
      </c>
      <c r="G9" s="33"/>
      <c r="H9" s="33"/>
      <c r="I9" s="33"/>
      <c r="J9" s="33"/>
      <c r="K9" s="33"/>
      <c r="L9" s="33"/>
      <c r="M9" s="33"/>
      <c r="N9" s="33"/>
      <c r="O9" s="33"/>
    </row>
    <row r="10" spans="1:17" x14ac:dyDescent="0.2">
      <c r="A10" s="7">
        <f>IF(ISBLANK(Report!A24)," - ",Report!A24)</f>
        <v>2</v>
      </c>
      <c r="B10" t="str">
        <f>IF(ISBLANK(Report!B24)," - ",Report!B24)</f>
        <v>2. Requirements definition</v>
      </c>
      <c r="D10" s="31"/>
      <c r="E10" s="31">
        <v>900</v>
      </c>
      <c r="F10" s="31">
        <v>700</v>
      </c>
      <c r="G10" s="31">
        <v>1200</v>
      </c>
      <c r="H10" s="31">
        <v>1700</v>
      </c>
      <c r="I10" s="31"/>
      <c r="J10" s="31"/>
      <c r="K10" s="31"/>
      <c r="L10" s="31"/>
      <c r="M10" s="31"/>
      <c r="N10" s="31"/>
      <c r="O10" s="31"/>
    </row>
    <row r="11" spans="1:17" x14ac:dyDescent="0.2">
      <c r="A11" s="7">
        <f>IF(ISBLANK(Report!A25)," - ",Report!A25)</f>
        <v>3</v>
      </c>
      <c r="B11" t="str">
        <f>IF(ISBLANK(Report!B25)," - ",Report!B25)</f>
        <v>3. Web site design</v>
      </c>
      <c r="D11" s="31"/>
      <c r="E11" s="31"/>
      <c r="F11" s="31">
        <v>300</v>
      </c>
      <c r="G11" s="31">
        <v>300</v>
      </c>
      <c r="H11" s="31">
        <v>1250</v>
      </c>
      <c r="I11" s="31">
        <v>1500</v>
      </c>
      <c r="J11" s="31"/>
      <c r="K11" s="31"/>
      <c r="L11" s="31"/>
      <c r="M11" s="31"/>
      <c r="N11" s="31"/>
      <c r="O11" s="31"/>
    </row>
    <row r="12" spans="1:17" x14ac:dyDescent="0.2">
      <c r="A12" s="7">
        <f>IF(ISBLANK(Report!A28)," - ",Report!A28)</f>
        <v>6</v>
      </c>
      <c r="B12" t="str">
        <f>IF(ISBLANK(Report!B28)," - ",Report!B28)</f>
        <v>3.3 Tracking system</v>
      </c>
      <c r="D12" s="31"/>
      <c r="E12" s="31"/>
      <c r="F12" s="31">
        <v>100</v>
      </c>
      <c r="G12" s="31">
        <v>500</v>
      </c>
      <c r="H12" s="31">
        <v>900</v>
      </c>
      <c r="I12" s="31">
        <v>700</v>
      </c>
      <c r="J12" s="31">
        <v>400</v>
      </c>
      <c r="K12" s="31"/>
      <c r="L12" s="31"/>
      <c r="M12" s="31"/>
      <c r="N12" s="31"/>
      <c r="O12" s="31"/>
    </row>
    <row r="13" spans="1:17" x14ac:dyDescent="0.2">
      <c r="A13" s="7">
        <f>IF(ISBLANK(Report!A29)," - ",Report!A29)</f>
        <v>7</v>
      </c>
      <c r="B13" t="str">
        <f>IF(ISBLANK(Report!B29)," - ",Report!B29)</f>
        <v>3.4 Incentive system</v>
      </c>
      <c r="D13" s="31"/>
      <c r="E13" s="31"/>
      <c r="F13" s="31"/>
      <c r="G13" s="31"/>
      <c r="H13" s="31">
        <v>400</v>
      </c>
      <c r="I13" s="31">
        <v>600</v>
      </c>
      <c r="J13" s="31">
        <v>500</v>
      </c>
      <c r="K13" s="31"/>
      <c r="L13" s="31"/>
      <c r="M13" s="31"/>
      <c r="N13" s="31"/>
      <c r="O13" s="31"/>
    </row>
    <row r="14" spans="1:17" x14ac:dyDescent="0.2">
      <c r="A14" s="7">
        <f>IF(ISBLANK(Report!A30)," - ",Report!A30)</f>
        <v>8</v>
      </c>
      <c r="B14" t="str">
        <f>IF(ISBLANK(Report!B30)," - ",Report!B30)</f>
        <v>4. Web site development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 x14ac:dyDescent="0.2">
      <c r="A15" s="7">
        <f>IF(ISBLANK(Report!A31)," - ",Report!A31)</f>
        <v>9</v>
      </c>
      <c r="B15" t="str">
        <f>IF(ISBLANK(Report!B31)," - ",Report!B31)</f>
        <v>4.1 Registration for recreational programs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7" x14ac:dyDescent="0.2">
      <c r="A16" s="7">
        <f>IF(ISBLANK(Report!A32)," - ",Report!A32)</f>
        <v>10</v>
      </c>
      <c r="B16" t="str">
        <f>IF(ISBLANK(Report!B32)," - ",Report!B32)</f>
        <v>4.2 Registration for classes and programs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2">
      <c r="A17" s="7">
        <f>IF(ISBLANK(Report!A33)," - ",Report!A33)</f>
        <v>11</v>
      </c>
      <c r="B17" t="e">
        <f>IF(ISBLANK(Report!#REF!)," - ",Report!#REF!)</f>
        <v>#REF!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2">
      <c r="A18" s="7">
        <f>IF(ISBLANK(Report!A34)," - ",Report!A34)</f>
        <v>12</v>
      </c>
      <c r="B18" t="str">
        <f>IF(ISBLANK(Report!B34)," - ",Report!B34)</f>
        <v>4.4 Incentive system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2">
      <c r="A19" s="7">
        <f>IF(ISBLANK(Report!A35)," - ",Report!A35)</f>
        <v>13</v>
      </c>
      <c r="B19" t="str">
        <f>IF(ISBLANK(Report!B35)," - ",Report!B35)</f>
        <v>5. Testing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2">
      <c r="A20" s="7">
        <f>IF(ISBLANK(Report!A36)," - ",Report!A36)</f>
        <v>14</v>
      </c>
      <c r="B20" t="str">
        <f>IF(ISBLANK(Report!B36)," - ",Report!B36)</f>
        <v>6. Training, rollout, and support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2">
      <c r="A21" s="1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C22" s="14" t="s">
        <v>50</v>
      </c>
      <c r="D22" s="22">
        <f>SUM(D9:D21)</f>
        <v>800</v>
      </c>
      <c r="E22" s="22">
        <f t="shared" ref="E22:O22" si="0">SUM(E9:E21)</f>
        <v>1150</v>
      </c>
      <c r="F22" s="22">
        <f t="shared" si="0"/>
        <v>2600</v>
      </c>
      <c r="G22" s="22">
        <f t="shared" si="0"/>
        <v>2000</v>
      </c>
      <c r="H22" s="22">
        <f t="shared" si="0"/>
        <v>4250</v>
      </c>
      <c r="I22" s="22">
        <f t="shared" si="0"/>
        <v>2800</v>
      </c>
      <c r="J22" s="22">
        <f t="shared" si="0"/>
        <v>900</v>
      </c>
      <c r="K22" s="22">
        <f t="shared" si="0"/>
        <v>0</v>
      </c>
      <c r="L22" s="22">
        <f t="shared" si="0"/>
        <v>0</v>
      </c>
      <c r="M22" s="22">
        <f t="shared" si="0"/>
        <v>0</v>
      </c>
      <c r="N22" s="22">
        <f t="shared" si="0"/>
        <v>0</v>
      </c>
      <c r="O22" s="22">
        <f t="shared" si="0"/>
        <v>0</v>
      </c>
    </row>
    <row r="24" spans="1:15" x14ac:dyDescent="0.2">
      <c r="C24" s="8" t="s">
        <v>21</v>
      </c>
      <c r="D24" s="35">
        <f>SUM($D22:D22)</f>
        <v>800</v>
      </c>
      <c r="E24" s="35">
        <f>SUM($D22:E22)</f>
        <v>1950</v>
      </c>
      <c r="F24" s="35">
        <f>SUM($D22:F22)</f>
        <v>4550</v>
      </c>
      <c r="G24" s="35">
        <f>SUM($D22:G22)</f>
        <v>6550</v>
      </c>
      <c r="H24" s="35">
        <f>SUM($D22:H22)</f>
        <v>10800</v>
      </c>
      <c r="I24" s="35">
        <f>SUM($D22:I22)</f>
        <v>13600</v>
      </c>
      <c r="J24" s="35">
        <f>SUM($D22:J22)</f>
        <v>14500</v>
      </c>
      <c r="K24" s="35">
        <f>SUM($D22:K22)</f>
        <v>14500</v>
      </c>
      <c r="L24" s="35">
        <f>SUM($D22:L22)</f>
        <v>14500</v>
      </c>
      <c r="M24" s="35">
        <f>SUM($D22:M22)</f>
        <v>14500</v>
      </c>
      <c r="N24" s="35">
        <f>SUM($D22:N22)</f>
        <v>14500</v>
      </c>
      <c r="O24" s="35">
        <f>SUM($D22:O22)</f>
        <v>14500</v>
      </c>
    </row>
  </sheetData>
  <phoneticPr fontId="5" type="noConversion"/>
  <hyperlinks>
    <hyperlink ref="Q3" r:id="rId1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0.28515625" customWidth="1"/>
    <col min="2" max="2" width="78.5703125" customWidth="1"/>
    <col min="3" max="3" width="5.28515625" customWidth="1"/>
    <col min="4" max="4" width="10.28515625" customWidth="1"/>
  </cols>
  <sheetData>
    <row r="1" spans="1:4" s="2" customFormat="1" ht="30" customHeight="1" x14ac:dyDescent="0.2">
      <c r="A1" s="38" t="s">
        <v>64</v>
      </c>
      <c r="B1" s="38"/>
      <c r="C1" s="38"/>
      <c r="D1" s="30"/>
    </row>
    <row r="2" spans="1:4" ht="16.5" x14ac:dyDescent="0.2">
      <c r="A2" s="39"/>
      <c r="B2" s="40"/>
      <c r="C2" s="39"/>
    </row>
    <row r="3" spans="1:4" s="43" customFormat="1" ht="14.25" x14ac:dyDescent="0.2">
      <c r="A3" s="41"/>
      <c r="B3" s="42" t="s">
        <v>57</v>
      </c>
      <c r="C3" s="41"/>
    </row>
    <row r="4" spans="1:4" s="43" customFormat="1" x14ac:dyDescent="0.2">
      <c r="A4" s="41"/>
      <c r="B4" s="44" t="s">
        <v>58</v>
      </c>
      <c r="C4" s="41"/>
    </row>
    <row r="5" spans="1:4" s="43" customFormat="1" ht="15" x14ac:dyDescent="0.2">
      <c r="A5" s="41"/>
      <c r="B5" s="45"/>
      <c r="C5" s="41"/>
    </row>
    <row r="6" spans="1:4" s="43" customFormat="1" ht="15.75" x14ac:dyDescent="0.25">
      <c r="A6" s="41"/>
      <c r="B6" s="46" t="str">
        <f ca="1">"© 2012-" &amp; YEAR(TODAY()) &amp; " Vertex42 LLC"</f>
        <v>© 2012-2017 Vertex42 LLC</v>
      </c>
      <c r="C6" s="41"/>
    </row>
    <row r="7" spans="1:4" s="43" customFormat="1" ht="15.75" x14ac:dyDescent="0.25">
      <c r="A7" s="47"/>
      <c r="B7" s="45"/>
      <c r="C7" s="48"/>
    </row>
    <row r="8" spans="1:4" s="43" customFormat="1" ht="30" x14ac:dyDescent="0.2">
      <c r="A8" s="49"/>
      <c r="B8" s="45" t="s">
        <v>59</v>
      </c>
      <c r="C8" s="41"/>
    </row>
    <row r="9" spans="1:4" s="43" customFormat="1" ht="15" x14ac:dyDescent="0.2">
      <c r="A9" s="49"/>
      <c r="B9" s="45"/>
      <c r="C9" s="41"/>
    </row>
    <row r="10" spans="1:4" s="43" customFormat="1" ht="30" x14ac:dyDescent="0.2">
      <c r="A10" s="49"/>
      <c r="B10" s="45" t="s">
        <v>60</v>
      </c>
      <c r="C10" s="41"/>
    </row>
    <row r="11" spans="1:4" s="43" customFormat="1" ht="15" x14ac:dyDescent="0.2">
      <c r="A11" s="49"/>
      <c r="B11" s="45"/>
      <c r="C11" s="41"/>
    </row>
    <row r="12" spans="1:4" s="43" customFormat="1" ht="30" x14ac:dyDescent="0.2">
      <c r="A12" s="49"/>
      <c r="B12" s="45" t="s">
        <v>61</v>
      </c>
      <c r="C12" s="41"/>
    </row>
    <row r="13" spans="1:4" s="43" customFormat="1" ht="15" x14ac:dyDescent="0.2">
      <c r="A13" s="49"/>
      <c r="B13" s="45"/>
      <c r="C13" s="41"/>
    </row>
    <row r="14" spans="1:4" s="43" customFormat="1" ht="15" x14ac:dyDescent="0.2">
      <c r="A14" s="49"/>
      <c r="B14" s="50" t="s">
        <v>62</v>
      </c>
      <c r="C14" s="41"/>
    </row>
    <row r="15" spans="1:4" s="43" customFormat="1" ht="15" x14ac:dyDescent="0.2">
      <c r="A15" s="49"/>
      <c r="B15" s="45" t="s">
        <v>56</v>
      </c>
      <c r="C15" s="41"/>
    </row>
    <row r="16" spans="1:4" s="43" customFormat="1" ht="15" x14ac:dyDescent="0.2">
      <c r="A16" s="49"/>
      <c r="B16" s="45"/>
      <c r="C16" s="41"/>
    </row>
    <row r="17" spans="1:3" s="43" customFormat="1" ht="30.75" x14ac:dyDescent="0.2">
      <c r="A17" s="49"/>
      <c r="B17" s="45" t="s">
        <v>63</v>
      </c>
      <c r="C17" s="41"/>
    </row>
    <row r="18" spans="1:3" s="43" customFormat="1" ht="16.5" x14ac:dyDescent="0.2">
      <c r="A18" s="49"/>
      <c r="B18" s="51"/>
      <c r="C18" s="41"/>
    </row>
    <row r="19" spans="1:3" s="43" customFormat="1" ht="16.5" x14ac:dyDescent="0.2">
      <c r="A19" s="49"/>
      <c r="B19" s="51"/>
      <c r="C19" s="41"/>
    </row>
    <row r="20" spans="1:3" s="43" customFormat="1" ht="14.25" x14ac:dyDescent="0.2">
      <c r="A20" s="49"/>
      <c r="B20" s="52"/>
      <c r="C20" s="41"/>
    </row>
    <row r="21" spans="1:3" s="43" customFormat="1" ht="15" x14ac:dyDescent="0.25">
      <c r="A21" s="47"/>
      <c r="B21" s="52"/>
      <c r="C21" s="48"/>
    </row>
    <row r="22" spans="1:3" s="43" customFormat="1" ht="14.25" x14ac:dyDescent="0.2">
      <c r="A22" s="41"/>
      <c r="B22" s="53"/>
      <c r="C22" s="41"/>
    </row>
    <row r="23" spans="1:3" s="43" customFormat="1" ht="14.25" x14ac:dyDescent="0.2">
      <c r="A23" s="41"/>
      <c r="B23" s="53"/>
      <c r="C23" s="41"/>
    </row>
    <row r="24" spans="1:3" s="43" customFormat="1" ht="15.75" x14ac:dyDescent="0.25">
      <c r="A24" s="54"/>
      <c r="B24" s="55"/>
    </row>
    <row r="25" spans="1:3" s="43" customFormat="1" x14ac:dyDescent="0.2"/>
    <row r="26" spans="1:3" s="43" customFormat="1" ht="15" x14ac:dyDescent="0.25">
      <c r="A26" s="56"/>
      <c r="B26" s="57"/>
    </row>
    <row r="27" spans="1:3" s="43" customFormat="1" x14ac:dyDescent="0.2"/>
    <row r="28" spans="1:3" s="43" customFormat="1" ht="15" x14ac:dyDescent="0.25">
      <c r="A28" s="56"/>
      <c r="B28" s="57"/>
    </row>
    <row r="29" spans="1:3" s="43" customFormat="1" x14ac:dyDescent="0.2"/>
    <row r="30" spans="1:3" s="43" customFormat="1" ht="15" x14ac:dyDescent="0.25">
      <c r="A30" s="56"/>
      <c r="B30" s="58"/>
    </row>
    <row r="31" spans="1:3" s="43" customFormat="1" ht="14.25" x14ac:dyDescent="0.2">
      <c r="B31" s="59"/>
    </row>
    <row r="32" spans="1:3" s="43" customFormat="1" x14ac:dyDescent="0.2"/>
    <row r="33" s="43" customFormat="1" x14ac:dyDescent="0.2"/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</vt:lpstr>
      <vt:lpstr>EV</vt:lpstr>
      <vt:lpstr>AC</vt:lpstr>
      <vt:lpstr>©</vt:lpstr>
      <vt:lpstr>AC!Print_Area</vt:lpstr>
      <vt:lpstr>EV!Print_Area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www.vertex42.com</dc:creator>
  <dc:description>(c) 2012-2015 Vertex42 LLC. All Rights Reserved.</dc:description>
  <cp:lastModifiedBy>ratnam dubey</cp:lastModifiedBy>
  <cp:lastPrinted>2015-04-16T21:20:27Z</cp:lastPrinted>
  <dcterms:created xsi:type="dcterms:W3CDTF">2010-01-09T00:01:03Z</dcterms:created>
  <dcterms:modified xsi:type="dcterms:W3CDTF">2017-02-18T03:05:09Z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2012-2015 Vertex42 LLC</vt:lpwstr>
  </property>
  <property fmtid="{D5CDD505-2E9C-101B-9397-08002B2CF9AE}" pid="3" name="Version">
    <vt:lpwstr>1.1.0</vt:lpwstr>
  </property>
</Properties>
</file>