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9375" yWindow="1125" windowWidth="18630" windowHeight="12585"/>
  </bookViews>
  <sheets>
    <sheet name="Dosage" sheetId="1" r:id="rId1"/>
    <sheet name="Mifflin-St Jeor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C18" i="1"/>
  <c r="B15" i="1" l="1"/>
  <c r="B15" i="3"/>
  <c r="B17" i="3" s="1"/>
  <c r="B5" i="3"/>
  <c r="C4" i="3"/>
  <c r="B4" i="3"/>
  <c r="B2" i="3"/>
  <c r="B21" i="3" l="1"/>
  <c r="B22" i="3"/>
  <c r="D17" i="3"/>
  <c r="C17" i="3"/>
  <c r="E17" i="3" s="1"/>
  <c r="F17" i="3" s="1"/>
  <c r="B16" i="3"/>
  <c r="C15" i="3"/>
  <c r="E15" i="3" s="1"/>
  <c r="F15" i="3" s="1"/>
  <c r="D15" i="3"/>
  <c r="B4" i="1"/>
  <c r="B2" i="1"/>
  <c r="C4" i="1"/>
  <c r="B5" i="1"/>
  <c r="B19" i="1" l="1"/>
  <c r="B18" i="1"/>
  <c r="B17" i="1"/>
  <c r="B24" i="1" s="1"/>
  <c r="B16" i="1"/>
  <c r="B20" i="3"/>
  <c r="B19" i="3"/>
  <c r="D16" i="3"/>
  <c r="C16" i="3"/>
  <c r="E16" i="3" s="1"/>
  <c r="F16" i="3" s="1"/>
  <c r="D22" i="3"/>
  <c r="C22" i="3"/>
  <c r="E22" i="3" s="1"/>
  <c r="F22" i="3" s="1"/>
  <c r="C21" i="3"/>
  <c r="E21" i="3" s="1"/>
  <c r="F21" i="3" s="1"/>
  <c r="D21" i="3"/>
  <c r="D15" i="1"/>
  <c r="C15" i="1"/>
  <c r="E15" i="1" s="1"/>
  <c r="F15" i="1" s="1"/>
  <c r="C17" i="1" l="1"/>
  <c r="D18" i="1"/>
  <c r="B26" i="1"/>
  <c r="B25" i="1"/>
  <c r="E18" i="1"/>
  <c r="F18" i="1" s="1"/>
  <c r="B23" i="1"/>
  <c r="C23" i="1" s="1"/>
  <c r="E23" i="1" s="1"/>
  <c r="F23" i="1" s="1"/>
  <c r="B27" i="1"/>
  <c r="B28" i="1"/>
  <c r="D19" i="1"/>
  <c r="E19" i="1"/>
  <c r="F19" i="1" s="1"/>
  <c r="D17" i="1"/>
  <c r="D19" i="3"/>
  <c r="C19" i="3"/>
  <c r="E19" i="3" s="1"/>
  <c r="F19" i="3" s="1"/>
  <c r="D20" i="3"/>
  <c r="C20" i="3"/>
  <c r="E20" i="3" s="1"/>
  <c r="F20" i="3" s="1"/>
  <c r="C24" i="1"/>
  <c r="E24" i="1" s="1"/>
  <c r="F24" i="1" s="1"/>
  <c r="D24" i="1"/>
  <c r="C16" i="1"/>
  <c r="E16" i="1" s="1"/>
  <c r="F16" i="1" s="1"/>
  <c r="D16" i="1"/>
  <c r="E17" i="1"/>
  <c r="F17" i="1" s="1"/>
  <c r="B21" i="1"/>
  <c r="B22" i="1"/>
  <c r="C28" i="1" l="1"/>
  <c r="E28" i="1" s="1"/>
  <c r="F28" i="1" s="1"/>
  <c r="D28" i="1"/>
  <c r="C25" i="1"/>
  <c r="E25" i="1" s="1"/>
  <c r="F25" i="1" s="1"/>
  <c r="D25" i="1"/>
  <c r="D26" i="1"/>
  <c r="C26" i="1"/>
  <c r="E26" i="1" s="1"/>
  <c r="F26" i="1" s="1"/>
  <c r="C27" i="1"/>
  <c r="E27" i="1" s="1"/>
  <c r="F27" i="1" s="1"/>
  <c r="D27" i="1"/>
  <c r="D23" i="1"/>
  <c r="C21" i="1"/>
  <c r="E21" i="1" s="1"/>
  <c r="F21" i="1" s="1"/>
  <c r="D21" i="1"/>
  <c r="C22" i="1"/>
  <c r="D22" i="1"/>
  <c r="E22" i="1" l="1"/>
  <c r="F22" i="1" s="1"/>
</calcChain>
</file>

<file path=xl/sharedStrings.xml><?xml version="1.0" encoding="utf-8"?>
<sst xmlns="http://schemas.openxmlformats.org/spreadsheetml/2006/main" count="91" uniqueCount="60">
  <si>
    <t>PlennyShake</t>
  </si>
  <si>
    <t>Calories</t>
  </si>
  <si>
    <t>Grammes</t>
  </si>
  <si>
    <t>1 cuillère</t>
  </si>
  <si>
    <t>&lt;-- à peser</t>
  </si>
  <si>
    <t>Infos à remplir</t>
  </si>
  <si>
    <t>PlennyShake 2017 : 397 calories / 100 grammes, sachet 525 grammes</t>
  </si>
  <si>
    <t>100 grammes</t>
  </si>
  <si>
    <t>100 ¯\_(ツ)_/¯</t>
  </si>
  <si>
    <t>&lt;-- indiqué sur le sachet</t>
  </si>
  <si>
    <t>PlennyShake 2018 (2.0) : 420 calories / 100 grammes, sachet 476 grammes</t>
  </si>
  <si>
    <t>1 repas (3 par jour)</t>
  </si>
  <si>
    <t>PlennyShake 2019 (2.1) : 419 calories / 100 grammes, sachet 478 grammes</t>
  </si>
  <si>
    <t>https://cdn.shopify.com/s/files/1/0079/8690/5161/files/Valeurs_nutritionnelles_ingredients_-_Shakes.pdf</t>
  </si>
  <si>
    <t>1 sac (1 jour)</t>
  </si>
  <si>
    <t xml:space="preserve">Entrez vos informations ! </t>
  </si>
  <si>
    <t>Are you a boy ? Or a girl ?</t>
  </si>
  <si>
    <t>Boy</t>
  </si>
  <si>
    <t>Poids (kg)</t>
  </si>
  <si>
    <t>Taille (cm)</t>
  </si>
  <si>
    <t>Age</t>
  </si>
  <si>
    <t>Corps</t>
  </si>
  <si>
    <t>Rythme normal (3 repas/jour)</t>
  </si>
  <si>
    <t>Métabolisme (maintenir son poids)</t>
  </si>
  <si>
    <t>Calories/jour</t>
  </si>
  <si>
    <t>Grammes/jour</t>
  </si>
  <si>
    <t>Calories/repas</t>
  </si>
  <si>
    <t>Grammes/repas</t>
  </si>
  <si>
    <t>Cuillères/repas</t>
  </si>
  <si>
    <t>Formule de Black et al.</t>
  </si>
  <si>
    <t>Vie sédentaire</t>
  </si>
  <si>
    <t>Activité physique faible</t>
  </si>
  <si>
    <t>Activité physique normale</t>
  </si>
  <si>
    <t>Activité physique élevée</t>
  </si>
  <si>
    <t>Perte de poids</t>
  </si>
  <si>
    <t>Perte de poids lente, vie sédentaire (-15%)</t>
  </si>
  <si>
    <t>Perte de poids rapide, vie sédentaire (-25%)</t>
  </si>
  <si>
    <t>Perte de poids lente, activité faible (-15%)</t>
  </si>
  <si>
    <t>Perte de poids rapide, activité faible (-25%)</t>
  </si>
  <si>
    <t>Perte de poids lente, activité normale (-15%)</t>
  </si>
  <si>
    <t>Perte de poids rapide, activité normale (-25%)</t>
  </si>
  <si>
    <t>Perte de poids lente, activité élevée (-15%)</t>
  </si>
  <si>
    <t>Perte de poids rapide, activité élevée (-25%)</t>
  </si>
  <si>
    <t>Facteurs de pertes de poids</t>
  </si>
  <si>
    <t>Bouffe en poudre</t>
  </si>
  <si>
    <t>1 dosette</t>
  </si>
  <si>
    <t>PlennyShake 2018 : 420 calories / 100 grammes, sachet 476 grammes</t>
  </si>
  <si>
    <t>PlennyShake 2019 : 419 calories / 100 grammes, sachet 478 grammes</t>
  </si>
  <si>
    <t>Moi</t>
  </si>
  <si>
    <t>Altfood</t>
  </si>
  <si>
    <t>Métabolisme (maintenir poids)</t>
  </si>
  <si>
    <t>Doses/repas</t>
  </si>
  <si>
    <t>Formule de Mifflin-St Jeor</t>
  </si>
  <si>
    <t>Consommation sédentaire</t>
  </si>
  <si>
    <t>Consommation activité physique faible</t>
  </si>
  <si>
    <t>Perte de poids lente sédentaire (-15%)</t>
  </si>
  <si>
    <t>Perte de poids rapide sédentaire (-25%)</t>
  </si>
  <si>
    <t>Perte de poids lente activité faible (-15%)</t>
  </si>
  <si>
    <t>Perte de poids rapide activité faible (-25%)</t>
  </si>
  <si>
    <t>PlennyShake 2020 (3.0) : 416 calories / 100 grammes, sachet 960 grammes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</si>
</sst>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0" borderId="4" xfId="0" applyNumberFormat="1" applyBorder="1"/>
    <xf numFmtId="1" fontId="0" fillId="0" borderId="6" xfId="0" applyNumberFormat="1" applyBorder="1"/>
    <xf numFmtId="0" fontId="0" fillId="0" borderId="6" xfId="0" applyBorder="1"/>
    <xf numFmtId="0" fontId="0" fillId="0" borderId="7" xfId="0" applyBorder="1"/>
    <xf numFmtId="1" fontId="0" fillId="2" borderId="0" xfId="0" applyNumberFormat="1" applyFill="1"/>
    <xf numFmtId="0" fontId="0" fillId="4" borderId="6" xfId="0" applyFill="1" applyBorder="1"/>
    <xf numFmtId="0" fontId="0" fillId="4" borderId="5" xfId="0" applyFill="1" applyBorder="1"/>
    <xf numFmtId="1" fontId="0" fillId="4" borderId="10" xfId="0" applyNumberFormat="1" applyFill="1" applyBorder="1"/>
    <xf numFmtId="164" fontId="0" fillId="4" borderId="11" xfId="0" applyNumberFormat="1" applyFill="1" applyBorder="1"/>
    <xf numFmtId="1" fontId="0" fillId="4" borderId="3" xfId="0" applyNumberFormat="1" applyFill="1" applyBorder="1"/>
    <xf numFmtId="164" fontId="0" fillId="4" borderId="2" xfId="0" applyNumberFormat="1" applyFill="1" applyBorder="1"/>
    <xf numFmtId="1" fontId="0" fillId="4" borderId="6" xfId="0" applyNumberFormat="1" applyFill="1" applyBorder="1"/>
    <xf numFmtId="164" fontId="0" fillId="4" borderId="5" xfId="0" applyNumberFormat="1" applyFill="1" applyBorder="1"/>
    <xf numFmtId="1" fontId="0" fillId="0" borderId="1" xfId="0" applyNumberFormat="1" applyBorder="1"/>
    <xf numFmtId="0" fontId="0" fillId="0" borderId="10" xfId="0" applyBorder="1"/>
    <xf numFmtId="0" fontId="0" fillId="4" borderId="13" xfId="0" applyFill="1" applyBorder="1"/>
    <xf numFmtId="1" fontId="0" fillId="4" borderId="14" xfId="0" applyNumberFormat="1" applyFill="1" applyBorder="1"/>
    <xf numFmtId="1" fontId="0" fillId="4" borderId="15" xfId="0" applyNumberFormat="1" applyFill="1" applyBorder="1"/>
    <xf numFmtId="1" fontId="0" fillId="4" borderId="13" xfId="0" applyNumberFormat="1" applyFill="1" applyBorder="1"/>
    <xf numFmtId="0" fontId="0" fillId="0" borderId="18" xfId="0" applyBorder="1"/>
    <xf numFmtId="1" fontId="0" fillId="0" borderId="8" xfId="0" applyNumberFormat="1" applyBorder="1"/>
    <xf numFmtId="1" fontId="0" fillId="0" borderId="20" xfId="0" applyNumberForma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11" xfId="0" applyNumberFormat="1" applyBorder="1"/>
    <xf numFmtId="1" fontId="0" fillId="0" borderId="7" xfId="0" applyNumberFormat="1" applyBorder="1"/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0" xfId="1" applyAlignment="1">
      <alignment horizontal="center"/>
    </xf>
    <xf numFmtId="0" fontId="0" fillId="0" borderId="8" xfId="0" applyBorder="1"/>
    <xf numFmtId="1" fontId="0" fillId="2" borderId="16" xfId="0" applyNumberFormat="1" applyFill="1" applyBorder="1"/>
    <xf numFmtId="1" fontId="0" fillId="2" borderId="17" xfId="0" applyNumberFormat="1" applyFill="1" applyBorder="1"/>
    <xf numFmtId="0" fontId="0" fillId="0" borderId="1" xfId="0" applyBorder="1"/>
    <xf numFmtId="0" fontId="2" fillId="0" borderId="1" xfId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0" fillId="0" borderId="24" xfId="0" applyBorder="1"/>
    <xf numFmtId="0" fontId="1" fillId="2" borderId="2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0" borderId="10" xfId="1" applyBorder="1"/>
    <xf numFmtId="0" fontId="1" fillId="4" borderId="1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bulbapedia.bulbagarden.net/wiki/Gender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bulbapedia.bulbagarden.net/wiki/Gender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419101</xdr:colOff>
      <xdr:row>9</xdr:row>
      <xdr:rowOff>3668</xdr:rowOff>
    </xdr:from>
    <xdr:ext cx="667362" cy="233205"/>
    <xdr:sp macro="" textlink="" fLocksText="0">
      <xdr:nvSpPr>
        <xdr:cNvPr id="4" name="ZoneTexte 3">
          <a:extLst>
            <a:ext uri="{FF2B5EF4-FFF2-40B4-BE49-F238E27FC236}">
              <a16:creationId xmlns:a16="http://schemas.microsoft.com/office/drawing/2014/main" xmlns="" id="{EC44ED77-9FFC-46B2-AB79-D8AEE43ED747}"/>
            </a:ext>
          </a:extLst>
        </xdr:cNvPr>
        <xdr:cNvSpPr txBox="1"/>
      </xdr:nvSpPr>
      <xdr:spPr>
        <a:xfrm>
          <a:off x="4810126" y="1956293"/>
          <a:ext cx="66736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900"/>
        </a:p>
      </xdr:txBody>
    </xdr:sp>
    <xdr:clientData/>
  </xdr:oneCellAnchor>
  <xdr:twoCellAnchor>
    <xdr:from>
      <xdr:col>2</xdr:col>
      <xdr:colOff>5196</xdr:colOff>
      <xdr:row>6</xdr:row>
      <xdr:rowOff>6624</xdr:rowOff>
    </xdr:from>
    <xdr:to>
      <xdr:col>3</xdr:col>
      <xdr:colOff>319521</xdr:colOff>
      <xdr:row>10</xdr:row>
      <xdr:rowOff>199050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xmlns="" id="{1B91EEDE-94AE-42C2-8752-12FBD70C30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3473162" y="1192919"/>
          <a:ext cx="1236518" cy="9890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419101</xdr:colOff>
      <xdr:row>10</xdr:row>
      <xdr:rowOff>3668</xdr:rowOff>
    </xdr:from>
    <xdr:ext cx="667362" cy="233205"/>
    <xdr:sp macro="" textlink="" fLocksText="0">
      <xdr:nvSpPr>
        <xdr:cNvPr id="2" name="ZoneTexte 1">
          <a:extLst>
            <a:ext uri="{FF2B5EF4-FFF2-40B4-BE49-F238E27FC236}">
              <a16:creationId xmlns:a16="http://schemas.microsoft.com/office/drawing/2014/main" xmlns="" id="{0B8D9C72-4A73-4567-8271-BAC2FE3273F3}"/>
            </a:ext>
          </a:extLst>
        </xdr:cNvPr>
        <xdr:cNvSpPr txBox="1"/>
      </xdr:nvSpPr>
      <xdr:spPr>
        <a:xfrm>
          <a:off x="4810126" y="1794368"/>
          <a:ext cx="667362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900"/>
        </a:p>
      </xdr:txBody>
    </xdr:sp>
    <xdr:clientData/>
  </xdr:oneCellAnchor>
  <xdr:twoCellAnchor>
    <xdr:from>
      <xdr:col>2</xdr:col>
      <xdr:colOff>5196</xdr:colOff>
      <xdr:row>7</xdr:row>
      <xdr:rowOff>6624</xdr:rowOff>
    </xdr:from>
    <xdr:to>
      <xdr:col>3</xdr:col>
      <xdr:colOff>319521</xdr:colOff>
      <xdr:row>11</xdr:row>
      <xdr:rowOff>199050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502957C6-AAAA-4B9A-B5FA-EF384B6DF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xmlns="" r:id="rId2"/>
            </a:ext>
          </a:extLst>
        </a:blip>
        <a:stretch>
          <a:fillRect/>
        </a:stretch>
      </xdr:blipFill>
      <xdr:spPr>
        <a:xfrm>
          <a:off x="3472296" y="1197249"/>
          <a:ext cx="1238250" cy="992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ennyfrance.fr/collections/accessoires/products/cuillere" TargetMode="External"/><Relationship Id="rId2" Type="http://schemas.openxmlformats.org/officeDocument/2006/relationships/hyperlink" Target="https://www.completefoods.co/diy/nutrient-profiles/calculator" TargetMode="External"/><Relationship Id="rId1" Type="http://schemas.openxmlformats.org/officeDocument/2006/relationships/hyperlink" Target="https://www.ncbi.nlm.nih.gov/pubmed/8641250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ompletefoods.co/diy/nutrient-profiles/calculator" TargetMode="External"/><Relationship Id="rId1" Type="http://schemas.openxmlformats.org/officeDocument/2006/relationships/hyperlink" Target="https://en.wikipedia.org/wiki/Basal_metabolic_rate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Normal="100" workbookViewId="0">
      <selection activeCell="G6" sqref="G6"/>
    </sheetView>
  </sheetViews>
  <sheetFormatPr baseColWidth="10" defaultColWidth="11.42578125" defaultRowHeight="15" x14ac:dyDescent="0.25"/>
  <cols>
    <col min="1" max="1" width="41.85546875" bestFit="1" customWidth="1"/>
    <col min="2" max="2" width="12.5703125" bestFit="1" customWidth="1"/>
    <col min="3" max="4" width="13.85546875" bestFit="1" customWidth="1"/>
    <col min="5" max="5" width="15.140625" bestFit="1" customWidth="1"/>
    <col min="6" max="6" width="14.5703125" bestFit="1" customWidth="1"/>
    <col min="7" max="7" width="66.42578125" bestFit="1" customWidth="1"/>
  </cols>
  <sheetData>
    <row r="1" spans="1:8" ht="15.75" thickBot="1" x14ac:dyDescent="0.3">
      <c r="A1" s="25" t="s">
        <v>0</v>
      </c>
      <c r="B1" s="5" t="s">
        <v>1</v>
      </c>
      <c r="C1" t="s">
        <v>2</v>
      </c>
    </row>
    <row r="2" spans="1:8" ht="15.75" thickBot="1" x14ac:dyDescent="0.3">
      <c r="A2" s="45" t="s">
        <v>3</v>
      </c>
      <c r="B2" s="27">
        <f>B3/100*C2</f>
        <v>230.45000000000002</v>
      </c>
      <c r="C2" s="24">
        <v>55</v>
      </c>
      <c r="D2" t="s">
        <v>4</v>
      </c>
      <c r="E2" s="24" t="s">
        <v>5</v>
      </c>
      <c r="G2" t="s">
        <v>6</v>
      </c>
    </row>
    <row r="3" spans="1:8" ht="15.75" thickBot="1" x14ac:dyDescent="0.3">
      <c r="A3" s="22" t="s">
        <v>7</v>
      </c>
      <c r="B3" s="24">
        <v>419</v>
      </c>
      <c r="C3" s="4" t="s">
        <v>8</v>
      </c>
      <c r="D3" t="s">
        <v>9</v>
      </c>
      <c r="G3" t="s">
        <v>10</v>
      </c>
    </row>
    <row r="4" spans="1:8" ht="15.75" thickBot="1" x14ac:dyDescent="0.3">
      <c r="A4" s="17" t="s">
        <v>11</v>
      </c>
      <c r="B4" s="23">
        <f>B3/100*C5/3</f>
        <v>667.60666666666668</v>
      </c>
      <c r="C4" s="28">
        <f>C5/3</f>
        <v>159.33333333333334</v>
      </c>
      <c r="G4" t="s">
        <v>12</v>
      </c>
      <c r="H4" t="s">
        <v>13</v>
      </c>
    </row>
    <row r="5" spans="1:8" ht="15.75" thickBot="1" x14ac:dyDescent="0.3">
      <c r="A5" s="17" t="s">
        <v>14</v>
      </c>
      <c r="B5" s="27">
        <f>B3/100*C5</f>
        <v>2002.8200000000002</v>
      </c>
      <c r="C5" s="24">
        <v>478</v>
      </c>
      <c r="D5" t="s">
        <v>9</v>
      </c>
      <c r="G5" t="s">
        <v>59</v>
      </c>
    </row>
    <row r="7" spans="1:8" ht="15.75" thickBot="1" x14ac:dyDescent="0.3">
      <c r="A7" s="26" t="s">
        <v>15</v>
      </c>
    </row>
    <row r="8" spans="1:8" ht="15.75" thickBot="1" x14ac:dyDescent="0.3">
      <c r="A8" s="29" t="s">
        <v>16</v>
      </c>
      <c r="B8" s="39" t="s">
        <v>17</v>
      </c>
    </row>
    <row r="9" spans="1:8" ht="15.75" thickBot="1" x14ac:dyDescent="0.3">
      <c r="A9" s="30" t="s">
        <v>18</v>
      </c>
      <c r="B9" s="39">
        <v>70</v>
      </c>
    </row>
    <row r="10" spans="1:8" ht="15.75" thickBot="1" x14ac:dyDescent="0.3">
      <c r="A10" s="31" t="s">
        <v>19</v>
      </c>
      <c r="B10" s="39">
        <v>175</v>
      </c>
    </row>
    <row r="11" spans="1:8" ht="15.75" thickBot="1" x14ac:dyDescent="0.3">
      <c r="A11" s="32" t="s">
        <v>20</v>
      </c>
      <c r="B11" s="39">
        <v>18</v>
      </c>
    </row>
    <row r="13" spans="1:8" x14ac:dyDescent="0.25">
      <c r="B13" s="26" t="s">
        <v>21</v>
      </c>
      <c r="C13" s="42" t="s">
        <v>0</v>
      </c>
      <c r="D13" s="46" t="s">
        <v>22</v>
      </c>
      <c r="E13" s="47"/>
      <c r="F13" s="47"/>
    </row>
    <row r="14" spans="1:8" x14ac:dyDescent="0.25">
      <c r="A14" s="43" t="s">
        <v>23</v>
      </c>
      <c r="B14" s="5" t="s">
        <v>24</v>
      </c>
      <c r="C14" s="1" t="s">
        <v>25</v>
      </c>
      <c r="D14" s="18" t="s">
        <v>26</v>
      </c>
      <c r="E14" s="8" t="s">
        <v>27</v>
      </c>
      <c r="F14" s="9" t="s">
        <v>28</v>
      </c>
    </row>
    <row r="15" spans="1:8" x14ac:dyDescent="0.25">
      <c r="A15" s="38" t="s">
        <v>29</v>
      </c>
      <c r="B15" s="16">
        <f>IF(B8="Boy",259*(B9^0.48*(B10/100)^0.5*B11^-0.13),230*(B9^0.48*(B10/100)^0.5*B11^-0.13))</f>
        <v>1808.3413869154674</v>
      </c>
      <c r="C15" s="36">
        <f>B15/(B3/100)</f>
        <v>431.58505654307095</v>
      </c>
      <c r="D15" s="19">
        <f t="shared" ref="D15:E17" si="0">B15/3</f>
        <v>602.78046230515577</v>
      </c>
      <c r="E15" s="10">
        <f t="shared" si="0"/>
        <v>143.86168551435699</v>
      </c>
      <c r="F15" s="11">
        <f>E15/C2</f>
        <v>2.6156670093519452</v>
      </c>
    </row>
    <row r="16" spans="1:8" x14ac:dyDescent="0.25">
      <c r="A16" s="34" t="s">
        <v>30</v>
      </c>
      <c r="B16" s="16">
        <f>B15*1.2</f>
        <v>2170.0096642985609</v>
      </c>
      <c r="C16" s="35">
        <f>B16/(B3/100)</f>
        <v>517.90206785168516</v>
      </c>
      <c r="D16" s="19">
        <f t="shared" si="0"/>
        <v>723.33655476618696</v>
      </c>
      <c r="E16" s="10">
        <f t="shared" si="0"/>
        <v>172.6340226172284</v>
      </c>
      <c r="F16" s="11">
        <f>E16/C2</f>
        <v>3.1388004112223347</v>
      </c>
    </row>
    <row r="17" spans="1:6" x14ac:dyDescent="0.25">
      <c r="A17" s="6" t="s">
        <v>31</v>
      </c>
      <c r="B17" s="16">
        <f>B15*1.375</f>
        <v>2486.4694070087676</v>
      </c>
      <c r="C17" s="35">
        <f>B17/(B3/100)</f>
        <v>593.42945274672252</v>
      </c>
      <c r="D17" s="20">
        <f t="shared" si="0"/>
        <v>828.82313566958919</v>
      </c>
      <c r="E17" s="12">
        <f t="shared" si="0"/>
        <v>197.80981758224084</v>
      </c>
      <c r="F17" s="13">
        <f>E17/C2</f>
        <v>3.5965421378589242</v>
      </c>
    </row>
    <row r="18" spans="1:6" x14ac:dyDescent="0.25">
      <c r="A18" s="6" t="s">
        <v>32</v>
      </c>
      <c r="B18" s="16">
        <f>B15*1.55</f>
        <v>2802.9291497189747</v>
      </c>
      <c r="C18" s="35">
        <f>B18/(B3/100)</f>
        <v>668.95683764175999</v>
      </c>
      <c r="D18" s="20">
        <f t="shared" ref="D18:D19" si="1">B18/3</f>
        <v>934.30971657299153</v>
      </c>
      <c r="E18" s="12">
        <f t="shared" ref="E18:E19" si="2">C18/3</f>
        <v>222.98561254725334</v>
      </c>
      <c r="F18" s="13">
        <f>E18/C2</f>
        <v>4.054283864495515</v>
      </c>
    </row>
    <row r="19" spans="1:6" ht="15.75" thickBot="1" x14ac:dyDescent="0.3">
      <c r="A19" s="6" t="s">
        <v>33</v>
      </c>
      <c r="B19" s="16">
        <f>B15*1.725</f>
        <v>3119.3888924291814</v>
      </c>
      <c r="C19" s="35">
        <f>B19/(B3/100)</f>
        <v>744.48422253679735</v>
      </c>
      <c r="D19" s="20">
        <f t="shared" si="1"/>
        <v>1039.7962974763939</v>
      </c>
      <c r="E19" s="12">
        <f t="shared" si="2"/>
        <v>248.16140751226578</v>
      </c>
      <c r="F19" s="13">
        <f>E19/C2</f>
        <v>4.5120255911321054</v>
      </c>
    </row>
    <row r="20" spans="1:6" x14ac:dyDescent="0.25">
      <c r="A20" s="44" t="s">
        <v>34</v>
      </c>
      <c r="B20" s="41"/>
      <c r="C20" s="42" t="s">
        <v>0</v>
      </c>
      <c r="D20" s="48" t="s">
        <v>22</v>
      </c>
      <c r="E20" s="49"/>
      <c r="F20" s="49"/>
    </row>
    <row r="21" spans="1:6" x14ac:dyDescent="0.25">
      <c r="A21" s="34" t="s">
        <v>35</v>
      </c>
      <c r="B21" s="16">
        <f>B16*(1-15%)</f>
        <v>1844.5082146537768</v>
      </c>
      <c r="C21" s="36">
        <f>B21/(B3/100)</f>
        <v>440.21675767393236</v>
      </c>
      <c r="D21" s="10">
        <f t="shared" ref="D21:E24" si="3">B21/3</f>
        <v>614.8360715512589</v>
      </c>
      <c r="E21" s="10">
        <f t="shared" si="3"/>
        <v>146.73891922464412</v>
      </c>
      <c r="F21" s="11">
        <f>E21/C2</f>
        <v>2.667980349538984</v>
      </c>
    </row>
    <row r="22" spans="1:6" x14ac:dyDescent="0.25">
      <c r="A22" s="34" t="s">
        <v>36</v>
      </c>
      <c r="B22" s="3">
        <f>B16*(1-25%)</f>
        <v>1627.5072482239207</v>
      </c>
      <c r="C22" s="36">
        <f>B22/(B3/100)</f>
        <v>388.42655088876387</v>
      </c>
      <c r="D22" s="19">
        <f t="shared" si="3"/>
        <v>542.50241607464022</v>
      </c>
      <c r="E22" s="10">
        <f t="shared" si="3"/>
        <v>129.47551696292129</v>
      </c>
      <c r="F22" s="11">
        <f>E22/C2</f>
        <v>2.3541003084167507</v>
      </c>
    </row>
    <row r="23" spans="1:6" x14ac:dyDescent="0.25">
      <c r="A23" s="37" t="s">
        <v>37</v>
      </c>
      <c r="B23" s="16">
        <f>B17*(1-15%)</f>
        <v>2113.4989959574523</v>
      </c>
      <c r="C23" s="35">
        <f>B23/(B3/100)</f>
        <v>504.41503483471411</v>
      </c>
      <c r="D23" s="19">
        <f t="shared" si="3"/>
        <v>704.49966531915072</v>
      </c>
      <c r="E23" s="10">
        <f t="shared" si="3"/>
        <v>168.1383449449047</v>
      </c>
      <c r="F23" s="11">
        <f>E23/C2</f>
        <v>3.0570608171800857</v>
      </c>
    </row>
    <row r="24" spans="1:6" x14ac:dyDescent="0.25">
      <c r="A24" s="6" t="s">
        <v>38</v>
      </c>
      <c r="B24" s="28">
        <f>B17*(1-25%)</f>
        <v>1864.8520552565756</v>
      </c>
      <c r="C24" s="35">
        <f>B24/(B3/100)</f>
        <v>445.07208956004189</v>
      </c>
      <c r="D24" s="20">
        <f t="shared" si="3"/>
        <v>621.61735175219189</v>
      </c>
      <c r="E24" s="12">
        <f t="shared" si="3"/>
        <v>148.35736318668063</v>
      </c>
      <c r="F24" s="13">
        <f>E24/C2</f>
        <v>2.6974066033941932</v>
      </c>
    </row>
    <row r="25" spans="1:6" x14ac:dyDescent="0.25">
      <c r="A25" s="37" t="s">
        <v>39</v>
      </c>
      <c r="B25" s="16">
        <f>B18*(1-15%)</f>
        <v>2382.4897772611284</v>
      </c>
      <c r="C25" s="35">
        <f>B25/(B3/100)</f>
        <v>568.61331199549602</v>
      </c>
      <c r="D25" s="19">
        <f t="shared" ref="D25:D26" si="4">B25/3</f>
        <v>794.16325908704277</v>
      </c>
      <c r="E25" s="10">
        <f t="shared" ref="E25:E26" si="5">C25/3</f>
        <v>189.53777066516534</v>
      </c>
      <c r="F25" s="11">
        <f>E25/C2</f>
        <v>3.4461412848211879</v>
      </c>
    </row>
    <row r="26" spans="1:6" x14ac:dyDescent="0.25">
      <c r="A26" s="6" t="s">
        <v>40</v>
      </c>
      <c r="B26" s="28">
        <f>B18*(1-25%)</f>
        <v>2102.1968622892309</v>
      </c>
      <c r="C26" s="35">
        <f>B26/(B3/100)</f>
        <v>501.71762823131996</v>
      </c>
      <c r="D26" s="20">
        <f t="shared" si="4"/>
        <v>700.73228742974368</v>
      </c>
      <c r="E26" s="12">
        <f t="shared" si="5"/>
        <v>167.23920941044</v>
      </c>
      <c r="F26" s="13">
        <f>E26/C2</f>
        <v>3.0407128983716363</v>
      </c>
    </row>
    <row r="27" spans="1:6" x14ac:dyDescent="0.25">
      <c r="A27" s="37" t="s">
        <v>41</v>
      </c>
      <c r="B27" s="16">
        <f>B19*(1-15%)</f>
        <v>2651.4805585648041</v>
      </c>
      <c r="C27" s="35">
        <f>B27/(B3/100)</f>
        <v>632.81158915627782</v>
      </c>
      <c r="D27" s="19">
        <f t="shared" ref="D27:D28" si="6">B27/3</f>
        <v>883.82685285493471</v>
      </c>
      <c r="E27" s="10">
        <f t="shared" ref="E27:E28" si="7">C27/3</f>
        <v>210.93719638542595</v>
      </c>
      <c r="F27" s="11">
        <f>E27/C2</f>
        <v>3.83522175246229</v>
      </c>
    </row>
    <row r="28" spans="1:6" x14ac:dyDescent="0.25">
      <c r="A28" s="6" t="s">
        <v>42</v>
      </c>
      <c r="B28" s="28">
        <f>B19*(1-25%)</f>
        <v>2339.5416693218858</v>
      </c>
      <c r="C28" s="35">
        <f>B28/(B3/100)</f>
        <v>558.36316690259798</v>
      </c>
      <c r="D28" s="20">
        <f t="shared" si="6"/>
        <v>779.84722310729524</v>
      </c>
      <c r="E28" s="12">
        <f t="shared" si="7"/>
        <v>186.12105563419934</v>
      </c>
      <c r="F28" s="13">
        <f>E28/C2</f>
        <v>3.3840191933490789</v>
      </c>
    </row>
    <row r="29" spans="1:6" x14ac:dyDescent="0.25">
      <c r="A29" s="33" t="s">
        <v>43</v>
      </c>
      <c r="C29" s="2"/>
    </row>
  </sheetData>
  <mergeCells count="2">
    <mergeCell ref="D13:F13"/>
    <mergeCell ref="D20:F20"/>
  </mergeCells>
  <dataValidations disablePrompts="1" count="1">
    <dataValidation type="list" allowBlank="1" showInputMessage="1" showErrorMessage="1" sqref="B8">
      <formula1>"Boy,Girl"</formula1>
    </dataValidation>
  </dataValidations>
  <hyperlinks>
    <hyperlink ref="A15" r:id="rId1"/>
    <hyperlink ref="A29" r:id="rId2"/>
    <hyperlink ref="A2" r:id="rId3"/>
  </hyperlinks>
  <pageMargins left="0.7" right="0.7" top="0.75" bottom="0.75" header="0.3" footer="0.3"/>
  <pageSetup paperSize="9" orientation="portrait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Normal="100" workbookViewId="0">
      <selection activeCell="F11" sqref="F11"/>
    </sheetView>
  </sheetViews>
  <sheetFormatPr baseColWidth="10" defaultColWidth="11.42578125" defaultRowHeight="15" x14ac:dyDescent="0.25"/>
  <cols>
    <col min="1" max="1" width="39.42578125" bestFit="1" customWidth="1"/>
    <col min="2" max="2" width="12.5703125" bestFit="1" customWidth="1"/>
    <col min="3" max="4" width="13.85546875" bestFit="1" customWidth="1"/>
    <col min="5" max="5" width="15.140625" bestFit="1" customWidth="1"/>
    <col min="6" max="6" width="12" bestFit="1" customWidth="1"/>
    <col min="7" max="7" width="61.85546875" bestFit="1" customWidth="1"/>
  </cols>
  <sheetData>
    <row r="1" spans="1:8" ht="15.75" thickBot="1" x14ac:dyDescent="0.3">
      <c r="A1" s="25" t="s">
        <v>44</v>
      </c>
      <c r="B1" s="5" t="s">
        <v>1</v>
      </c>
      <c r="C1" t="s">
        <v>2</v>
      </c>
    </row>
    <row r="2" spans="1:8" ht="15.75" thickBot="1" x14ac:dyDescent="0.3">
      <c r="A2" s="17" t="s">
        <v>45</v>
      </c>
      <c r="B2" s="27">
        <f>B3/100*C2</f>
        <v>230.45000000000002</v>
      </c>
      <c r="C2" s="24">
        <v>55</v>
      </c>
      <c r="D2" t="s">
        <v>4</v>
      </c>
      <c r="E2" s="24" t="s">
        <v>5</v>
      </c>
      <c r="G2" t="s">
        <v>6</v>
      </c>
    </row>
    <row r="3" spans="1:8" ht="15.75" thickBot="1" x14ac:dyDescent="0.3">
      <c r="A3" s="22" t="s">
        <v>7</v>
      </c>
      <c r="B3" s="24">
        <v>419</v>
      </c>
      <c r="C3" s="4" t="s">
        <v>8</v>
      </c>
      <c r="D3" t="s">
        <v>9</v>
      </c>
      <c r="G3" t="s">
        <v>46</v>
      </c>
    </row>
    <row r="4" spans="1:8" ht="15.75" thickBot="1" x14ac:dyDescent="0.3">
      <c r="A4" s="17" t="s">
        <v>11</v>
      </c>
      <c r="B4" s="23">
        <f>B3/100*C5/3</f>
        <v>667.60666666666668</v>
      </c>
      <c r="C4" s="28">
        <f>C5/3</f>
        <v>159.33333333333334</v>
      </c>
      <c r="G4" t="s">
        <v>47</v>
      </c>
      <c r="H4" t="s">
        <v>13</v>
      </c>
    </row>
    <row r="5" spans="1:8" ht="15.75" thickBot="1" x14ac:dyDescent="0.3">
      <c r="A5" s="17" t="s">
        <v>14</v>
      </c>
      <c r="B5" s="27">
        <f>B3/100*C5</f>
        <v>2002.8200000000002</v>
      </c>
      <c r="C5" s="24">
        <v>478</v>
      </c>
      <c r="D5" t="s">
        <v>9</v>
      </c>
    </row>
    <row r="7" spans="1:8" ht="15.75" thickBot="1" x14ac:dyDescent="0.3">
      <c r="A7" s="26" t="s">
        <v>48</v>
      </c>
    </row>
    <row r="8" spans="1:8" ht="15.75" thickBot="1" x14ac:dyDescent="0.3">
      <c r="A8" s="29" t="s">
        <v>16</v>
      </c>
      <c r="B8" s="39" t="s">
        <v>17</v>
      </c>
    </row>
    <row r="9" spans="1:8" ht="15.75" thickBot="1" x14ac:dyDescent="0.3">
      <c r="A9" s="30" t="s">
        <v>18</v>
      </c>
      <c r="B9" s="39">
        <v>70</v>
      </c>
    </row>
    <row r="10" spans="1:8" ht="15.75" thickBot="1" x14ac:dyDescent="0.3">
      <c r="A10" s="31" t="s">
        <v>19</v>
      </c>
      <c r="B10" s="39">
        <v>175</v>
      </c>
    </row>
    <row r="11" spans="1:8" ht="15.75" thickBot="1" x14ac:dyDescent="0.3">
      <c r="A11" s="32" t="s">
        <v>20</v>
      </c>
      <c r="B11" s="39">
        <v>25</v>
      </c>
    </row>
    <row r="13" spans="1:8" x14ac:dyDescent="0.25">
      <c r="B13" s="26" t="s">
        <v>21</v>
      </c>
      <c r="C13" s="42" t="s">
        <v>49</v>
      </c>
      <c r="D13" s="46" t="s">
        <v>22</v>
      </c>
      <c r="E13" s="47"/>
      <c r="F13" s="47"/>
    </row>
    <row r="14" spans="1:8" x14ac:dyDescent="0.25">
      <c r="A14" s="43" t="s">
        <v>50</v>
      </c>
      <c r="B14" s="5" t="s">
        <v>24</v>
      </c>
      <c r="C14" s="1" t="s">
        <v>25</v>
      </c>
      <c r="D14" s="18" t="s">
        <v>26</v>
      </c>
      <c r="E14" s="8" t="s">
        <v>27</v>
      </c>
      <c r="F14" s="9" t="s">
        <v>51</v>
      </c>
    </row>
    <row r="15" spans="1:8" x14ac:dyDescent="0.25">
      <c r="A15" s="38" t="s">
        <v>52</v>
      </c>
      <c r="B15" s="16">
        <f>IF(B8="Boy",10*B9+6.25*B10-5*B11+5,10*B9+6.25*B10-5*B11-161)</f>
        <v>1673.75</v>
      </c>
      <c r="C15" s="36">
        <f>B15/(B3/100)</f>
        <v>399.46300715990452</v>
      </c>
      <c r="D15" s="19">
        <f t="shared" ref="D15:E17" si="0">B15/3</f>
        <v>557.91666666666663</v>
      </c>
      <c r="E15" s="10">
        <f t="shared" si="0"/>
        <v>133.15433571996817</v>
      </c>
      <c r="F15" s="11">
        <f>E15/C2</f>
        <v>2.4209879221812396</v>
      </c>
    </row>
    <row r="16" spans="1:8" x14ac:dyDescent="0.25">
      <c r="A16" s="34" t="s">
        <v>53</v>
      </c>
      <c r="B16" s="16">
        <f>B15*1.2</f>
        <v>2008.5</v>
      </c>
      <c r="C16" s="35">
        <f>B16/(B3/100)</f>
        <v>479.35560859188541</v>
      </c>
      <c r="D16" s="19">
        <f t="shared" si="0"/>
        <v>669.5</v>
      </c>
      <c r="E16" s="10">
        <f t="shared" si="0"/>
        <v>159.78520286396181</v>
      </c>
      <c r="F16" s="11">
        <f>E16/C2</f>
        <v>2.9051855066174874</v>
      </c>
    </row>
    <row r="17" spans="1:6" ht="15.75" thickBot="1" x14ac:dyDescent="0.3">
      <c r="A17" s="6" t="s">
        <v>54</v>
      </c>
      <c r="B17" s="28">
        <f>B15*1.375</f>
        <v>2301.40625</v>
      </c>
      <c r="C17" s="7">
        <f>B17/(B3/100)</f>
        <v>549.26163484486869</v>
      </c>
      <c r="D17" s="20">
        <f t="shared" si="0"/>
        <v>767.13541666666663</v>
      </c>
      <c r="E17" s="12">
        <f t="shared" si="0"/>
        <v>183.08721161495623</v>
      </c>
      <c r="F17" s="13">
        <f>E17/C2</f>
        <v>3.3288583929992042</v>
      </c>
    </row>
    <row r="18" spans="1:6" x14ac:dyDescent="0.25">
      <c r="A18" s="44" t="s">
        <v>34</v>
      </c>
      <c r="B18" s="41"/>
      <c r="C18" s="40" t="s">
        <v>49</v>
      </c>
      <c r="D18" s="48" t="s">
        <v>22</v>
      </c>
      <c r="E18" s="49"/>
      <c r="F18" s="49"/>
    </row>
    <row r="19" spans="1:6" x14ac:dyDescent="0.25">
      <c r="A19" s="34" t="s">
        <v>55</v>
      </c>
      <c r="B19" s="16">
        <f>B16*(1-15%)</f>
        <v>1707.2249999999999</v>
      </c>
      <c r="C19" s="35">
        <f>B19/(B3/100)</f>
        <v>407.45226730310259</v>
      </c>
      <c r="D19" s="21">
        <f t="shared" ref="D19:E22" si="1">B19/3</f>
        <v>569.07499999999993</v>
      </c>
      <c r="E19" s="14">
        <f t="shared" si="1"/>
        <v>135.81742243436753</v>
      </c>
      <c r="F19" s="15">
        <f>E19/C2</f>
        <v>2.4694076806248644</v>
      </c>
    </row>
    <row r="20" spans="1:6" x14ac:dyDescent="0.25">
      <c r="A20" s="34" t="s">
        <v>56</v>
      </c>
      <c r="B20" s="3">
        <f>B16*(1-25%)</f>
        <v>1506.375</v>
      </c>
      <c r="C20" s="36">
        <f>B20/(B3/100)</f>
        <v>359.51670644391407</v>
      </c>
      <c r="D20" s="19">
        <f t="shared" si="1"/>
        <v>502.125</v>
      </c>
      <c r="E20" s="10">
        <f t="shared" si="1"/>
        <v>119.83890214797135</v>
      </c>
      <c r="F20" s="11">
        <f>E20/C2</f>
        <v>2.1788891299631157</v>
      </c>
    </row>
    <row r="21" spans="1:6" x14ac:dyDescent="0.25">
      <c r="A21" s="37" t="s">
        <v>57</v>
      </c>
      <c r="B21" s="16">
        <f>B17*(1-15%)</f>
        <v>1956.1953125</v>
      </c>
      <c r="C21" s="35">
        <f>B21/(B3/100)</f>
        <v>466.87238961813836</v>
      </c>
      <c r="D21" s="19">
        <f t="shared" si="1"/>
        <v>652.06510416666663</v>
      </c>
      <c r="E21" s="10">
        <f t="shared" si="1"/>
        <v>155.62412987271279</v>
      </c>
      <c r="F21" s="11">
        <f>E21/C2</f>
        <v>2.8295296340493232</v>
      </c>
    </row>
    <row r="22" spans="1:6" x14ac:dyDescent="0.25">
      <c r="A22" s="6" t="s">
        <v>58</v>
      </c>
      <c r="B22" s="28">
        <f>B17*(1-25%)</f>
        <v>1726.0546875</v>
      </c>
      <c r="C22" s="7">
        <f>B22/(B3/100)</f>
        <v>411.94622613365152</v>
      </c>
      <c r="D22" s="20">
        <f t="shared" si="1"/>
        <v>575.3515625</v>
      </c>
      <c r="E22" s="12">
        <f t="shared" si="1"/>
        <v>137.31540871121717</v>
      </c>
      <c r="F22" s="13">
        <f>E22/C2</f>
        <v>2.4966437947494033</v>
      </c>
    </row>
    <row r="23" spans="1:6" x14ac:dyDescent="0.25">
      <c r="A23" s="33" t="s">
        <v>43</v>
      </c>
      <c r="C23" s="2"/>
    </row>
  </sheetData>
  <mergeCells count="2">
    <mergeCell ref="D13:F13"/>
    <mergeCell ref="D18:F18"/>
  </mergeCells>
  <dataValidations count="1">
    <dataValidation type="list" allowBlank="1" showInputMessage="1" showErrorMessage="1" sqref="B8">
      <formula1>"Boy,Girl"</formula1>
    </dataValidation>
  </dataValidations>
  <hyperlinks>
    <hyperlink ref="A15" r:id="rId1" location="BMR_estimation_formulas"/>
    <hyperlink ref="A23" r:id="rId2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Dosage</vt:lpstr>
      <vt:lpstr>Mifflin-St Jeor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2020-01-03T20:22:19Z</dcterms:created>
  <dcterms:modified xsi:type="dcterms:W3CDTF">2022-01-17T16:58:53Z</dcterms:modified>
</cp:coreProperties>
</file>