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showInkAnnotation="0"/>
  <mc:AlternateContent xmlns:mc="http://schemas.openxmlformats.org/markup-compatibility/2006">
    <mc:Choice Requires="x15">
      <x15ac:absPath xmlns:x15ac="http://schemas.microsoft.com/office/spreadsheetml/2010/11/ac" url="D:\src\flutter_projects\agro_app\analisisdesuelo\Analisis_Nutrientes\"/>
    </mc:Choice>
  </mc:AlternateContent>
  <xr:revisionPtr revIDLastSave="0" documentId="13_ncr:1_{AA43D277-1023-4962-9EB8-B9AD5CD653CD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Recomendacion" sheetId="17" r:id="rId1"/>
    <sheet name="Moodboard" sheetId="15" r:id="rId2"/>
    <sheet name="Hoja1" sheetId="16" r:id="rId3"/>
    <sheet name="Cultivos" sheetId="1" r:id="rId4"/>
    <sheet name="Fósforo (P2O5)" sheetId="4" r:id="rId5"/>
    <sheet name="Potasio (K20) " sheetId="5" r:id="rId6"/>
    <sheet name="Magnesio (Mg)" sheetId="6" r:id="rId7"/>
    <sheet name="Azufre (S)" sheetId="7" r:id="rId8"/>
    <sheet name="Hierro (Fe)" sheetId="8" r:id="rId9"/>
    <sheet name="Zinc (Zn)" sheetId="9" r:id="rId10"/>
    <sheet name="Manganeso (Mn)" sheetId="10" r:id="rId11"/>
    <sheet name="Boro (B)" sheetId="11" r:id="rId12"/>
    <sheet name="Cobre (Cu)" sheetId="12" r:id="rId13"/>
    <sheet name="Nitrogeno MO" sheetId="13" r:id="rId14"/>
    <sheet name="Mas tablas" sheetId="14" r:id="rId15"/>
  </sheets>
  <definedNames>
    <definedName name="_xlnm._FilterDatabase" localSheetId="1" hidden="1">Moodboard!$A$46:$D$53</definedName>
    <definedName name="_xlnm.Extract" localSheetId="1">Moodboard!#REF!</definedName>
    <definedName name="Bray1">'Fósforo (P2O5)'!$F$4:$F$11</definedName>
    <definedName name="_xlnm.Criteria" localSheetId="1">Moodboard!$A$21</definedName>
    <definedName name="_xlnm.Criteria" localSheetId="0">Recomendacion!$A$21</definedName>
    <definedName name="Olsen">'Fósforo (P2O5)'!$M$4:$M$11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7" i="15" l="1"/>
  <c r="A13" i="15"/>
  <c r="B27" i="15" s="1"/>
  <c r="G50" i="15"/>
  <c r="H30" i="17"/>
  <c r="H29" i="17"/>
  <c r="H28" i="17"/>
  <c r="H27" i="17"/>
  <c r="H26" i="17"/>
  <c r="H25" i="17"/>
  <c r="H24" i="17"/>
  <c r="E30" i="17"/>
  <c r="E29" i="17"/>
  <c r="E28" i="17"/>
  <c r="E27" i="17"/>
  <c r="E26" i="17"/>
  <c r="E25" i="17"/>
  <c r="E24" i="17"/>
  <c r="B30" i="17"/>
  <c r="B29" i="17"/>
  <c r="B28" i="17"/>
  <c r="B27" i="17"/>
  <c r="B26" i="17"/>
  <c r="B25" i="17"/>
  <c r="B24" i="17"/>
  <c r="C15" i="17"/>
  <c r="B16" i="17"/>
  <c r="D16" i="17"/>
  <c r="F16" i="17"/>
  <c r="B18" i="15"/>
  <c r="B36" i="15" s="1"/>
  <c r="B19" i="15"/>
  <c r="G51" i="15"/>
  <c r="G52" i="15" s="1"/>
  <c r="G53" i="15" s="1"/>
  <c r="E18" i="17" s="1"/>
  <c r="C25" i="15"/>
  <c r="D25" i="15"/>
  <c r="E25" i="15"/>
  <c r="F25" i="15"/>
  <c r="G25" i="15"/>
  <c r="H25" i="15"/>
  <c r="I25" i="15"/>
  <c r="J25" i="15"/>
  <c r="K25" i="15"/>
  <c r="B25" i="15"/>
  <c r="C24" i="15"/>
  <c r="D24" i="15"/>
  <c r="E24" i="15"/>
  <c r="F24" i="15"/>
  <c r="G24" i="15"/>
  <c r="H24" i="15"/>
  <c r="I24" i="15"/>
  <c r="J24" i="15"/>
  <c r="K24" i="15"/>
  <c r="B24" i="15"/>
  <c r="C23" i="15"/>
  <c r="D23" i="15"/>
  <c r="E23" i="15"/>
  <c r="F23" i="15"/>
  <c r="G23" i="15"/>
  <c r="H23" i="15"/>
  <c r="I23" i="15"/>
  <c r="J23" i="15"/>
  <c r="K23" i="15"/>
  <c r="B23" i="15"/>
  <c r="C22" i="15"/>
  <c r="D22" i="15"/>
  <c r="E22" i="15"/>
  <c r="F22" i="15"/>
  <c r="G22" i="15"/>
  <c r="H22" i="15"/>
  <c r="I22" i="15"/>
  <c r="J22" i="15"/>
  <c r="K22" i="15"/>
  <c r="B22" i="15"/>
  <c r="C21" i="15"/>
  <c r="D21" i="15"/>
  <c r="E21" i="15"/>
  <c r="F21" i="15"/>
  <c r="G21" i="15"/>
  <c r="H21" i="15"/>
  <c r="I21" i="15"/>
  <c r="J21" i="15"/>
  <c r="K21" i="15"/>
  <c r="B21" i="15"/>
  <c r="C20" i="15"/>
  <c r="D20" i="15"/>
  <c r="E20" i="15"/>
  <c r="F20" i="15"/>
  <c r="G20" i="15"/>
  <c r="H20" i="15"/>
  <c r="I20" i="15"/>
  <c r="J20" i="15"/>
  <c r="K20" i="15"/>
  <c r="B20" i="15"/>
  <c r="D19" i="15"/>
  <c r="E19" i="15"/>
  <c r="F19" i="15"/>
  <c r="G19" i="15"/>
  <c r="H19" i="15"/>
  <c r="I19" i="15"/>
  <c r="J19" i="15"/>
  <c r="K19" i="15"/>
  <c r="C19" i="15"/>
  <c r="A38" i="15"/>
  <c r="A20" i="15" s="1"/>
  <c r="A39" i="15"/>
  <c r="A21" i="15" s="1"/>
  <c r="A40" i="15"/>
  <c r="A22" i="15" s="1"/>
  <c r="A41" i="15"/>
  <c r="A23" i="15" s="1"/>
  <c r="A42" i="15"/>
  <c r="A24" i="15" s="1"/>
  <c r="A43" i="15"/>
  <c r="A25" i="15" s="1"/>
  <c r="A37" i="15"/>
  <c r="A19" i="15" s="1"/>
  <c r="B5" i="15"/>
  <c r="C5" i="15"/>
  <c r="D5" i="15"/>
  <c r="E5" i="15"/>
  <c r="F5" i="15"/>
  <c r="D18" i="15"/>
  <c r="D36" i="15" s="1"/>
  <c r="E18" i="15"/>
  <c r="E36" i="15" s="1"/>
  <c r="F18" i="15"/>
  <c r="F36" i="15" s="1"/>
  <c r="G18" i="15"/>
  <c r="G36" i="15" s="1"/>
  <c r="H18" i="15"/>
  <c r="H36" i="15" s="1"/>
  <c r="I18" i="15"/>
  <c r="I36" i="15" s="1"/>
  <c r="J18" i="15"/>
  <c r="J36" i="15" s="1"/>
  <c r="K18" i="15"/>
  <c r="K36" i="15" s="1"/>
  <c r="C18" i="15"/>
  <c r="C36" i="15" s="1"/>
  <c r="J4" i="15"/>
  <c r="I4" i="15"/>
  <c r="C11" i="15" s="1" a="1"/>
  <c r="C11" i="15" s="1"/>
  <c r="O41" i="4" s="1"/>
  <c r="O42" i="4" s="1"/>
  <c r="O43" i="4" s="1"/>
  <c r="O44" i="4" s="1"/>
  <c r="O45" i="4" s="1"/>
  <c r="O46" i="4" s="1"/>
  <c r="O47" i="4" s="1"/>
  <c r="D11" i="15" a="1"/>
  <c r="D11" i="15" s="1"/>
  <c r="P41" i="5" s="1"/>
  <c r="P42" i="5" s="1"/>
  <c r="E11" i="15" a="1"/>
  <c r="E11" i="15" s="1"/>
  <c r="P27" i="6" s="1"/>
  <c r="F11" i="15" a="1"/>
  <c r="F11" i="15" s="1"/>
  <c r="K27" i="7" s="1"/>
  <c r="K28" i="7" s="1"/>
  <c r="K29" i="7" s="1"/>
  <c r="G11" i="15" a="1"/>
  <c r="G11" i="15" s="1"/>
  <c r="I30" i="8" s="1"/>
  <c r="I31" i="8" s="1"/>
  <c r="H11" i="15" a="1"/>
  <c r="H11" i="15" s="1"/>
  <c r="I11" i="15" a="1"/>
  <c r="I11" i="15" s="1"/>
  <c r="J11" i="15" a="1"/>
  <c r="J11" i="15" s="1"/>
  <c r="K11" i="15" a="1"/>
  <c r="K11" i="15" s="1"/>
  <c r="J30" i="12" s="1"/>
  <c r="K14" i="15"/>
  <c r="J14" i="15"/>
  <c r="H14" i="15"/>
  <c r="G14" i="15"/>
  <c r="F14" i="15"/>
  <c r="E14" i="15"/>
  <c r="D14" i="15"/>
  <c r="C14" i="15"/>
  <c r="H31" i="17" l="1"/>
  <c r="E31" i="17"/>
  <c r="B31" i="17"/>
  <c r="A18" i="17"/>
  <c r="A17" i="17"/>
  <c r="C17" i="17"/>
  <c r="D26" i="15"/>
  <c r="K26" i="15"/>
  <c r="C26" i="15"/>
  <c r="E26" i="15"/>
  <c r="G26" i="15"/>
  <c r="F26" i="15"/>
  <c r="I26" i="15"/>
  <c r="H26" i="15"/>
  <c r="J26" i="15"/>
  <c r="B26" i="15"/>
  <c r="B28" i="15" s="1"/>
  <c r="M30" i="10"/>
  <c r="J29" i="9"/>
  <c r="J30" i="9" s="1"/>
  <c r="J30" i="11"/>
  <c r="I32" i="8"/>
  <c r="K30" i="7"/>
  <c r="P28" i="6"/>
  <c r="E1" i="15" a="1"/>
  <c r="E1" i="15" s="1"/>
  <c r="P43" i="5"/>
  <c r="E32" i="17" l="1"/>
  <c r="B32" i="17"/>
  <c r="H32" i="17"/>
  <c r="N41" i="4"/>
  <c r="N42" i="4" s="1"/>
  <c r="I30" i="11"/>
  <c r="I31" i="11" s="1"/>
  <c r="I32" i="11" s="1"/>
  <c r="I30" i="12"/>
  <c r="I31" i="12" s="1"/>
  <c r="I32" i="12" s="1"/>
  <c r="J31" i="11"/>
  <c r="J31" i="12"/>
  <c r="I29" i="9"/>
  <c r="O27" i="6"/>
  <c r="O41" i="5"/>
  <c r="L30" i="10"/>
  <c r="N30" i="10" s="1" a="1"/>
  <c r="N30" i="10" s="1"/>
  <c r="I13" i="15" s="1"/>
  <c r="I27" i="15" s="1"/>
  <c r="I28" i="15" s="1"/>
  <c r="H30" i="8"/>
  <c r="J27" i="7"/>
  <c r="J31" i="9"/>
  <c r="P29" i="6"/>
  <c r="P44" i="5"/>
  <c r="P41" i="4" l="1" a="1"/>
  <c r="P41" i="4" s="1"/>
  <c r="K30" i="12" a="1"/>
  <c r="K30" i="12" s="1"/>
  <c r="K31" i="11" a="1"/>
  <c r="K31" i="11" s="1"/>
  <c r="J32" i="11"/>
  <c r="K32" i="11" s="1" a="1"/>
  <c r="K32" i="11" s="1"/>
  <c r="K30" i="11" a="1"/>
  <c r="K30" i="11" s="1"/>
  <c r="N43" i="4"/>
  <c r="N44" i="4" s="1"/>
  <c r="P42" i="4" a="1"/>
  <c r="P42" i="4" s="1"/>
  <c r="K31" i="12" a="1"/>
  <c r="K31" i="12" s="1"/>
  <c r="K13" i="15" s="1"/>
  <c r="K27" i="15" s="1"/>
  <c r="K28" i="15" s="1"/>
  <c r="J32" i="12"/>
  <c r="K32" i="12" s="1" a="1"/>
  <c r="K32" i="12" s="1"/>
  <c r="H31" i="8"/>
  <c r="J30" i="8" a="1"/>
  <c r="J30" i="8" s="1"/>
  <c r="O28" i="6"/>
  <c r="Q27" i="6" a="1"/>
  <c r="Q27" i="6" s="1"/>
  <c r="I30" i="9"/>
  <c r="K29" i="9" a="1"/>
  <c r="K29" i="9" s="1"/>
  <c r="J28" i="7"/>
  <c r="L27" i="7" a="1"/>
  <c r="L27" i="7" s="1"/>
  <c r="O42" i="5"/>
  <c r="Q41" i="5" a="1"/>
  <c r="Q41" i="5" s="1"/>
  <c r="P30" i="6"/>
  <c r="P45" i="5"/>
  <c r="J13" i="15" l="1"/>
  <c r="J27" i="15" s="1"/>
  <c r="J28" i="15" s="1"/>
  <c r="P43" i="4" a="1"/>
  <c r="P43" i="4" s="1"/>
  <c r="O29" i="6"/>
  <c r="Q28" i="6" a="1"/>
  <c r="Q28" i="6" s="1"/>
  <c r="J29" i="7"/>
  <c r="L28" i="7" a="1"/>
  <c r="L28" i="7" s="1"/>
  <c r="F13" i="15" s="1"/>
  <c r="F27" i="15" s="1"/>
  <c r="F28" i="15" s="1"/>
  <c r="I31" i="9"/>
  <c r="K31" i="9" s="1" a="1"/>
  <c r="K31" i="9" s="1"/>
  <c r="K30" i="9" a="1"/>
  <c r="K30" i="9" s="1"/>
  <c r="H13" i="15" s="1"/>
  <c r="H27" i="15" s="1"/>
  <c r="H28" i="15" s="1"/>
  <c r="O43" i="5"/>
  <c r="Q42" i="5" a="1"/>
  <c r="Q42" i="5" s="1"/>
  <c r="H32" i="8"/>
  <c r="J32" i="8" s="1" a="1"/>
  <c r="J32" i="8" s="1"/>
  <c r="J31" i="8" a="1"/>
  <c r="J31" i="8" s="1"/>
  <c r="G13" i="15" s="1"/>
  <c r="G27" i="15" s="1"/>
  <c r="G28" i="15" s="1"/>
  <c r="P31" i="6"/>
  <c r="P46" i="5"/>
  <c r="N45" i="4"/>
  <c r="P44" i="4" a="1"/>
  <c r="P44" i="4" s="1"/>
  <c r="C13" i="15" s="1"/>
  <c r="C27" i="15" l="1"/>
  <c r="C28" i="15" s="1"/>
  <c r="Q43" i="5" a="1"/>
  <c r="Q43" i="5" s="1"/>
  <c r="O44" i="5"/>
  <c r="J30" i="7"/>
  <c r="L30" i="7" s="1" a="1"/>
  <c r="L30" i="7" s="1"/>
  <c r="L29" i="7" a="1"/>
  <c r="L29" i="7" s="1"/>
  <c r="O30" i="6"/>
  <c r="Q29" i="6" a="1"/>
  <c r="Q29" i="6" s="1"/>
  <c r="P47" i="5"/>
  <c r="N46" i="4"/>
  <c r="P45" i="4" a="1"/>
  <c r="P45" i="4" s="1"/>
  <c r="O31" i="6" l="1"/>
  <c r="Q31" i="6" s="1" a="1"/>
  <c r="Q31" i="6" s="1"/>
  <c r="Q30" i="6" a="1"/>
  <c r="Q30" i="6" s="1"/>
  <c r="E13" i="15" s="1"/>
  <c r="E27" i="15" s="1"/>
  <c r="E28" i="15" s="1"/>
  <c r="O45" i="5"/>
  <c r="Q44" i="5" a="1"/>
  <c r="Q44" i="5" s="1"/>
  <c r="D13" i="15" s="1"/>
  <c r="D27" i="15" s="1"/>
  <c r="D28" i="15" s="1"/>
  <c r="N47" i="4"/>
  <c r="P47" i="4" s="1" a="1"/>
  <c r="P47" i="4" s="1"/>
  <c r="P46" i="4" a="1"/>
  <c r="P46" i="4" s="1"/>
  <c r="Q45" i="5" l="1" a="1"/>
  <c r="Q45" i="5" s="1"/>
  <c r="O46" i="5"/>
  <c r="Q46" i="5" l="1" a="1"/>
  <c r="Q46" i="5" s="1"/>
  <c r="O47" i="5"/>
  <c r="Q47" i="5" s="1" a="1"/>
  <c r="Q47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<sst xmlns="http://schemas.openxmlformats.org/spreadsheetml/2006/main" count="1129" uniqueCount="351">
  <si>
    <t>CULTIVO</t>
  </si>
  <si>
    <t>Metas de rendimiento (Ton)</t>
  </si>
  <si>
    <t>Clase Textural</t>
  </si>
  <si>
    <t>Tipo de medicion para (P)</t>
  </si>
  <si>
    <t>Densidad Aparente g/cm3</t>
  </si>
  <si>
    <t>Maiz</t>
  </si>
  <si>
    <t>Franco</t>
  </si>
  <si>
    <t>Bray1</t>
  </si>
  <si>
    <t>Olsen</t>
  </si>
  <si>
    <t>Nutrientes en el suelo</t>
  </si>
  <si>
    <t>N (NO3)</t>
  </si>
  <si>
    <t xml:space="preserve"> MO %</t>
  </si>
  <si>
    <t>Fósforo (P)</t>
  </si>
  <si>
    <t>Potasio (K)</t>
  </si>
  <si>
    <t>Magnesio (Mg)</t>
  </si>
  <si>
    <t>Azufre (S)</t>
  </si>
  <si>
    <t>Hierro (Fe)</t>
  </si>
  <si>
    <t>Zinc (Zn)</t>
  </si>
  <si>
    <t>Manganeso (Mn)</t>
  </si>
  <si>
    <t>Boro (B)</t>
  </si>
  <si>
    <t>Cobre (Cu)</t>
  </si>
  <si>
    <t>Valor</t>
  </si>
  <si>
    <t>Tablas</t>
  </si>
  <si>
    <t>(3) Cantidad de Nutriente a aplicarse (Granular)</t>
  </si>
  <si>
    <t>Fertilizantes</t>
  </si>
  <si>
    <t>Total</t>
  </si>
  <si>
    <t>Necesario</t>
  </si>
  <si>
    <t>Faltante</t>
  </si>
  <si>
    <t>(2) Cuadro de contenido de nutrientes por presentacion</t>
  </si>
  <si>
    <t>Ud/Med</t>
  </si>
  <si>
    <t>Cantidad</t>
  </si>
  <si>
    <t>Diamante</t>
  </si>
  <si>
    <t>Kg</t>
  </si>
  <si>
    <t>AGRICULTOR: RAUL ALEXANDER NORIEGA CASTAÑEDA "PARCELA VIEJA"</t>
  </si>
  <si>
    <t>N03 PPM</t>
  </si>
  <si>
    <t>ECP</t>
  </si>
  <si>
    <t>FECHA DE LECTURA</t>
  </si>
  <si>
    <t>ETAPA</t>
  </si>
  <si>
    <t>VALOR MINIMO</t>
  </si>
  <si>
    <t>VALOR TOMADO</t>
  </si>
  <si>
    <t>VALOR MAXIMO</t>
  </si>
  <si>
    <t>V1-V2</t>
  </si>
  <si>
    <t>26/07/2024</t>
  </si>
  <si>
    <t>V3-V4</t>
  </si>
  <si>
    <t>V5-VT</t>
  </si>
  <si>
    <t>26/082024</t>
  </si>
  <si>
    <t>FLORACION S1</t>
  </si>
  <si>
    <t>FLORACION S2</t>
  </si>
  <si>
    <t>FLORACION S3</t>
  </si>
  <si>
    <t>FRUCTIFICACION</t>
  </si>
  <si>
    <t>K+ PPM</t>
  </si>
  <si>
    <t>VEGETATIVA</t>
  </si>
  <si>
    <t>FLORACION</t>
  </si>
  <si>
    <t>Ca2+</t>
  </si>
  <si>
    <t>PH</t>
  </si>
  <si>
    <t>C.E.</t>
  </si>
  <si>
    <t>H2PO4-</t>
  </si>
  <si>
    <t>Na+</t>
  </si>
  <si>
    <t>P2O5</t>
  </si>
  <si>
    <t>K2O</t>
  </si>
  <si>
    <t>Ca</t>
  </si>
  <si>
    <t>Mg</t>
  </si>
  <si>
    <t>S</t>
  </si>
  <si>
    <t>Fe</t>
  </si>
  <si>
    <t>Zn</t>
  </si>
  <si>
    <t>B</t>
  </si>
  <si>
    <t>Cu</t>
  </si>
  <si>
    <t>METAS DE RENDIMIENTO</t>
  </si>
  <si>
    <t>EXTR,</t>
  </si>
  <si>
    <t>Cultivo</t>
  </si>
  <si>
    <t>Bajo</t>
  </si>
  <si>
    <t>Medio</t>
  </si>
  <si>
    <t>Alto</t>
  </si>
  <si>
    <t>Muy Alto</t>
  </si>
  <si>
    <t>Elite</t>
  </si>
  <si>
    <t>Kg N/t</t>
  </si>
  <si>
    <t xml:space="preserve">Acelga </t>
  </si>
  <si>
    <t>Ajo</t>
  </si>
  <si>
    <t>Ajonjolí</t>
  </si>
  <si>
    <t>Alcachofa</t>
  </si>
  <si>
    <t>Alfalfa</t>
  </si>
  <si>
    <t>Algodón</t>
  </si>
  <si>
    <t>Apio</t>
  </si>
  <si>
    <t>Arroz</t>
  </si>
  <si>
    <t>Avena</t>
  </si>
  <si>
    <t>Avena forrajera</t>
  </si>
  <si>
    <t>Banano</t>
  </si>
  <si>
    <t>Berenjena</t>
  </si>
  <si>
    <t>Betabel</t>
  </si>
  <si>
    <t>Brócoli</t>
  </si>
  <si>
    <t>Cacahuate</t>
  </si>
  <si>
    <t>Calabacita</t>
  </si>
  <si>
    <t>Calabaza</t>
  </si>
  <si>
    <t>Camote</t>
  </si>
  <si>
    <t>Caña de Azucar</t>
  </si>
  <si>
    <t>Cártamo</t>
  </si>
  <si>
    <t>Cebada</t>
  </si>
  <si>
    <t>Cebolla</t>
  </si>
  <si>
    <t>Cebollin</t>
  </si>
  <si>
    <t xml:space="preserve">Centeno </t>
  </si>
  <si>
    <t>Chayote</t>
  </si>
  <si>
    <t>Chícharo</t>
  </si>
  <si>
    <t>Chile ancho</t>
  </si>
  <si>
    <t>Chile habanero</t>
  </si>
  <si>
    <t>Chile jalapeño</t>
  </si>
  <si>
    <t>Chile serrano</t>
  </si>
  <si>
    <t>Cilantro</t>
  </si>
  <si>
    <t>Col</t>
  </si>
  <si>
    <t>Col de bruselas</t>
  </si>
  <si>
    <t>Coliflor</t>
  </si>
  <si>
    <t>Ejote</t>
  </si>
  <si>
    <t>Espárrago</t>
  </si>
  <si>
    <t>Espinaca</t>
  </si>
  <si>
    <t>Frambuesa</t>
  </si>
  <si>
    <t>Fresa</t>
  </si>
  <si>
    <t>Frijol</t>
  </si>
  <si>
    <t>Garbanzo</t>
  </si>
  <si>
    <t>Girasol</t>
  </si>
  <si>
    <t>Haba</t>
  </si>
  <si>
    <t>Lechuga</t>
  </si>
  <si>
    <t>Lenteja</t>
  </si>
  <si>
    <t>Lino</t>
  </si>
  <si>
    <t>Maiz dulce</t>
  </si>
  <si>
    <t>Maiz forrajero</t>
  </si>
  <si>
    <t>Melon</t>
  </si>
  <si>
    <t>Nopal</t>
  </si>
  <si>
    <t>Papa</t>
  </si>
  <si>
    <t>Papaya</t>
  </si>
  <si>
    <t>Pasto bermuda</t>
  </si>
  <si>
    <t>Pasto buffel</t>
  </si>
  <si>
    <t>Pepino de campo</t>
  </si>
  <si>
    <t>Pepino pickles</t>
  </si>
  <si>
    <t>Pimiento de campo</t>
  </si>
  <si>
    <t>Piña</t>
  </si>
  <si>
    <t>Platano</t>
  </si>
  <si>
    <t>Rábano</t>
  </si>
  <si>
    <t>Remolacha</t>
  </si>
  <si>
    <t>Rye grass</t>
  </si>
  <si>
    <t>Sandia</t>
  </si>
  <si>
    <t>Sorgo forrajero</t>
  </si>
  <si>
    <t>Sorgo grano</t>
  </si>
  <si>
    <t>Soya</t>
  </si>
  <si>
    <t>Tabaco</t>
  </si>
  <si>
    <t>Té</t>
  </si>
  <si>
    <t xml:space="preserve">Tomate de cáscara </t>
  </si>
  <si>
    <t>Tomate determinado</t>
  </si>
  <si>
    <t>Trigo</t>
  </si>
  <si>
    <t xml:space="preserve">Triticale </t>
  </si>
  <si>
    <t>Uva</t>
  </si>
  <si>
    <t>Yuca</t>
  </si>
  <si>
    <t>Zanahoria</t>
  </si>
  <si>
    <t>Zarzamora</t>
  </si>
  <si>
    <r>
      <rPr>
        <b/>
        <sz val="11"/>
        <color rgb="FFFFC000"/>
        <rFont val="Aptos Narrow (Cuerpo)"/>
      </rPr>
      <t>Cuadro 2.</t>
    </r>
    <r>
      <rPr>
        <sz val="11"/>
        <color theme="1"/>
        <rFont val="Aptos Narrow"/>
        <family val="2"/>
        <scheme val="minor"/>
      </rPr>
      <t xml:space="preserve"> Definicion de la dosis de Fósforo</t>
    </r>
  </si>
  <si>
    <r>
      <rPr>
        <b/>
        <sz val="8"/>
        <color rgb="FFFFC000"/>
        <rFont val="Aptos Narrow (Cuerpo)"/>
      </rPr>
      <t>Cuadro 2.1</t>
    </r>
    <r>
      <rPr>
        <b/>
        <sz val="8"/>
        <color theme="1"/>
        <rFont val="Aptos Narrow"/>
        <family val="2"/>
        <scheme val="minor"/>
      </rPr>
      <t xml:space="preserve">  Interpretacion de los niveles de fósforo en el suelo</t>
    </r>
  </si>
  <si>
    <t>Nivel</t>
  </si>
  <si>
    <t>Muy Bajo</t>
  </si>
  <si>
    <t>Medianamente bajo</t>
  </si>
  <si>
    <t>Media</t>
  </si>
  <si>
    <t>Medianamente Alto</t>
  </si>
  <si>
    <t>Extremadamente Alto</t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</si>
  <si>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P2O5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</si>
  <si>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2.2  </t>
    </r>
    <r>
      <rPr>
        <b/>
        <sz val="8"/>
        <color theme="1"/>
        <rFont val="Aptos Narrow"/>
        <family val="2"/>
        <scheme val="minor"/>
      </rPr>
      <t>Consumo muy  bajo (2)</t>
    </r>
  </si>
  <si>
    <r>
      <rPr>
        <b/>
        <sz val="8"/>
        <color rgb="FFFFC000"/>
        <rFont val="Aptos Narrow (Cuerpo)"/>
      </rPr>
      <t xml:space="preserve">Cuadro 2.3  </t>
    </r>
    <r>
      <rPr>
        <b/>
        <sz val="8"/>
        <color theme="1"/>
        <rFont val="Aptos Narrow"/>
        <family val="2"/>
        <scheme val="minor"/>
      </rPr>
      <t>Consumo  bajo (2)</t>
    </r>
  </si>
  <si>
    <r>
      <rPr>
        <b/>
        <sz val="8"/>
        <color rgb="FFFFC000"/>
        <rFont val="Aptos Narrow (Cuerpo)"/>
      </rPr>
      <t xml:space="preserve">Cuadro 2.4  </t>
    </r>
    <r>
      <rPr>
        <b/>
        <sz val="8"/>
        <color theme="1"/>
        <rFont val="Aptos Narrow"/>
        <family val="2"/>
        <scheme val="minor"/>
      </rPr>
      <t>Consumo Medio (3)</t>
    </r>
  </si>
  <si>
    <t>Nivel de P</t>
  </si>
  <si>
    <t>Rendimiento</t>
  </si>
  <si>
    <r>
      <rPr>
        <b/>
        <sz val="8"/>
        <color rgb="FFFFC000"/>
        <rFont val="Aptos Narrow (Cuerpo)"/>
      </rPr>
      <t xml:space="preserve">Cuadro 2.5  </t>
    </r>
    <r>
      <rPr>
        <b/>
        <sz val="8"/>
        <color theme="1"/>
        <rFont val="Aptos Narrow"/>
        <family val="2"/>
        <scheme val="minor"/>
      </rPr>
      <t>Consumo mod. alto (4)</t>
    </r>
  </si>
  <si>
    <r>
      <rPr>
        <b/>
        <sz val="8"/>
        <color rgb="FFFFC000"/>
        <rFont val="Aptos Narrow (Cuerpo)"/>
      </rPr>
      <t xml:space="preserve">Cuadro 2.6  </t>
    </r>
    <r>
      <rPr>
        <b/>
        <sz val="8"/>
        <color theme="1"/>
        <rFont val="Aptos Narrow"/>
        <family val="2"/>
        <scheme val="minor"/>
      </rPr>
      <t>Consumo  Alto (5)</t>
    </r>
  </si>
  <si>
    <r>
      <rPr>
        <b/>
        <sz val="8"/>
        <color rgb="FFFFC000"/>
        <rFont val="Aptos Narrow (Cuerpo)"/>
      </rPr>
      <t xml:space="preserve">Cuadro 2.7  </t>
    </r>
    <r>
      <rPr>
        <b/>
        <sz val="8"/>
        <color theme="1"/>
        <rFont val="Aptos Narrow"/>
        <family val="2"/>
        <scheme val="minor"/>
      </rPr>
      <t>Consumo Muy alto (6)</t>
    </r>
  </si>
  <si>
    <r>
      <rPr>
        <b/>
        <sz val="8"/>
        <color rgb="FFFFC000"/>
        <rFont val="Aptos Narrow (Cuerpo)"/>
      </rPr>
      <t xml:space="preserve">Cuadro 2.8  </t>
    </r>
    <r>
      <rPr>
        <b/>
        <sz val="8"/>
        <color theme="1"/>
        <rFont val="Aptos Narrow"/>
        <family val="2"/>
        <scheme val="minor"/>
      </rPr>
      <t>Consumo Elite (7)</t>
    </r>
  </si>
  <si>
    <t>N° Tabla</t>
  </si>
  <si>
    <t>Columna</t>
  </si>
  <si>
    <t>Fila</t>
  </si>
  <si>
    <r>
      <rPr>
        <b/>
        <sz val="11"/>
        <color rgb="FFFFC000"/>
        <rFont val="Aptos Narrow (Cuerpo)"/>
      </rPr>
      <t>Cuadro 3.</t>
    </r>
    <r>
      <rPr>
        <sz val="11"/>
        <color theme="1"/>
        <rFont val="Aptos Narrow"/>
        <family val="2"/>
        <scheme val="minor"/>
      </rPr>
      <t xml:space="preserve"> Definicion de la dosis de Potasio</t>
    </r>
  </si>
  <si>
    <r>
      <rPr>
        <b/>
        <sz val="8"/>
        <color rgb="FFFFC000"/>
        <rFont val="Aptos Narrow (Cuerpo)"/>
      </rPr>
      <t>Cuadro 3.1</t>
    </r>
    <r>
      <rPr>
        <b/>
        <sz val="8"/>
        <color theme="1"/>
        <rFont val="Aptos Narrow"/>
        <family val="2"/>
        <scheme val="minor"/>
      </rPr>
      <t xml:space="preserve">  Interpretacion de los niveles de potasio en el suelo</t>
    </r>
  </si>
  <si>
    <r>
      <t xml:space="preserve">K (ppm) </t>
    </r>
    <r>
      <rPr>
        <b/>
        <i/>
        <sz val="8"/>
        <color theme="1"/>
        <rFont val="Aptos Narrow"/>
        <family val="2"/>
        <scheme val="minor"/>
      </rPr>
      <t>(Nivel de Potasio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</si>
  <si>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K20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</si>
  <si>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3.2 </t>
    </r>
    <r>
      <rPr>
        <b/>
        <sz val="8"/>
        <color theme="1"/>
        <rFont val="Aptos Narrow"/>
        <family val="2"/>
        <scheme val="minor"/>
      </rPr>
      <t>Consumo muy bajo (1)</t>
    </r>
  </si>
  <si>
    <r>
      <rPr>
        <b/>
        <sz val="8"/>
        <color rgb="FFFFC000"/>
        <rFont val="Aptos Narrow (Cuerpo)"/>
      </rPr>
      <t xml:space="preserve">Cuadro 3.3  </t>
    </r>
    <r>
      <rPr>
        <b/>
        <sz val="8"/>
        <color theme="1"/>
        <rFont val="Aptos Narrow"/>
        <family val="2"/>
        <scheme val="minor"/>
      </rPr>
      <t>Consumo  bajo (2)</t>
    </r>
  </si>
  <si>
    <r>
      <rPr>
        <b/>
        <sz val="8"/>
        <color rgb="FFFFC000"/>
        <rFont val="Aptos Narrow (Cuerpo)"/>
      </rPr>
      <t xml:space="preserve">Cuadro 3.4  </t>
    </r>
    <r>
      <rPr>
        <b/>
        <sz val="8"/>
        <color theme="1"/>
        <rFont val="Aptos Narrow"/>
        <family val="2"/>
        <scheme val="minor"/>
      </rPr>
      <t>Consumo Medio (3)</t>
    </r>
  </si>
  <si>
    <r>
      <rPr>
        <b/>
        <sz val="8"/>
        <color rgb="FFFFC000"/>
        <rFont val="Aptos Narrow (Cuerpo)"/>
      </rPr>
      <t xml:space="preserve">Cuadro 3.5  </t>
    </r>
    <r>
      <rPr>
        <b/>
        <sz val="8"/>
        <color theme="1"/>
        <rFont val="Aptos Narrow"/>
        <family val="2"/>
        <scheme val="minor"/>
      </rPr>
      <t>Consumo mod. alto (4)</t>
    </r>
  </si>
  <si>
    <r>
      <rPr>
        <b/>
        <sz val="8"/>
        <color rgb="FFFFC000"/>
        <rFont val="Aptos Narrow (Cuerpo)"/>
      </rPr>
      <t xml:space="preserve">Cuadro 3.6  </t>
    </r>
    <r>
      <rPr>
        <b/>
        <sz val="8"/>
        <color theme="1"/>
        <rFont val="Aptos Narrow"/>
        <family val="2"/>
        <scheme val="minor"/>
      </rPr>
      <t>Consumo  Alto (5)</t>
    </r>
  </si>
  <si>
    <r>
      <rPr>
        <b/>
        <sz val="8"/>
        <color rgb="FFFFC000"/>
        <rFont val="Aptos Narrow (Cuerpo)"/>
      </rPr>
      <t xml:space="preserve">Cuadro 3.7  </t>
    </r>
    <r>
      <rPr>
        <b/>
        <sz val="8"/>
        <color theme="1"/>
        <rFont val="Aptos Narrow"/>
        <family val="2"/>
        <scheme val="minor"/>
      </rPr>
      <t>Consumo Muy alto (6)</t>
    </r>
  </si>
  <si>
    <r>
      <rPr>
        <b/>
        <sz val="8"/>
        <color rgb="FFFFC000"/>
        <rFont val="Aptos Narrow (Cuerpo)"/>
      </rPr>
      <t xml:space="preserve">Cuadro 3.8  </t>
    </r>
    <r>
      <rPr>
        <b/>
        <sz val="8"/>
        <color theme="1"/>
        <rFont val="Aptos Narrow"/>
        <family val="2"/>
        <scheme val="minor"/>
      </rPr>
      <t>Consumo Elite (7)</t>
    </r>
  </si>
  <si>
    <r>
      <rPr>
        <b/>
        <sz val="11"/>
        <color rgb="FFFFC000"/>
        <rFont val="Aptos Narrow (Cuerpo)"/>
      </rPr>
      <t>Cuadro 4.</t>
    </r>
    <r>
      <rPr>
        <sz val="11"/>
        <color theme="1"/>
        <rFont val="Aptos Narrow"/>
        <family val="2"/>
        <scheme val="minor"/>
      </rPr>
      <t xml:space="preserve"> Definicion de la dosis de Magnesio</t>
    </r>
  </si>
  <si>
    <r>
      <rPr>
        <b/>
        <sz val="8"/>
        <color rgb="FFFFC000"/>
        <rFont val="Aptos Narrow (Cuerpo)"/>
      </rPr>
      <t>Cuadro 4.1</t>
    </r>
    <r>
      <rPr>
        <b/>
        <sz val="8"/>
        <color theme="1"/>
        <rFont val="Aptos Narrow"/>
        <family val="2"/>
        <scheme val="minor"/>
      </rPr>
      <t xml:space="preserve">  Interpretacion de los niveles de magnesio en el suelo</t>
    </r>
  </si>
  <si>
    <r>
      <t xml:space="preserve">Mg (ppm) </t>
    </r>
    <r>
      <rPr>
        <b/>
        <i/>
        <sz val="8"/>
        <color theme="1"/>
        <rFont val="Aptos Narrow"/>
        <family val="2"/>
        <scheme val="minor"/>
      </rPr>
      <t>(Nivel de magnesio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</si>
  <si>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Mg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</si>
  <si>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4.2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</si>
  <si>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4.3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</si>
  <si>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4.4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</si>
  <si>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8"/>
        <color rgb="FFFFC000"/>
        <rFont val="Aptos Narrow (Cuerpo)"/>
      </rPr>
      <t xml:space="preserve">Cuadro 4.5  </t>
    </r>
    <r>
      <rPr>
        <b/>
        <sz val="8"/>
        <color theme="1"/>
        <rFont val="Aptos Narrow"/>
        <family val="2"/>
        <scheme val="minor"/>
      </rPr>
      <t>Consumo muy  alto (4)</t>
    </r>
  </si>
  <si>
    <r>
      <rPr>
        <b/>
        <sz val="8"/>
        <color rgb="FFFFC000"/>
        <rFont val="Aptos Narrow (Cuerpo)"/>
      </rPr>
      <t xml:space="preserve">Cuadro 4.6  </t>
    </r>
    <r>
      <rPr>
        <b/>
        <sz val="8"/>
        <color theme="1"/>
        <rFont val="Aptos Narrow"/>
        <family val="2"/>
        <scheme val="minor"/>
      </rPr>
      <t>Consumo Elite (5)</t>
    </r>
  </si>
  <si>
    <r>
      <rPr>
        <b/>
        <sz val="11"/>
        <color rgb="FFFFC000"/>
        <rFont val="Aptos Narrow (Cuerpo)"/>
      </rPr>
      <t>Cuadro 5.</t>
    </r>
    <r>
      <rPr>
        <sz val="11"/>
        <color theme="1"/>
        <rFont val="Aptos Narrow"/>
        <family val="2"/>
        <scheme val="minor"/>
      </rPr>
      <t xml:space="preserve"> Definicion de la dosis de Azufre</t>
    </r>
  </si>
  <si>
    <r>
      <rPr>
        <b/>
        <sz val="8"/>
        <color rgb="FFFFC000"/>
        <rFont val="Aptos Narrow (Cuerpo)"/>
      </rPr>
      <t>Cuadro 5.1</t>
    </r>
    <r>
      <rPr>
        <b/>
        <sz val="8"/>
        <color theme="1"/>
        <rFont val="Aptos Narrow"/>
        <family val="2"/>
        <scheme val="minor"/>
      </rPr>
      <t xml:space="preserve">  Interpretacion de los niveles de azufre en el suelo</t>
    </r>
  </si>
  <si>
    <r>
      <t xml:space="preserve">S (ppm) </t>
    </r>
    <r>
      <rPr>
        <b/>
        <i/>
        <sz val="8"/>
        <color theme="1"/>
        <rFont val="Aptos Narrow"/>
        <family val="2"/>
        <scheme val="minor"/>
      </rPr>
      <t>(Nivel de azufre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</si>
  <si>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S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</si>
  <si>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5.2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</si>
  <si>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5.3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</si>
  <si>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5.4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</si>
  <si>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8"/>
        <color rgb="FFFFC000"/>
        <rFont val="Aptos Narrow (Cuerpo)"/>
      </rPr>
      <t xml:space="preserve">Cuadro 5.5  </t>
    </r>
    <r>
      <rPr>
        <b/>
        <sz val="8"/>
        <color theme="1"/>
        <rFont val="Aptos Narrow"/>
        <family val="2"/>
        <scheme val="minor"/>
      </rPr>
      <t>Consumo muy alto (4)</t>
    </r>
  </si>
  <si>
    <r>
      <rPr>
        <b/>
        <sz val="11"/>
        <color rgb="FFFFC000"/>
        <rFont val="Aptos Narrow (Cuerpo)"/>
      </rPr>
      <t>Cuadro 6.</t>
    </r>
    <r>
      <rPr>
        <sz val="11"/>
        <color theme="1"/>
        <rFont val="Aptos Narrow"/>
        <family val="2"/>
        <scheme val="minor"/>
      </rPr>
      <t xml:space="preserve"> Definicion de la dosis de Hierro</t>
    </r>
  </si>
  <si>
    <r>
      <rPr>
        <b/>
        <sz val="8"/>
        <color rgb="FFFFC000"/>
        <rFont val="Aptos Narrow (Cuerpo)"/>
      </rPr>
      <t>Cuadro 6.1</t>
    </r>
    <r>
      <rPr>
        <b/>
        <sz val="8"/>
        <color theme="1"/>
        <rFont val="Aptos Narrow"/>
        <family val="2"/>
        <scheme val="minor"/>
      </rPr>
      <t xml:space="preserve">  Interpretacion de los niveles de hierro en el suelo</t>
    </r>
  </si>
  <si>
    <r>
      <t xml:space="preserve">Fe (ppm) </t>
    </r>
    <r>
      <rPr>
        <b/>
        <i/>
        <sz val="8"/>
        <color theme="1"/>
        <rFont val="Aptos Narrow"/>
        <family val="2"/>
        <scheme val="minor"/>
      </rPr>
      <t>(Nivel de hierro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</si>
  <si>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Fe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</si>
  <si>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6.2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</si>
  <si>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6.3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</si>
  <si>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6.4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</si>
  <si>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11"/>
        <color rgb="FFFFC000"/>
        <rFont val="Aptos Narrow (Cuerpo)"/>
      </rPr>
      <t>Cuadro 7.</t>
    </r>
    <r>
      <rPr>
        <sz val="11"/>
        <color theme="1"/>
        <rFont val="Aptos Narrow"/>
        <family val="2"/>
        <scheme val="minor"/>
      </rPr>
      <t xml:space="preserve"> Definicion de la dosis de Zinc</t>
    </r>
  </si>
  <si>
    <r>
      <rPr>
        <b/>
        <sz val="8"/>
        <color rgb="FFFFC000"/>
        <rFont val="Aptos Narrow (Cuerpo)"/>
      </rPr>
      <t>Cuadro 7.1</t>
    </r>
    <r>
      <rPr>
        <b/>
        <sz val="8"/>
        <color theme="1"/>
        <rFont val="Aptos Narrow"/>
        <family val="2"/>
        <scheme val="minor"/>
      </rPr>
      <t xml:space="preserve">  Interpretacion de los niveles de zinc en el suelo</t>
    </r>
  </si>
  <si>
    <r>
      <t xml:space="preserve">Zn (ppm) </t>
    </r>
    <r>
      <rPr>
        <b/>
        <i/>
        <sz val="8"/>
        <color theme="1"/>
        <rFont val="Aptos Narrow"/>
        <family val="2"/>
        <scheme val="minor"/>
      </rPr>
      <t>(Nivel de zinc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</si>
  <si>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Zn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</si>
  <si>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7.2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</si>
  <si>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7.3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</si>
  <si>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7.4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</si>
  <si>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11"/>
        <color rgb="FFFFC000"/>
        <rFont val="Aptos Narrow (Cuerpo)"/>
      </rPr>
      <t>Cuadro 8.</t>
    </r>
    <r>
      <rPr>
        <sz val="11"/>
        <color theme="1"/>
        <rFont val="Aptos Narrow"/>
        <family val="2"/>
        <scheme val="minor"/>
      </rPr>
      <t xml:space="preserve"> Definicion de la dosis de Manganeso</t>
    </r>
  </si>
  <si>
    <r>
      <rPr>
        <b/>
        <sz val="8"/>
        <color rgb="FFFFC000"/>
        <rFont val="Aptos Narrow (Cuerpo)"/>
      </rPr>
      <t>Cuadro 8.1</t>
    </r>
    <r>
      <rPr>
        <b/>
        <sz val="8"/>
        <color theme="1"/>
        <rFont val="Aptos Narrow"/>
        <family val="2"/>
        <scheme val="minor"/>
      </rPr>
      <t xml:space="preserve">  Interpretacion de los niveles de manganeso en el suelo</t>
    </r>
  </si>
  <si>
    <r>
      <t xml:space="preserve">Mn (ppm) </t>
    </r>
    <r>
      <rPr>
        <b/>
        <i/>
        <sz val="8"/>
        <color theme="1"/>
        <rFont val="Aptos Narrow"/>
        <family val="2"/>
        <scheme val="minor"/>
      </rPr>
      <t>(Nivel de hierro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</si>
  <si>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 Mn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</si>
  <si>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8.2 </t>
    </r>
    <r>
      <rPr>
        <b/>
        <sz val="8"/>
        <color theme="1"/>
        <rFont val="Aptos Narrow"/>
        <family val="2"/>
        <scheme val="minor"/>
      </rPr>
      <t>Consumo  (1)</t>
    </r>
  </si>
  <si>
    <r>
      <rPr>
        <b/>
        <sz val="11"/>
        <color rgb="FFFFC000"/>
        <rFont val="Aptos Narrow (Cuerpo)"/>
      </rPr>
      <t>Cuadro 9.</t>
    </r>
    <r>
      <rPr>
        <sz val="11"/>
        <color theme="1"/>
        <rFont val="Aptos Narrow"/>
        <family val="2"/>
        <scheme val="minor"/>
      </rPr>
      <t xml:space="preserve"> Definicion de la dosis de Boro</t>
    </r>
  </si>
  <si>
    <r>
      <rPr>
        <b/>
        <sz val="8"/>
        <color rgb="FFFFC000"/>
        <rFont val="Aptos Narrow (Cuerpo)"/>
      </rPr>
      <t>Cuadro 9.1</t>
    </r>
    <r>
      <rPr>
        <b/>
        <sz val="8"/>
        <color theme="1"/>
        <rFont val="Aptos Narrow"/>
        <family val="2"/>
        <scheme val="minor"/>
      </rPr>
      <t xml:space="preserve">  Interpretacion de los niveles de Boro en el suelo</t>
    </r>
  </si>
  <si>
    <r>
      <t xml:space="preserve">B (ppm) </t>
    </r>
    <r>
      <rPr>
        <b/>
        <i/>
        <sz val="8"/>
        <color theme="1"/>
        <rFont val="Aptos Narrow"/>
        <family val="2"/>
        <scheme val="minor"/>
      </rPr>
      <t>(Nivel de Boro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</si>
  <si>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B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</si>
  <si>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9.2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</si>
  <si>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9.3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</si>
  <si>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9.4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</si>
  <si>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11"/>
        <color rgb="FFFFC000"/>
        <rFont val="Aptos Narrow (Cuerpo)"/>
      </rPr>
      <t>Cuadro 10.</t>
    </r>
    <r>
      <rPr>
        <sz val="11"/>
        <color theme="1"/>
        <rFont val="Aptos Narrow"/>
        <family val="2"/>
        <scheme val="minor"/>
      </rPr>
      <t xml:space="preserve"> Definicion de la dosis de Cobre</t>
    </r>
  </si>
  <si>
    <r>
      <rPr>
        <b/>
        <sz val="8"/>
        <color rgb="FFFFC000"/>
        <rFont val="Aptos Narrow (Cuerpo)"/>
      </rPr>
      <t>Cuadro 10.1</t>
    </r>
    <r>
      <rPr>
        <b/>
        <sz val="8"/>
        <color theme="1"/>
        <rFont val="Aptos Narrow"/>
        <family val="2"/>
        <scheme val="minor"/>
      </rPr>
      <t xml:space="preserve">  Interpretacion de los niveles de cobre en el suelo</t>
    </r>
  </si>
  <si>
    <r>
      <t xml:space="preserve">Cu (ppm) </t>
    </r>
    <r>
      <rPr>
        <b/>
        <i/>
        <sz val="8"/>
        <color theme="1"/>
        <rFont val="Aptos Narrow"/>
        <family val="2"/>
        <scheme val="minor"/>
      </rPr>
      <t>(Nivel de cobre en el suelo)</t>
    </r>
  </si>
  <si>
    <r>
      <t xml:space="preserve">A continuacion, se indican las </t>
    </r>
    <r>
      <rPr>
        <u/>
        <sz val="9"/>
        <color rgb="FFFFC000"/>
        <rFont val="Aptos Narrow (Cuerpo)"/>
      </rPr>
      <t xml:space="preserve">dosis de fertilizacion de Cu  (kg/ha) </t>
    </r>
    <r>
      <rPr>
        <sz val="9"/>
        <color theme="1"/>
        <rFont val="Aptos Narrow"/>
        <family val="2"/>
        <scheme val="minor"/>
      </rPr>
      <t>en los cultios, con base en el nivel del nutrimento en el suelo, categoría de consumo del cultivo y metas de rendimiento.</t>
    </r>
  </si>
  <si>
    <r>
      <rPr>
        <b/>
        <sz val="8"/>
        <color rgb="FFFFC000"/>
        <rFont val="Aptos Narrow (Cuerpo)"/>
      </rPr>
      <t xml:space="preserve">Cuadro 10.2 </t>
    </r>
    <r>
      <rPr>
        <b/>
        <sz val="8"/>
        <color theme="1"/>
        <rFont val="Aptos Narrow"/>
        <family val="2"/>
        <scheme val="minor"/>
      </rPr>
      <t>Consumo bajo (1)</t>
    </r>
  </si>
  <si>
    <r>
      <rPr>
        <b/>
        <sz val="8"/>
        <color rgb="FFFFC000"/>
        <rFont val="Aptos Narrow (Cuerpo)"/>
      </rPr>
      <t xml:space="preserve">Cuadro 10.3  </t>
    </r>
    <r>
      <rPr>
        <b/>
        <sz val="8"/>
        <color theme="1"/>
        <rFont val="Aptos Narrow"/>
        <family val="2"/>
        <scheme val="minor"/>
      </rPr>
      <t>Consumo  Medio (2)</t>
    </r>
  </si>
  <si>
    <r>
      <rPr>
        <b/>
        <sz val="8"/>
        <color rgb="FFFFC000"/>
        <rFont val="Aptos Narrow (Cuerpo)"/>
      </rPr>
      <t xml:space="preserve">Cuadro 10.4  </t>
    </r>
    <r>
      <rPr>
        <b/>
        <sz val="8"/>
        <color theme="1"/>
        <rFont val="Aptos Narrow"/>
        <family val="2"/>
        <scheme val="minor"/>
      </rPr>
      <t>Consumo Alto (3)</t>
    </r>
  </si>
  <si>
    <r>
      <rPr>
        <b/>
        <sz val="14"/>
        <color rgb="FFFFC000"/>
        <rFont val="Aptos Narrow (Cuerpo)"/>
      </rPr>
      <t>Cuadro 11.</t>
    </r>
    <r>
      <rPr>
        <b/>
        <sz val="14"/>
        <color theme="1"/>
        <rFont val="Aptos Narrow"/>
        <family val="2"/>
        <scheme val="minor"/>
      </rPr>
      <t xml:space="preserve"> Nitrógeno mineralizado de la Materia Orgánica del suelo en un ciclo</t>
    </r>
  </si>
  <si>
    <t>% de MO en el suelo</t>
  </si>
  <si>
    <t>Kg de N mineralizado/ha por grupo textural (% mineralización)</t>
  </si>
  <si>
    <t>Fina (1.25) Arcilla</t>
  </si>
  <si>
    <t>Media (1.50) Franco</t>
  </si>
  <si>
    <t>Gruesa (1.75) Arenoso</t>
  </si>
  <si>
    <t>Arcilla</t>
  </si>
  <si>
    <t>Arenoso</t>
  </si>
  <si>
    <t>Nota: Los Kg de N aportados por la MO del suelo se obtiene: (% de materia orgánica) (% de N total en la MO, usualmente 5) (% de mineralización del nitrógeno de la MO) (Volumen de suelo en 1 ha) (Densidad aparente del suelo)</t>
  </si>
  <si>
    <r>
      <rPr>
        <b/>
        <sz val="14"/>
        <color rgb="FFFFC000"/>
        <rFont val="Aptos Narrow (Cuerpo)"/>
      </rPr>
      <t>Cuadro 12</t>
    </r>
    <r>
      <rPr>
        <b/>
        <sz val="14"/>
        <color theme="1"/>
        <rFont val="Aptos Narrow"/>
        <family val="2"/>
        <scheme val="minor"/>
      </rPr>
      <t>. Nitrógeno, efecto del cultivo anterior.</t>
    </r>
  </si>
  <si>
    <t>CULTIVO ANTERIOR</t>
  </si>
  <si>
    <t>N</t>
  </si>
  <si>
    <t>Maiz, trigo o sorgo incorporados</t>
  </si>
  <si>
    <t>Residuos retirados</t>
  </si>
  <si>
    <t xml:space="preserve">Algodón </t>
  </si>
  <si>
    <t>Sandía</t>
  </si>
  <si>
    <t>Chiles</t>
  </si>
  <si>
    <t>Pepino</t>
  </si>
  <si>
    <t>Plátano</t>
  </si>
  <si>
    <t>Tomate cáscara</t>
  </si>
  <si>
    <r>
      <rPr>
        <b/>
        <sz val="14"/>
        <color rgb="FFFFC000"/>
        <rFont val="Aptos Narrow (Cuerpo)"/>
      </rPr>
      <t>Cuadro 13.</t>
    </r>
    <r>
      <rPr>
        <b/>
        <sz val="14"/>
        <color theme="1"/>
        <rFont val="Aptos Narrow"/>
        <family val="2"/>
        <scheme val="minor"/>
      </rPr>
      <t xml:space="preserve"> Nitrógeno aportado por la aplicación de abonos orgánicos</t>
    </r>
  </si>
  <si>
    <t>Abono orgánico (% N)</t>
  </si>
  <si>
    <t>Mineralización (%)</t>
  </si>
  <si>
    <t>Kg de N / ton de abono</t>
  </si>
  <si>
    <t>Composta (1%)</t>
  </si>
  <si>
    <t>Estiércol viejo (1.5)</t>
  </si>
  <si>
    <t>Estiércol nuevo  (2.5)</t>
  </si>
  <si>
    <t>Gallinaza Nueva (4)</t>
  </si>
  <si>
    <r>
      <rPr>
        <b/>
        <sz val="14"/>
        <color rgb="FFFFC000"/>
        <rFont val="Aptos Narrow (Cuerpo)"/>
      </rPr>
      <t>Cuadro 14.</t>
    </r>
    <r>
      <rPr>
        <b/>
        <sz val="14"/>
        <color theme="1"/>
        <rFont val="Aptos Narrow"/>
        <family val="2"/>
        <scheme val="minor"/>
      </rPr>
      <t xml:space="preserve"> Factor de eficiencia de la fertilización</t>
    </r>
  </si>
  <si>
    <t>Manejo del Agua</t>
  </si>
  <si>
    <t>Problemas de compactacion</t>
  </si>
  <si>
    <t>Textura del suelo</t>
  </si>
  <si>
    <t>N°.  De aplicaciones de N</t>
  </si>
  <si>
    <t>Cultivos de raiz superficial</t>
  </si>
  <si>
    <t>Cultivos de raiz profunda</t>
  </si>
  <si>
    <t>Factor de eficiencia esperada</t>
  </si>
  <si>
    <t>Muy Ineficiente</t>
  </si>
  <si>
    <t>Muy Importantes</t>
  </si>
  <si>
    <t>Gruesa o fina</t>
  </si>
  <si>
    <t>Ineficiente</t>
  </si>
  <si>
    <t>Importantes</t>
  </si>
  <si>
    <t>1. - 2.</t>
  </si>
  <si>
    <t>Mod. Eficiente</t>
  </si>
  <si>
    <t>Moderados</t>
  </si>
  <si>
    <t>2. - 3.</t>
  </si>
  <si>
    <t>Eficiente</t>
  </si>
  <si>
    <t>Ausentes</t>
  </si>
  <si>
    <t>&gt; 4</t>
  </si>
  <si>
    <t>Muy Eficiente</t>
  </si>
  <si>
    <t>Cualquiera</t>
  </si>
  <si>
    <r>
      <rPr>
        <b/>
        <sz val="14"/>
        <color rgb="FFFFC000"/>
        <rFont val="Aptos Narrow (Cuerpo)"/>
      </rPr>
      <t>Cuadro 15.</t>
    </r>
    <r>
      <rPr>
        <b/>
        <sz val="14"/>
        <color theme="1"/>
        <rFont val="Aptos Narrow"/>
        <family val="2"/>
        <scheme val="minor"/>
      </rPr>
      <t xml:space="preserve"> Determinación de la dosis de encalado para suelos ácidos</t>
    </r>
  </si>
  <si>
    <t>pH Buffer</t>
  </si>
  <si>
    <t>Calibración Fertilab (ton/ha de CaCO2)</t>
  </si>
  <si>
    <t>pH 7.0</t>
  </si>
  <si>
    <t>pH 6.5</t>
  </si>
  <si>
    <t>pH 6.0</t>
  </si>
  <si>
    <r>
      <rPr>
        <b/>
        <sz val="14"/>
        <color rgb="FFFFC000"/>
        <rFont val="Aptos Narrow (Cuerpo)"/>
      </rPr>
      <t>Cuadro 16.</t>
    </r>
    <r>
      <rPr>
        <b/>
        <sz val="14"/>
        <color theme="1"/>
        <rFont val="Aptos Narrow"/>
        <family val="2"/>
        <scheme val="minor"/>
      </rPr>
      <t xml:space="preserve"> Factor de corrección de la dosis de encalado por la CIC</t>
    </r>
  </si>
  <si>
    <t>CIC (meq/100g)</t>
  </si>
  <si>
    <t>Factor</t>
  </si>
  <si>
    <t>&gt; 20</t>
  </si>
  <si>
    <t>15. - 20.</t>
  </si>
  <si>
    <t>10. - 15.</t>
  </si>
  <si>
    <t>&lt; 10</t>
  </si>
  <si>
    <t>Cultivo Anterior</t>
  </si>
  <si>
    <t>Ninguno de los anteriores</t>
  </si>
  <si>
    <t>Densidad Ha</t>
  </si>
  <si>
    <t>Recomandaciones</t>
  </si>
  <si>
    <t>Hilera Normal su valor siempre sera "0", y Doble Hilera sera el valor recomendado que se elija.</t>
  </si>
  <si>
    <t>Concepto</t>
  </si>
  <si>
    <t>Ha</t>
  </si>
  <si>
    <t xml:space="preserve">Callejon </t>
  </si>
  <si>
    <t>cm</t>
  </si>
  <si>
    <t>Hileras</t>
  </si>
  <si>
    <t>Semillas / Hileras</t>
  </si>
  <si>
    <t>Cantidad / Hilera</t>
  </si>
  <si>
    <t>Hilera Normal (HN)</t>
  </si>
  <si>
    <t>Doble Hilera (DH)</t>
  </si>
  <si>
    <t>Semillas</t>
  </si>
  <si>
    <t>Semillas / ML</t>
  </si>
  <si>
    <t>Distancia entre plantas</t>
  </si>
  <si>
    <t>Nitrogeno</t>
  </si>
  <si>
    <t>Nitrogeno disponible apartir de 1 t de abono organico con base en materia seca en funcion de su concentracion  de N para un ciclo de cultivo</t>
  </si>
  <si>
    <t>N en abono organico %</t>
  </si>
  <si>
    <t>N Disponible  Kg/t</t>
  </si>
  <si>
    <t>Nitrogeno mineralizado de las enmiendas órganicas (NO)</t>
  </si>
  <si>
    <t>Producto aplicado</t>
  </si>
  <si>
    <t>Ton/ha</t>
  </si>
  <si>
    <t>Cantidad de N en %</t>
  </si>
  <si>
    <t>Etapa recomendada</t>
  </si>
  <si>
    <t>(1) Cantidad y Etapas</t>
  </si>
  <si>
    <t>Densidad recomendada de</t>
  </si>
  <si>
    <t xml:space="preserve">Callejon de </t>
  </si>
  <si>
    <t>cm a</t>
  </si>
  <si>
    <t>cm entre surco</t>
  </si>
  <si>
    <t>plantas por hectárea.</t>
  </si>
  <si>
    <t>semillas por Hilera</t>
  </si>
  <si>
    <t xml:space="preserve">semilla por metro lineal a cada </t>
  </si>
  <si>
    <t>cm entre planta</t>
  </si>
  <si>
    <t>Siembra y Fertilización</t>
  </si>
  <si>
    <t>2° Fertilización</t>
  </si>
  <si>
    <t>3° Fertilización</t>
  </si>
  <si>
    <t>Recomendado</t>
  </si>
  <si>
    <t>Real</t>
  </si>
  <si>
    <t>VIGORSI</t>
  </si>
  <si>
    <t>TOTAL</t>
  </si>
  <si>
    <t>Fertilizante</t>
  </si>
  <si>
    <t>-</t>
  </si>
  <si>
    <t>NitroPERFECTO SUPER</t>
  </si>
  <si>
    <t>MAP</t>
  </si>
  <si>
    <t>SOP GRANULAR</t>
  </si>
  <si>
    <t>NITROXTREME</t>
  </si>
  <si>
    <t>Nitro PERFECTO SUPER KBrn</t>
  </si>
  <si>
    <t>(4) Densidad Ha</t>
  </si>
  <si>
    <t>Estiercol</t>
  </si>
  <si>
    <t>Gallinaza</t>
  </si>
  <si>
    <t>ORO</t>
  </si>
  <si>
    <t>Nitro Exreme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</si>
</sst>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u/>
      <sz val="9"/>
      <color rgb="FFFFC000"/>
      <name val="Aptos Narrow (Cuerpo)"/>
    </font>
    <font>
      <b/>
      <sz val="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b/>
      <sz val="8"/>
      <color rgb="FFFFC000"/>
      <name val="Aptos Narrow (Cuerpo)"/>
    </font>
    <font>
      <sz val="11"/>
      <color theme="1"/>
      <name val="Aptos Narrow"/>
      <family val="2"/>
      <scheme val="minor"/>
    </font>
    <font>
      <b/>
      <sz val="11"/>
      <color rgb="FFFFC000"/>
      <name val="Aptos Narrow (Cuerpo)"/>
    </font>
    <font>
      <b/>
      <i/>
      <sz val="8"/>
      <color theme="1"/>
      <name val="Aptos Narrow"/>
      <family val="2"/>
      <scheme val="minor"/>
    </font>
    <font>
      <b/>
      <sz val="7"/>
      <color theme="1"/>
      <name val="Aptos Narrow"/>
      <family val="2"/>
      <scheme val="minor"/>
    </font>
    <font>
      <sz val="7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rgb="FFFFC000"/>
      <name val="Aptos Narrow (Cuerpo)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5"/>
      <color theme="1"/>
      <name val="Aptos Narrow"/>
      <family val="2"/>
      <scheme val="minor"/>
    </font>
    <font>
      <sz val="5"/>
      <color theme="1"/>
      <name val="Aptos Narrow"/>
      <family val="2"/>
      <scheme val="minor"/>
    </font>
    <font>
      <b/>
      <sz val="6.5"/>
      <color theme="1"/>
      <name val="Aptos Narrow"/>
      <family val="2"/>
      <scheme val="minor"/>
    </font>
    <font>
      <sz val="7"/>
      <color theme="1"/>
      <name val="Aptos Narrow"/>
      <family val="2"/>
      <scheme val="minor"/>
    </font>
    <font>
      <b/>
      <sz val="6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1"/>
      <name val="Arial Bold"/>
      <family val="2"/>
    </font>
    <font>
      <b/>
      <sz val="10"/>
      <name val="Arial"/>
      <family val="2"/>
    </font>
    <font>
      <b/>
      <sz val="11"/>
      <name val="Arial Bold"/>
      <family val="2"/>
    </font>
    <font>
      <sz val="11"/>
      <name val="Arial"/>
      <family val="2"/>
    </font>
    <font>
      <sz val="9"/>
      <color rgb="FFD9D8D9"/>
      <name val="Arial"/>
      <family val="2"/>
    </font>
    <font>
      <sz val="14"/>
      <color rgb="FFF2F1F2"/>
      <name val="Arial Bold"/>
      <family val="2"/>
    </font>
    <font>
      <sz val="10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4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/>
    </xf>
    <xf numFmtId="0" fontId="19" fillId="4" borderId="0" xfId="0" applyFont="1" applyFill="1" applyAlignment="1">
      <alignment vertical="center"/>
    </xf>
    <xf numFmtId="0" fontId="0" fillId="0" borderId="2" xfId="0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3" borderId="2" xfId="0" applyFill="1" applyBorder="1"/>
    <xf numFmtId="0" fontId="0" fillId="0" borderId="2" xfId="0" applyBorder="1"/>
    <xf numFmtId="0" fontId="0" fillId="2" borderId="2" xfId="0" applyFill="1" applyBorder="1"/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20" fillId="0" borderId="0" xfId="0" applyFont="1"/>
    <xf numFmtId="0" fontId="2" fillId="5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0" fillId="0" borderId="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16" fillId="0" borderId="0" xfId="0" applyFont="1" applyAlignment="1">
      <alignment horizontal="right"/>
    </xf>
    <xf numFmtId="0" fontId="23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/>
    </xf>
    <xf numFmtId="164" fontId="26" fillId="0" borderId="2" xfId="0" applyNumberFormat="1" applyFont="1" applyBorder="1" applyAlignment="1">
      <alignment horizontal="left" vertical="top"/>
    </xf>
    <xf numFmtId="0" fontId="12" fillId="4" borderId="1" xfId="0" applyFont="1" applyFill="1" applyBorder="1" applyAlignment="1">
      <alignment horizontal="center" vertical="center"/>
    </xf>
    <xf numFmtId="164" fontId="26" fillId="0" borderId="2" xfId="0" applyNumberFormat="1" applyFont="1" applyBorder="1" applyAlignment="1">
      <alignment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0" fontId="0" fillId="0" borderId="0" xfId="0" applyNumberFormat="1"/>
    <xf numFmtId="2" fontId="2" fillId="5" borderId="1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5" fillId="4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9" fillId="0" borderId="0" xfId="0" applyFont="1"/>
    <xf numFmtId="4" fontId="0" fillId="0" borderId="0" xfId="0" applyNumberFormat="1"/>
    <xf numFmtId="0" fontId="0" fillId="4" borderId="1" xfId="0" applyFill="1" applyBorder="1" applyAlignment="1">
      <alignment horizontal="center" vertical="center" wrapText="1"/>
    </xf>
    <xf numFmtId="0" fontId="29" fillId="4" borderId="1" xfId="0" applyFont="1" applyFill="1" applyBorder="1"/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4" fontId="30" fillId="0" borderId="1" xfId="0" applyNumberFormat="1" applyFont="1" applyBorder="1" applyAlignment="1">
      <alignment horizontal="center" vertical="center"/>
    </xf>
    <xf numFmtId="4" fontId="3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wrapText="1"/>
    </xf>
    <xf numFmtId="4" fontId="32" fillId="0" borderId="1" xfId="0" applyNumberFormat="1" applyFont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1" fontId="33" fillId="0" borderId="0" xfId="0" applyNumberFormat="1" applyFont="1"/>
    <xf numFmtId="4" fontId="33" fillId="0" borderId="0" xfId="0" applyNumberFormat="1" applyFont="1"/>
    <xf numFmtId="0" fontId="33" fillId="0" borderId="0" xfId="0" applyFont="1"/>
    <xf numFmtId="0" fontId="34" fillId="0" borderId="0" xfId="0" applyFont="1"/>
    <xf numFmtId="0" fontId="0" fillId="0" borderId="1" xfId="0" applyBorder="1"/>
    <xf numFmtId="0" fontId="0" fillId="0" borderId="13" xfId="0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0" xfId="0" applyBorder="1"/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1" xfId="0" applyBorder="1" applyAlignment="1">
      <alignment vertical="center"/>
    </xf>
    <xf numFmtId="0" fontId="9" fillId="0" borderId="0" xfId="0" applyFont="1"/>
    <xf numFmtId="0" fontId="18" fillId="4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vertical="center"/>
    </xf>
    <xf numFmtId="2" fontId="18" fillId="0" borderId="0" xfId="0" applyNumberFormat="1" applyFont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10" fontId="0" fillId="4" borderId="0" xfId="0" applyNumberFormat="1" applyFill="1" applyAlignment="1">
      <alignment vertical="center"/>
    </xf>
    <xf numFmtId="10" fontId="0" fillId="4" borderId="0" xfId="0" applyNumberFormat="1" applyFill="1" applyAlignment="1">
      <alignment horizontal="center" vertical="center"/>
    </xf>
    <xf numFmtId="10" fontId="2" fillId="4" borderId="0" xfId="0" applyNumberFormat="1" applyFont="1" applyFill="1" applyAlignment="1">
      <alignment horizontal="right" vertical="center"/>
    </xf>
    <xf numFmtId="0" fontId="0" fillId="5" borderId="1" xfId="0" applyFill="1" applyBorder="1" applyAlignment="1">
      <alignment horizontal="center"/>
    </xf>
    <xf numFmtId="4" fontId="0" fillId="5" borderId="1" xfId="0" applyNumberFormat="1" applyFill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 wrapText="1"/>
    </xf>
    <xf numFmtId="0" fontId="16" fillId="4" borderId="0" xfId="0" applyFont="1" applyFill="1" applyAlignment="1">
      <alignment vertical="center"/>
    </xf>
    <xf numFmtId="0" fontId="35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6" fillId="4" borderId="6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6" fillId="0" borderId="0" xfId="0" applyNumberFormat="1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6" fillId="4" borderId="0" xfId="0" applyFont="1" applyFill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4" borderId="27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2" fontId="28" fillId="0" borderId="30" xfId="0" applyNumberFormat="1" applyFont="1" applyBorder="1" applyAlignment="1">
      <alignment horizontal="center" vertical="center"/>
    </xf>
    <xf numFmtId="2" fontId="28" fillId="0" borderId="31" xfId="0" applyNumberFormat="1" applyFont="1" applyBorder="1" applyAlignment="1">
      <alignment horizontal="center" vertical="center"/>
    </xf>
    <xf numFmtId="0" fontId="16" fillId="4" borderId="22" xfId="0" applyFont="1" applyFill="1" applyBorder="1" applyAlignment="1">
      <alignment horizontal="center" vertical="center"/>
    </xf>
    <xf numFmtId="0" fontId="16" fillId="4" borderId="23" xfId="0" applyFont="1" applyFill="1" applyBorder="1" applyAlignment="1">
      <alignment horizontal="center" vertical="center"/>
    </xf>
    <xf numFmtId="0" fontId="16" fillId="4" borderId="24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6" fillId="4" borderId="22" xfId="0" applyFont="1" applyFill="1" applyBorder="1" applyAlignment="1">
      <alignment horizontal="center" vertical="center"/>
    </xf>
    <xf numFmtId="0" fontId="36" fillId="4" borderId="23" xfId="0" applyFont="1" applyFill="1" applyBorder="1" applyAlignment="1">
      <alignment horizontal="center" vertical="center"/>
    </xf>
    <xf numFmtId="0" fontId="36" fillId="4" borderId="24" xfId="0" applyFont="1" applyFill="1" applyBorder="1" applyAlignment="1">
      <alignment horizontal="center" vertical="center"/>
    </xf>
    <xf numFmtId="0" fontId="28" fillId="4" borderId="22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left" vertical="center"/>
    </xf>
    <xf numFmtId="4" fontId="0" fillId="0" borderId="1" xfId="0" applyNumberFormat="1" applyBorder="1" applyAlignment="1">
      <alignment horizontal="center" vertical="center"/>
    </xf>
    <xf numFmtId="0" fontId="29" fillId="4" borderId="2" xfId="0" applyFont="1" applyFill="1" applyBorder="1" applyAlignment="1">
      <alignment horizontal="center"/>
    </xf>
    <xf numFmtId="0" fontId="29" fillId="4" borderId="3" xfId="0" applyFont="1" applyFill="1" applyBorder="1" applyAlignment="1">
      <alignment horizontal="center"/>
    </xf>
    <xf numFmtId="0" fontId="29" fillId="4" borderId="4" xfId="0" applyFont="1" applyFill="1" applyBorder="1" applyAlignment="1">
      <alignment horizontal="center"/>
    </xf>
    <xf numFmtId="4" fontId="32" fillId="0" borderId="1" xfId="0" applyNumberFormat="1" applyFon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4" fontId="0" fillId="0" borderId="12" xfId="0" applyNumberFormat="1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4" fontId="29" fillId="0" borderId="1" xfId="0" applyNumberFormat="1" applyFont="1" applyBorder="1" applyAlignment="1">
      <alignment horizontal="center" vertical="center"/>
    </xf>
    <xf numFmtId="4" fontId="32" fillId="0" borderId="5" xfId="0" applyNumberFormat="1" applyFont="1" applyBorder="1" applyAlignment="1">
      <alignment horizontal="center" vertical="center"/>
    </xf>
    <xf numFmtId="4" fontId="32" fillId="0" borderId="12" xfId="0" applyNumberFormat="1" applyFont="1" applyBorder="1" applyAlignment="1">
      <alignment horizontal="center" vertical="center"/>
    </xf>
    <xf numFmtId="4" fontId="32" fillId="0" borderId="10" xfId="0" applyNumberFormat="1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12" fillId="4" borderId="5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3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fgColor theme="0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u val="none"/>
        <color theme="1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0"/>
      </font>
      <fill>
        <patternFill patternType="none">
          <fgColor indexed="64"/>
          <bgColor auto="1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7</xdr:col>
      <xdr:colOff>767644</xdr:colOff>
      <xdr:row>13</xdr:row>
      <xdr:rowOff>63500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5B256F-73BF-538B-207C-C65C0AE86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386" b="19133"/>
        <a:stretch/>
      </xdr:blipFill>
      <xdr:spPr>
        <a:xfrm>
          <a:off x="25400" y="25400"/>
          <a:ext cx="6254044" cy="251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93</xdr:row>
      <xdr:rowOff>165100</xdr:rowOff>
    </xdr:from>
    <xdr:to>
      <xdr:col>4</xdr:col>
      <xdr:colOff>927100</xdr:colOff>
      <xdr:row>124</xdr:row>
      <xdr:rowOff>139700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91643B0-F974-CD43-8BC2-658F1748A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482" b="6190"/>
        <a:stretch/>
      </xdr:blipFill>
      <xdr:spPr>
        <a:xfrm>
          <a:off x="63500" y="18542000"/>
          <a:ext cx="6223000" cy="595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4AA8A-9C1C-454C-B0CF-3539BA362289}">
  <dimension ref="A15:I32"/>
  <sheetViews>
    <sheetView view="pageLayout" topLeftCell="A10" zoomScale="150" zoomScaleNormal="100" zoomScalePageLayoutView="150" workbookViewId="0">
      <selection activeCell="H22" sqref="H22"/>
    </sheetView>
  </sheetViews>
  <sheetFormatPr baseColWidth="10" defaultRowHeight="15"/>
  <cols>
    <col min="1" max="9" width="10.28515625" customWidth="1"/>
  </cols>
  <sheetData>
    <row r="15" spans="1:7">
      <c r="A15" s="157" t="s">
        <v>324</v>
      </c>
      <c r="B15" s="157"/>
      <c r="C15" s="158">
        <f>Moodboard!G47</f>
        <v>115000</v>
      </c>
      <c r="D15" s="158"/>
      <c r="E15" s="157" t="s">
        <v>328</v>
      </c>
      <c r="F15" s="157"/>
    </row>
    <row r="16" spans="1:7">
      <c r="A16" t="s">
        <v>325</v>
      </c>
      <c r="B16" s="134">
        <f>Moodboard!G48</f>
        <v>51</v>
      </c>
      <c r="C16" s="1" t="s">
        <v>326</v>
      </c>
      <c r="D16" s="157" t="str">
        <f>Moodboard!F49</f>
        <v>Hilera Normal (HN)</v>
      </c>
      <c r="E16" s="157"/>
      <c r="F16" s="134">
        <f>Moodboard!G49</f>
        <v>0</v>
      </c>
      <c r="G16" t="s">
        <v>327</v>
      </c>
    </row>
    <row r="17" spans="1:9">
      <c r="A17" s="133">
        <f>Moodboard!G50</f>
        <v>196.07843137254903</v>
      </c>
      <c r="B17" t="s">
        <v>306</v>
      </c>
      <c r="C17" s="134">
        <f>Moodboard!G51</f>
        <v>586.5</v>
      </c>
      <c r="D17" s="157" t="s">
        <v>329</v>
      </c>
      <c r="E17" s="157"/>
    </row>
    <row r="18" spans="1:9">
      <c r="A18" s="135">
        <f>Moodboard!G52</f>
        <v>5.8650000000000002</v>
      </c>
      <c r="B18" s="157" t="s">
        <v>330</v>
      </c>
      <c r="C18" s="157"/>
      <c r="D18" s="157"/>
      <c r="E18" s="135">
        <f>Moodboard!G53</f>
        <v>17.050298380221655</v>
      </c>
      <c r="F18" s="160" t="s">
        <v>331</v>
      </c>
      <c r="G18" s="160"/>
    </row>
    <row r="21" spans="1:9">
      <c r="A21" s="145" t="s">
        <v>332</v>
      </c>
      <c r="B21" s="145"/>
      <c r="D21" s="161" t="s">
        <v>333</v>
      </c>
      <c r="E21" s="161"/>
      <c r="G21" s="161" t="s">
        <v>334</v>
      </c>
      <c r="H21" s="161"/>
    </row>
    <row r="22" spans="1:9">
      <c r="A22" s="140" t="s">
        <v>335</v>
      </c>
      <c r="B22" s="138">
        <v>0.4</v>
      </c>
      <c r="D22" s="140" t="s">
        <v>335</v>
      </c>
      <c r="E22" s="138">
        <v>0.3</v>
      </c>
      <c r="G22" s="140" t="s">
        <v>335</v>
      </c>
      <c r="H22" s="138">
        <v>0.3</v>
      </c>
    </row>
    <row r="23" spans="1:9">
      <c r="A23" s="159" t="s">
        <v>24</v>
      </c>
      <c r="B23" s="159"/>
      <c r="D23" s="159" t="s">
        <v>24</v>
      </c>
      <c r="E23" s="159"/>
      <c r="G23" s="159" t="s">
        <v>24</v>
      </c>
      <c r="H23" s="159"/>
    </row>
    <row r="24" spans="1:9" s="150" customFormat="1" ht="33.75">
      <c r="A24" s="149" t="s">
        <v>342</v>
      </c>
      <c r="B24" s="148" t="e">
        <f>INDEX(Moodboard!$A$47:$C$54,MATCH(A24,Moodboard!$A$47:$A$54,0),3)</f>
        <v>#N/A</v>
      </c>
      <c r="C24" s="80"/>
      <c r="D24" s="149" t="s">
        <v>341</v>
      </c>
      <c r="E24" s="148" t="e">
        <f>INDEX(Moodboard!$A$47:$C$54,MATCH(D24,Moodboard!$A$47:$A$54,0),3)</f>
        <v>#N/A</v>
      </c>
      <c r="F24" s="80"/>
      <c r="G24" s="149" t="s">
        <v>345</v>
      </c>
      <c r="H24" s="148" t="e">
        <f>INDEX(Moodboard!$A$47:$C$54,MATCH(G24,Moodboard!$A$47:$A$54,0),3)</f>
        <v>#N/A</v>
      </c>
      <c r="I24" s="80"/>
    </row>
    <row r="25" spans="1:9" s="150" customFormat="1" ht="18">
      <c r="A25" s="149" t="s">
        <v>31</v>
      </c>
      <c r="B25" s="148" t="e">
        <f>INDEX(Moodboard!$A$47:$C$54,MATCH(A25,Moodboard!$A$47:$A$54,0),3)</f>
        <v>#N/A</v>
      </c>
      <c r="C25" s="80"/>
      <c r="D25" s="149" t="s">
        <v>344</v>
      </c>
      <c r="E25" s="148" t="e">
        <f>INDEX(Moodboard!$A$47:$C$54,MATCH(D25,Moodboard!$A$47:$A$54,0),3)</f>
        <v>#N/A</v>
      </c>
      <c r="F25" s="80"/>
      <c r="G25" s="147" t="s">
        <v>343</v>
      </c>
      <c r="H25" s="148" t="e">
        <f>INDEX(Moodboard!$A$47:$C$54,MATCH(G25,Moodboard!$A$47:$A$54,0),3)</f>
        <v>#N/A</v>
      </c>
      <c r="I25" s="80"/>
    </row>
    <row r="26" spans="1:9" s="150" customFormat="1">
      <c r="A26" s="149" t="s">
        <v>337</v>
      </c>
      <c r="B26" s="148" t="e">
        <f>INDEX(Moodboard!$A$47:$C$54,MATCH(A26,Moodboard!$A$47:$A$54,0),3)</f>
        <v>#N/A</v>
      </c>
      <c r="C26" s="80"/>
      <c r="D26" s="149" t="s">
        <v>340</v>
      </c>
      <c r="E26" s="148">
        <f>INDEX(Moodboard!$A$47:$C$54,MATCH(D26,Moodboard!$A$47:$A$54,0),3)</f>
        <v>0</v>
      </c>
      <c r="F26" s="80"/>
      <c r="G26" s="149" t="s">
        <v>340</v>
      </c>
      <c r="H26" s="148">
        <f>INDEX(Moodboard!$A$47:$C$54,MATCH(G26,Moodboard!$A$47:$A$54,0),3)</f>
        <v>0</v>
      </c>
      <c r="I26" s="80"/>
    </row>
    <row r="27" spans="1:9" s="150" customFormat="1">
      <c r="A27" s="149" t="s">
        <v>340</v>
      </c>
      <c r="B27" s="148">
        <f>INDEX(Moodboard!$A$47:$C$54,MATCH(A27,Moodboard!$A$47:$A$54,0),3)</f>
        <v>0</v>
      </c>
      <c r="C27" s="80"/>
      <c r="D27" s="149" t="s">
        <v>340</v>
      </c>
      <c r="E27" s="148">
        <f>INDEX(Moodboard!$A$47:$C$54,MATCH(D27,Moodboard!$A$47:$A$54,0),3)</f>
        <v>0</v>
      </c>
      <c r="F27" s="80"/>
      <c r="G27" s="149" t="s">
        <v>340</v>
      </c>
      <c r="H27" s="148">
        <f>INDEX(Moodboard!$A$47:$C$54,MATCH(G27,Moodboard!$A$47:$A$54,0),3)</f>
        <v>0</v>
      </c>
      <c r="I27" s="80"/>
    </row>
    <row r="28" spans="1:9" s="150" customFormat="1">
      <c r="A28" s="149" t="s">
        <v>340</v>
      </c>
      <c r="B28" s="148">
        <f>INDEX(Moodboard!$A$47:$C$54,MATCH(A28,Moodboard!$A$47:$A$54,0),3)</f>
        <v>0</v>
      </c>
      <c r="C28" s="80"/>
      <c r="D28" s="149" t="s">
        <v>340</v>
      </c>
      <c r="E28" s="148">
        <f>INDEX(Moodboard!$A$47:$C$54,MATCH(D28,Moodboard!$A$47:$A$54,0),3)</f>
        <v>0</v>
      </c>
      <c r="F28" s="80"/>
      <c r="G28" s="149" t="s">
        <v>340</v>
      </c>
      <c r="H28" s="148">
        <f>INDEX(Moodboard!$A$47:$C$54,MATCH(G28,Moodboard!$A$47:$A$54,0),3)</f>
        <v>0</v>
      </c>
      <c r="I28" s="80"/>
    </row>
    <row r="29" spans="1:9" s="150" customFormat="1">
      <c r="A29" s="149" t="s">
        <v>340</v>
      </c>
      <c r="B29" s="148">
        <f>INDEX(Moodboard!$A$47:$C$54,MATCH(A29,Moodboard!$A$47:$A$54,0),3)</f>
        <v>0</v>
      </c>
      <c r="C29" s="80"/>
      <c r="D29" s="149" t="s">
        <v>340</v>
      </c>
      <c r="E29" s="148">
        <f>INDEX(Moodboard!$A$47:$C$54,MATCH(D29,Moodboard!$A$47:$A$54,0),3)</f>
        <v>0</v>
      </c>
      <c r="F29" s="80"/>
      <c r="G29" s="149" t="s">
        <v>340</v>
      </c>
      <c r="H29" s="148">
        <f>INDEX(Moodboard!$A$47:$C$54,MATCH(G29,Moodboard!$A$47:$A$54,0),3)</f>
        <v>0</v>
      </c>
      <c r="I29" s="80"/>
    </row>
    <row r="30" spans="1:9" s="150" customFormat="1">
      <c r="A30" s="149" t="s">
        <v>340</v>
      </c>
      <c r="B30" s="151">
        <f>INDEX(Moodboard!$A$47:$C$54,MATCH(A30,Moodboard!$A$47:$A$54,0),3)</f>
        <v>0</v>
      </c>
      <c r="C30" s="80"/>
      <c r="D30" s="149" t="s">
        <v>340</v>
      </c>
      <c r="E30" s="151">
        <f>INDEX(Moodboard!$A$47:$C$54,MATCH(D30,Moodboard!$A$47:$A$54,0),3)</f>
        <v>0</v>
      </c>
      <c r="F30" s="80"/>
      <c r="G30" s="149" t="s">
        <v>340</v>
      </c>
      <c r="H30" s="151">
        <f>INDEX(Moodboard!$A$47:$C$54,MATCH(G30,Moodboard!$A$47:$A$54,0),3)</f>
        <v>0</v>
      </c>
      <c r="I30" s="80"/>
    </row>
    <row r="31" spans="1:9">
      <c r="A31" s="136" t="s">
        <v>338</v>
      </c>
      <c r="B31" s="146" t="e">
        <f>SUM(B24:B30)</f>
        <v>#N/A</v>
      </c>
      <c r="D31" s="136" t="s">
        <v>338</v>
      </c>
      <c r="E31" s="136" t="e">
        <f>SUM(E24:E30)</f>
        <v>#N/A</v>
      </c>
      <c r="G31" s="136" t="s">
        <v>338</v>
      </c>
      <c r="H31" s="136" t="e">
        <f>SUM(H24:H30)</f>
        <v>#N/A</v>
      </c>
    </row>
    <row r="32" spans="1:9">
      <c r="A32" s="137" t="s">
        <v>336</v>
      </c>
      <c r="B32" s="139" t="e">
        <f>B31/($B$31+$E$31+$H$31)</f>
        <v>#N/A</v>
      </c>
      <c r="D32" s="137" t="s">
        <v>336</v>
      </c>
      <c r="E32" s="139" t="e">
        <f>E31/($B$31+$E$31+$H$31)</f>
        <v>#N/A</v>
      </c>
      <c r="G32" s="137" t="s">
        <v>336</v>
      </c>
      <c r="H32" s="139" t="e">
        <f>H31/($B$31+$E$31+$H$31)</f>
        <v>#N/A</v>
      </c>
    </row>
  </sheetData>
  <mergeCells count="12">
    <mergeCell ref="G23:H23"/>
    <mergeCell ref="D17:E17"/>
    <mergeCell ref="B18:D18"/>
    <mergeCell ref="F18:G18"/>
    <mergeCell ref="D21:E21"/>
    <mergeCell ref="G21:H21"/>
    <mergeCell ref="A15:B15"/>
    <mergeCell ref="C15:D15"/>
    <mergeCell ref="D16:E16"/>
    <mergeCell ref="E15:F15"/>
    <mergeCell ref="A23:B23"/>
    <mergeCell ref="D23:E2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99423F6-2216-504F-BE77-0D1FB204156C}">
          <x14:formula1>
            <xm:f>Moodboard!$A$47:$A$54</xm:f>
          </x14:formula1>
          <xm:sqref>A24:A30 G24:G30 D24:D30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13AB-4011-6747-9EA6-3EA3989D605E}">
  <dimension ref="A1:W60"/>
  <sheetViews>
    <sheetView tabSelected="1" view="pageLayout" zoomScaleNormal="100" workbookViewId="0">
      <selection activeCell="B2" sqref="B2:D2"/>
    </sheetView>
  </sheetViews>
  <sheetFormatPr baseColWidth="10" defaultColWidth="11.42578125" defaultRowHeight="15"/>
  <cols>
    <col min="1" max="1" width="11.85546875" customWidth="1"/>
    <col min="2" max="11" width="10.28515625" customWidth="1"/>
    <col min="12" max="20" width="7.85546875" customWidth="1"/>
  </cols>
  <sheetData>
    <row r="1" spans="1:23" ht="18.75">
      <c r="E1" s="189" t="str" cm="1">
        <f t="array" ref="E1">IFERROR(INDEX(Cultivos!A2:P2,1,INDEX(B4:F5,1,MATCH(E3,B5:F5,0))),"")</f>
        <v>Elite</v>
      </c>
      <c r="F1" s="189"/>
      <c r="G1" s="1"/>
    </row>
    <row r="2" spans="1:23" ht="45">
      <c r="A2" s="32" t="s">
        <v>297</v>
      </c>
      <c r="B2" s="191" t="s">
        <v>0</v>
      </c>
      <c r="C2" s="191"/>
      <c r="D2" s="191"/>
      <c r="E2" s="195" t="s">
        <v>1</v>
      </c>
      <c r="F2" s="195"/>
      <c r="G2" s="191" t="s">
        <v>2</v>
      </c>
      <c r="H2" s="191"/>
      <c r="I2" s="191" t="s">
        <v>3</v>
      </c>
      <c r="J2" s="191"/>
      <c r="K2" s="32" t="s">
        <v>4</v>
      </c>
    </row>
    <row r="3" spans="1:23">
      <c r="A3" s="196" t="s">
        <v>246</v>
      </c>
      <c r="B3" s="192" t="s">
        <v>5</v>
      </c>
      <c r="C3" s="193"/>
      <c r="D3" s="194"/>
      <c r="E3" s="192">
        <v>17</v>
      </c>
      <c r="F3" s="194"/>
      <c r="G3" s="181" t="s">
        <v>241</v>
      </c>
      <c r="H3" s="181"/>
      <c r="I3" s="181" t="s">
        <v>7</v>
      </c>
      <c r="J3" s="181"/>
      <c r="K3" s="121">
        <v>1.32</v>
      </c>
    </row>
    <row r="4" spans="1:23" ht="6.95" customHeight="1">
      <c r="A4" s="196"/>
      <c r="B4" s="48">
        <v>11</v>
      </c>
      <c r="C4" s="48">
        <v>12</v>
      </c>
      <c r="D4" s="48">
        <v>13</v>
      </c>
      <c r="E4" s="48">
        <v>14</v>
      </c>
      <c r="F4" s="48">
        <v>15</v>
      </c>
      <c r="G4" s="48"/>
      <c r="H4" s="45"/>
      <c r="I4" s="48">
        <f>IFERROR(MATCH(C8,Bray1,1),1)</f>
        <v>7</v>
      </c>
      <c r="J4" s="48">
        <f>IFERROR(MATCH(C8,Olsen,1),1)</f>
        <v>8</v>
      </c>
      <c r="M4" s="50"/>
      <c r="N4" s="50"/>
      <c r="O4" s="50"/>
      <c r="P4" s="50"/>
      <c r="Q4" s="50"/>
    </row>
    <row r="5" spans="1:23" ht="6.95" customHeight="1">
      <c r="B5" s="48">
        <f>VLOOKUP(B$3,Cultivos!A2:O79,11,FALSE)</f>
        <v>5</v>
      </c>
      <c r="C5" s="48">
        <f>VLOOKUP(B$3,Cultivos!A2:O79,12,FALSE)</f>
        <v>8</v>
      </c>
      <c r="D5" s="48">
        <f>VLOOKUP(B3,Cultivos!A2:O79,13,FALSE)</f>
        <v>11</v>
      </c>
      <c r="E5" s="48">
        <f>VLOOKUP(B3,Cultivos!A2:O79,14,FALSE)</f>
        <v>14</v>
      </c>
      <c r="F5" s="48">
        <f>VLOOKUP(B3,Cultivos!A2:O79,15,FALSE)</f>
        <v>17</v>
      </c>
      <c r="G5" s="48"/>
      <c r="H5" s="48"/>
      <c r="I5" s="48" t="s">
        <v>7</v>
      </c>
      <c r="J5" s="52" t="s">
        <v>8</v>
      </c>
      <c r="M5" s="17"/>
      <c r="N5" s="17"/>
      <c r="O5" s="17"/>
      <c r="P5" s="17"/>
      <c r="Q5" s="17"/>
    </row>
    <row r="6" spans="1:23" ht="18.75">
      <c r="A6" s="190" t="s">
        <v>9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M6" s="15"/>
      <c r="N6" s="19"/>
      <c r="O6" s="19"/>
      <c r="P6" s="19"/>
      <c r="Q6" s="19"/>
    </row>
    <row r="7" spans="1:23">
      <c r="A7" s="47" t="s">
        <v>10</v>
      </c>
      <c r="B7" s="47" t="s">
        <v>11</v>
      </c>
      <c r="C7" s="47" t="s">
        <v>12</v>
      </c>
      <c r="D7" s="47" t="s">
        <v>13</v>
      </c>
      <c r="E7" s="47" t="s">
        <v>14</v>
      </c>
      <c r="F7" s="47" t="s">
        <v>15</v>
      </c>
      <c r="G7" s="47" t="s">
        <v>16</v>
      </c>
      <c r="H7" s="47" t="s">
        <v>17</v>
      </c>
      <c r="I7" s="3" t="s">
        <v>18</v>
      </c>
      <c r="J7" s="47" t="s">
        <v>19</v>
      </c>
      <c r="K7" s="47" t="s">
        <v>20</v>
      </c>
      <c r="M7" s="44"/>
      <c r="N7" s="51"/>
      <c r="O7" s="51"/>
      <c r="P7" s="51"/>
      <c r="Q7" s="51"/>
    </row>
    <row r="8" spans="1:23">
      <c r="A8" s="46">
        <v>12</v>
      </c>
      <c r="B8" s="74">
        <v>1.85</v>
      </c>
      <c r="C8" s="46">
        <v>73.8</v>
      </c>
      <c r="D8" s="46">
        <v>189</v>
      </c>
      <c r="E8" s="46">
        <v>279</v>
      </c>
      <c r="F8" s="46">
        <v>22.2</v>
      </c>
      <c r="G8" s="46">
        <v>32.5</v>
      </c>
      <c r="H8" s="46">
        <v>4.87</v>
      </c>
      <c r="I8" s="46">
        <v>4.82</v>
      </c>
      <c r="J8" s="46">
        <v>0.16</v>
      </c>
      <c r="K8" s="46">
        <v>0.88</v>
      </c>
      <c r="M8" s="44"/>
      <c r="N8" s="8"/>
      <c r="O8" s="8"/>
      <c r="P8" s="44"/>
      <c r="Q8" s="44"/>
    </row>
    <row r="9" spans="1:23">
      <c r="M9" s="44"/>
      <c r="N9" s="8"/>
      <c r="O9" s="8"/>
      <c r="P9" s="44"/>
      <c r="Q9" s="44"/>
    </row>
    <row r="10" spans="1:23">
      <c r="A10" s="157" t="s">
        <v>21</v>
      </c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M10" s="44"/>
      <c r="N10" s="8"/>
      <c r="O10" s="8"/>
      <c r="P10" s="44"/>
      <c r="Q10" s="44"/>
    </row>
    <row r="11" spans="1:23" ht="18.75">
      <c r="A11" s="34"/>
      <c r="B11" s="34"/>
      <c r="C11" s="76" t="str" cm="1">
        <f t="array" ref="C11">INDEX('Fósforo (P2O5)'!A4:E11,INDEX(Moodboard!I4:J5,1,IFERROR(MATCH(Moodboard!I3,Moodboard!I5:J5,0),1)),1)</f>
        <v>Muy Alto</v>
      </c>
      <c r="D11" s="76" t="str" cm="1">
        <f t="array" ref="D11">INDEX('Potasio (K20) '!A4:F11,IFERROR(MATCH(Moodboard!D8,'Potasio (K20) '!F4:F11,1),1),1)</f>
        <v>Medianamente bajo</v>
      </c>
      <c r="E11" s="76" t="str" cm="1">
        <f t="array" ref="E11">INDEX('Magnesio (Mg)'!A4:F10,IFERROR(MATCH(E8,'Magnesio (Mg)'!F4:F10,1),1),1)</f>
        <v>Media</v>
      </c>
      <c r="F11" s="76" t="str" cm="1">
        <f t="array" ref="F11">INDEX('Azufre (S)'!A4:F10,IFERROR(MATCH(F8,'Azufre (S)'!F4:F10,1),1),1)</f>
        <v>Alto</v>
      </c>
      <c r="G11" s="77" t="str" cm="1">
        <f t="array" ref="G11">INDEX('Hierro (Fe)'!A4:F11,IFERROR(MATCH(G8,'Hierro (Fe)'!F4:F11,1),1),1)</f>
        <v>Alto</v>
      </c>
      <c r="H11" s="77" t="str" cm="1">
        <f t="array" ref="H11">INDEX('Zinc (Zn)'!A4:F11,IFERROR(MATCH(H8,'Zinc (Zn)'!F4:F11,1),1),1)</f>
        <v>Medianamente Alto</v>
      </c>
      <c r="I11" s="77" t="str" cm="1">
        <f t="array" ref="I11">INDEX('Manganeso (Mn)'!A4:G11,IFERROR(MATCH(I8,'Manganeso (Mn)'!G4:G11,1),1),1)</f>
        <v>Medianamente bajo</v>
      </c>
      <c r="J11" s="77" t="str" cm="1">
        <f t="array" ref="J11">INDEX('Boro (B)'!A4:F11,IFERROR(MATCH(J8,'Boro (B)'!F4:F11,1),1),1)</f>
        <v>Muy Bajo</v>
      </c>
      <c r="K11" s="77" t="str" cm="1">
        <f t="array" ref="K11">INDEX('Cobre (Cu)'!A4:F11,IFERROR(MATCH(Moodboard!K8,'Cobre (Cu)'!F4:F11,1),1),1)</f>
        <v>Media</v>
      </c>
      <c r="M11" s="44"/>
      <c r="N11" s="8"/>
      <c r="O11" s="8"/>
      <c r="P11" s="44"/>
      <c r="Q11" s="44"/>
    </row>
    <row r="12" spans="1:23">
      <c r="A12" s="174" t="s">
        <v>314</v>
      </c>
      <c r="B12" s="175"/>
      <c r="C12" s="115" t="s">
        <v>12</v>
      </c>
      <c r="D12" s="78" t="s">
        <v>13</v>
      </c>
      <c r="E12" s="78" t="s">
        <v>14</v>
      </c>
      <c r="F12" s="78" t="s">
        <v>15</v>
      </c>
      <c r="G12" s="78" t="s">
        <v>16</v>
      </c>
      <c r="H12" s="78" t="s">
        <v>17</v>
      </c>
      <c r="I12" s="78" t="s">
        <v>18</v>
      </c>
      <c r="J12" s="78" t="s">
        <v>19</v>
      </c>
      <c r="K12" s="78" t="s">
        <v>20</v>
      </c>
      <c r="M12" s="44"/>
      <c r="N12" s="8"/>
      <c r="O12" s="8"/>
      <c r="P12" s="44"/>
      <c r="Q12" s="44"/>
    </row>
    <row r="13" spans="1:23">
      <c r="A13" s="176">
        <f>((E3*INDEX(Cultivos!A2:P79,MATCH(B3,Cultivos!A2:A79,0),16))-(INDEX('Nitrogeno MO'!A4:D14,MATCH(B8,'Nitrogeno MO'!A4:A13,1),MATCH(G3,'Nitrogeno MO'!A14:D14,0))+((3*$K$3*1000000*1)*$A$8/1000000)+INDEX('Nitrogeno MO'!A21:C52,MATCH(A3,'Nitrogeno MO'!A21:A52,0),3)+IFERROR(INDEX('Nitrogeno MO'!B58:C66,MATCH(G57,'Nitrogeno MO'!B58:B66,1),2)*F57,0))*0.6)/0.6</f>
        <v>497.98</v>
      </c>
      <c r="B13" s="177"/>
      <c r="C13" s="116">
        <f>INDEX('Fósforo (P2O5)'!M40:P47,MATCH(C14,'Fósforo (P2O5)'!M40:M47,0),MATCH(A10,'Fósforo (P2O5)'!M40:P40,0))</f>
        <v>50</v>
      </c>
      <c r="D13" s="79">
        <f>INDEX('Potasio (K20) '!N40:Q47,MATCH(D14,'Potasio (K20) '!N40:N47,0),MATCH(A10,'Potasio (K20) '!N40:Q40,0))</f>
        <v>120</v>
      </c>
      <c r="E13" s="79">
        <f>INDEX('Magnesio (Mg)'!N26:Q31,MATCH(E14,'Magnesio (Mg)'!N26:N31,0),MATCH(A10,'Magnesio (Mg)'!N26:Q26,0))</f>
        <v>15</v>
      </c>
      <c r="F13" s="79">
        <f>INDEX('Azufre (S)'!I26:L30,MATCH(F14,'Azufre (S)'!I26:I30,0),MATCH(A10,'Azufre (S)'!I26:L26,0))</f>
        <v>0</v>
      </c>
      <c r="G13" s="79">
        <f>INDEX('Hierro (Fe)'!G29:J32,MATCH(G14,'Hierro (Fe)'!G29:G32,0),MATCH(A10,'Hierro (Fe)'!G29:J29,0))</f>
        <v>0</v>
      </c>
      <c r="H13" s="79">
        <f>INDEX('Zinc (Zn)'!H28:K31,MATCH(H14,'Zinc (Zn)'!H28:H31,0),MATCH(A10,'Zinc (Zn)'!H28:K28,0))</f>
        <v>6</v>
      </c>
      <c r="I13" s="79">
        <f>INDEX('Manganeso (Mn)'!K29:N30,MATCH(I14,'Manganeso (Mn)'!K29:K30),MATCH(A10,'Manganeso (Mn)'!K29:N29))</f>
        <v>0</v>
      </c>
      <c r="J13" s="79">
        <f>INDEX('Boro (B)'!H29:K32,MATCH(Moodboard!J14,'Boro (B)'!H29:H32,0),MATCH(Moodboard!A10,'Boro (B)'!H29:K29,0))</f>
        <v>2</v>
      </c>
      <c r="K13" s="79">
        <f>INDEX('Cobre (Cu)'!H29:K32,MATCH(Moodboard!K14,'Cobre (Cu)'!H29:H32,0),MATCH(A10,'Cobre (Cu)'!H29:K29,0))</f>
        <v>0</v>
      </c>
      <c r="M13" s="127"/>
      <c r="N13" s="128"/>
      <c r="O13" s="128"/>
      <c r="P13" s="127"/>
      <c r="Q13" s="127"/>
      <c r="R13" s="127"/>
      <c r="S13" s="127"/>
      <c r="T13" s="127"/>
      <c r="U13" s="127"/>
      <c r="V13" s="127"/>
      <c r="W13" s="127"/>
    </row>
    <row r="14" spans="1:23">
      <c r="A14" s="61" t="s">
        <v>22</v>
      </c>
      <c r="B14" s="119"/>
      <c r="C14" s="117">
        <f>VLOOKUP(B$3,Cultivos!A$2:P$79,2,FALSE)</f>
        <v>4</v>
      </c>
      <c r="D14" s="117">
        <f>VLOOKUP(B$3,Cultivos!A$2:P$79,3,FALSE)</f>
        <v>3</v>
      </c>
      <c r="E14" s="117">
        <f>VLOOKUP(B$3,Cultivos!A2:P79,5,FALSE)</f>
        <v>3</v>
      </c>
      <c r="F14" s="117">
        <f>VLOOKUP(B$3,Cultivos!A2:P79,6,FALSE)</f>
        <v>1</v>
      </c>
      <c r="G14" s="117">
        <f>VLOOKUP(B$3,Cultivos!A2:P79,7,FALSE)</f>
        <v>2</v>
      </c>
      <c r="H14" s="117">
        <f>VLOOKUP(B$3,Cultivos!A2:P79,8,FALSE)</f>
        <v>2</v>
      </c>
      <c r="I14" s="117">
        <v>1</v>
      </c>
      <c r="J14" s="117">
        <f>VLOOKUP(B$3,Cultivos!A2:P79,9,FALSE)</f>
        <v>2</v>
      </c>
      <c r="K14" s="117">
        <f>VLOOKUP(B$3,Cultivos!A2:P79,10,FALSE)</f>
        <v>2</v>
      </c>
      <c r="M14" s="127"/>
      <c r="N14" s="129"/>
      <c r="O14" s="129"/>
      <c r="P14" s="130"/>
      <c r="Q14" s="130"/>
      <c r="R14" s="129"/>
      <c r="S14" s="129"/>
      <c r="T14" s="129"/>
    </row>
    <row r="15" spans="1:23">
      <c r="M15" s="127"/>
      <c r="N15" s="127"/>
      <c r="O15" s="127"/>
      <c r="P15" s="127"/>
      <c r="Q15" s="127"/>
      <c r="R15" s="131"/>
      <c r="S15" s="127"/>
      <c r="T15" s="127"/>
      <c r="U15" s="1"/>
      <c r="V15" s="1"/>
      <c r="W15" s="1"/>
    </row>
    <row r="16" spans="1:23" ht="15.75" thickBot="1">
      <c r="C16" s="1"/>
      <c r="M16" s="127"/>
      <c r="N16" s="127"/>
      <c r="O16" s="127"/>
      <c r="P16" s="127"/>
      <c r="Q16" s="127"/>
      <c r="R16" s="127"/>
      <c r="S16" s="127"/>
      <c r="T16" s="127"/>
      <c r="U16" s="1"/>
      <c r="V16" s="1"/>
    </row>
    <row r="17" spans="1:22" ht="15.75" thickBot="1">
      <c r="A17" s="162" t="s">
        <v>23</v>
      </c>
      <c r="B17" s="163"/>
      <c r="C17" s="163"/>
      <c r="D17" s="163"/>
      <c r="E17" s="163"/>
      <c r="F17" s="163"/>
      <c r="G17" s="163"/>
      <c r="H17" s="163"/>
      <c r="I17" s="163"/>
      <c r="J17" s="163"/>
      <c r="K17" s="164"/>
      <c r="M17" s="127"/>
      <c r="N17" s="127"/>
      <c r="O17" s="127"/>
      <c r="P17" s="127"/>
      <c r="Q17" s="127"/>
      <c r="R17" s="127"/>
      <c r="S17" s="127"/>
      <c r="T17" s="127"/>
      <c r="U17" s="1"/>
      <c r="V17" s="1"/>
    </row>
    <row r="18" spans="1:22">
      <c r="A18" s="110" t="s">
        <v>24</v>
      </c>
      <c r="B18" s="112" t="str">
        <f>A12</f>
        <v>Nitrogeno</v>
      </c>
      <c r="C18" s="112" t="str">
        <f>C12</f>
        <v>Fósforo (P)</v>
      </c>
      <c r="D18" s="112" t="str">
        <f t="shared" ref="D18:K18" si="0">D12</f>
        <v>Potasio (K)</v>
      </c>
      <c r="E18" s="112" t="str">
        <f t="shared" si="0"/>
        <v>Magnesio (Mg)</v>
      </c>
      <c r="F18" s="112" t="str">
        <f t="shared" si="0"/>
        <v>Azufre (S)</v>
      </c>
      <c r="G18" s="112" t="str">
        <f t="shared" si="0"/>
        <v>Hierro (Fe)</v>
      </c>
      <c r="H18" s="112" t="str">
        <f t="shared" si="0"/>
        <v>Zinc (Zn)</v>
      </c>
      <c r="I18" s="153" t="str">
        <f t="shared" si="0"/>
        <v>Manganeso (Mn)</v>
      </c>
      <c r="J18" s="112" t="str">
        <f t="shared" si="0"/>
        <v>Boro (B)</v>
      </c>
      <c r="K18" s="112" t="str">
        <f t="shared" si="0"/>
        <v>Cobre (Cu)</v>
      </c>
      <c r="M18" s="127"/>
      <c r="N18" s="127"/>
      <c r="O18" s="127"/>
      <c r="P18" s="127"/>
      <c r="Q18" s="127"/>
      <c r="R18" s="127"/>
      <c r="S18" s="127"/>
      <c r="T18" s="127"/>
      <c r="U18" s="1"/>
      <c r="V18" s="1"/>
    </row>
    <row r="19" spans="1:22">
      <c r="A19" s="113" t="str">
        <f>A37</f>
        <v>ORO</v>
      </c>
      <c r="B19" s="11">
        <f t="shared" ref="B19:K19" si="1">($C$47/100)*B37</f>
        <v>126</v>
      </c>
      <c r="C19" s="11">
        <f t="shared" si="1"/>
        <v>12</v>
      </c>
      <c r="D19" s="11">
        <f t="shared" si="1"/>
        <v>120</v>
      </c>
      <c r="E19" s="11">
        <f t="shared" si="1"/>
        <v>18</v>
      </c>
      <c r="F19" s="11">
        <f t="shared" si="1"/>
        <v>42</v>
      </c>
      <c r="G19" s="11">
        <f t="shared" si="1"/>
        <v>0</v>
      </c>
      <c r="H19" s="11">
        <f t="shared" si="1"/>
        <v>84</v>
      </c>
      <c r="I19" s="11">
        <f t="shared" si="1"/>
        <v>0.06</v>
      </c>
      <c r="J19" s="11">
        <f t="shared" si="1"/>
        <v>0.12</v>
      </c>
      <c r="K19" s="11">
        <f t="shared" si="1"/>
        <v>0</v>
      </c>
      <c r="M19" s="127"/>
      <c r="N19" s="127"/>
      <c r="O19" s="127"/>
      <c r="P19" s="127"/>
      <c r="Q19" s="127"/>
      <c r="R19" s="127"/>
      <c r="S19" s="127"/>
      <c r="T19" s="127"/>
      <c r="U19" s="1"/>
      <c r="V19" s="1"/>
    </row>
    <row r="20" spans="1:22">
      <c r="A20" s="113" t="str">
        <f t="shared" ref="A20:A25" si="2">A38</f>
        <v>Nitro Exreme</v>
      </c>
      <c r="B20" s="10">
        <f t="shared" ref="B20:K20" si="3">($C$48/100)*B38</f>
        <v>120</v>
      </c>
      <c r="C20" s="10">
        <f t="shared" si="3"/>
        <v>0</v>
      </c>
      <c r="D20" s="10">
        <f t="shared" si="3"/>
        <v>6</v>
      </c>
      <c r="E20" s="10">
        <f t="shared" si="3"/>
        <v>0</v>
      </c>
      <c r="F20" s="10">
        <f t="shared" si="3"/>
        <v>0</v>
      </c>
      <c r="G20" s="10">
        <f t="shared" si="3"/>
        <v>0</v>
      </c>
      <c r="H20" s="10">
        <f t="shared" si="3"/>
        <v>0</v>
      </c>
      <c r="I20" s="10">
        <f t="shared" si="3"/>
        <v>0</v>
      </c>
      <c r="J20" s="10">
        <f t="shared" si="3"/>
        <v>0</v>
      </c>
      <c r="K20" s="10">
        <f t="shared" si="3"/>
        <v>0</v>
      </c>
      <c r="M20" s="127"/>
      <c r="N20" s="127"/>
      <c r="O20" s="127"/>
      <c r="P20" s="127"/>
      <c r="Q20" s="127"/>
      <c r="R20" s="127"/>
      <c r="S20" s="127"/>
      <c r="T20" s="127"/>
      <c r="U20" s="1"/>
      <c r="V20" s="1"/>
    </row>
    <row r="21" spans="1:22">
      <c r="A21" s="113">
        <f t="shared" si="2"/>
        <v>0</v>
      </c>
      <c r="B21" s="11">
        <f t="shared" ref="B21:K21" si="4">($C$49/100)*B39</f>
        <v>0</v>
      </c>
      <c r="C21" s="11">
        <f t="shared" si="4"/>
        <v>0</v>
      </c>
      <c r="D21" s="11">
        <f t="shared" si="4"/>
        <v>0</v>
      </c>
      <c r="E21" s="11">
        <f t="shared" si="4"/>
        <v>0</v>
      </c>
      <c r="F21" s="11">
        <f t="shared" si="4"/>
        <v>0</v>
      </c>
      <c r="G21" s="11">
        <f t="shared" si="4"/>
        <v>0</v>
      </c>
      <c r="H21" s="11">
        <f t="shared" si="4"/>
        <v>0</v>
      </c>
      <c r="I21" s="11">
        <f t="shared" si="4"/>
        <v>0</v>
      </c>
      <c r="J21" s="11">
        <f t="shared" si="4"/>
        <v>0</v>
      </c>
      <c r="K21" s="11">
        <f t="shared" si="4"/>
        <v>0</v>
      </c>
      <c r="M21" s="127"/>
      <c r="N21" s="127"/>
      <c r="O21" s="127"/>
      <c r="P21" s="127"/>
      <c r="Q21" s="127"/>
      <c r="R21" s="127"/>
      <c r="S21" s="127"/>
      <c r="T21" s="127"/>
      <c r="U21" s="1"/>
      <c r="V21" s="1"/>
    </row>
    <row r="22" spans="1:22">
      <c r="A22" s="113">
        <f t="shared" si="2"/>
        <v>0</v>
      </c>
      <c r="B22" s="11">
        <f t="shared" ref="B22:K22" si="5">($C$50/100)*B40</f>
        <v>0</v>
      </c>
      <c r="C22" s="11">
        <f t="shared" si="5"/>
        <v>0</v>
      </c>
      <c r="D22" s="11">
        <f t="shared" si="5"/>
        <v>0</v>
      </c>
      <c r="E22" s="11">
        <f t="shared" si="5"/>
        <v>0</v>
      </c>
      <c r="F22" s="11">
        <f t="shared" si="5"/>
        <v>0</v>
      </c>
      <c r="G22" s="11">
        <f t="shared" si="5"/>
        <v>0</v>
      </c>
      <c r="H22" s="11">
        <f t="shared" si="5"/>
        <v>0</v>
      </c>
      <c r="I22" s="11">
        <f t="shared" si="5"/>
        <v>0</v>
      </c>
      <c r="J22" s="11">
        <f t="shared" si="5"/>
        <v>0</v>
      </c>
      <c r="K22" s="11">
        <f t="shared" si="5"/>
        <v>0</v>
      </c>
      <c r="M22" s="127"/>
      <c r="N22" s="127"/>
      <c r="O22" s="127"/>
      <c r="P22" s="127"/>
      <c r="Q22" s="127"/>
      <c r="R22" s="127"/>
      <c r="S22" s="127"/>
      <c r="T22" s="127"/>
      <c r="U22" s="1"/>
      <c r="V22" s="1"/>
    </row>
    <row r="23" spans="1:22">
      <c r="A23" s="113">
        <f t="shared" si="2"/>
        <v>0</v>
      </c>
      <c r="B23" s="11">
        <f t="shared" ref="B23:K23" si="6">($C$51/100)*B41</f>
        <v>0</v>
      </c>
      <c r="C23" s="11">
        <f t="shared" si="6"/>
        <v>0</v>
      </c>
      <c r="D23" s="11">
        <f t="shared" si="6"/>
        <v>0</v>
      </c>
      <c r="E23" s="11">
        <f t="shared" si="6"/>
        <v>0</v>
      </c>
      <c r="F23" s="11">
        <f t="shared" si="6"/>
        <v>0</v>
      </c>
      <c r="G23" s="11">
        <f t="shared" si="6"/>
        <v>0</v>
      </c>
      <c r="H23" s="11">
        <f t="shared" si="6"/>
        <v>0</v>
      </c>
      <c r="I23" s="11">
        <f t="shared" si="6"/>
        <v>0</v>
      </c>
      <c r="J23" s="11">
        <f t="shared" si="6"/>
        <v>0</v>
      </c>
      <c r="K23" s="11">
        <f t="shared" si="6"/>
        <v>0</v>
      </c>
      <c r="M23" s="127"/>
      <c r="N23" s="127"/>
      <c r="O23" s="127"/>
      <c r="P23" s="127"/>
      <c r="Q23" s="127"/>
      <c r="R23" s="127"/>
      <c r="S23" s="127"/>
      <c r="T23" s="127"/>
      <c r="U23" s="1"/>
      <c r="V23" s="1"/>
    </row>
    <row r="24" spans="1:22">
      <c r="A24" s="113">
        <f t="shared" si="2"/>
        <v>0</v>
      </c>
      <c r="B24" s="11">
        <f t="shared" ref="B24:K24" si="7">($C$52/100)*B42</f>
        <v>0</v>
      </c>
      <c r="C24" s="11">
        <f t="shared" si="7"/>
        <v>0</v>
      </c>
      <c r="D24" s="11">
        <f t="shared" si="7"/>
        <v>0</v>
      </c>
      <c r="E24" s="11">
        <f t="shared" si="7"/>
        <v>0</v>
      </c>
      <c r="F24" s="11">
        <f t="shared" si="7"/>
        <v>0</v>
      </c>
      <c r="G24" s="11">
        <f t="shared" si="7"/>
        <v>0</v>
      </c>
      <c r="H24" s="11">
        <f t="shared" si="7"/>
        <v>0</v>
      </c>
      <c r="I24" s="11">
        <f t="shared" si="7"/>
        <v>0</v>
      </c>
      <c r="J24" s="11">
        <f t="shared" si="7"/>
        <v>0</v>
      </c>
      <c r="K24" s="11">
        <f t="shared" si="7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5.75" thickBot="1">
      <c r="A25" s="114">
        <f t="shared" si="2"/>
        <v>0</v>
      </c>
      <c r="B25" s="11">
        <f t="shared" ref="B25:K25" si="8">($C$53/100)*B43</f>
        <v>0</v>
      </c>
      <c r="C25" s="11">
        <f t="shared" si="8"/>
        <v>0</v>
      </c>
      <c r="D25" s="11">
        <f t="shared" si="8"/>
        <v>0</v>
      </c>
      <c r="E25" s="11">
        <f t="shared" si="8"/>
        <v>0</v>
      </c>
      <c r="F25" s="11">
        <f t="shared" si="8"/>
        <v>0</v>
      </c>
      <c r="G25" s="11">
        <f t="shared" si="8"/>
        <v>0</v>
      </c>
      <c r="H25" s="11">
        <f t="shared" si="8"/>
        <v>0</v>
      </c>
      <c r="I25" s="11">
        <f t="shared" si="8"/>
        <v>0</v>
      </c>
      <c r="J25" s="11">
        <f t="shared" si="8"/>
        <v>0</v>
      </c>
      <c r="K25" s="11">
        <f t="shared" si="8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>
      <c r="A26" s="154" t="s">
        <v>25</v>
      </c>
      <c r="B26" s="104">
        <f>SUM(B19:B25)</f>
        <v>246</v>
      </c>
      <c r="C26" s="104">
        <f t="shared" ref="C26:K26" si="9">SUM(C19:C25)</f>
        <v>12</v>
      </c>
      <c r="D26" s="104">
        <f t="shared" si="9"/>
        <v>126</v>
      </c>
      <c r="E26" s="104">
        <f t="shared" si="9"/>
        <v>18</v>
      </c>
      <c r="F26" s="104">
        <f t="shared" si="9"/>
        <v>42</v>
      </c>
      <c r="G26" s="104">
        <f t="shared" si="9"/>
        <v>0</v>
      </c>
      <c r="H26" s="104">
        <f t="shared" si="9"/>
        <v>84</v>
      </c>
      <c r="I26" s="104">
        <f t="shared" si="9"/>
        <v>0.06</v>
      </c>
      <c r="J26" s="104">
        <f t="shared" si="9"/>
        <v>0.12</v>
      </c>
      <c r="K26" s="105">
        <f t="shared" si="9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5.75" thickBot="1">
      <c r="A27" s="155" t="s">
        <v>26</v>
      </c>
      <c r="B27" s="106">
        <f>A13</f>
        <v>497.98</v>
      </c>
      <c r="C27" s="107">
        <f>C13</f>
        <v>50</v>
      </c>
      <c r="D27" s="107">
        <f t="shared" ref="D27:K27" si="10">D13</f>
        <v>120</v>
      </c>
      <c r="E27" s="107">
        <f t="shared" si="10"/>
        <v>15</v>
      </c>
      <c r="F27" s="107">
        <f t="shared" si="10"/>
        <v>0</v>
      </c>
      <c r="G27" s="107">
        <f t="shared" si="10"/>
        <v>0</v>
      </c>
      <c r="H27" s="107">
        <f t="shared" si="10"/>
        <v>6</v>
      </c>
      <c r="I27" s="107">
        <f t="shared" si="10"/>
        <v>0</v>
      </c>
      <c r="J27" s="107">
        <f t="shared" si="10"/>
        <v>2</v>
      </c>
      <c r="K27" s="108">
        <f t="shared" si="10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5.75" thickBot="1">
      <c r="A28" s="101" t="s">
        <v>27</v>
      </c>
      <c r="B28" s="102">
        <f>B27-B26</f>
        <v>251.98000000000002</v>
      </c>
      <c r="C28" s="102">
        <f t="shared" ref="C28:K28" si="11">C27-C26</f>
        <v>38</v>
      </c>
      <c r="D28" s="102">
        <f t="shared" si="11"/>
        <v>-6</v>
      </c>
      <c r="E28" s="102">
        <f t="shared" si="11"/>
        <v>-3</v>
      </c>
      <c r="F28" s="102">
        <f t="shared" si="11"/>
        <v>-42</v>
      </c>
      <c r="G28" s="102">
        <f t="shared" si="11"/>
        <v>0</v>
      </c>
      <c r="H28" s="102">
        <f t="shared" si="11"/>
        <v>-78</v>
      </c>
      <c r="I28" s="102">
        <f t="shared" si="11"/>
        <v>-0.06</v>
      </c>
      <c r="J28" s="102">
        <f t="shared" si="11"/>
        <v>1.88</v>
      </c>
      <c r="K28" s="103">
        <f t="shared" si="11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M30" s="1"/>
      <c r="N30" s="1"/>
      <c r="O30" s="1"/>
      <c r="P30" s="1"/>
      <c r="Q30" s="1"/>
      <c r="R30" s="1"/>
      <c r="S30" s="1"/>
      <c r="T30" s="1"/>
      <c r="U30" s="1"/>
      <c r="V30" s="1"/>
    </row>
    <row r="34" spans="1:12" ht="15.75" thickBot="1"/>
    <row r="35" spans="1:12" ht="15.75" thickBot="1">
      <c r="A35" s="162" t="s">
        <v>28</v>
      </c>
      <c r="B35" s="163"/>
      <c r="C35" s="163"/>
      <c r="D35" s="163"/>
      <c r="E35" s="163"/>
      <c r="F35" s="163"/>
      <c r="G35" s="163"/>
      <c r="H35" s="163"/>
      <c r="I35" s="163"/>
      <c r="J35" s="163"/>
      <c r="K35" s="164"/>
    </row>
    <row r="36" spans="1:12">
      <c r="A36" s="109"/>
      <c r="B36" s="111" t="str">
        <f>B18</f>
        <v>Nitrogeno</v>
      </c>
      <c r="C36" s="111" t="str">
        <f t="shared" ref="C36:K36" si="12">C18</f>
        <v>Fósforo (P)</v>
      </c>
      <c r="D36" s="111" t="str">
        <f t="shared" si="12"/>
        <v>Potasio (K)</v>
      </c>
      <c r="E36" s="143" t="str">
        <f t="shared" si="12"/>
        <v>Magnesio (Mg)</v>
      </c>
      <c r="F36" s="111" t="str">
        <f t="shared" si="12"/>
        <v>Azufre (S)</v>
      </c>
      <c r="G36" s="111" t="str">
        <f t="shared" si="12"/>
        <v>Hierro (Fe)</v>
      </c>
      <c r="H36" s="111" t="str">
        <f t="shared" si="12"/>
        <v>Zinc (Zn)</v>
      </c>
      <c r="I36" s="152" t="str">
        <f t="shared" si="12"/>
        <v>Manganeso (Mn)</v>
      </c>
      <c r="J36" s="111" t="str">
        <f t="shared" si="12"/>
        <v>Boro (B)</v>
      </c>
      <c r="K36" s="111" t="str">
        <f t="shared" si="12"/>
        <v>Cobre (Cu)</v>
      </c>
    </row>
    <row r="37" spans="1:12">
      <c r="A37" s="113" t="str">
        <f>A47</f>
        <v>ORO</v>
      </c>
      <c r="B37" s="121">
        <v>21</v>
      </c>
      <c r="C37" s="121">
        <v>2</v>
      </c>
      <c r="D37" s="121">
        <v>20</v>
      </c>
      <c r="E37" s="121">
        <v>3</v>
      </c>
      <c r="F37" s="121">
        <v>7</v>
      </c>
      <c r="G37" s="121"/>
      <c r="H37" s="121">
        <v>14</v>
      </c>
      <c r="I37" s="121">
        <v>0.01</v>
      </c>
      <c r="J37" s="121">
        <v>0.02</v>
      </c>
      <c r="K37" s="121"/>
      <c r="L37" s="1"/>
    </row>
    <row r="38" spans="1:12">
      <c r="A38" s="113" t="str">
        <f t="shared" ref="A38:A43" si="13">A48</f>
        <v>Nitro Exreme</v>
      </c>
      <c r="B38" s="121">
        <v>40</v>
      </c>
      <c r="C38" s="121"/>
      <c r="D38" s="121">
        <v>2</v>
      </c>
      <c r="E38" s="121"/>
      <c r="F38" s="121"/>
      <c r="G38" s="121"/>
      <c r="H38" s="121"/>
      <c r="I38" s="121"/>
      <c r="J38" s="121"/>
      <c r="K38" s="121"/>
    </row>
    <row r="39" spans="1:12">
      <c r="A39" s="113">
        <f t="shared" si="13"/>
        <v>0</v>
      </c>
      <c r="B39" s="121"/>
      <c r="C39" s="121"/>
      <c r="D39" s="121"/>
      <c r="E39" s="121"/>
      <c r="F39" s="121"/>
      <c r="G39" s="121"/>
      <c r="H39" s="121"/>
      <c r="I39" s="121"/>
      <c r="J39" s="121"/>
      <c r="K39" s="121"/>
    </row>
    <row r="40" spans="1:12">
      <c r="A40" s="113">
        <f t="shared" si="13"/>
        <v>0</v>
      </c>
      <c r="B40" s="121"/>
      <c r="C40" s="121"/>
      <c r="D40" s="121"/>
      <c r="E40" s="121"/>
      <c r="F40" s="121"/>
      <c r="G40" s="121"/>
      <c r="H40" s="121"/>
      <c r="I40" s="121"/>
      <c r="J40" s="121"/>
      <c r="K40" s="121"/>
    </row>
    <row r="41" spans="1:12">
      <c r="A41" s="113">
        <f t="shared" si="13"/>
        <v>0</v>
      </c>
      <c r="B41" s="121"/>
      <c r="C41" s="121"/>
      <c r="D41" s="121"/>
      <c r="E41" s="141"/>
      <c r="F41" s="141"/>
      <c r="G41" s="141"/>
      <c r="H41" s="141"/>
      <c r="I41" s="141"/>
      <c r="J41" s="121"/>
      <c r="K41" s="141"/>
    </row>
    <row r="42" spans="1:12">
      <c r="A42" s="113">
        <f t="shared" si="13"/>
        <v>0</v>
      </c>
      <c r="B42" s="121"/>
      <c r="C42" s="121"/>
      <c r="D42" s="121"/>
      <c r="E42" s="121"/>
      <c r="F42" s="121"/>
      <c r="G42" s="121"/>
      <c r="H42" s="121"/>
      <c r="I42" s="121"/>
      <c r="J42" s="121"/>
      <c r="K42" s="121"/>
    </row>
    <row r="43" spans="1:12">
      <c r="A43" s="113">
        <f t="shared" si="13"/>
        <v>0</v>
      </c>
      <c r="B43" s="121"/>
      <c r="C43" s="121"/>
      <c r="D43" s="121"/>
      <c r="E43" s="141"/>
      <c r="F43" s="141"/>
      <c r="G43" s="141"/>
      <c r="H43" s="141"/>
      <c r="I43" s="141"/>
      <c r="J43" s="121"/>
      <c r="K43" s="141"/>
    </row>
    <row r="44" spans="1:12" ht="11.1" customHeight="1" thickBot="1"/>
    <row r="45" spans="1:12" ht="16.5" thickBot="1">
      <c r="A45" s="162" t="s">
        <v>323</v>
      </c>
      <c r="B45" s="163"/>
      <c r="C45" s="163"/>
      <c r="D45" s="164"/>
      <c r="F45" s="182" t="s">
        <v>346</v>
      </c>
      <c r="G45" s="183"/>
      <c r="H45" s="184"/>
      <c r="I45" s="178" t="s">
        <v>300</v>
      </c>
      <c r="J45" s="179"/>
      <c r="K45" s="180"/>
    </row>
    <row r="46" spans="1:12" ht="29.1" customHeight="1">
      <c r="A46" s="110" t="s">
        <v>339</v>
      </c>
      <c r="B46" s="110" t="s">
        <v>29</v>
      </c>
      <c r="C46" s="110" t="s">
        <v>30</v>
      </c>
      <c r="D46" s="144" t="s">
        <v>322</v>
      </c>
      <c r="F46" s="125" t="s">
        <v>302</v>
      </c>
      <c r="G46" s="125" t="s">
        <v>30</v>
      </c>
      <c r="H46" s="125" t="s">
        <v>29</v>
      </c>
      <c r="I46" s="165" t="s">
        <v>301</v>
      </c>
      <c r="J46" s="166"/>
      <c r="K46" s="167"/>
    </row>
    <row r="47" spans="1:12" ht="45">
      <c r="A47" s="126" t="s">
        <v>349</v>
      </c>
      <c r="B47" s="11" t="s">
        <v>32</v>
      </c>
      <c r="C47" s="121">
        <v>600</v>
      </c>
      <c r="D47" s="156" t="s">
        <v>332</v>
      </c>
      <c r="F47" s="11" t="s">
        <v>299</v>
      </c>
      <c r="G47" s="142">
        <v>115000</v>
      </c>
      <c r="H47" s="11" t="s">
        <v>303</v>
      </c>
      <c r="I47" s="168"/>
      <c r="J47" s="169"/>
      <c r="K47" s="170"/>
    </row>
    <row r="48" spans="1:12" ht="45">
      <c r="A48" s="126" t="s">
        <v>350</v>
      </c>
      <c r="B48" s="11" t="s">
        <v>32</v>
      </c>
      <c r="C48" s="121">
        <v>300</v>
      </c>
      <c r="D48" s="156" t="s">
        <v>332</v>
      </c>
      <c r="F48" s="11" t="s">
        <v>304</v>
      </c>
      <c r="G48" s="121">
        <v>51</v>
      </c>
      <c r="H48" s="11" t="s">
        <v>305</v>
      </c>
      <c r="I48" s="171"/>
      <c r="J48" s="172"/>
      <c r="K48" s="173"/>
    </row>
    <row r="49" spans="1:11" ht="45">
      <c r="A49" s="126"/>
      <c r="B49" s="11" t="s">
        <v>32</v>
      </c>
      <c r="C49" s="121">
        <v>0</v>
      </c>
      <c r="D49" s="156" t="s">
        <v>334</v>
      </c>
      <c r="F49" s="89" t="s">
        <v>309</v>
      </c>
      <c r="G49" s="121">
        <v>0</v>
      </c>
      <c r="H49" s="11" t="s">
        <v>305</v>
      </c>
    </row>
    <row r="50" spans="1:11" ht="45">
      <c r="A50" s="126"/>
      <c r="B50" s="11" t="s">
        <v>32</v>
      </c>
      <c r="C50" s="121">
        <v>0</v>
      </c>
      <c r="D50" s="156" t="s">
        <v>332</v>
      </c>
      <c r="F50" s="11" t="s">
        <v>306</v>
      </c>
      <c r="G50" s="122">
        <f>10000/(G48+G49)</f>
        <v>196.07843137254903</v>
      </c>
      <c r="H50" s="11" t="s">
        <v>306</v>
      </c>
      <c r="J50" s="120" t="s">
        <v>309</v>
      </c>
      <c r="K50" s="120" t="s">
        <v>310</v>
      </c>
    </row>
    <row r="51" spans="1:11" ht="45">
      <c r="A51" s="126"/>
      <c r="B51" s="11" t="s">
        <v>32</v>
      </c>
      <c r="C51" s="121">
        <v>0</v>
      </c>
      <c r="D51" s="156" t="s">
        <v>333</v>
      </c>
      <c r="F51" s="89" t="s">
        <v>307</v>
      </c>
      <c r="G51" s="123">
        <f>(G47/INDEX(I50:K51,2,MATCH(F49,I50:K50,0)))/G50</f>
        <v>586.5</v>
      </c>
      <c r="H51" s="11" t="s">
        <v>311</v>
      </c>
      <c r="I51" s="83" t="s">
        <v>308</v>
      </c>
      <c r="J51" s="11">
        <v>1</v>
      </c>
      <c r="K51" s="11">
        <v>2</v>
      </c>
    </row>
    <row r="52" spans="1:11" ht="45">
      <c r="A52" s="126"/>
      <c r="B52" s="11" t="s">
        <v>32</v>
      </c>
      <c r="C52" s="121">
        <v>0</v>
      </c>
      <c r="D52" s="156" t="s">
        <v>332</v>
      </c>
      <c r="F52" s="11" t="s">
        <v>312</v>
      </c>
      <c r="G52" s="11">
        <f>G51/100</f>
        <v>5.8650000000000002</v>
      </c>
      <c r="H52" s="11" t="s">
        <v>311</v>
      </c>
    </row>
    <row r="53" spans="1:11" ht="45">
      <c r="A53" s="126"/>
      <c r="B53" s="11" t="s">
        <v>32</v>
      </c>
      <c r="C53" s="121">
        <v>0</v>
      </c>
      <c r="D53" s="156" t="s">
        <v>333</v>
      </c>
      <c r="F53" s="89" t="s">
        <v>313</v>
      </c>
      <c r="G53" s="124">
        <f>100/G52</f>
        <v>17.050298380221655</v>
      </c>
      <c r="H53" s="11" t="s">
        <v>305</v>
      </c>
    </row>
    <row r="54" spans="1:11" ht="15.75" thickBot="1">
      <c r="A54" s="1" t="s">
        <v>340</v>
      </c>
      <c r="C54" s="1">
        <v>0</v>
      </c>
    </row>
    <row r="55" spans="1:11" ht="15.75" thickBot="1">
      <c r="A55" s="1"/>
      <c r="D55" s="185" t="s">
        <v>318</v>
      </c>
      <c r="E55" s="186"/>
      <c r="F55" s="186"/>
      <c r="G55" s="187"/>
    </row>
    <row r="56" spans="1:11">
      <c r="A56" s="1"/>
      <c r="D56" s="188" t="s">
        <v>319</v>
      </c>
      <c r="E56" s="188"/>
      <c r="F56" s="111" t="s">
        <v>320</v>
      </c>
      <c r="G56" s="132" t="s">
        <v>321</v>
      </c>
    </row>
    <row r="57" spans="1:11">
      <c r="A57" s="1"/>
      <c r="D57" s="181" t="s">
        <v>348</v>
      </c>
      <c r="E57" s="181"/>
      <c r="F57" s="121">
        <v>0</v>
      </c>
      <c r="G57" s="121">
        <f>INDEX('Nitrogeno MO'!A58:B66,MATCH(D57,'Nitrogeno MO'!A58:A66,0),2)</f>
        <v>4</v>
      </c>
    </row>
    <row r="58" spans="1:11">
      <c r="A58" s="1"/>
    </row>
    <row r="59" spans="1:11">
      <c r="A59" s="1"/>
    </row>
    <row r="60" spans="1:11">
      <c r="A60" s="1"/>
    </row>
  </sheetData>
  <mergeCells count="23">
    <mergeCell ref="E1:F1"/>
    <mergeCell ref="A6:K6"/>
    <mergeCell ref="B2:D2"/>
    <mergeCell ref="B3:D3"/>
    <mergeCell ref="G2:H2"/>
    <mergeCell ref="I2:J2"/>
    <mergeCell ref="E2:F2"/>
    <mergeCell ref="E3:F3"/>
    <mergeCell ref="G3:H3"/>
    <mergeCell ref="I3:J3"/>
    <mergeCell ref="A3:A4"/>
    <mergeCell ref="D57:E57"/>
    <mergeCell ref="A45:D45"/>
    <mergeCell ref="F45:H45"/>
    <mergeCell ref="A35:K35"/>
    <mergeCell ref="D55:G55"/>
    <mergeCell ref="D56:E56"/>
    <mergeCell ref="A17:K17"/>
    <mergeCell ref="A10:K10"/>
    <mergeCell ref="I46:K48"/>
    <mergeCell ref="A12:B12"/>
    <mergeCell ref="A13:B13"/>
    <mergeCell ref="I45:K45"/>
  </mergeCells>
  <conditionalFormatting sqref="B28:C28">
    <cfRule type="cellIs" dxfId="32" priority="26" operator="equal">
      <formula>0</formula>
    </cfRule>
  </conditionalFormatting>
  <conditionalFormatting sqref="B28:K28">
    <cfRule type="cellIs" dxfId="31" priority="1" operator="lessThan">
      <formula>0</formula>
    </cfRule>
    <cfRule type="cellIs" dxfId="30" priority="4" operator="greaterThan">
      <formula>0</formula>
    </cfRule>
  </conditionalFormatting>
  <conditionalFormatting sqref="E28:K28">
    <cfRule type="cellIs" dxfId="29" priority="2" operator="equal">
      <formula>0</formula>
    </cfRule>
  </conditionalFormatting>
  <dataValidations count="3">
    <dataValidation type="list" allowBlank="1" showInputMessage="1" showErrorMessage="1" sqref="E3:F3" xr:uid="{20F7805B-8601-FF4C-A899-7E423FE200AF}">
      <formula1>$B$5:$F$5</formula1>
    </dataValidation>
    <dataValidation type="list" allowBlank="1" showInputMessage="1" showErrorMessage="1" sqref="F49" xr:uid="{45EB5BCA-BD64-1849-83D7-8ED7C1BBB791}">
      <formula1>"Hilera Normal (HN), Doble Hilera (DH)"</formula1>
    </dataValidation>
    <dataValidation type="list" allowBlank="1" showInputMessage="1" showErrorMessage="1" sqref="D47:D53" xr:uid="{CF90BF01-8D58-F447-87BC-2962F4A68B32}">
      <formula1>"Siembra y Fertilización, 2° Fertilización, 3° Fertilización"</formula1>
    </dataValidation>
  </dataValidations>
  <pageMargins left="0.7" right="0.7" top="0.75" bottom="0.75" header="0.3" footer="0.3"/>
  <pageSetup orientation="landscape" r:id="rId1"/>
  <headerFooter>
    <oddHeader>&amp;L
&amp;G</oddHead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9A88F4E-B11B-E34F-9378-186B5BA4AAAE}">
          <x14:formula1>
            <xm:f>Cultivos!$A$3:$A$79</xm:f>
          </x14:formula1>
          <xm:sqref>B3:D3</xm:sqref>
        </x14:dataValidation>
        <x14:dataValidation type="list" allowBlank="1" showInputMessage="1" showErrorMessage="1" xr:uid="{6D407C46-6292-B445-83B4-37D9763C9042}">
          <x14:formula1>
            <xm:f>'Nitrogeno MO'!$B$14:$D$14</xm:f>
          </x14:formula1>
          <xm:sqref>G3:H3</xm:sqref>
        </x14:dataValidation>
        <x14:dataValidation type="list" allowBlank="1" showInputMessage="1" showErrorMessage="1" xr:uid="{54FDFBA5-97F4-D84A-A346-18429C4F0422}">
          <x14:formula1>
            <xm:f>'Fósforo (P2O5)'!$F$3:$S$3</xm:f>
          </x14:formula1>
          <xm:sqref>I3:J3</xm:sqref>
        </x14:dataValidation>
        <x14:dataValidation type="list" allowBlank="1" showInputMessage="1" showErrorMessage="1" xr:uid="{A76EE10E-47C9-F345-95C1-A1D4591CA516}">
          <x14:formula1>
            <xm:f>'Nitrogeno MO'!$A$21:$A$52</xm:f>
          </x14:formula1>
          <xm:sqref>A3</xm:sqref>
        </x14:dataValidation>
        <x14:dataValidation type="list" allowBlank="1" showInputMessage="1" showErrorMessage="1" xr:uid="{7C841D2F-A2C5-674F-BD06-08C1D3F86984}">
          <x14:formula1>
            <xm:f>'Nitrogeno MO'!$A$58:$A$66</xm:f>
          </x14:formula1>
          <xm:sqref>D57:E57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6B1E-57F7-3240-B5E4-82F62B6C4A97}">
  <dimension ref="A3:E183"/>
  <sheetViews>
    <sheetView view="pageLayout" topLeftCell="A51" zoomScaleNormal="100" workbookViewId="0">
      <selection activeCell="B9" sqref="B9"/>
    </sheetView>
  </sheetViews>
  <sheetFormatPr baseColWidth="10" defaultColWidth="11.42578125" defaultRowHeight="15"/>
  <cols>
    <col min="1" max="1" width="12.140625" style="80" customWidth="1"/>
    <col min="2" max="2" width="27.85546875" customWidth="1"/>
    <col min="3" max="3" width="13.7109375" style="82" bestFit="1" customWidth="1"/>
    <col min="4" max="4" width="16.7109375" style="82" bestFit="1" customWidth="1"/>
    <col min="5" max="5" width="14.28515625" style="82" bestFit="1" customWidth="1"/>
  </cols>
  <sheetData>
    <row r="3" spans="1:5">
      <c r="B3" s="81" t="s">
        <v>33</v>
      </c>
    </row>
    <row r="4" spans="1:5">
      <c r="B4" s="81"/>
    </row>
    <row r="5" spans="1:5">
      <c r="A5" s="83"/>
      <c r="B5" s="84" t="s">
        <v>34</v>
      </c>
      <c r="C5" s="206" t="s">
        <v>35</v>
      </c>
      <c r="D5" s="206"/>
      <c r="E5" s="206"/>
    </row>
    <row r="6" spans="1:5" ht="28.5">
      <c r="A6" s="85" t="s">
        <v>36</v>
      </c>
      <c r="B6" s="86" t="s">
        <v>37</v>
      </c>
      <c r="C6" s="87" t="s">
        <v>38</v>
      </c>
      <c r="D6" s="88" t="s">
        <v>39</v>
      </c>
      <c r="E6" s="87" t="s">
        <v>40</v>
      </c>
    </row>
    <row r="7" spans="1:5">
      <c r="A7" s="89"/>
      <c r="B7" s="90" t="s">
        <v>41</v>
      </c>
      <c r="C7" s="91"/>
      <c r="D7" s="91"/>
      <c r="E7" s="91"/>
    </row>
    <row r="8" spans="1:5">
      <c r="A8" s="92" t="s">
        <v>42</v>
      </c>
      <c r="B8" s="90" t="s">
        <v>43</v>
      </c>
      <c r="C8" s="93">
        <v>3500</v>
      </c>
      <c r="D8" s="93">
        <v>1500</v>
      </c>
      <c r="E8" s="93">
        <v>4400</v>
      </c>
    </row>
    <row r="9" spans="1:5">
      <c r="A9" s="89"/>
      <c r="B9" s="90" t="s">
        <v>44</v>
      </c>
      <c r="C9" s="91"/>
      <c r="D9" s="91"/>
      <c r="E9" s="91"/>
    </row>
    <row r="10" spans="1:5">
      <c r="A10" s="89" t="s">
        <v>45</v>
      </c>
      <c r="B10" s="90" t="s">
        <v>46</v>
      </c>
      <c r="C10" s="91"/>
      <c r="D10" s="91">
        <v>860</v>
      </c>
      <c r="E10" s="91"/>
    </row>
    <row r="11" spans="1:5">
      <c r="A11" s="89"/>
      <c r="B11" s="90" t="s">
        <v>47</v>
      </c>
      <c r="C11" s="91"/>
      <c r="E11" s="91"/>
    </row>
    <row r="12" spans="1:5">
      <c r="A12" s="89"/>
      <c r="B12" s="90" t="s">
        <v>48</v>
      </c>
      <c r="C12" s="91"/>
      <c r="D12" s="91"/>
      <c r="E12" s="91"/>
    </row>
    <row r="13" spans="1:5">
      <c r="A13" s="89"/>
      <c r="B13" s="197" t="s">
        <v>49</v>
      </c>
      <c r="C13" s="91"/>
      <c r="D13" s="91"/>
      <c r="E13" s="91"/>
    </row>
    <row r="14" spans="1:5">
      <c r="A14" s="89"/>
      <c r="B14" s="197"/>
      <c r="C14" s="91"/>
      <c r="D14" s="91"/>
      <c r="E14" s="91"/>
    </row>
    <row r="15" spans="1:5">
      <c r="A15" s="89"/>
      <c r="B15" s="197"/>
      <c r="C15" s="91"/>
      <c r="D15" s="91"/>
      <c r="E15" s="91"/>
    </row>
    <row r="16" spans="1:5">
      <c r="B16" s="94"/>
      <c r="C16" s="95"/>
      <c r="D16" s="95"/>
      <c r="E16" s="95"/>
    </row>
    <row r="17" spans="1:5">
      <c r="A17" s="199" t="s">
        <v>50</v>
      </c>
      <c r="B17" s="200"/>
      <c r="C17" s="200"/>
      <c r="D17" s="200"/>
      <c r="E17" s="201"/>
    </row>
    <row r="18" spans="1:5" ht="28.5">
      <c r="A18" s="85" t="s">
        <v>36</v>
      </c>
      <c r="B18" s="86" t="s">
        <v>37</v>
      </c>
      <c r="C18" s="87" t="s">
        <v>38</v>
      </c>
      <c r="D18" s="88" t="s">
        <v>39</v>
      </c>
      <c r="E18" s="87" t="s">
        <v>40</v>
      </c>
    </row>
    <row r="19" spans="1:5">
      <c r="A19" s="89"/>
      <c r="B19" s="197" t="s">
        <v>51</v>
      </c>
      <c r="C19" s="207">
        <v>1000</v>
      </c>
      <c r="D19" s="207">
        <v>9200</v>
      </c>
      <c r="E19" s="207">
        <v>1400</v>
      </c>
    </row>
    <row r="20" spans="1:5">
      <c r="A20" s="92" t="s">
        <v>42</v>
      </c>
      <c r="B20" s="197"/>
      <c r="C20" s="208"/>
      <c r="D20" s="208"/>
      <c r="E20" s="208"/>
    </row>
    <row r="21" spans="1:5">
      <c r="A21" s="89"/>
      <c r="B21" s="197"/>
      <c r="C21" s="209"/>
      <c r="D21" s="209"/>
      <c r="E21" s="209"/>
    </row>
    <row r="22" spans="1:5">
      <c r="A22" s="89"/>
      <c r="B22" s="197" t="s">
        <v>52</v>
      </c>
      <c r="C22" s="203"/>
      <c r="D22" s="203">
        <v>3000</v>
      </c>
      <c r="E22" s="203"/>
    </row>
    <row r="23" spans="1:5">
      <c r="A23" s="89" t="s">
        <v>45</v>
      </c>
      <c r="B23" s="197"/>
      <c r="C23" s="204"/>
      <c r="D23" s="204"/>
      <c r="E23" s="204"/>
    </row>
    <row r="24" spans="1:5">
      <c r="A24" s="89"/>
      <c r="B24" s="197"/>
      <c r="C24" s="205"/>
      <c r="D24" s="205"/>
      <c r="E24" s="205"/>
    </row>
    <row r="25" spans="1:5">
      <c r="A25" s="89"/>
      <c r="B25" s="197" t="s">
        <v>49</v>
      </c>
      <c r="C25" s="203"/>
      <c r="D25" s="203"/>
      <c r="E25" s="203"/>
    </row>
    <row r="26" spans="1:5">
      <c r="A26" s="89"/>
      <c r="B26" s="197"/>
      <c r="C26" s="204"/>
      <c r="D26" s="204"/>
      <c r="E26" s="204"/>
    </row>
    <row r="27" spans="1:5">
      <c r="A27" s="89"/>
      <c r="B27" s="197"/>
      <c r="C27" s="205"/>
      <c r="D27" s="205"/>
      <c r="E27" s="205"/>
    </row>
    <row r="28" spans="1:5">
      <c r="C28" s="95"/>
      <c r="D28" s="95"/>
      <c r="E28" s="95"/>
    </row>
    <row r="29" spans="1:5">
      <c r="A29" s="199" t="s">
        <v>53</v>
      </c>
      <c r="B29" s="200"/>
      <c r="C29" s="200"/>
      <c r="D29" s="200"/>
      <c r="E29" s="201"/>
    </row>
    <row r="30" spans="1:5" ht="28.5">
      <c r="A30" s="85" t="s">
        <v>36</v>
      </c>
      <c r="B30" s="86" t="s">
        <v>37</v>
      </c>
      <c r="C30" s="87" t="s">
        <v>38</v>
      </c>
      <c r="D30" s="88" t="s">
        <v>39</v>
      </c>
      <c r="E30" s="87" t="s">
        <v>40</v>
      </c>
    </row>
    <row r="31" spans="1:5">
      <c r="A31" s="89"/>
      <c r="B31" s="197" t="s">
        <v>51</v>
      </c>
      <c r="C31" s="202">
        <v>150</v>
      </c>
      <c r="D31" s="202">
        <v>3000</v>
      </c>
      <c r="E31" s="202">
        <v>250</v>
      </c>
    </row>
    <row r="32" spans="1:5">
      <c r="A32" s="92" t="s">
        <v>42</v>
      </c>
      <c r="B32" s="197"/>
      <c r="C32" s="202"/>
      <c r="D32" s="202"/>
      <c r="E32" s="202"/>
    </row>
    <row r="33" spans="1:5">
      <c r="A33" s="89"/>
      <c r="B33" s="197"/>
      <c r="C33" s="202"/>
      <c r="D33" s="202"/>
      <c r="E33" s="202"/>
    </row>
    <row r="34" spans="1:5">
      <c r="A34" s="89"/>
      <c r="B34" s="197" t="s">
        <v>52</v>
      </c>
      <c r="C34" s="198"/>
      <c r="D34" s="198">
        <v>150</v>
      </c>
      <c r="E34" s="198"/>
    </row>
    <row r="35" spans="1:5">
      <c r="A35" s="89" t="s">
        <v>45</v>
      </c>
      <c r="B35" s="197"/>
      <c r="C35" s="198"/>
      <c r="D35" s="198"/>
      <c r="E35" s="198"/>
    </row>
    <row r="36" spans="1:5">
      <c r="A36" s="89"/>
      <c r="B36" s="197"/>
      <c r="C36" s="198"/>
      <c r="D36" s="198"/>
      <c r="E36" s="198"/>
    </row>
    <row r="37" spans="1:5">
      <c r="A37" s="89"/>
      <c r="B37" s="197" t="s">
        <v>49</v>
      </c>
      <c r="C37" s="198"/>
      <c r="D37" s="198"/>
      <c r="E37" s="198"/>
    </row>
    <row r="38" spans="1:5">
      <c r="A38" s="89"/>
      <c r="B38" s="197"/>
      <c r="C38" s="198"/>
      <c r="D38" s="198"/>
      <c r="E38" s="198"/>
    </row>
    <row r="39" spans="1:5">
      <c r="A39" s="89"/>
      <c r="B39" s="197"/>
      <c r="C39" s="198"/>
      <c r="D39" s="198"/>
      <c r="E39" s="198"/>
    </row>
    <row r="40" spans="1:5">
      <c r="B40" s="94"/>
      <c r="C40" s="95"/>
      <c r="D40" s="95"/>
      <c r="E40" s="95"/>
    </row>
    <row r="41" spans="1:5">
      <c r="B41" s="94"/>
      <c r="C41" s="95"/>
      <c r="D41" s="95"/>
      <c r="E41" s="95"/>
    </row>
    <row r="42" spans="1:5">
      <c r="B42" s="94"/>
      <c r="C42" s="95"/>
      <c r="D42" s="95"/>
      <c r="E42" s="95"/>
    </row>
    <row r="43" spans="1:5">
      <c r="B43" s="94"/>
      <c r="C43" s="95"/>
      <c r="D43" s="95"/>
      <c r="E43" s="95"/>
    </row>
    <row r="44" spans="1:5">
      <c r="B44" s="94"/>
      <c r="C44" s="95"/>
      <c r="D44" s="95"/>
      <c r="E44" s="95"/>
    </row>
    <row r="45" spans="1:5">
      <c r="C45" s="95"/>
      <c r="D45" s="95"/>
      <c r="E45" s="95"/>
    </row>
    <row r="46" spans="1:5">
      <c r="A46" s="199" t="s">
        <v>54</v>
      </c>
      <c r="B46" s="200"/>
      <c r="C46" s="200"/>
      <c r="D46" s="200"/>
      <c r="E46" s="201"/>
    </row>
    <row r="47" spans="1:5" ht="28.5">
      <c r="A47" s="85" t="s">
        <v>36</v>
      </c>
      <c r="B47" s="86" t="s">
        <v>37</v>
      </c>
      <c r="C47" s="87" t="s">
        <v>38</v>
      </c>
      <c r="D47" s="88" t="s">
        <v>39</v>
      </c>
      <c r="E47" s="87" t="s">
        <v>40</v>
      </c>
    </row>
    <row r="48" spans="1:5" ht="12.95" customHeight="1">
      <c r="A48" s="89"/>
      <c r="B48" s="197" t="s">
        <v>51</v>
      </c>
      <c r="C48" s="202">
        <v>5</v>
      </c>
      <c r="D48" s="202">
        <v>5.5</v>
      </c>
      <c r="E48" s="202">
        <v>6</v>
      </c>
    </row>
    <row r="49" spans="1:5" ht="12.95" customHeight="1">
      <c r="A49" s="92" t="s">
        <v>42</v>
      </c>
      <c r="B49" s="197"/>
      <c r="C49" s="202"/>
      <c r="D49" s="202"/>
      <c r="E49" s="202"/>
    </row>
    <row r="50" spans="1:5" ht="12.95" customHeight="1">
      <c r="A50" s="89"/>
      <c r="B50" s="197"/>
      <c r="C50" s="202"/>
      <c r="D50" s="202"/>
      <c r="E50" s="202"/>
    </row>
    <row r="51" spans="1:5" ht="12.95" customHeight="1">
      <c r="A51" s="89"/>
      <c r="B51" s="197" t="s">
        <v>52</v>
      </c>
      <c r="C51" s="198"/>
      <c r="D51" s="198">
        <v>5.4</v>
      </c>
      <c r="E51" s="198"/>
    </row>
    <row r="52" spans="1:5" ht="12.95" customHeight="1">
      <c r="A52" s="89" t="s">
        <v>45</v>
      </c>
      <c r="B52" s="197"/>
      <c r="C52" s="198"/>
      <c r="D52" s="198"/>
      <c r="E52" s="198"/>
    </row>
    <row r="53" spans="1:5" ht="12.95" customHeight="1">
      <c r="A53" s="89"/>
      <c r="B53" s="197"/>
      <c r="C53" s="198"/>
      <c r="D53" s="198"/>
      <c r="E53" s="198"/>
    </row>
    <row r="54" spans="1:5" ht="12.95" customHeight="1">
      <c r="A54" s="89"/>
      <c r="B54" s="197" t="s">
        <v>49</v>
      </c>
      <c r="C54" s="198"/>
      <c r="D54" s="198"/>
      <c r="E54" s="198"/>
    </row>
    <row r="55" spans="1:5" ht="12.95" customHeight="1">
      <c r="A55" s="89"/>
      <c r="B55" s="197"/>
      <c r="C55" s="198"/>
      <c r="D55" s="198"/>
      <c r="E55" s="198"/>
    </row>
    <row r="56" spans="1:5" ht="12.95" customHeight="1">
      <c r="A56" s="89"/>
      <c r="B56" s="197"/>
      <c r="C56" s="198"/>
      <c r="D56" s="198"/>
      <c r="E56" s="198"/>
    </row>
    <row r="57" spans="1:5">
      <c r="C57" s="95"/>
      <c r="D57" s="95"/>
      <c r="E57" s="95"/>
    </row>
    <row r="58" spans="1:5">
      <c r="A58" s="199" t="s">
        <v>55</v>
      </c>
      <c r="B58" s="200"/>
      <c r="C58" s="200"/>
      <c r="D58" s="200"/>
      <c r="E58" s="201"/>
    </row>
    <row r="59" spans="1:5" ht="28.5">
      <c r="A59" s="85" t="s">
        <v>36</v>
      </c>
      <c r="B59" s="86" t="s">
        <v>37</v>
      </c>
      <c r="C59" s="87" t="s">
        <v>38</v>
      </c>
      <c r="D59" s="88" t="s">
        <v>39</v>
      </c>
      <c r="E59" s="87" t="s">
        <v>40</v>
      </c>
    </row>
    <row r="60" spans="1:5" ht="12.95" customHeight="1">
      <c r="A60" s="89"/>
      <c r="B60" s="197" t="s">
        <v>51</v>
      </c>
      <c r="C60" s="202">
        <v>10</v>
      </c>
      <c r="D60" s="202">
        <v>14.92</v>
      </c>
      <c r="E60" s="202">
        <v>12.5</v>
      </c>
    </row>
    <row r="61" spans="1:5" ht="12.95" customHeight="1">
      <c r="A61" s="92" t="s">
        <v>42</v>
      </c>
      <c r="B61" s="197"/>
      <c r="C61" s="202"/>
      <c r="D61" s="202"/>
      <c r="E61" s="202"/>
    </row>
    <row r="62" spans="1:5" ht="12.95" customHeight="1">
      <c r="A62" s="89"/>
      <c r="B62" s="197"/>
      <c r="C62" s="202"/>
      <c r="D62" s="202"/>
      <c r="E62" s="202"/>
    </row>
    <row r="63" spans="1:5" ht="12.95" customHeight="1">
      <c r="A63" s="89"/>
      <c r="B63" s="197" t="s">
        <v>52</v>
      </c>
      <c r="C63" s="198"/>
      <c r="D63" s="198">
        <v>8.9700000000000006</v>
      </c>
      <c r="E63" s="198"/>
    </row>
    <row r="64" spans="1:5" ht="12.95" customHeight="1">
      <c r="A64" s="89" t="s">
        <v>45</v>
      </c>
      <c r="B64" s="197"/>
      <c r="C64" s="198"/>
      <c r="D64" s="198"/>
      <c r="E64" s="198"/>
    </row>
    <row r="65" spans="1:5" ht="12.95" customHeight="1">
      <c r="A65" s="89"/>
      <c r="B65" s="197"/>
      <c r="C65" s="198"/>
      <c r="D65" s="198"/>
      <c r="E65" s="198"/>
    </row>
    <row r="66" spans="1:5" ht="12.95" customHeight="1">
      <c r="A66" s="89"/>
      <c r="B66" s="197" t="s">
        <v>49</v>
      </c>
      <c r="C66" s="198"/>
      <c r="D66" s="198"/>
      <c r="E66" s="198"/>
    </row>
    <row r="67" spans="1:5" ht="12.95" customHeight="1">
      <c r="A67" s="89"/>
      <c r="B67" s="197"/>
      <c r="C67" s="198"/>
      <c r="D67" s="198"/>
      <c r="E67" s="198"/>
    </row>
    <row r="68" spans="1:5" ht="12.95" customHeight="1">
      <c r="A68" s="89"/>
      <c r="B68" s="197"/>
      <c r="C68" s="198"/>
      <c r="D68" s="198"/>
      <c r="E68" s="198"/>
    </row>
    <row r="69" spans="1:5">
      <c r="C69" s="95"/>
      <c r="D69" s="95"/>
      <c r="E69" s="95"/>
    </row>
    <row r="70" spans="1:5">
      <c r="A70" s="199" t="s">
        <v>56</v>
      </c>
      <c r="B70" s="200"/>
      <c r="C70" s="200"/>
      <c r="D70" s="200"/>
      <c r="E70" s="201"/>
    </row>
    <row r="71" spans="1:5" ht="28.5">
      <c r="A71" s="85" t="s">
        <v>36</v>
      </c>
      <c r="B71" s="86" t="s">
        <v>37</v>
      </c>
      <c r="C71" s="87" t="s">
        <v>38</v>
      </c>
      <c r="D71" s="88" t="s">
        <v>39</v>
      </c>
      <c r="E71" s="87" t="s">
        <v>40</v>
      </c>
    </row>
    <row r="72" spans="1:5" ht="12.95" customHeight="1">
      <c r="A72" s="89"/>
      <c r="B72" s="197" t="s">
        <v>51</v>
      </c>
      <c r="C72" s="202">
        <v>70</v>
      </c>
      <c r="D72" s="202">
        <v>78</v>
      </c>
      <c r="E72" s="202">
        <v>110</v>
      </c>
    </row>
    <row r="73" spans="1:5" ht="12.95" customHeight="1">
      <c r="A73" s="92" t="s">
        <v>42</v>
      </c>
      <c r="B73" s="197"/>
      <c r="C73" s="202"/>
      <c r="D73" s="202"/>
      <c r="E73" s="202"/>
    </row>
    <row r="74" spans="1:5" ht="12.95" customHeight="1">
      <c r="A74" s="89"/>
      <c r="B74" s="197"/>
      <c r="C74" s="202"/>
      <c r="D74" s="202"/>
      <c r="E74" s="202"/>
    </row>
    <row r="75" spans="1:5" ht="12.95" customHeight="1">
      <c r="A75" s="89"/>
      <c r="B75" s="197" t="s">
        <v>52</v>
      </c>
      <c r="C75" s="198"/>
      <c r="D75" s="198">
        <v>60</v>
      </c>
      <c r="E75" s="198"/>
    </row>
    <row r="76" spans="1:5" ht="12.95" customHeight="1">
      <c r="A76" s="89" t="s">
        <v>45</v>
      </c>
      <c r="B76" s="197"/>
      <c r="C76" s="198"/>
      <c r="D76" s="198"/>
      <c r="E76" s="198"/>
    </row>
    <row r="77" spans="1:5" ht="12.95" customHeight="1">
      <c r="A77" s="89"/>
      <c r="B77" s="197"/>
      <c r="C77" s="198"/>
      <c r="D77" s="198"/>
      <c r="E77" s="198"/>
    </row>
    <row r="78" spans="1:5" ht="12.95" customHeight="1">
      <c r="A78" s="89"/>
      <c r="B78" s="197" t="s">
        <v>49</v>
      </c>
      <c r="C78" s="198"/>
      <c r="D78" s="198"/>
      <c r="E78" s="198"/>
    </row>
    <row r="79" spans="1:5" ht="12.95" customHeight="1">
      <c r="A79" s="89"/>
      <c r="B79" s="197"/>
      <c r="C79" s="198"/>
      <c r="D79" s="198"/>
      <c r="E79" s="198"/>
    </row>
    <row r="80" spans="1:5" ht="12.95" customHeight="1">
      <c r="A80" s="89"/>
      <c r="B80" s="197"/>
      <c r="C80" s="198"/>
      <c r="D80" s="198"/>
      <c r="E80" s="198"/>
    </row>
    <row r="81" spans="1:5">
      <c r="C81" s="95"/>
      <c r="D81" s="95"/>
      <c r="E81" s="95"/>
    </row>
    <row r="82" spans="1:5">
      <c r="A82" s="199" t="s">
        <v>57</v>
      </c>
      <c r="B82" s="200"/>
      <c r="C82" s="200"/>
      <c r="D82" s="200"/>
      <c r="E82" s="201"/>
    </row>
    <row r="83" spans="1:5" ht="28.5">
      <c r="A83" s="85" t="s">
        <v>36</v>
      </c>
      <c r="B83" s="86" t="s">
        <v>37</v>
      </c>
      <c r="C83" s="87" t="s">
        <v>38</v>
      </c>
      <c r="D83" s="88" t="s">
        <v>39</v>
      </c>
      <c r="E83" s="87" t="s">
        <v>40</v>
      </c>
    </row>
    <row r="84" spans="1:5" ht="12.95" customHeight="1">
      <c r="A84" s="89"/>
      <c r="B84" s="197" t="s">
        <v>51</v>
      </c>
      <c r="C84" s="202">
        <v>78</v>
      </c>
      <c r="D84" s="202">
        <v>710</v>
      </c>
      <c r="E84" s="202">
        <v>150</v>
      </c>
    </row>
    <row r="85" spans="1:5" ht="12.95" customHeight="1">
      <c r="A85" s="92" t="s">
        <v>42</v>
      </c>
      <c r="B85" s="197"/>
      <c r="C85" s="202"/>
      <c r="D85" s="202"/>
      <c r="E85" s="202"/>
    </row>
    <row r="86" spans="1:5" ht="12.95" customHeight="1">
      <c r="A86" s="89"/>
      <c r="B86" s="197"/>
      <c r="C86" s="202"/>
      <c r="D86" s="202"/>
      <c r="E86" s="202"/>
    </row>
    <row r="87" spans="1:5" ht="12.95" customHeight="1">
      <c r="A87" s="89"/>
      <c r="B87" s="197" t="s">
        <v>52</v>
      </c>
      <c r="C87" s="198"/>
      <c r="D87" s="198">
        <v>120</v>
      </c>
      <c r="E87" s="198"/>
    </row>
    <row r="88" spans="1:5" ht="12.95" customHeight="1">
      <c r="A88" s="89" t="s">
        <v>45</v>
      </c>
      <c r="B88" s="197"/>
      <c r="C88" s="198"/>
      <c r="D88" s="198"/>
      <c r="E88" s="198"/>
    </row>
    <row r="89" spans="1:5" ht="12.95" customHeight="1">
      <c r="A89" s="89"/>
      <c r="B89" s="197"/>
      <c r="C89" s="198"/>
      <c r="D89" s="198"/>
      <c r="E89" s="198"/>
    </row>
    <row r="90" spans="1:5" ht="12.95" customHeight="1">
      <c r="A90" s="89"/>
      <c r="B90" s="197" t="s">
        <v>49</v>
      </c>
      <c r="C90" s="198"/>
      <c r="D90" s="198"/>
      <c r="E90" s="198"/>
    </row>
    <row r="91" spans="1:5" ht="12.95" customHeight="1">
      <c r="A91" s="89"/>
      <c r="B91" s="197"/>
      <c r="C91" s="198"/>
      <c r="D91" s="198"/>
      <c r="E91" s="198"/>
    </row>
    <row r="92" spans="1:5" ht="12.95" customHeight="1">
      <c r="A92" s="89"/>
      <c r="B92" s="197"/>
      <c r="C92" s="198"/>
      <c r="D92" s="198"/>
      <c r="E92" s="198"/>
    </row>
    <row r="93" spans="1:5">
      <c r="B93" s="96"/>
      <c r="C93" s="95"/>
      <c r="D93" s="95"/>
      <c r="E93" s="95"/>
    </row>
    <row r="94" spans="1:5">
      <c r="C94" s="95"/>
      <c r="D94" s="95"/>
      <c r="E94" s="95"/>
    </row>
    <row r="95" spans="1:5">
      <c r="B95" s="96"/>
      <c r="C95" s="95"/>
      <c r="D95" s="95"/>
      <c r="E95" s="95"/>
    </row>
    <row r="96" spans="1:5">
      <c r="B96" s="81"/>
      <c r="C96" s="95"/>
      <c r="D96" s="95"/>
      <c r="E96" s="95"/>
    </row>
    <row r="97" spans="2:5">
      <c r="B97" s="96"/>
      <c r="C97" s="95"/>
      <c r="D97" s="95"/>
      <c r="E97" s="95"/>
    </row>
    <row r="98" spans="2:5">
      <c r="C98" s="95"/>
      <c r="D98" s="95"/>
      <c r="E98" s="95"/>
    </row>
    <row r="99" spans="2:5">
      <c r="B99" s="96"/>
      <c r="C99" s="95"/>
      <c r="D99" s="95"/>
      <c r="E99" s="95"/>
    </row>
    <row r="100" spans="2:5">
      <c r="B100" s="96"/>
      <c r="C100" s="95"/>
      <c r="D100" s="95"/>
      <c r="E100" s="95"/>
    </row>
    <row r="101" spans="2:5">
      <c r="C101" s="95"/>
      <c r="D101" s="95"/>
      <c r="E101" s="95"/>
    </row>
    <row r="102" spans="2:5">
      <c r="B102" s="96"/>
      <c r="C102" s="95"/>
      <c r="D102" s="95"/>
      <c r="E102" s="95"/>
    </row>
    <row r="103" spans="2:5">
      <c r="B103" s="96"/>
      <c r="C103" s="97"/>
      <c r="D103" s="97"/>
      <c r="E103" s="97"/>
    </row>
    <row r="104" spans="2:5">
      <c r="B104" s="98"/>
      <c r="D104" s="97"/>
    </row>
    <row r="106" spans="2:5" ht="18">
      <c r="B106" s="99"/>
    </row>
    <row r="107" spans="2:5">
      <c r="B107" s="96"/>
    </row>
    <row r="108" spans="2:5">
      <c r="B108" s="81"/>
      <c r="C108" s="97"/>
    </row>
    <row r="110" spans="2:5">
      <c r="B110" s="96"/>
    </row>
    <row r="111" spans="2:5">
      <c r="B111" s="96"/>
    </row>
    <row r="112" spans="2:5">
      <c r="B112" s="96"/>
    </row>
    <row r="114" spans="2:5">
      <c r="B114" s="96"/>
    </row>
    <row r="115" spans="2:5">
      <c r="B115" s="96"/>
      <c r="C115" s="97"/>
      <c r="D115" s="97"/>
      <c r="E115" s="97"/>
    </row>
    <row r="116" spans="2:5">
      <c r="B116" s="98"/>
      <c r="D116" s="97"/>
    </row>
    <row r="118" spans="2:5" ht="18">
      <c r="B118" s="99"/>
    </row>
    <row r="119" spans="2:5">
      <c r="B119" s="96"/>
    </row>
    <row r="120" spans="2:5">
      <c r="B120" s="81"/>
      <c r="C120" s="97"/>
    </row>
    <row r="121" spans="2:5">
      <c r="B121" s="96"/>
    </row>
    <row r="122" spans="2:5">
      <c r="B122" s="96"/>
    </row>
    <row r="123" spans="2:5">
      <c r="B123" s="96"/>
    </row>
    <row r="124" spans="2:5">
      <c r="B124" s="96"/>
    </row>
    <row r="125" spans="2:5">
      <c r="B125" s="96"/>
    </row>
    <row r="126" spans="2:5">
      <c r="B126" s="96"/>
    </row>
    <row r="127" spans="2:5">
      <c r="D127" s="97"/>
      <c r="E127" s="97"/>
    </row>
    <row r="128" spans="2:5">
      <c r="D128" s="97"/>
    </row>
    <row r="130" spans="2:5">
      <c r="C130" s="97"/>
    </row>
    <row r="131" spans="2:5">
      <c r="C131" s="97"/>
    </row>
    <row r="132" spans="2:5">
      <c r="B132" s="81"/>
      <c r="C132" s="97"/>
    </row>
    <row r="133" spans="2:5">
      <c r="B133" s="96"/>
    </row>
    <row r="134" spans="2:5">
      <c r="B134" s="96"/>
    </row>
    <row r="135" spans="2:5">
      <c r="B135" s="96"/>
    </row>
    <row r="136" spans="2:5">
      <c r="B136" s="96"/>
    </row>
    <row r="138" spans="2:5">
      <c r="B138" s="96"/>
    </row>
    <row r="139" spans="2:5">
      <c r="B139" s="96"/>
    </row>
    <row r="140" spans="2:5">
      <c r="B140" s="96"/>
      <c r="C140" s="97"/>
      <c r="D140" s="97"/>
      <c r="E140" s="97"/>
    </row>
    <row r="141" spans="2:5">
      <c r="B141" s="98"/>
      <c r="D141" s="97"/>
    </row>
    <row r="143" spans="2:5" ht="18">
      <c r="B143" s="99"/>
    </row>
    <row r="144" spans="2:5">
      <c r="B144" s="96"/>
    </row>
    <row r="145" spans="2:5">
      <c r="B145" s="96"/>
    </row>
    <row r="146" spans="2:5">
      <c r="B146" s="96"/>
    </row>
    <row r="147" spans="2:5">
      <c r="B147" s="81"/>
      <c r="C147" s="97"/>
    </row>
    <row r="148" spans="2:5">
      <c r="B148" s="96"/>
    </row>
    <row r="149" spans="2:5">
      <c r="B149" s="96"/>
    </row>
    <row r="150" spans="2:5">
      <c r="B150" s="96"/>
    </row>
    <row r="151" spans="2:5">
      <c r="B151" s="96"/>
    </row>
    <row r="152" spans="2:5">
      <c r="B152" s="96"/>
    </row>
    <row r="153" spans="2:5">
      <c r="B153" s="96"/>
      <c r="C153" s="97"/>
      <c r="D153" s="97"/>
      <c r="E153" s="97"/>
    </row>
    <row r="154" spans="2:5">
      <c r="B154" s="98"/>
      <c r="D154" s="97"/>
    </row>
    <row r="156" spans="2:5" ht="18">
      <c r="B156" s="99"/>
    </row>
    <row r="157" spans="2:5">
      <c r="B157" s="96"/>
    </row>
    <row r="159" spans="2:5">
      <c r="B159" s="96"/>
    </row>
    <row r="160" spans="2:5">
      <c r="B160" s="81"/>
      <c r="C160" s="97"/>
    </row>
    <row r="162" spans="2:5">
      <c r="B162" s="96"/>
    </row>
    <row r="164" spans="2:5">
      <c r="B164" s="96"/>
    </row>
    <row r="165" spans="2:5">
      <c r="B165" s="96"/>
    </row>
    <row r="167" spans="2:5">
      <c r="B167" s="96"/>
    </row>
    <row r="168" spans="2:5">
      <c r="D168" s="97"/>
      <c r="E168" s="97"/>
    </row>
    <row r="169" spans="2:5">
      <c r="D169" s="97"/>
    </row>
    <row r="171" spans="2:5">
      <c r="C171" s="97"/>
    </row>
    <row r="172" spans="2:5">
      <c r="C172" s="97"/>
    </row>
    <row r="173" spans="2:5">
      <c r="B173" s="81"/>
      <c r="C173" s="97"/>
    </row>
    <row r="175" spans="2:5">
      <c r="B175" s="96"/>
    </row>
    <row r="176" spans="2:5">
      <c r="B176" s="96"/>
    </row>
    <row r="177" spans="2:5">
      <c r="B177" s="96"/>
    </row>
    <row r="178" spans="2:5">
      <c r="B178" s="96"/>
    </row>
    <row r="179" spans="2:5">
      <c r="B179" s="96"/>
    </row>
    <row r="181" spans="2:5">
      <c r="B181" s="96"/>
    </row>
    <row r="182" spans="2:5">
      <c r="B182" s="96"/>
      <c r="C182" s="97"/>
      <c r="D182" s="97"/>
      <c r="E182" s="97"/>
    </row>
    <row r="183" spans="2:5">
      <c r="B183" s="98"/>
      <c r="D183" s="97"/>
    </row>
  </sheetData>
  <mergeCells count="80">
    <mergeCell ref="C5:E5"/>
    <mergeCell ref="B13:B15"/>
    <mergeCell ref="A17:E17"/>
    <mergeCell ref="B19:B21"/>
    <mergeCell ref="C19:C21"/>
    <mergeCell ref="D19:D21"/>
    <mergeCell ref="E19:E21"/>
    <mergeCell ref="B22:B24"/>
    <mergeCell ref="C22:C24"/>
    <mergeCell ref="D22:D24"/>
    <mergeCell ref="E22:E24"/>
    <mergeCell ref="B25:B27"/>
    <mergeCell ref="C25:C27"/>
    <mergeCell ref="D25:D27"/>
    <mergeCell ref="E25:E27"/>
    <mergeCell ref="B34:B36"/>
    <mergeCell ref="C34:C36"/>
    <mergeCell ref="D34:D36"/>
    <mergeCell ref="E34:E36"/>
    <mergeCell ref="B37:B39"/>
    <mergeCell ref="C37:C39"/>
    <mergeCell ref="D37:D39"/>
    <mergeCell ref="E37:E39"/>
    <mergeCell ref="A29:E29"/>
    <mergeCell ref="B31:B33"/>
    <mergeCell ref="C31:C33"/>
    <mergeCell ref="D31:D33"/>
    <mergeCell ref="E31:E33"/>
    <mergeCell ref="A46:E46"/>
    <mergeCell ref="B51:B53"/>
    <mergeCell ref="C51:C53"/>
    <mergeCell ref="D51:D53"/>
    <mergeCell ref="E51:E53"/>
    <mergeCell ref="B48:B50"/>
    <mergeCell ref="C48:C50"/>
    <mergeCell ref="D48:D50"/>
    <mergeCell ref="E48:E50"/>
    <mergeCell ref="B54:B56"/>
    <mergeCell ref="C54:C56"/>
    <mergeCell ref="D54:D56"/>
    <mergeCell ref="E54:E56"/>
    <mergeCell ref="B72:B74"/>
    <mergeCell ref="C72:C74"/>
    <mergeCell ref="D72:D74"/>
    <mergeCell ref="E72:E74"/>
    <mergeCell ref="A58:E58"/>
    <mergeCell ref="B60:B62"/>
    <mergeCell ref="C60:C62"/>
    <mergeCell ref="D60:D62"/>
    <mergeCell ref="E60:E62"/>
    <mergeCell ref="B63:B65"/>
    <mergeCell ref="C63:C65"/>
    <mergeCell ref="D63:D65"/>
    <mergeCell ref="B78:B80"/>
    <mergeCell ref="C78:C80"/>
    <mergeCell ref="D78:D80"/>
    <mergeCell ref="E78:E80"/>
    <mergeCell ref="E63:E65"/>
    <mergeCell ref="B66:B68"/>
    <mergeCell ref="C66:C68"/>
    <mergeCell ref="D66:D68"/>
    <mergeCell ref="E66:E68"/>
    <mergeCell ref="A70:E70"/>
    <mergeCell ref="B75:B77"/>
    <mergeCell ref="C75:C77"/>
    <mergeCell ref="D75:D77"/>
    <mergeCell ref="E75:E77"/>
    <mergeCell ref="B90:B92"/>
    <mergeCell ref="C90:C92"/>
    <mergeCell ref="D90:D92"/>
    <mergeCell ref="E90:E92"/>
    <mergeCell ref="A82:E82"/>
    <mergeCell ref="B84:B86"/>
    <mergeCell ref="C84:C86"/>
    <mergeCell ref="D84:D86"/>
    <mergeCell ref="E84:E86"/>
    <mergeCell ref="B87:B89"/>
    <mergeCell ref="C87:C89"/>
    <mergeCell ref="D87:D89"/>
    <mergeCell ref="E87:E89"/>
  </mergeCells>
  <conditionalFormatting sqref="D7:D15">
    <cfRule type="cellIs" dxfId="28" priority="26" operator="between">
      <formula>$C$8</formula>
      <formula>$E$8</formula>
    </cfRule>
    <cfRule type="cellIs" dxfId="27" priority="27" operator="equal">
      <formula>$C$7</formula>
    </cfRule>
    <cfRule type="cellIs" dxfId="26" priority="28" operator="lessThan">
      <formula>$C$8</formula>
    </cfRule>
    <cfRule type="cellIs" dxfId="25" priority="29" operator="greaterThan">
      <formula>$E$8</formula>
    </cfRule>
  </conditionalFormatting>
  <conditionalFormatting sqref="D19:D27">
    <cfRule type="cellIs" dxfId="24" priority="22" operator="equal">
      <formula>$C$22</formula>
    </cfRule>
    <cfRule type="cellIs" dxfId="23" priority="23" operator="between">
      <formula>$C$19</formula>
      <formula>$E$19</formula>
    </cfRule>
    <cfRule type="cellIs" dxfId="22" priority="24" operator="lessThan">
      <formula>$C$19</formula>
    </cfRule>
    <cfRule type="cellIs" dxfId="21" priority="25" operator="greaterThan">
      <formula>$E$19</formula>
    </cfRule>
  </conditionalFormatting>
  <conditionalFormatting sqref="D31:D44">
    <cfRule type="cellIs" dxfId="20" priority="18" operator="equal">
      <formula>$C$34</formula>
    </cfRule>
    <cfRule type="cellIs" dxfId="19" priority="19" operator="between">
      <formula>$C$31</formula>
      <formula>$E$31</formula>
    </cfRule>
    <cfRule type="cellIs" dxfId="18" priority="20" operator="lessThan">
      <formula>$C$31</formula>
    </cfRule>
    <cfRule type="cellIs" dxfId="17" priority="21" operator="greaterThan">
      <formula>$E$31</formula>
    </cfRule>
  </conditionalFormatting>
  <conditionalFormatting sqref="D48:D56">
    <cfRule type="cellIs" dxfId="16" priority="14" operator="equal">
      <formula>$C$51</formula>
    </cfRule>
    <cfRule type="cellIs" dxfId="15" priority="15" operator="between">
      <formula>$C$48</formula>
      <formula>$E$48</formula>
    </cfRule>
    <cfRule type="cellIs" dxfId="14" priority="16" operator="lessThan">
      <formula>$C$48</formula>
    </cfRule>
    <cfRule type="cellIs" dxfId="13" priority="17" operator="greaterThan">
      <formula>$E$48</formula>
    </cfRule>
  </conditionalFormatting>
  <conditionalFormatting sqref="D60:D68">
    <cfRule type="cellIs" dxfId="12" priority="10" operator="equal">
      <formula>$C$63</formula>
    </cfRule>
    <cfRule type="cellIs" dxfId="11" priority="11" operator="between">
      <formula>$C$60</formula>
      <formula>$E$60</formula>
    </cfRule>
    <cfRule type="cellIs" dxfId="10" priority="12" operator="lessThan">
      <formula>$C$60</formula>
    </cfRule>
    <cfRule type="cellIs" dxfId="9" priority="13" operator="greaterThan">
      <formula>$E$60</formula>
    </cfRule>
  </conditionalFormatting>
  <conditionalFormatting sqref="D72:D80">
    <cfRule type="cellIs" dxfId="8" priority="6" operator="equal">
      <formula>$C$75</formula>
    </cfRule>
    <cfRule type="cellIs" dxfId="7" priority="7" operator="between">
      <formula>$C$72</formula>
      <formula>$E$72</formula>
    </cfRule>
    <cfRule type="cellIs" dxfId="6" priority="8" operator="lessThan">
      <formula>$C$72</formula>
    </cfRule>
    <cfRule type="cellIs" dxfId="5" priority="9" operator="greaterThan">
      <formula>$E$72</formula>
    </cfRule>
  </conditionalFormatting>
  <conditionalFormatting sqref="D84:D92">
    <cfRule type="cellIs" dxfId="4" priority="1" operator="equal">
      <formula>$C$87</formula>
    </cfRule>
    <cfRule type="cellIs" dxfId="3" priority="2" operator="equal">
      <formula>$C$87</formula>
    </cfRule>
    <cfRule type="cellIs" dxfId="2" priority="3" operator="between">
      <formula>$C$84</formula>
      <formula>$E$84</formula>
    </cfRule>
    <cfRule type="cellIs" dxfId="1" priority="4" operator="lessThan">
      <formula>$C$84</formula>
    </cfRule>
    <cfRule type="cellIs" dxfId="0" priority="5" operator="greaterThan">
      <formula>$E$84</formula>
    </cfRule>
  </conditionalFormatting>
  <pageMargins left="0.7" right="0.7" top="0.75" bottom="0.75" header="0.3" footer="0.3"/>
  <pageSetup orientation="portrait" r:id="rId1"/>
  <headerFooter>
    <oddHeader>&amp;L
&amp;G</oddHead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981F4-459E-B740-AECE-7AA00A1F66A9}">
  <dimension ref="A1:P127"/>
  <sheetViews>
    <sheetView view="pageLayout" topLeftCell="A36" zoomScale="120" zoomScaleNormal="80" zoomScaleSheetLayoutView="100" zoomScalePageLayoutView="120" workbookViewId="0">
      <selection activeCell="F49" sqref="F49"/>
    </sheetView>
  </sheetViews>
  <sheetFormatPr baseColWidth="10" defaultColWidth="8.85546875" defaultRowHeight="15"/>
  <cols>
    <col min="1" max="1" width="16.28515625" customWidth="1"/>
    <col min="2" max="2" width="5.28515625" bestFit="1" customWidth="1"/>
    <col min="3" max="3" width="4.28515625" bestFit="1" customWidth="1"/>
    <col min="4" max="4" width="3.140625" bestFit="1" customWidth="1"/>
    <col min="5" max="5" width="3.28515625" bestFit="1" customWidth="1"/>
    <col min="6" max="6" width="2.140625" bestFit="1" customWidth="1"/>
    <col min="7" max="8" width="3" bestFit="1" customWidth="1"/>
    <col min="9" max="9" width="2.140625" bestFit="1" customWidth="1"/>
    <col min="10" max="10" width="3.28515625" bestFit="1" customWidth="1"/>
    <col min="11" max="11" width="5.28515625" customWidth="1"/>
    <col min="12" max="12" width="6.42578125" customWidth="1"/>
    <col min="13" max="13" width="5.42578125" customWidth="1"/>
    <col min="14" max="14" width="7.85546875" bestFit="1" customWidth="1"/>
    <col min="15" max="15" width="6.42578125" customWidth="1"/>
    <col min="16" max="16" width="7.140625" customWidth="1"/>
  </cols>
  <sheetData>
    <row r="1" spans="1:16">
      <c r="A1" s="41"/>
      <c r="B1" s="29" t="s">
        <v>58</v>
      </c>
      <c r="C1" s="29" t="s">
        <v>59</v>
      </c>
      <c r="D1" s="29" t="s">
        <v>60</v>
      </c>
      <c r="E1" s="29" t="s">
        <v>61</v>
      </c>
      <c r="F1" s="29" t="s">
        <v>62</v>
      </c>
      <c r="G1" s="29" t="s">
        <v>63</v>
      </c>
      <c r="H1" s="29" t="s">
        <v>64</v>
      </c>
      <c r="I1" s="29" t="s">
        <v>65</v>
      </c>
      <c r="J1" s="29" t="s">
        <v>66</v>
      </c>
      <c r="K1" s="210" t="s">
        <v>67</v>
      </c>
      <c r="L1" s="210"/>
      <c r="M1" s="210"/>
      <c r="N1" s="210"/>
      <c r="O1" s="210"/>
      <c r="P1" s="29" t="s">
        <v>68</v>
      </c>
    </row>
    <row r="2" spans="1:16">
      <c r="A2" s="42" t="s">
        <v>69</v>
      </c>
      <c r="B2" s="30"/>
      <c r="C2" s="30"/>
      <c r="D2" s="30"/>
      <c r="E2" s="30"/>
      <c r="F2" s="30"/>
      <c r="G2" s="30"/>
      <c r="H2" s="30"/>
      <c r="I2" s="30"/>
      <c r="J2" s="30"/>
      <c r="K2" s="31" t="s">
        <v>70</v>
      </c>
      <c r="L2" s="31" t="s">
        <v>71</v>
      </c>
      <c r="M2" s="31" t="s">
        <v>72</v>
      </c>
      <c r="N2" s="31" t="s">
        <v>73</v>
      </c>
      <c r="O2" s="31" t="s">
        <v>74</v>
      </c>
      <c r="P2" s="31" t="s">
        <v>75</v>
      </c>
    </row>
    <row r="3" spans="1:16">
      <c r="A3" s="36" t="s">
        <v>76</v>
      </c>
      <c r="B3" s="9">
        <v>1</v>
      </c>
      <c r="C3" s="9">
        <v>2</v>
      </c>
      <c r="D3" s="9">
        <v>1</v>
      </c>
      <c r="E3" s="9">
        <v>1</v>
      </c>
      <c r="F3" s="9">
        <v>1</v>
      </c>
      <c r="G3" s="9">
        <v>2</v>
      </c>
      <c r="H3" s="9">
        <v>1</v>
      </c>
      <c r="I3" s="9">
        <v>1</v>
      </c>
      <c r="J3" s="9">
        <v>3</v>
      </c>
      <c r="K3" s="9">
        <v>10</v>
      </c>
      <c r="L3" s="9">
        <v>15</v>
      </c>
      <c r="M3" s="9">
        <v>20</v>
      </c>
      <c r="N3" s="9">
        <v>25</v>
      </c>
      <c r="O3" s="9">
        <v>30</v>
      </c>
      <c r="P3" s="9">
        <v>7</v>
      </c>
    </row>
    <row r="4" spans="1:16">
      <c r="A4" s="35" t="s">
        <v>77</v>
      </c>
      <c r="B4" s="10">
        <v>4</v>
      </c>
      <c r="C4" s="10">
        <v>3</v>
      </c>
      <c r="D4" s="10">
        <v>2</v>
      </c>
      <c r="E4" s="10">
        <v>3</v>
      </c>
      <c r="F4" s="10">
        <v>3</v>
      </c>
      <c r="G4" s="10">
        <v>2</v>
      </c>
      <c r="H4" s="10">
        <v>3</v>
      </c>
      <c r="I4" s="10">
        <v>2</v>
      </c>
      <c r="J4" s="10">
        <v>2</v>
      </c>
      <c r="K4" s="10">
        <v>10</v>
      </c>
      <c r="L4" s="10">
        <v>15</v>
      </c>
      <c r="M4" s="10">
        <v>20</v>
      </c>
      <c r="N4" s="10">
        <v>25</v>
      </c>
      <c r="O4" s="10">
        <v>30</v>
      </c>
      <c r="P4" s="10">
        <v>9</v>
      </c>
    </row>
    <row r="5" spans="1:16">
      <c r="A5" s="36" t="s">
        <v>78</v>
      </c>
      <c r="B5" s="9">
        <v>2</v>
      </c>
      <c r="C5" s="9">
        <v>2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</v>
      </c>
      <c r="L5" s="9">
        <v>1</v>
      </c>
      <c r="M5" s="9">
        <v>2</v>
      </c>
      <c r="N5" s="9">
        <v>2</v>
      </c>
      <c r="O5" s="9">
        <v>3</v>
      </c>
      <c r="P5" s="9">
        <v>50</v>
      </c>
    </row>
    <row r="6" spans="1:16">
      <c r="A6" s="35" t="s">
        <v>79</v>
      </c>
      <c r="B6" s="11">
        <v>4</v>
      </c>
      <c r="C6" s="11">
        <v>3</v>
      </c>
      <c r="D6" s="11">
        <v>1</v>
      </c>
      <c r="E6" s="11">
        <v>3</v>
      </c>
      <c r="F6" s="11">
        <v>1</v>
      </c>
      <c r="G6" s="11">
        <v>2</v>
      </c>
      <c r="H6" s="11">
        <v>1</v>
      </c>
      <c r="I6" s="11">
        <v>2</v>
      </c>
      <c r="J6" s="11">
        <v>2</v>
      </c>
      <c r="K6" s="11">
        <v>10</v>
      </c>
      <c r="L6" s="11">
        <v>13</v>
      </c>
      <c r="M6" s="11">
        <v>15</v>
      </c>
      <c r="N6" s="11">
        <v>18</v>
      </c>
      <c r="O6" s="11">
        <v>20</v>
      </c>
      <c r="P6" s="11">
        <v>14</v>
      </c>
    </row>
    <row r="7" spans="1:16">
      <c r="A7" s="36" t="s">
        <v>80</v>
      </c>
      <c r="B7" s="12">
        <v>5</v>
      </c>
      <c r="C7" s="12">
        <v>3</v>
      </c>
      <c r="D7" s="12">
        <v>1</v>
      </c>
      <c r="E7" s="12">
        <v>1</v>
      </c>
      <c r="F7" s="12">
        <v>2</v>
      </c>
      <c r="G7" s="12">
        <v>2</v>
      </c>
      <c r="H7" s="12">
        <v>2</v>
      </c>
      <c r="I7" s="12">
        <v>2</v>
      </c>
      <c r="J7" s="12">
        <v>3</v>
      </c>
      <c r="K7" s="12">
        <v>16</v>
      </c>
      <c r="L7" s="12">
        <v>18</v>
      </c>
      <c r="M7" s="12">
        <v>20</v>
      </c>
      <c r="N7" s="12">
        <v>22</v>
      </c>
      <c r="O7" s="12">
        <v>25</v>
      </c>
      <c r="P7" s="12">
        <v>0</v>
      </c>
    </row>
    <row r="8" spans="1:16">
      <c r="A8" s="35" t="s">
        <v>81</v>
      </c>
      <c r="B8" s="11">
        <v>2</v>
      </c>
      <c r="C8" s="11">
        <v>2</v>
      </c>
      <c r="D8" s="11">
        <v>1</v>
      </c>
      <c r="E8" s="11">
        <v>1</v>
      </c>
      <c r="F8" s="11">
        <v>1</v>
      </c>
      <c r="G8" s="11">
        <v>1</v>
      </c>
      <c r="H8" s="11">
        <v>2</v>
      </c>
      <c r="I8" s="11">
        <v>3</v>
      </c>
      <c r="J8" s="11">
        <v>2</v>
      </c>
      <c r="K8" s="11">
        <v>6</v>
      </c>
      <c r="L8" s="11">
        <v>8</v>
      </c>
      <c r="M8" s="11">
        <v>10</v>
      </c>
      <c r="N8" s="11">
        <v>12</v>
      </c>
      <c r="O8" s="11">
        <v>14</v>
      </c>
      <c r="P8" s="11">
        <v>22</v>
      </c>
    </row>
    <row r="9" spans="1:16">
      <c r="A9" s="36" t="s">
        <v>82</v>
      </c>
      <c r="B9" s="12">
        <v>4</v>
      </c>
      <c r="C9" s="12">
        <v>4</v>
      </c>
      <c r="D9" s="12">
        <v>2</v>
      </c>
      <c r="E9" s="12">
        <v>3</v>
      </c>
      <c r="F9" s="12">
        <v>2</v>
      </c>
      <c r="G9" s="12">
        <v>2</v>
      </c>
      <c r="H9" s="12">
        <v>2</v>
      </c>
      <c r="I9" s="12">
        <v>2</v>
      </c>
      <c r="J9" s="12">
        <v>2</v>
      </c>
      <c r="K9" s="12">
        <v>20</v>
      </c>
      <c r="L9" s="12">
        <v>35</v>
      </c>
      <c r="M9" s="12">
        <v>50</v>
      </c>
      <c r="N9" s="12">
        <v>65</v>
      </c>
      <c r="O9" s="12">
        <v>80</v>
      </c>
      <c r="P9" s="12">
        <v>3.5</v>
      </c>
    </row>
    <row r="10" spans="1:16">
      <c r="A10" s="35" t="s">
        <v>83</v>
      </c>
      <c r="B10" s="11">
        <v>3</v>
      </c>
      <c r="C10" s="11">
        <v>2</v>
      </c>
      <c r="D10" s="11">
        <v>1</v>
      </c>
      <c r="E10" s="11">
        <v>1</v>
      </c>
      <c r="F10" s="11">
        <v>1</v>
      </c>
      <c r="G10" s="11">
        <v>1</v>
      </c>
      <c r="H10" s="11">
        <v>1</v>
      </c>
      <c r="I10" s="11">
        <v>2</v>
      </c>
      <c r="J10" s="11">
        <v>1</v>
      </c>
      <c r="K10" s="11">
        <v>3</v>
      </c>
      <c r="L10" s="11">
        <v>5</v>
      </c>
      <c r="M10" s="11">
        <v>8</v>
      </c>
      <c r="N10" s="11">
        <v>10</v>
      </c>
      <c r="O10" s="11">
        <v>12</v>
      </c>
      <c r="P10" s="11">
        <v>23</v>
      </c>
    </row>
    <row r="11" spans="1:16">
      <c r="A11" s="36" t="s">
        <v>84</v>
      </c>
      <c r="B11" s="12">
        <v>2</v>
      </c>
      <c r="C11" s="12">
        <v>2</v>
      </c>
      <c r="D11" s="12">
        <v>1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2</v>
      </c>
      <c r="K11" s="12">
        <v>2</v>
      </c>
      <c r="L11" s="12">
        <v>3</v>
      </c>
      <c r="M11" s="12">
        <v>4</v>
      </c>
      <c r="N11" s="12">
        <v>5</v>
      </c>
      <c r="O11" s="12">
        <v>6</v>
      </c>
      <c r="P11" s="12">
        <v>34</v>
      </c>
    </row>
    <row r="12" spans="1:16">
      <c r="A12" s="35" t="s">
        <v>85</v>
      </c>
      <c r="B12" s="11">
        <v>2</v>
      </c>
      <c r="C12" s="11">
        <v>2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2</v>
      </c>
      <c r="K12" s="11">
        <v>20</v>
      </c>
      <c r="L12" s="11">
        <v>30</v>
      </c>
      <c r="M12" s="11">
        <v>40</v>
      </c>
      <c r="N12" s="11">
        <v>50</v>
      </c>
      <c r="O12" s="11">
        <v>60</v>
      </c>
      <c r="P12" s="11">
        <v>3.8</v>
      </c>
    </row>
    <row r="13" spans="1:16">
      <c r="A13" s="36" t="s">
        <v>86</v>
      </c>
      <c r="B13" s="12">
        <v>55</v>
      </c>
      <c r="C13" s="12">
        <v>7</v>
      </c>
      <c r="D13" s="12">
        <v>3</v>
      </c>
      <c r="E13" s="12">
        <v>4</v>
      </c>
      <c r="F13" s="12">
        <v>2</v>
      </c>
      <c r="G13" s="12">
        <v>1</v>
      </c>
      <c r="H13" s="12">
        <v>2</v>
      </c>
      <c r="I13" s="12">
        <v>2</v>
      </c>
      <c r="J13" s="12">
        <v>2</v>
      </c>
      <c r="K13" s="12">
        <v>45</v>
      </c>
      <c r="L13" s="12">
        <v>60</v>
      </c>
      <c r="M13" s="12">
        <v>75</v>
      </c>
      <c r="N13" s="12">
        <v>90</v>
      </c>
      <c r="O13" s="12">
        <v>105</v>
      </c>
      <c r="P13" s="12">
        <v>4.2</v>
      </c>
    </row>
    <row r="14" spans="1:16">
      <c r="A14" s="35" t="s">
        <v>87</v>
      </c>
      <c r="B14" s="11">
        <v>3</v>
      </c>
      <c r="C14" s="11">
        <v>5</v>
      </c>
      <c r="D14" s="11">
        <v>2</v>
      </c>
      <c r="E14" s="11">
        <v>5</v>
      </c>
      <c r="F14" s="11">
        <v>1</v>
      </c>
      <c r="G14" s="11">
        <v>2</v>
      </c>
      <c r="H14" s="11">
        <v>1</v>
      </c>
      <c r="I14" s="11">
        <v>1</v>
      </c>
      <c r="J14" s="11">
        <v>1</v>
      </c>
      <c r="K14" s="11">
        <v>30</v>
      </c>
      <c r="L14" s="11">
        <v>35</v>
      </c>
      <c r="M14" s="11">
        <v>40</v>
      </c>
      <c r="N14" s="11">
        <v>45</v>
      </c>
      <c r="O14" s="11">
        <v>50</v>
      </c>
      <c r="P14" s="11">
        <v>7</v>
      </c>
    </row>
    <row r="15" spans="1:16">
      <c r="A15" s="36" t="s">
        <v>88</v>
      </c>
      <c r="B15" s="12">
        <v>2</v>
      </c>
      <c r="C15" s="12">
        <v>4</v>
      </c>
      <c r="D15" s="12">
        <v>2</v>
      </c>
      <c r="E15" s="12">
        <v>3</v>
      </c>
      <c r="F15" s="12">
        <v>2</v>
      </c>
      <c r="G15" s="12">
        <v>2</v>
      </c>
      <c r="H15" s="12">
        <v>2</v>
      </c>
      <c r="I15" s="12">
        <v>2</v>
      </c>
      <c r="J15" s="12">
        <v>3</v>
      </c>
      <c r="K15" s="12">
        <v>15</v>
      </c>
      <c r="L15" s="12">
        <v>30</v>
      </c>
      <c r="M15" s="12">
        <v>45</v>
      </c>
      <c r="N15" s="12">
        <v>60</v>
      </c>
      <c r="O15" s="12">
        <v>75</v>
      </c>
      <c r="P15" s="12">
        <v>4</v>
      </c>
    </row>
    <row r="16" spans="1:16">
      <c r="A16" s="35" t="s">
        <v>89</v>
      </c>
      <c r="B16" s="11">
        <v>3</v>
      </c>
      <c r="C16" s="11">
        <v>3</v>
      </c>
      <c r="D16" s="11">
        <v>2</v>
      </c>
      <c r="E16" s="11">
        <v>2</v>
      </c>
      <c r="F16" s="11">
        <v>4</v>
      </c>
      <c r="G16" s="11">
        <v>2</v>
      </c>
      <c r="H16" s="11">
        <v>1</v>
      </c>
      <c r="I16" s="11">
        <v>2</v>
      </c>
      <c r="J16" s="11">
        <v>2</v>
      </c>
      <c r="K16" s="11">
        <v>10</v>
      </c>
      <c r="L16" s="11">
        <v>15</v>
      </c>
      <c r="M16" s="11">
        <v>20</v>
      </c>
      <c r="N16" s="11">
        <v>25</v>
      </c>
      <c r="O16" s="11">
        <v>30</v>
      </c>
      <c r="P16" s="11">
        <v>13</v>
      </c>
    </row>
    <row r="17" spans="1:16">
      <c r="A17" s="37" t="s">
        <v>90</v>
      </c>
      <c r="B17" s="13">
        <v>3</v>
      </c>
      <c r="C17" s="13">
        <v>3</v>
      </c>
      <c r="D17" s="13">
        <v>1</v>
      </c>
      <c r="E17" s="13">
        <v>2</v>
      </c>
      <c r="F17" s="13">
        <v>1</v>
      </c>
      <c r="G17" s="13">
        <v>2</v>
      </c>
      <c r="H17" s="13">
        <v>1</v>
      </c>
      <c r="I17" s="13">
        <v>1</v>
      </c>
      <c r="J17" s="13">
        <v>1</v>
      </c>
      <c r="K17" s="13">
        <v>2</v>
      </c>
      <c r="L17" s="13">
        <v>4</v>
      </c>
      <c r="M17" s="13">
        <v>6</v>
      </c>
      <c r="N17" s="13">
        <v>7</v>
      </c>
      <c r="O17" s="13">
        <v>8</v>
      </c>
      <c r="P17" s="13">
        <v>12.5</v>
      </c>
    </row>
    <row r="18" spans="1:16">
      <c r="A18" s="35" t="s">
        <v>91</v>
      </c>
      <c r="B18" s="11">
        <v>2</v>
      </c>
      <c r="C18" s="11">
        <v>2</v>
      </c>
      <c r="D18" s="11">
        <v>2</v>
      </c>
      <c r="E18" s="11">
        <v>2</v>
      </c>
      <c r="F18" s="11">
        <v>2</v>
      </c>
      <c r="G18" s="11">
        <v>2</v>
      </c>
      <c r="H18" s="11">
        <v>1</v>
      </c>
      <c r="I18" s="11">
        <v>1</v>
      </c>
      <c r="J18" s="11">
        <v>1</v>
      </c>
      <c r="K18" s="11">
        <v>20</v>
      </c>
      <c r="L18" s="11">
        <v>25</v>
      </c>
      <c r="M18" s="11">
        <v>30</v>
      </c>
      <c r="N18" s="11">
        <v>35</v>
      </c>
      <c r="O18" s="11">
        <v>40</v>
      </c>
      <c r="P18" s="11">
        <v>4.5</v>
      </c>
    </row>
    <row r="19" spans="1:16">
      <c r="A19" s="36" t="s">
        <v>92</v>
      </c>
      <c r="B19" s="12">
        <v>2</v>
      </c>
      <c r="C19" s="12">
        <v>2</v>
      </c>
      <c r="D19" s="12">
        <v>2</v>
      </c>
      <c r="E19" s="12">
        <v>2</v>
      </c>
      <c r="F19" s="12">
        <v>2</v>
      </c>
      <c r="G19" s="12">
        <v>2</v>
      </c>
      <c r="H19" s="12">
        <v>1</v>
      </c>
      <c r="I19" s="12">
        <v>1</v>
      </c>
      <c r="J19" s="12">
        <v>1</v>
      </c>
      <c r="K19" s="12">
        <v>20</v>
      </c>
      <c r="L19" s="12">
        <v>25</v>
      </c>
      <c r="M19" s="12">
        <v>30</v>
      </c>
      <c r="N19" s="12">
        <v>35</v>
      </c>
      <c r="O19" s="12">
        <v>40</v>
      </c>
      <c r="P19" s="12">
        <v>4.2</v>
      </c>
    </row>
    <row r="20" spans="1:16">
      <c r="A20" s="35" t="s">
        <v>93</v>
      </c>
      <c r="B20" s="11">
        <v>1</v>
      </c>
      <c r="C20" s="11">
        <v>2</v>
      </c>
      <c r="D20" s="11">
        <v>1</v>
      </c>
      <c r="E20" s="11">
        <v>1</v>
      </c>
      <c r="F20" s="11">
        <v>1</v>
      </c>
      <c r="G20" s="11">
        <v>1</v>
      </c>
      <c r="H20" s="11">
        <v>1</v>
      </c>
      <c r="I20" s="11">
        <v>1</v>
      </c>
      <c r="J20" s="11">
        <v>1</v>
      </c>
      <c r="K20" s="11">
        <v>5</v>
      </c>
      <c r="L20" s="11">
        <v>10</v>
      </c>
      <c r="M20" s="11">
        <v>15</v>
      </c>
      <c r="N20" s="11">
        <v>20</v>
      </c>
      <c r="O20" s="11">
        <v>25</v>
      </c>
      <c r="P20" s="11">
        <v>5</v>
      </c>
    </row>
    <row r="21" spans="1:16">
      <c r="A21" s="36" t="s">
        <v>94</v>
      </c>
      <c r="B21" s="12">
        <v>3</v>
      </c>
      <c r="C21" s="12">
        <v>4</v>
      </c>
      <c r="D21" s="12">
        <v>1</v>
      </c>
      <c r="E21" s="12">
        <v>2</v>
      </c>
      <c r="F21" s="12">
        <v>1</v>
      </c>
      <c r="G21" s="12">
        <v>2</v>
      </c>
      <c r="H21" s="12">
        <v>2</v>
      </c>
      <c r="I21" s="12">
        <v>2</v>
      </c>
      <c r="J21" s="12">
        <v>2</v>
      </c>
      <c r="K21" s="12">
        <v>80</v>
      </c>
      <c r="L21" s="12">
        <v>100</v>
      </c>
      <c r="M21" s="12">
        <v>150</v>
      </c>
      <c r="N21" s="12">
        <v>200</v>
      </c>
      <c r="O21" s="12">
        <v>250</v>
      </c>
      <c r="P21" s="12">
        <v>2</v>
      </c>
    </row>
    <row r="22" spans="1:16">
      <c r="A22" s="35" t="s">
        <v>95</v>
      </c>
      <c r="B22" s="11">
        <v>2</v>
      </c>
      <c r="C22" s="11">
        <v>1</v>
      </c>
      <c r="D22" s="11">
        <v>1</v>
      </c>
      <c r="E22" s="11">
        <v>1</v>
      </c>
      <c r="F22" s="11">
        <v>1</v>
      </c>
      <c r="G22" s="11">
        <v>1</v>
      </c>
      <c r="H22" s="11">
        <v>1</v>
      </c>
      <c r="I22" s="11">
        <v>1</v>
      </c>
      <c r="J22" s="11">
        <v>1</v>
      </c>
      <c r="K22" s="11">
        <v>2</v>
      </c>
      <c r="L22" s="11">
        <v>2.5</v>
      </c>
      <c r="M22" s="11">
        <v>3</v>
      </c>
      <c r="N22" s="11">
        <v>3.5</v>
      </c>
      <c r="O22" s="11">
        <v>4</v>
      </c>
      <c r="P22" s="11">
        <v>54</v>
      </c>
    </row>
    <row r="23" spans="1:16">
      <c r="A23" s="36" t="s">
        <v>96</v>
      </c>
      <c r="B23" s="12">
        <v>3</v>
      </c>
      <c r="C23" s="12">
        <v>2</v>
      </c>
      <c r="D23" s="12">
        <v>1</v>
      </c>
      <c r="E23" s="12">
        <v>2</v>
      </c>
      <c r="F23" s="12">
        <v>1</v>
      </c>
      <c r="G23" s="12">
        <v>1</v>
      </c>
      <c r="H23" s="12">
        <v>2</v>
      </c>
      <c r="I23" s="12">
        <v>2</v>
      </c>
      <c r="J23" s="12">
        <v>1</v>
      </c>
      <c r="K23" s="12">
        <v>4</v>
      </c>
      <c r="L23" s="12">
        <v>5</v>
      </c>
      <c r="M23" s="12">
        <v>6</v>
      </c>
      <c r="N23" s="12">
        <v>7</v>
      </c>
      <c r="O23" s="12">
        <v>8</v>
      </c>
      <c r="P23" s="12">
        <v>31</v>
      </c>
    </row>
    <row r="24" spans="1:16">
      <c r="A24" s="35" t="s">
        <v>97</v>
      </c>
      <c r="B24" s="11">
        <v>4</v>
      </c>
      <c r="C24" s="11">
        <v>4</v>
      </c>
      <c r="D24" s="11">
        <v>2</v>
      </c>
      <c r="E24" s="11">
        <v>3</v>
      </c>
      <c r="F24" s="11">
        <v>3</v>
      </c>
      <c r="G24" s="11">
        <v>2</v>
      </c>
      <c r="H24" s="11">
        <v>3</v>
      </c>
      <c r="I24" s="11">
        <v>1</v>
      </c>
      <c r="J24" s="11">
        <v>3</v>
      </c>
      <c r="K24" s="11">
        <v>25</v>
      </c>
      <c r="L24" s="11">
        <v>40</v>
      </c>
      <c r="M24" s="11">
        <v>60</v>
      </c>
      <c r="N24" s="11">
        <v>80</v>
      </c>
      <c r="O24" s="11">
        <v>100</v>
      </c>
      <c r="P24" s="11">
        <v>2.7</v>
      </c>
    </row>
    <row r="25" spans="1:16">
      <c r="A25" s="36" t="s">
        <v>98</v>
      </c>
      <c r="B25" s="12">
        <v>3</v>
      </c>
      <c r="C25" s="12">
        <v>2</v>
      </c>
      <c r="D25" s="12">
        <v>2</v>
      </c>
      <c r="E25" s="12">
        <v>3</v>
      </c>
      <c r="F25" s="12">
        <v>3</v>
      </c>
      <c r="G25" s="12">
        <v>2</v>
      </c>
      <c r="H25" s="12">
        <v>3</v>
      </c>
      <c r="I25" s="12">
        <v>1</v>
      </c>
      <c r="J25" s="12">
        <v>3</v>
      </c>
      <c r="K25" s="12">
        <v>12</v>
      </c>
      <c r="L25" s="12">
        <v>20</v>
      </c>
      <c r="M25" s="12">
        <v>30</v>
      </c>
      <c r="N25" s="12">
        <v>40</v>
      </c>
      <c r="O25" s="12">
        <v>50</v>
      </c>
      <c r="P25" s="12">
        <v>5</v>
      </c>
    </row>
    <row r="26" spans="1:16">
      <c r="A26" s="35" t="s">
        <v>99</v>
      </c>
      <c r="B26" s="11">
        <v>3</v>
      </c>
      <c r="C26" s="11">
        <v>2</v>
      </c>
      <c r="D26" s="11">
        <v>1</v>
      </c>
      <c r="E26" s="11">
        <v>1</v>
      </c>
      <c r="F26" s="11">
        <v>1</v>
      </c>
      <c r="G26" s="11">
        <v>1</v>
      </c>
      <c r="H26" s="11">
        <v>1</v>
      </c>
      <c r="I26" s="11">
        <v>1</v>
      </c>
      <c r="J26" s="11">
        <v>1</v>
      </c>
      <c r="K26" s="11">
        <v>4</v>
      </c>
      <c r="L26" s="11">
        <v>6</v>
      </c>
      <c r="M26" s="11">
        <v>8</v>
      </c>
      <c r="N26" s="11">
        <v>9</v>
      </c>
      <c r="O26" s="11">
        <v>10</v>
      </c>
      <c r="P26" s="11">
        <v>30</v>
      </c>
    </row>
    <row r="27" spans="1:16">
      <c r="A27" s="36" t="s">
        <v>100</v>
      </c>
      <c r="B27" s="12">
        <v>1</v>
      </c>
      <c r="C27" s="12">
        <v>2</v>
      </c>
      <c r="D27" s="12">
        <v>1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20</v>
      </c>
      <c r="L27" s="12">
        <v>25</v>
      </c>
      <c r="M27" s="12">
        <v>30</v>
      </c>
      <c r="N27" s="12">
        <v>35</v>
      </c>
      <c r="O27" s="12">
        <v>40</v>
      </c>
      <c r="P27" s="12">
        <v>4.2</v>
      </c>
    </row>
    <row r="28" spans="1:16">
      <c r="A28" s="35" t="s">
        <v>101</v>
      </c>
      <c r="B28" s="11">
        <v>3</v>
      </c>
      <c r="C28" s="11">
        <v>4</v>
      </c>
      <c r="D28" s="11">
        <v>2</v>
      </c>
      <c r="E28" s="11">
        <v>2</v>
      </c>
      <c r="F28" s="11">
        <v>2</v>
      </c>
      <c r="G28" s="11">
        <v>2</v>
      </c>
      <c r="H28" s="11">
        <v>1</v>
      </c>
      <c r="I28" s="11">
        <v>1</v>
      </c>
      <c r="J28" s="11">
        <v>3</v>
      </c>
      <c r="K28" s="11">
        <v>5</v>
      </c>
      <c r="L28" s="11">
        <v>8</v>
      </c>
      <c r="M28" s="11">
        <v>12</v>
      </c>
      <c r="N28" s="11">
        <v>15</v>
      </c>
      <c r="O28" s="11">
        <v>20</v>
      </c>
      <c r="P28" s="11">
        <v>5</v>
      </c>
    </row>
    <row r="29" spans="1:16">
      <c r="A29" s="36" t="s">
        <v>102</v>
      </c>
      <c r="B29" s="12">
        <v>4</v>
      </c>
      <c r="C29" s="12">
        <v>4</v>
      </c>
      <c r="D29" s="12">
        <v>3</v>
      </c>
      <c r="E29" s="12">
        <v>3</v>
      </c>
      <c r="F29" s="12">
        <v>2</v>
      </c>
      <c r="G29" s="12">
        <v>1</v>
      </c>
      <c r="H29" s="12">
        <v>1</v>
      </c>
      <c r="I29" s="12">
        <v>2</v>
      </c>
      <c r="J29" s="12">
        <v>2</v>
      </c>
      <c r="K29" s="12">
        <v>20</v>
      </c>
      <c r="L29" s="12">
        <v>35</v>
      </c>
      <c r="M29" s="12">
        <v>50</v>
      </c>
      <c r="N29" s="12">
        <v>70</v>
      </c>
      <c r="O29" s="12">
        <v>80</v>
      </c>
      <c r="P29" s="12">
        <v>3.5</v>
      </c>
    </row>
    <row r="30" spans="1:16">
      <c r="A30" s="35" t="s">
        <v>103</v>
      </c>
      <c r="B30" s="11">
        <v>4</v>
      </c>
      <c r="C30" s="11">
        <v>5</v>
      </c>
      <c r="D30" s="11">
        <v>2</v>
      </c>
      <c r="E30" s="11">
        <v>4</v>
      </c>
      <c r="F30" s="11">
        <v>2</v>
      </c>
      <c r="G30" s="11">
        <v>1</v>
      </c>
      <c r="H30" s="11">
        <v>1</v>
      </c>
      <c r="I30" s="11">
        <v>2</v>
      </c>
      <c r="J30" s="11">
        <v>2</v>
      </c>
      <c r="K30" s="11">
        <v>10</v>
      </c>
      <c r="L30" s="11">
        <v>15</v>
      </c>
      <c r="M30" s="11">
        <v>25</v>
      </c>
      <c r="N30" s="11">
        <v>30</v>
      </c>
      <c r="O30" s="11">
        <v>40</v>
      </c>
      <c r="P30" s="11">
        <v>8.5</v>
      </c>
    </row>
    <row r="31" spans="1:16">
      <c r="A31" s="36" t="s">
        <v>104</v>
      </c>
      <c r="B31" s="12">
        <v>5</v>
      </c>
      <c r="C31" s="12">
        <v>5</v>
      </c>
      <c r="D31" s="12">
        <v>3</v>
      </c>
      <c r="E31" s="12">
        <v>5</v>
      </c>
      <c r="F31" s="12">
        <v>2</v>
      </c>
      <c r="G31" s="12">
        <v>1</v>
      </c>
      <c r="H31" s="12">
        <v>1</v>
      </c>
      <c r="I31" s="12">
        <v>2</v>
      </c>
      <c r="J31" s="12">
        <v>2</v>
      </c>
      <c r="K31" s="12">
        <v>20</v>
      </c>
      <c r="L31" s="12">
        <v>35</v>
      </c>
      <c r="M31" s="12">
        <v>50</v>
      </c>
      <c r="N31" s="12">
        <v>65</v>
      </c>
      <c r="O31" s="12">
        <v>90</v>
      </c>
      <c r="P31" s="12">
        <v>4.3</v>
      </c>
    </row>
    <row r="32" spans="1:16">
      <c r="A32" s="35" t="s">
        <v>105</v>
      </c>
      <c r="B32" s="11">
        <v>5</v>
      </c>
      <c r="C32" s="11">
        <v>5</v>
      </c>
      <c r="D32" s="11">
        <v>3</v>
      </c>
      <c r="E32" s="11">
        <v>5</v>
      </c>
      <c r="F32" s="11">
        <v>2</v>
      </c>
      <c r="G32" s="11">
        <v>1</v>
      </c>
      <c r="H32" s="11">
        <v>1</v>
      </c>
      <c r="I32" s="11">
        <v>2</v>
      </c>
      <c r="J32" s="11">
        <v>2</v>
      </c>
      <c r="K32" s="11">
        <v>25</v>
      </c>
      <c r="L32" s="11">
        <v>40</v>
      </c>
      <c r="M32" s="11">
        <v>60</v>
      </c>
      <c r="N32" s="11">
        <v>80</v>
      </c>
      <c r="O32" s="11">
        <v>100</v>
      </c>
      <c r="P32" s="11">
        <v>4.3</v>
      </c>
    </row>
    <row r="33" spans="1:16">
      <c r="A33" s="36" t="s">
        <v>106</v>
      </c>
      <c r="B33" s="12">
        <v>2</v>
      </c>
      <c r="C33" s="12">
        <v>2</v>
      </c>
      <c r="D33" s="12">
        <v>1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10</v>
      </c>
      <c r="L33" s="12">
        <v>15</v>
      </c>
      <c r="M33" s="12">
        <v>20</v>
      </c>
      <c r="N33" s="12">
        <v>25</v>
      </c>
      <c r="O33" s="12">
        <v>30</v>
      </c>
      <c r="P33" s="12">
        <v>6</v>
      </c>
    </row>
    <row r="34" spans="1:16">
      <c r="A34" s="35" t="s">
        <v>107</v>
      </c>
      <c r="B34" s="11">
        <v>4</v>
      </c>
      <c r="C34" s="11">
        <v>3</v>
      </c>
      <c r="D34" s="11">
        <v>1</v>
      </c>
      <c r="E34" s="11">
        <v>3</v>
      </c>
      <c r="F34" s="11">
        <v>4</v>
      </c>
      <c r="G34" s="11">
        <v>1</v>
      </c>
      <c r="H34" s="11">
        <v>1</v>
      </c>
      <c r="I34" s="11">
        <v>1</v>
      </c>
      <c r="J34" s="11">
        <v>2</v>
      </c>
      <c r="K34" s="11">
        <v>30</v>
      </c>
      <c r="L34" s="11">
        <v>45</v>
      </c>
      <c r="M34" s="11">
        <v>60</v>
      </c>
      <c r="N34" s="11">
        <v>75</v>
      </c>
      <c r="O34" s="11">
        <v>90</v>
      </c>
      <c r="P34" s="11">
        <v>3.6</v>
      </c>
    </row>
    <row r="35" spans="1:16">
      <c r="A35" s="36" t="s">
        <v>108</v>
      </c>
      <c r="B35" s="12">
        <v>3</v>
      </c>
      <c r="C35" s="12">
        <v>3</v>
      </c>
      <c r="D35" s="12">
        <v>1</v>
      </c>
      <c r="E35" s="12">
        <v>3</v>
      </c>
      <c r="F35" s="12">
        <v>4</v>
      </c>
      <c r="G35" s="12">
        <v>1</v>
      </c>
      <c r="H35" s="12">
        <v>1</v>
      </c>
      <c r="I35" s="12">
        <v>1</v>
      </c>
      <c r="J35" s="12">
        <v>2</v>
      </c>
      <c r="K35" s="12">
        <v>11</v>
      </c>
      <c r="L35" s="12">
        <v>13</v>
      </c>
      <c r="M35" s="12">
        <v>16</v>
      </c>
      <c r="N35" s="12">
        <v>18</v>
      </c>
      <c r="O35" s="12">
        <v>20</v>
      </c>
      <c r="P35" s="12">
        <v>12</v>
      </c>
    </row>
    <row r="36" spans="1:16">
      <c r="A36" s="35" t="s">
        <v>109</v>
      </c>
      <c r="B36" s="11">
        <v>3</v>
      </c>
      <c r="C36" s="11">
        <v>3</v>
      </c>
      <c r="D36" s="11">
        <v>2</v>
      </c>
      <c r="E36" s="11">
        <v>2</v>
      </c>
      <c r="F36" s="11">
        <v>4</v>
      </c>
      <c r="G36" s="11">
        <v>2</v>
      </c>
      <c r="H36" s="11">
        <v>1</v>
      </c>
      <c r="I36" s="11">
        <v>2</v>
      </c>
      <c r="J36" s="11">
        <v>2</v>
      </c>
      <c r="K36" s="11">
        <v>10</v>
      </c>
      <c r="L36" s="11">
        <v>15</v>
      </c>
      <c r="M36" s="11">
        <v>20</v>
      </c>
      <c r="N36" s="11">
        <v>25</v>
      </c>
      <c r="O36" s="11">
        <v>30</v>
      </c>
      <c r="P36" s="11">
        <v>12.5</v>
      </c>
    </row>
    <row r="37" spans="1:16">
      <c r="A37" s="36" t="s">
        <v>110</v>
      </c>
      <c r="B37" s="12">
        <v>3</v>
      </c>
      <c r="C37" s="12">
        <v>3</v>
      </c>
      <c r="D37" s="12">
        <v>1</v>
      </c>
      <c r="E37" s="12">
        <v>2</v>
      </c>
      <c r="F37" s="12">
        <v>1</v>
      </c>
      <c r="G37" s="12">
        <v>2</v>
      </c>
      <c r="H37" s="12">
        <v>1</v>
      </c>
      <c r="I37" s="12">
        <v>1</v>
      </c>
      <c r="J37" s="12">
        <v>2</v>
      </c>
      <c r="K37" s="12">
        <v>8</v>
      </c>
      <c r="L37" s="12">
        <v>10</v>
      </c>
      <c r="M37" s="12">
        <v>12</v>
      </c>
      <c r="N37" s="12">
        <v>14</v>
      </c>
      <c r="O37" s="12">
        <v>16</v>
      </c>
      <c r="P37" s="12">
        <v>13</v>
      </c>
    </row>
    <row r="38" spans="1:16">
      <c r="A38" s="39" t="s">
        <v>111</v>
      </c>
      <c r="B38" s="11">
        <v>3</v>
      </c>
      <c r="C38" s="11">
        <v>3</v>
      </c>
      <c r="D38" s="11">
        <v>1</v>
      </c>
      <c r="E38" s="11">
        <v>3</v>
      </c>
      <c r="F38" s="11">
        <v>1</v>
      </c>
      <c r="G38" s="11">
        <v>3</v>
      </c>
      <c r="H38" s="11">
        <v>2</v>
      </c>
      <c r="I38" s="11">
        <v>3</v>
      </c>
      <c r="J38" s="11">
        <v>2</v>
      </c>
      <c r="K38" s="11">
        <v>4</v>
      </c>
      <c r="L38" s="11">
        <v>6</v>
      </c>
      <c r="M38" s="11">
        <v>8</v>
      </c>
      <c r="N38" s="11">
        <v>10</v>
      </c>
      <c r="O38" s="11">
        <v>12</v>
      </c>
      <c r="P38" s="11">
        <v>36</v>
      </c>
    </row>
    <row r="39" spans="1:16">
      <c r="A39" s="38" t="s">
        <v>112</v>
      </c>
      <c r="B39" s="12">
        <v>2</v>
      </c>
      <c r="C39" s="12">
        <v>2</v>
      </c>
      <c r="D39" s="12">
        <v>1</v>
      </c>
      <c r="E39" s="12">
        <v>1</v>
      </c>
      <c r="F39" s="12">
        <v>1</v>
      </c>
      <c r="G39" s="12">
        <v>2</v>
      </c>
      <c r="H39" s="12">
        <v>1</v>
      </c>
      <c r="I39" s="12">
        <v>2</v>
      </c>
      <c r="J39" s="12">
        <v>3</v>
      </c>
      <c r="K39" s="12">
        <v>15</v>
      </c>
      <c r="L39" s="12">
        <v>20</v>
      </c>
      <c r="M39" s="12">
        <v>25</v>
      </c>
      <c r="N39" s="12">
        <v>30</v>
      </c>
      <c r="O39" s="12">
        <v>35</v>
      </c>
      <c r="P39" s="12">
        <v>5</v>
      </c>
    </row>
    <row r="40" spans="1:16">
      <c r="A40" s="39" t="s">
        <v>113</v>
      </c>
      <c r="B40" s="11">
        <v>3</v>
      </c>
      <c r="C40" s="11">
        <v>3</v>
      </c>
      <c r="D40" s="11">
        <v>2</v>
      </c>
      <c r="E40" s="11">
        <v>2</v>
      </c>
      <c r="F40" s="11">
        <v>1</v>
      </c>
      <c r="G40" s="11">
        <v>2</v>
      </c>
      <c r="H40" s="11">
        <v>1</v>
      </c>
      <c r="I40" s="11">
        <v>2</v>
      </c>
      <c r="J40" s="11">
        <v>1</v>
      </c>
      <c r="K40" s="11">
        <v>8</v>
      </c>
      <c r="L40" s="11">
        <v>13</v>
      </c>
      <c r="M40" s="11">
        <v>18</v>
      </c>
      <c r="N40" s="11">
        <v>23</v>
      </c>
      <c r="O40" s="11">
        <v>28</v>
      </c>
      <c r="P40" s="11">
        <v>15</v>
      </c>
    </row>
    <row r="41" spans="1:16">
      <c r="A41" s="38" t="s">
        <v>114</v>
      </c>
      <c r="B41" s="12">
        <v>3</v>
      </c>
      <c r="C41" s="12">
        <v>3</v>
      </c>
      <c r="D41" s="12">
        <v>2</v>
      </c>
      <c r="E41" s="12">
        <v>3</v>
      </c>
      <c r="F41" s="12">
        <v>1</v>
      </c>
      <c r="G41" s="12">
        <v>3</v>
      </c>
      <c r="H41" s="12">
        <v>1</v>
      </c>
      <c r="I41" s="12">
        <v>2</v>
      </c>
      <c r="J41" s="12">
        <v>1</v>
      </c>
      <c r="K41" s="12">
        <v>20</v>
      </c>
      <c r="L41" s="12">
        <v>30</v>
      </c>
      <c r="M41" s="12">
        <v>40</v>
      </c>
      <c r="N41" s="12">
        <v>50</v>
      </c>
      <c r="O41" s="12">
        <v>60</v>
      </c>
      <c r="P41" s="12">
        <v>5.5</v>
      </c>
    </row>
    <row r="42" spans="1:16">
      <c r="A42" s="39" t="s">
        <v>115</v>
      </c>
      <c r="B42" s="11">
        <v>2</v>
      </c>
      <c r="C42" s="11">
        <v>2</v>
      </c>
      <c r="D42" s="11">
        <v>1</v>
      </c>
      <c r="E42" s="11">
        <v>1</v>
      </c>
      <c r="F42" s="11">
        <v>1</v>
      </c>
      <c r="G42" s="11">
        <v>2</v>
      </c>
      <c r="H42" s="11">
        <v>1</v>
      </c>
      <c r="I42" s="11">
        <v>1</v>
      </c>
      <c r="J42" s="11">
        <v>2</v>
      </c>
      <c r="K42" s="11">
        <v>2</v>
      </c>
      <c r="L42" s="11">
        <v>3</v>
      </c>
      <c r="M42" s="11">
        <v>4</v>
      </c>
      <c r="N42" s="11">
        <v>5</v>
      </c>
      <c r="O42" s="11">
        <v>6</v>
      </c>
      <c r="P42" s="11">
        <v>20</v>
      </c>
    </row>
    <row r="43" spans="1:16">
      <c r="A43" s="38" t="s">
        <v>116</v>
      </c>
      <c r="B43" s="12">
        <v>2</v>
      </c>
      <c r="C43" s="12">
        <v>2</v>
      </c>
      <c r="D43" s="12">
        <v>1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0.5</v>
      </c>
      <c r="L43" s="12">
        <v>1</v>
      </c>
      <c r="M43" s="12">
        <v>2</v>
      </c>
      <c r="N43" s="12">
        <v>3</v>
      </c>
      <c r="O43" s="12">
        <v>4</v>
      </c>
      <c r="P43" s="12">
        <v>32</v>
      </c>
    </row>
    <row r="44" spans="1:16">
      <c r="A44" s="39" t="s">
        <v>117</v>
      </c>
      <c r="B44" s="11">
        <v>2</v>
      </c>
      <c r="C44" s="11">
        <v>3</v>
      </c>
      <c r="D44" s="11">
        <v>1</v>
      </c>
      <c r="E44" s="11">
        <v>2</v>
      </c>
      <c r="F44" s="11">
        <v>1</v>
      </c>
      <c r="G44" s="11">
        <v>1</v>
      </c>
      <c r="H44" s="11">
        <v>1</v>
      </c>
      <c r="I44" s="11">
        <v>1</v>
      </c>
      <c r="J44" s="11">
        <v>1</v>
      </c>
      <c r="K44" s="11">
        <v>1</v>
      </c>
      <c r="L44" s="11">
        <v>2</v>
      </c>
      <c r="M44" s="11">
        <v>3</v>
      </c>
      <c r="N44" s="11">
        <v>4</v>
      </c>
      <c r="O44" s="11">
        <v>5</v>
      </c>
      <c r="P44" s="11">
        <v>44</v>
      </c>
    </row>
    <row r="45" spans="1:16">
      <c r="A45" s="38" t="s">
        <v>118</v>
      </c>
      <c r="B45" s="12">
        <v>3</v>
      </c>
      <c r="C45" s="12">
        <v>2</v>
      </c>
      <c r="D45" s="12">
        <v>1</v>
      </c>
      <c r="E45" s="12">
        <v>1</v>
      </c>
      <c r="F45" s="12">
        <v>1</v>
      </c>
      <c r="G45" s="12">
        <v>2</v>
      </c>
      <c r="H45" s="12">
        <v>1</v>
      </c>
      <c r="I45" s="12">
        <v>1</v>
      </c>
      <c r="J45" s="12">
        <v>1</v>
      </c>
      <c r="K45" s="12">
        <v>2</v>
      </c>
      <c r="L45" s="12">
        <v>3</v>
      </c>
      <c r="M45" s="12">
        <v>4</v>
      </c>
      <c r="N45" s="12">
        <v>5</v>
      </c>
      <c r="O45" s="12">
        <v>6</v>
      </c>
      <c r="P45" s="12">
        <v>12</v>
      </c>
    </row>
    <row r="46" spans="1:16">
      <c r="A46" s="39" t="s">
        <v>119</v>
      </c>
      <c r="B46" s="11">
        <v>3</v>
      </c>
      <c r="C46" s="11">
        <v>3</v>
      </c>
      <c r="D46" s="11">
        <v>2</v>
      </c>
      <c r="E46" s="11">
        <v>3</v>
      </c>
      <c r="F46" s="11">
        <v>1</v>
      </c>
      <c r="G46" s="11">
        <v>2</v>
      </c>
      <c r="H46" s="11">
        <v>1</v>
      </c>
      <c r="I46" s="11">
        <v>2</v>
      </c>
      <c r="J46" s="11">
        <v>3</v>
      </c>
      <c r="K46" s="11">
        <v>15</v>
      </c>
      <c r="L46" s="11">
        <v>20</v>
      </c>
      <c r="M46" s="11">
        <v>30</v>
      </c>
      <c r="N46" s="11">
        <v>40</v>
      </c>
      <c r="O46" s="11">
        <v>50</v>
      </c>
      <c r="P46" s="11">
        <v>4.5</v>
      </c>
    </row>
    <row r="47" spans="1:16">
      <c r="A47" s="38" t="s">
        <v>120</v>
      </c>
      <c r="B47" s="12">
        <v>2</v>
      </c>
      <c r="C47" s="12">
        <v>2</v>
      </c>
      <c r="D47" s="12">
        <v>1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2</v>
      </c>
      <c r="N47" s="12">
        <v>3</v>
      </c>
      <c r="O47" s="12">
        <v>4</v>
      </c>
      <c r="P47" s="12">
        <v>32</v>
      </c>
    </row>
    <row r="48" spans="1:16">
      <c r="A48" s="39" t="s">
        <v>121</v>
      </c>
      <c r="B48" s="11">
        <v>1</v>
      </c>
      <c r="C48" s="11">
        <v>1</v>
      </c>
      <c r="D48" s="11">
        <v>1</v>
      </c>
      <c r="E48" s="11">
        <v>1</v>
      </c>
      <c r="F48" s="11">
        <v>1</v>
      </c>
      <c r="G48" s="11">
        <v>1</v>
      </c>
      <c r="H48" s="11">
        <v>1</v>
      </c>
      <c r="I48" s="11">
        <v>1</v>
      </c>
      <c r="J48" s="11">
        <v>1</v>
      </c>
      <c r="K48" s="11">
        <v>0.5</v>
      </c>
      <c r="L48" s="11">
        <v>0.8</v>
      </c>
      <c r="M48" s="11">
        <v>1</v>
      </c>
      <c r="N48" s="11">
        <v>1.3</v>
      </c>
      <c r="O48" s="11">
        <v>1.5</v>
      </c>
      <c r="P48" s="11">
        <v>100</v>
      </c>
    </row>
    <row r="49" spans="1:16">
      <c r="A49" s="40" t="s">
        <v>5</v>
      </c>
      <c r="B49" s="13">
        <v>4</v>
      </c>
      <c r="C49" s="13">
        <v>3</v>
      </c>
      <c r="D49" s="13">
        <v>1</v>
      </c>
      <c r="E49" s="13">
        <v>3</v>
      </c>
      <c r="F49" s="13">
        <v>1</v>
      </c>
      <c r="G49" s="13">
        <v>2</v>
      </c>
      <c r="H49" s="13">
        <v>2</v>
      </c>
      <c r="I49" s="13">
        <v>2</v>
      </c>
      <c r="J49" s="13">
        <v>2</v>
      </c>
      <c r="K49" s="13">
        <v>5</v>
      </c>
      <c r="L49" s="13">
        <v>8</v>
      </c>
      <c r="M49" s="13">
        <v>11</v>
      </c>
      <c r="N49" s="13">
        <v>14</v>
      </c>
      <c r="O49" s="13">
        <v>17</v>
      </c>
      <c r="P49" s="13">
        <v>19.5</v>
      </c>
    </row>
    <row r="50" spans="1:16">
      <c r="A50" s="39" t="s">
        <v>122</v>
      </c>
      <c r="B50" s="11">
        <v>3</v>
      </c>
      <c r="C50" s="11">
        <v>3</v>
      </c>
      <c r="D50" s="11">
        <v>1</v>
      </c>
      <c r="E50" s="11">
        <v>3</v>
      </c>
      <c r="F50" s="11">
        <v>1</v>
      </c>
      <c r="G50" s="11">
        <v>2</v>
      </c>
      <c r="H50" s="11">
        <v>2</v>
      </c>
      <c r="I50" s="11">
        <v>2</v>
      </c>
      <c r="J50" s="11">
        <v>2</v>
      </c>
      <c r="K50" s="11">
        <v>10</v>
      </c>
      <c r="L50" s="11">
        <v>15</v>
      </c>
      <c r="M50" s="11">
        <v>20</v>
      </c>
      <c r="N50" s="11">
        <v>25</v>
      </c>
      <c r="O50" s="11">
        <v>30</v>
      </c>
      <c r="P50" s="11">
        <v>11</v>
      </c>
    </row>
    <row r="51" spans="1:16">
      <c r="A51" s="40" t="s">
        <v>123</v>
      </c>
      <c r="B51" s="13">
        <v>3</v>
      </c>
      <c r="C51" s="13">
        <v>3</v>
      </c>
      <c r="D51" s="13">
        <v>1</v>
      </c>
      <c r="E51" s="13">
        <v>3</v>
      </c>
      <c r="F51" s="13">
        <v>1</v>
      </c>
      <c r="G51" s="13">
        <v>2</v>
      </c>
      <c r="H51" s="13">
        <v>2</v>
      </c>
      <c r="I51" s="13">
        <v>2</v>
      </c>
      <c r="J51" s="13">
        <v>2</v>
      </c>
      <c r="K51" s="13">
        <v>40</v>
      </c>
      <c r="L51" s="13">
        <v>55</v>
      </c>
      <c r="M51" s="13">
        <v>60</v>
      </c>
      <c r="N51" s="13">
        <v>75</v>
      </c>
      <c r="O51" s="13">
        <v>90</v>
      </c>
      <c r="P51" s="13">
        <v>4.2</v>
      </c>
    </row>
    <row r="52" spans="1:16">
      <c r="A52" s="39" t="s">
        <v>124</v>
      </c>
      <c r="B52" s="11">
        <v>4</v>
      </c>
      <c r="C52" s="11">
        <v>4</v>
      </c>
      <c r="D52" s="11">
        <v>3</v>
      </c>
      <c r="E52" s="11">
        <v>4</v>
      </c>
      <c r="F52" s="11">
        <v>2</v>
      </c>
      <c r="G52" s="11">
        <v>2</v>
      </c>
      <c r="H52" s="11">
        <v>2</v>
      </c>
      <c r="I52" s="11">
        <v>2</v>
      </c>
      <c r="J52" s="11">
        <v>2</v>
      </c>
      <c r="K52" s="11">
        <v>20</v>
      </c>
      <c r="L52" s="11">
        <v>30</v>
      </c>
      <c r="M52" s="11">
        <v>40</v>
      </c>
      <c r="N52" s="11">
        <v>60</v>
      </c>
      <c r="O52" s="11">
        <v>80</v>
      </c>
      <c r="P52" s="11">
        <v>4.4000000000000004</v>
      </c>
    </row>
    <row r="53" spans="1:16">
      <c r="A53" s="38" t="s">
        <v>125</v>
      </c>
      <c r="B53" s="12">
        <v>2</v>
      </c>
      <c r="C53" s="12">
        <v>2</v>
      </c>
      <c r="D53" s="12">
        <v>1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20</v>
      </c>
      <c r="L53" s="12">
        <v>40</v>
      </c>
      <c r="M53" s="12">
        <v>60</v>
      </c>
      <c r="N53" s="12">
        <v>80</v>
      </c>
      <c r="O53" s="12">
        <v>100</v>
      </c>
      <c r="P53" s="12">
        <v>3</v>
      </c>
    </row>
    <row r="54" spans="1:16">
      <c r="A54" s="39" t="s">
        <v>126</v>
      </c>
      <c r="B54" s="11">
        <v>7</v>
      </c>
      <c r="C54" s="11">
        <v>6</v>
      </c>
      <c r="D54" s="11">
        <v>2</v>
      </c>
      <c r="E54" s="11">
        <v>3</v>
      </c>
      <c r="F54" s="11">
        <v>2</v>
      </c>
      <c r="G54" s="11">
        <v>2</v>
      </c>
      <c r="H54" s="11">
        <v>2</v>
      </c>
      <c r="I54" s="11">
        <v>1</v>
      </c>
      <c r="J54" s="11">
        <v>3</v>
      </c>
      <c r="K54" s="11">
        <v>20</v>
      </c>
      <c r="L54" s="11">
        <v>30</v>
      </c>
      <c r="M54" s="11">
        <v>40</v>
      </c>
      <c r="N54" s="11">
        <v>50</v>
      </c>
      <c r="O54" s="11">
        <v>60</v>
      </c>
      <c r="P54" s="11">
        <v>5</v>
      </c>
    </row>
    <row r="55" spans="1:16">
      <c r="A55" s="38" t="s">
        <v>127</v>
      </c>
      <c r="B55" s="12">
        <v>7</v>
      </c>
      <c r="C55" s="12">
        <v>6</v>
      </c>
      <c r="D55" s="12">
        <v>3</v>
      </c>
      <c r="E55" s="12">
        <v>4</v>
      </c>
      <c r="F55" s="12">
        <v>1</v>
      </c>
      <c r="G55" s="12">
        <v>2</v>
      </c>
      <c r="H55" s="12">
        <v>1</v>
      </c>
      <c r="I55" s="12">
        <v>3</v>
      </c>
      <c r="J55" s="12">
        <v>1</v>
      </c>
      <c r="K55" s="12">
        <v>40</v>
      </c>
      <c r="L55" s="12">
        <v>60</v>
      </c>
      <c r="M55" s="12">
        <v>80</v>
      </c>
      <c r="N55" s="12">
        <v>100</v>
      </c>
      <c r="O55" s="12">
        <v>120</v>
      </c>
      <c r="P55" s="12">
        <v>4.3</v>
      </c>
    </row>
    <row r="56" spans="1:16">
      <c r="A56" s="39" t="s">
        <v>128</v>
      </c>
      <c r="B56" s="11">
        <v>2</v>
      </c>
      <c r="C56" s="11">
        <v>2</v>
      </c>
      <c r="D56" s="11">
        <v>1</v>
      </c>
      <c r="E56" s="11">
        <v>1</v>
      </c>
      <c r="F56" s="11">
        <v>1</v>
      </c>
      <c r="G56" s="11">
        <v>1</v>
      </c>
      <c r="H56" s="11">
        <v>1</v>
      </c>
      <c r="I56" s="11">
        <v>1</v>
      </c>
      <c r="J56" s="11">
        <v>1</v>
      </c>
      <c r="K56" s="11">
        <v>60</v>
      </c>
      <c r="L56" s="11">
        <v>70</v>
      </c>
      <c r="M56" s="11">
        <v>80</v>
      </c>
      <c r="N56" s="11">
        <v>90</v>
      </c>
      <c r="O56" s="11">
        <v>100</v>
      </c>
      <c r="P56" s="11">
        <v>1.1000000000000001</v>
      </c>
    </row>
    <row r="57" spans="1:16">
      <c r="A57" s="38" t="s">
        <v>129</v>
      </c>
      <c r="B57" s="12">
        <v>2</v>
      </c>
      <c r="C57" s="12">
        <v>1</v>
      </c>
      <c r="D57" s="12">
        <v>1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3</v>
      </c>
      <c r="L57" s="12">
        <v>6</v>
      </c>
      <c r="M57" s="12">
        <v>9</v>
      </c>
      <c r="N57" s="12">
        <v>12</v>
      </c>
      <c r="O57" s="12">
        <v>15</v>
      </c>
      <c r="P57" s="12">
        <v>7</v>
      </c>
    </row>
    <row r="58" spans="1:16">
      <c r="A58" s="39" t="s">
        <v>130</v>
      </c>
      <c r="B58" s="11">
        <v>4</v>
      </c>
      <c r="C58" s="11">
        <v>5</v>
      </c>
      <c r="D58" s="11">
        <v>3</v>
      </c>
      <c r="E58" s="11">
        <v>5</v>
      </c>
      <c r="F58" s="11">
        <v>2</v>
      </c>
      <c r="G58" s="11">
        <v>2</v>
      </c>
      <c r="H58" s="11">
        <v>1</v>
      </c>
      <c r="I58" s="11">
        <v>1</v>
      </c>
      <c r="J58" s="11">
        <v>2</v>
      </c>
      <c r="K58" s="11">
        <v>40</v>
      </c>
      <c r="L58" s="11">
        <v>50</v>
      </c>
      <c r="M58" s="11">
        <v>60</v>
      </c>
      <c r="N58" s="11">
        <v>70</v>
      </c>
      <c r="O58" s="11">
        <v>80</v>
      </c>
      <c r="P58" s="11">
        <v>4.0999999999999996</v>
      </c>
    </row>
    <row r="59" spans="1:16">
      <c r="A59" s="38" t="s">
        <v>131</v>
      </c>
      <c r="B59" s="12">
        <v>3</v>
      </c>
      <c r="C59" s="12">
        <v>5</v>
      </c>
      <c r="D59" s="12">
        <v>3</v>
      </c>
      <c r="E59" s="12">
        <v>5</v>
      </c>
      <c r="F59" s="12">
        <v>2</v>
      </c>
      <c r="G59" s="12">
        <v>2</v>
      </c>
      <c r="H59" s="12">
        <v>2</v>
      </c>
      <c r="I59" s="12">
        <v>1</v>
      </c>
      <c r="J59" s="12">
        <v>2</v>
      </c>
      <c r="K59" s="12">
        <v>12</v>
      </c>
      <c r="L59" s="12">
        <v>18</v>
      </c>
      <c r="M59" s="12">
        <v>22</v>
      </c>
      <c r="N59" s="12">
        <v>26</v>
      </c>
      <c r="O59" s="12">
        <v>30</v>
      </c>
      <c r="P59" s="12">
        <v>10</v>
      </c>
    </row>
    <row r="60" spans="1:16">
      <c r="A60" s="39" t="s">
        <v>132</v>
      </c>
      <c r="B60" s="11">
        <v>5</v>
      </c>
      <c r="C60" s="11">
        <v>5</v>
      </c>
      <c r="D60" s="11">
        <v>3</v>
      </c>
      <c r="E60" s="11">
        <v>5</v>
      </c>
      <c r="F60" s="11">
        <v>2</v>
      </c>
      <c r="G60" s="11">
        <v>1</v>
      </c>
      <c r="H60" s="11">
        <v>2</v>
      </c>
      <c r="I60" s="11">
        <v>1</v>
      </c>
      <c r="J60" s="11">
        <v>2</v>
      </c>
      <c r="K60" s="11">
        <v>20</v>
      </c>
      <c r="L60" s="11">
        <v>35</v>
      </c>
      <c r="M60" s="11">
        <v>50</v>
      </c>
      <c r="N60" s="11">
        <v>70</v>
      </c>
      <c r="O60" s="11">
        <v>80</v>
      </c>
      <c r="P60" s="11">
        <v>5</v>
      </c>
    </row>
    <row r="61" spans="1:16">
      <c r="A61" s="38" t="s">
        <v>133</v>
      </c>
      <c r="B61" s="12">
        <v>5</v>
      </c>
      <c r="C61" s="12">
        <v>6</v>
      </c>
      <c r="D61" s="12">
        <v>3</v>
      </c>
      <c r="E61" s="12">
        <v>5</v>
      </c>
      <c r="F61" s="12">
        <v>1</v>
      </c>
      <c r="G61" s="12">
        <v>1</v>
      </c>
      <c r="H61" s="12">
        <v>2</v>
      </c>
      <c r="I61" s="12">
        <v>2</v>
      </c>
      <c r="J61" s="12">
        <v>1</v>
      </c>
      <c r="K61" s="12">
        <v>30</v>
      </c>
      <c r="L61" s="12">
        <v>45</v>
      </c>
      <c r="M61" s="12">
        <v>55</v>
      </c>
      <c r="N61" s="12">
        <v>75</v>
      </c>
      <c r="O61" s="12">
        <v>90</v>
      </c>
      <c r="P61" s="12">
        <v>5</v>
      </c>
    </row>
    <row r="62" spans="1:16">
      <c r="A62" s="39" t="s">
        <v>134</v>
      </c>
      <c r="B62" s="11">
        <v>5</v>
      </c>
      <c r="C62" s="11">
        <v>7</v>
      </c>
      <c r="D62" s="11">
        <v>3</v>
      </c>
      <c r="E62" s="11">
        <v>4</v>
      </c>
      <c r="F62" s="11">
        <v>2</v>
      </c>
      <c r="G62" s="11">
        <v>2</v>
      </c>
      <c r="H62" s="11">
        <v>2</v>
      </c>
      <c r="I62" s="11">
        <v>1</v>
      </c>
      <c r="J62" s="11">
        <v>2</v>
      </c>
      <c r="K62" s="11">
        <v>45</v>
      </c>
      <c r="L62" s="11">
        <v>60</v>
      </c>
      <c r="M62" s="11">
        <v>75</v>
      </c>
      <c r="N62" s="11">
        <v>90</v>
      </c>
      <c r="O62" s="11">
        <v>105</v>
      </c>
      <c r="P62" s="11">
        <v>4.2</v>
      </c>
    </row>
    <row r="63" spans="1:16">
      <c r="A63" s="38" t="s">
        <v>135</v>
      </c>
      <c r="B63" s="12">
        <v>3</v>
      </c>
      <c r="C63" s="12">
        <v>3</v>
      </c>
      <c r="D63" s="12">
        <v>1</v>
      </c>
      <c r="E63" s="12">
        <v>1</v>
      </c>
      <c r="F63" s="12">
        <v>2</v>
      </c>
      <c r="G63" s="12">
        <v>1</v>
      </c>
      <c r="H63" s="12">
        <v>1</v>
      </c>
      <c r="I63" s="12">
        <v>2</v>
      </c>
      <c r="J63" s="12">
        <v>3</v>
      </c>
      <c r="K63" s="12">
        <v>8</v>
      </c>
      <c r="L63" s="12">
        <v>12</v>
      </c>
      <c r="M63" s="12">
        <v>15</v>
      </c>
      <c r="N63" s="12">
        <v>18</v>
      </c>
      <c r="O63" s="12">
        <v>22</v>
      </c>
      <c r="P63" s="12">
        <v>7</v>
      </c>
    </row>
    <row r="64" spans="1:16">
      <c r="A64" s="39" t="s">
        <v>136</v>
      </c>
      <c r="B64" s="11">
        <v>3</v>
      </c>
      <c r="C64" s="11">
        <v>4</v>
      </c>
      <c r="D64" s="11">
        <v>1</v>
      </c>
      <c r="E64" s="11">
        <v>3</v>
      </c>
      <c r="F64" s="11">
        <v>2</v>
      </c>
      <c r="G64" s="11">
        <v>1</v>
      </c>
      <c r="H64" s="11">
        <v>2</v>
      </c>
      <c r="I64" s="11">
        <v>3</v>
      </c>
      <c r="J64" s="11">
        <v>3</v>
      </c>
      <c r="K64" s="11">
        <v>50</v>
      </c>
      <c r="L64" s="11">
        <v>60</v>
      </c>
      <c r="M64" s="11">
        <v>70</v>
      </c>
      <c r="N64" s="11">
        <v>80</v>
      </c>
      <c r="O64" s="11">
        <v>90</v>
      </c>
      <c r="P64" s="11">
        <v>2.9</v>
      </c>
    </row>
    <row r="65" spans="1:16">
      <c r="A65" s="38" t="s">
        <v>137</v>
      </c>
      <c r="B65" s="12">
        <v>2</v>
      </c>
      <c r="C65" s="12">
        <v>2</v>
      </c>
      <c r="D65" s="12">
        <v>1</v>
      </c>
      <c r="E65" s="12">
        <v>1</v>
      </c>
      <c r="F65" s="12">
        <v>2</v>
      </c>
      <c r="G65" s="12">
        <v>1</v>
      </c>
      <c r="H65" s="12">
        <v>2</v>
      </c>
      <c r="I65" s="12">
        <v>2</v>
      </c>
      <c r="J65" s="12">
        <v>2</v>
      </c>
      <c r="K65" s="12">
        <v>60</v>
      </c>
      <c r="L65" s="12">
        <v>70</v>
      </c>
      <c r="M65" s="12">
        <v>80</v>
      </c>
      <c r="N65" s="12">
        <v>90</v>
      </c>
      <c r="O65" s="12">
        <v>100</v>
      </c>
      <c r="P65" s="12">
        <v>1.3</v>
      </c>
    </row>
    <row r="66" spans="1:16">
      <c r="A66" s="40" t="s">
        <v>138</v>
      </c>
      <c r="B66" s="13">
        <v>4</v>
      </c>
      <c r="C66" s="13">
        <v>4</v>
      </c>
      <c r="D66" s="13">
        <v>3</v>
      </c>
      <c r="E66" s="13">
        <v>4</v>
      </c>
      <c r="F66" s="13">
        <v>2</v>
      </c>
      <c r="G66" s="13">
        <v>2</v>
      </c>
      <c r="H66" s="13">
        <v>1</v>
      </c>
      <c r="I66" s="13">
        <v>2</v>
      </c>
      <c r="J66" s="13">
        <v>1</v>
      </c>
      <c r="K66" s="13">
        <v>30</v>
      </c>
      <c r="L66" s="13">
        <v>50</v>
      </c>
      <c r="M66" s="13">
        <v>60</v>
      </c>
      <c r="N66" s="13">
        <v>80</v>
      </c>
      <c r="O66" s="13">
        <v>100</v>
      </c>
      <c r="P66" s="13">
        <v>4</v>
      </c>
    </row>
    <row r="67" spans="1:16">
      <c r="A67" s="38" t="s">
        <v>139</v>
      </c>
      <c r="B67" s="12">
        <v>3</v>
      </c>
      <c r="C67" s="12">
        <v>3</v>
      </c>
      <c r="D67" s="12">
        <v>1</v>
      </c>
      <c r="E67" s="12">
        <v>2</v>
      </c>
      <c r="F67" s="12">
        <v>1</v>
      </c>
      <c r="G67" s="12">
        <v>2</v>
      </c>
      <c r="H67" s="12">
        <v>2</v>
      </c>
      <c r="I67" s="12">
        <v>1</v>
      </c>
      <c r="J67" s="12">
        <v>3</v>
      </c>
      <c r="K67" s="12">
        <v>25</v>
      </c>
      <c r="L67" s="12">
        <v>38</v>
      </c>
      <c r="M67" s="12">
        <v>50</v>
      </c>
      <c r="N67" s="12">
        <v>62</v>
      </c>
      <c r="O67" s="12">
        <v>75</v>
      </c>
      <c r="P67" s="12">
        <v>4.2</v>
      </c>
    </row>
    <row r="68" spans="1:16">
      <c r="A68" s="39" t="s">
        <v>140</v>
      </c>
      <c r="B68" s="11">
        <v>3</v>
      </c>
      <c r="C68" s="11">
        <v>3</v>
      </c>
      <c r="D68" s="11">
        <v>1</v>
      </c>
      <c r="E68" s="11">
        <v>2</v>
      </c>
      <c r="F68" s="11">
        <v>1</v>
      </c>
      <c r="G68" s="11">
        <v>2</v>
      </c>
      <c r="H68" s="11">
        <v>2</v>
      </c>
      <c r="I68" s="11">
        <v>1</v>
      </c>
      <c r="J68" s="11">
        <v>3</v>
      </c>
      <c r="K68" s="11">
        <v>5</v>
      </c>
      <c r="L68" s="11">
        <v>8</v>
      </c>
      <c r="M68" s="11">
        <v>10</v>
      </c>
      <c r="N68" s="11">
        <v>13</v>
      </c>
      <c r="O68" s="11">
        <v>15</v>
      </c>
      <c r="P68" s="11">
        <v>22</v>
      </c>
    </row>
    <row r="69" spans="1:16">
      <c r="A69" s="38" t="s">
        <v>141</v>
      </c>
      <c r="B69" s="12">
        <v>3</v>
      </c>
      <c r="C69" s="12">
        <v>2</v>
      </c>
      <c r="D69" s="12">
        <v>1</v>
      </c>
      <c r="E69" s="12">
        <v>2</v>
      </c>
      <c r="F69" s="12">
        <v>1</v>
      </c>
      <c r="G69" s="12">
        <v>2</v>
      </c>
      <c r="H69" s="12">
        <v>3</v>
      </c>
      <c r="I69" s="12">
        <v>1</v>
      </c>
      <c r="J69" s="12">
        <v>2</v>
      </c>
      <c r="K69" s="12">
        <v>1</v>
      </c>
      <c r="L69" s="12">
        <v>2</v>
      </c>
      <c r="M69" s="12">
        <v>3</v>
      </c>
      <c r="N69" s="12">
        <v>4</v>
      </c>
      <c r="O69" s="12">
        <v>5</v>
      </c>
      <c r="P69" s="12">
        <v>25</v>
      </c>
    </row>
    <row r="70" spans="1:16">
      <c r="A70" s="39" t="s">
        <v>142</v>
      </c>
      <c r="B70" s="11">
        <v>3</v>
      </c>
      <c r="C70" s="11">
        <v>4</v>
      </c>
      <c r="D70" s="11">
        <v>2</v>
      </c>
      <c r="E70" s="11">
        <v>2</v>
      </c>
      <c r="F70" s="11">
        <v>2</v>
      </c>
      <c r="G70" s="11">
        <v>1</v>
      </c>
      <c r="H70" s="11">
        <v>1</v>
      </c>
      <c r="I70" s="11">
        <v>1</v>
      </c>
      <c r="J70" s="11">
        <v>1</v>
      </c>
      <c r="K70" s="11">
        <v>4</v>
      </c>
      <c r="L70" s="11">
        <v>8</v>
      </c>
      <c r="M70" s="11">
        <v>12</v>
      </c>
      <c r="N70" s="11">
        <v>15</v>
      </c>
      <c r="O70" s="11">
        <v>18</v>
      </c>
      <c r="P70" s="11">
        <v>19</v>
      </c>
    </row>
    <row r="71" spans="1:16">
      <c r="A71" s="38" t="s">
        <v>143</v>
      </c>
      <c r="B71" s="12">
        <v>2</v>
      </c>
      <c r="C71" s="12">
        <v>3</v>
      </c>
      <c r="D71" s="12">
        <v>1</v>
      </c>
      <c r="E71" s="12">
        <v>1</v>
      </c>
      <c r="F71" s="12">
        <v>1</v>
      </c>
      <c r="G71" s="12">
        <v>1</v>
      </c>
      <c r="H71" s="12">
        <v>1</v>
      </c>
      <c r="I71" s="12">
        <v>2</v>
      </c>
      <c r="J71" s="12">
        <v>1</v>
      </c>
      <c r="K71" s="12">
        <v>4</v>
      </c>
      <c r="L71" s="12">
        <v>8</v>
      </c>
      <c r="M71" s="12">
        <v>12</v>
      </c>
      <c r="N71" s="12">
        <v>15</v>
      </c>
      <c r="O71" s="12">
        <v>18</v>
      </c>
      <c r="P71" s="12">
        <v>19</v>
      </c>
    </row>
    <row r="72" spans="1:16">
      <c r="A72" s="39" t="s">
        <v>144</v>
      </c>
      <c r="B72" s="11">
        <v>3</v>
      </c>
      <c r="C72" s="11">
        <v>3</v>
      </c>
      <c r="D72" s="11">
        <v>2</v>
      </c>
      <c r="E72" s="11">
        <v>2</v>
      </c>
      <c r="F72" s="11">
        <v>2</v>
      </c>
      <c r="G72" s="11">
        <v>1</v>
      </c>
      <c r="H72" s="11">
        <v>2</v>
      </c>
      <c r="I72" s="11">
        <v>3</v>
      </c>
      <c r="J72" s="11">
        <v>2</v>
      </c>
      <c r="K72" s="11">
        <v>15</v>
      </c>
      <c r="L72" s="11">
        <v>30</v>
      </c>
      <c r="M72" s="11">
        <v>40</v>
      </c>
      <c r="N72" s="11">
        <v>50</v>
      </c>
      <c r="O72" s="11">
        <v>60</v>
      </c>
      <c r="P72" s="11">
        <v>3.5</v>
      </c>
    </row>
    <row r="73" spans="1:16">
      <c r="A73" s="38" t="s">
        <v>145</v>
      </c>
      <c r="B73" s="12">
        <v>5</v>
      </c>
      <c r="C73" s="12">
        <v>5</v>
      </c>
      <c r="D73" s="12">
        <v>3</v>
      </c>
      <c r="E73" s="12">
        <v>5</v>
      </c>
      <c r="F73" s="12">
        <v>2</v>
      </c>
      <c r="G73" s="12">
        <v>2</v>
      </c>
      <c r="H73" s="12">
        <v>2</v>
      </c>
      <c r="I73" s="12">
        <v>1</v>
      </c>
      <c r="J73" s="12">
        <v>2</v>
      </c>
      <c r="K73" s="12">
        <v>30</v>
      </c>
      <c r="L73" s="12">
        <v>50</v>
      </c>
      <c r="M73" s="12">
        <v>65</v>
      </c>
      <c r="N73" s="12">
        <v>80</v>
      </c>
      <c r="O73" s="12">
        <v>95</v>
      </c>
      <c r="P73" s="12">
        <v>4.5</v>
      </c>
    </row>
    <row r="74" spans="1:16">
      <c r="A74" s="39" t="s">
        <v>146</v>
      </c>
      <c r="B74" s="11">
        <v>3</v>
      </c>
      <c r="C74" s="11">
        <v>2</v>
      </c>
      <c r="D74" s="11">
        <v>1</v>
      </c>
      <c r="E74" s="11">
        <v>2</v>
      </c>
      <c r="F74" s="11">
        <v>1</v>
      </c>
      <c r="G74" s="11">
        <v>1</v>
      </c>
      <c r="H74" s="11">
        <v>2</v>
      </c>
      <c r="I74" s="11">
        <v>1</v>
      </c>
      <c r="J74" s="11">
        <v>2</v>
      </c>
      <c r="K74" s="11">
        <v>4</v>
      </c>
      <c r="L74" s="11">
        <v>6</v>
      </c>
      <c r="M74" s="11">
        <v>8</v>
      </c>
      <c r="N74" s="11">
        <v>9</v>
      </c>
      <c r="O74" s="11">
        <v>10</v>
      </c>
      <c r="P74" s="11">
        <v>30</v>
      </c>
    </row>
    <row r="75" spans="1:16">
      <c r="A75" s="38" t="s">
        <v>147</v>
      </c>
      <c r="B75" s="12">
        <v>3</v>
      </c>
      <c r="C75" s="12">
        <v>2</v>
      </c>
      <c r="D75" s="12">
        <v>1</v>
      </c>
      <c r="E75" s="12">
        <v>2</v>
      </c>
      <c r="F75" s="12">
        <v>1</v>
      </c>
      <c r="G75" s="12">
        <v>1</v>
      </c>
      <c r="H75" s="12">
        <v>2</v>
      </c>
      <c r="I75" s="12">
        <v>2</v>
      </c>
      <c r="J75" s="12">
        <v>1</v>
      </c>
      <c r="K75" s="12">
        <v>4</v>
      </c>
      <c r="L75" s="12">
        <v>6</v>
      </c>
      <c r="M75" s="12">
        <v>8</v>
      </c>
      <c r="N75" s="12">
        <v>9</v>
      </c>
      <c r="O75" s="12">
        <v>10</v>
      </c>
      <c r="P75" s="12">
        <v>30</v>
      </c>
    </row>
    <row r="76" spans="1:16">
      <c r="A76" s="39" t="s">
        <v>148</v>
      </c>
      <c r="B76" s="11">
        <v>2</v>
      </c>
      <c r="C76" s="11">
        <v>2</v>
      </c>
      <c r="D76" s="11">
        <v>1</v>
      </c>
      <c r="E76" s="11">
        <v>1</v>
      </c>
      <c r="F76" s="11">
        <v>1</v>
      </c>
      <c r="G76" s="11">
        <v>2</v>
      </c>
      <c r="H76" s="11">
        <v>1</v>
      </c>
      <c r="I76" s="11">
        <v>2</v>
      </c>
      <c r="J76" s="11">
        <v>1</v>
      </c>
      <c r="K76" s="11">
        <v>20</v>
      </c>
      <c r="L76" s="11">
        <v>25</v>
      </c>
      <c r="M76" s="11">
        <v>30</v>
      </c>
      <c r="N76" s="11">
        <v>35</v>
      </c>
      <c r="O76" s="11">
        <v>40</v>
      </c>
      <c r="P76" s="11">
        <v>4</v>
      </c>
    </row>
    <row r="77" spans="1:16">
      <c r="A77" s="38" t="s">
        <v>149</v>
      </c>
      <c r="B77" s="12">
        <v>2</v>
      </c>
      <c r="C77" s="12">
        <v>2</v>
      </c>
      <c r="D77" s="12">
        <v>1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25</v>
      </c>
      <c r="L77" s="12">
        <v>30</v>
      </c>
      <c r="M77" s="12">
        <v>35</v>
      </c>
      <c r="N77" s="12">
        <v>40</v>
      </c>
      <c r="O77" s="12">
        <v>45</v>
      </c>
      <c r="P77" s="12">
        <v>5.5</v>
      </c>
    </row>
    <row r="78" spans="1:16">
      <c r="A78" s="39" t="s">
        <v>150</v>
      </c>
      <c r="B78" s="11">
        <v>3</v>
      </c>
      <c r="C78" s="11">
        <v>3</v>
      </c>
      <c r="D78" s="11">
        <v>1</v>
      </c>
      <c r="E78" s="11">
        <v>3</v>
      </c>
      <c r="F78" s="11">
        <v>1</v>
      </c>
      <c r="G78" s="11">
        <v>1</v>
      </c>
      <c r="H78" s="11">
        <v>1</v>
      </c>
      <c r="I78" s="11">
        <v>1</v>
      </c>
      <c r="J78" s="11">
        <v>2</v>
      </c>
      <c r="K78" s="11">
        <v>40</v>
      </c>
      <c r="L78" s="11">
        <v>50</v>
      </c>
      <c r="M78" s="11">
        <v>60</v>
      </c>
      <c r="N78" s="11">
        <v>50</v>
      </c>
      <c r="O78" s="11">
        <v>60</v>
      </c>
      <c r="P78" s="11">
        <v>5</v>
      </c>
    </row>
    <row r="79" spans="1:16">
      <c r="A79" s="38" t="s">
        <v>151</v>
      </c>
      <c r="B79" s="12">
        <v>3</v>
      </c>
      <c r="C79" s="12">
        <v>3</v>
      </c>
      <c r="D79" s="12">
        <v>2</v>
      </c>
      <c r="E79" s="12">
        <v>2</v>
      </c>
      <c r="F79" s="12">
        <v>1</v>
      </c>
      <c r="G79" s="12">
        <v>2</v>
      </c>
      <c r="H79" s="12">
        <v>1</v>
      </c>
      <c r="I79" s="12">
        <v>2</v>
      </c>
      <c r="J79" s="12">
        <v>1</v>
      </c>
      <c r="K79" s="12">
        <v>7</v>
      </c>
      <c r="L79" s="12">
        <v>10</v>
      </c>
      <c r="M79" s="12">
        <v>13</v>
      </c>
      <c r="N79" s="12">
        <v>16</v>
      </c>
      <c r="O79" s="12">
        <v>19</v>
      </c>
      <c r="P79" s="12">
        <v>12</v>
      </c>
    </row>
    <row r="80" spans="1:16">
      <c r="A80" s="4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>
      <c r="A81" s="2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>
      <c r="A82" s="2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>
      <c r="A83" s="2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>
      <c r="A84" s="2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>
      <c r="A85" s="2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>
      <c r="A86" s="2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>
      <c r="A87" s="2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>
      <c r="A88" s="2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>
      <c r="A89" s="2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>
      <c r="A90" s="2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>
      <c r="A91" s="2"/>
    </row>
    <row r="92" spans="1:16">
      <c r="A92" s="2"/>
    </row>
    <row r="93" spans="1:16">
      <c r="A93" s="2"/>
    </row>
    <row r="94" spans="1:16">
      <c r="A94" s="2"/>
    </row>
    <row r="95" spans="1:16">
      <c r="A95" s="2"/>
    </row>
    <row r="96" spans="1:16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</sheetData>
  <mergeCells count="1">
    <mergeCell ref="K1:O1"/>
  </mergeCells>
  <pageMargins left="0.7" right="0.7" top="0.75" bottom="0.75" header="0.3" footer="0.3"/>
  <pageSetup orientation="portrait" r:id="rId1"/>
  <headerFooter>
    <oddHeader xml:space="preserve">&amp;L
&amp;G
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EF07F-70BA-A343-9BF4-676B291C99FF}">
  <dimension ref="A1:T50"/>
  <sheetViews>
    <sheetView view="pageLayout" topLeftCell="A22" zoomScale="131" zoomScaleNormal="100" zoomScalePageLayoutView="131" workbookViewId="0">
      <selection activeCell="P44" sqref="P44"/>
    </sheetView>
  </sheetViews>
  <sheetFormatPr baseColWidth="10" defaultColWidth="11.42578125" defaultRowHeight="15"/>
  <cols>
    <col min="1" max="1" width="6.42578125" customWidth="1"/>
    <col min="2" max="3" width="4.140625" bestFit="1" customWidth="1"/>
    <col min="4" max="4" width="4.28515625" customWidth="1"/>
    <col min="5" max="5" width="4.28515625" bestFit="1" customWidth="1"/>
    <col min="6" max="6" width="3.42578125" customWidth="1"/>
    <col min="7" max="7" width="6.28515625" customWidth="1"/>
    <col min="8" max="9" width="4.140625" bestFit="1" customWidth="1"/>
    <col min="10" max="11" width="4.28515625" bestFit="1" customWidth="1"/>
    <col min="12" max="12" width="3.42578125" customWidth="1"/>
    <col min="13" max="13" width="6.28515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14" t="s">
        <v>152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</row>
    <row r="2" spans="1:20">
      <c r="A2" s="215" t="s">
        <v>153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</row>
    <row r="3" spans="1:20">
      <c r="A3" s="213" t="s">
        <v>154</v>
      </c>
      <c r="B3" s="213"/>
      <c r="C3" s="213"/>
      <c r="D3" s="213"/>
      <c r="E3" s="213"/>
      <c r="F3" s="216" t="s">
        <v>7</v>
      </c>
      <c r="G3" s="217"/>
      <c r="H3" s="217"/>
      <c r="I3" s="217"/>
      <c r="J3" s="217"/>
      <c r="K3" s="217"/>
      <c r="L3" s="217"/>
      <c r="M3" s="216" t="s">
        <v>8</v>
      </c>
      <c r="N3" s="217"/>
      <c r="O3" s="217"/>
      <c r="P3" s="217"/>
      <c r="Q3" s="218"/>
      <c r="R3" s="218"/>
      <c r="S3" s="219"/>
    </row>
    <row r="4" spans="1:20">
      <c r="A4" s="211" t="s">
        <v>155</v>
      </c>
      <c r="B4" s="211"/>
      <c r="C4" s="211"/>
      <c r="D4" s="211"/>
      <c r="E4" s="212"/>
      <c r="F4" s="14">
        <v>4</v>
      </c>
      <c r="G4" s="220"/>
      <c r="H4" s="220"/>
      <c r="I4" s="221"/>
      <c r="J4" s="222"/>
      <c r="K4" s="223"/>
      <c r="L4" s="224"/>
      <c r="M4" s="14">
        <v>4</v>
      </c>
      <c r="N4" s="220"/>
      <c r="O4" s="220"/>
      <c r="P4" s="221"/>
      <c r="Q4" s="220"/>
      <c r="R4" s="220"/>
      <c r="S4" s="221"/>
    </row>
    <row r="5" spans="1:20">
      <c r="A5" s="211" t="s">
        <v>70</v>
      </c>
      <c r="B5" s="211"/>
      <c r="C5" s="211"/>
      <c r="D5" s="211"/>
      <c r="E5" s="212"/>
      <c r="F5" s="49">
        <v>4.0999999999999996</v>
      </c>
      <c r="G5" s="220"/>
      <c r="H5" s="220"/>
      <c r="I5" s="221"/>
      <c r="J5" s="228">
        <v>10</v>
      </c>
      <c r="K5" s="229"/>
      <c r="L5" s="230"/>
      <c r="M5" s="14">
        <v>4.0999999999999996</v>
      </c>
      <c r="N5" s="220"/>
      <c r="O5" s="220"/>
      <c r="P5" s="221"/>
      <c r="Q5" s="221">
        <v>9</v>
      </c>
      <c r="R5" s="211"/>
      <c r="S5" s="211"/>
    </row>
    <row r="6" spans="1:20">
      <c r="A6" s="211" t="s">
        <v>156</v>
      </c>
      <c r="B6" s="211"/>
      <c r="C6" s="211"/>
      <c r="D6" s="211"/>
      <c r="E6" s="212"/>
      <c r="F6" s="49">
        <v>10.1</v>
      </c>
      <c r="G6" s="220"/>
      <c r="H6" s="220"/>
      <c r="I6" s="221"/>
      <c r="J6" s="222">
        <v>20</v>
      </c>
      <c r="K6" s="223"/>
      <c r="L6" s="224"/>
      <c r="M6" s="60">
        <v>9.1</v>
      </c>
      <c r="N6" s="235"/>
      <c r="O6" s="235"/>
      <c r="P6" s="236"/>
      <c r="Q6" s="221">
        <v>15</v>
      </c>
      <c r="R6" s="211"/>
      <c r="S6" s="211"/>
    </row>
    <row r="7" spans="1:20">
      <c r="A7" s="211" t="s">
        <v>157</v>
      </c>
      <c r="B7" s="211"/>
      <c r="C7" s="211"/>
      <c r="D7" s="211"/>
      <c r="E7" s="212"/>
      <c r="F7" s="49">
        <v>20.100000000000001</v>
      </c>
      <c r="G7" s="220"/>
      <c r="H7" s="220"/>
      <c r="I7" s="221"/>
      <c r="J7" s="222">
        <v>30</v>
      </c>
      <c r="K7" s="223"/>
      <c r="L7" s="224"/>
      <c r="M7" s="14">
        <v>15.1</v>
      </c>
      <c r="N7" s="220"/>
      <c r="O7" s="220"/>
      <c r="P7" s="221"/>
      <c r="Q7" s="221">
        <v>20</v>
      </c>
      <c r="R7" s="211"/>
      <c r="S7" s="211"/>
    </row>
    <row r="8" spans="1:20">
      <c r="A8" s="211" t="s">
        <v>158</v>
      </c>
      <c r="B8" s="211"/>
      <c r="C8" s="211"/>
      <c r="D8" s="211"/>
      <c r="E8" s="212"/>
      <c r="F8" s="49">
        <v>30.1</v>
      </c>
      <c r="G8" s="220"/>
      <c r="H8" s="220"/>
      <c r="I8" s="221"/>
      <c r="J8" s="222">
        <v>40</v>
      </c>
      <c r="K8" s="223"/>
      <c r="L8" s="224"/>
      <c r="M8" s="14">
        <v>20.100000000000001</v>
      </c>
      <c r="N8" s="220"/>
      <c r="O8" s="220"/>
      <c r="P8" s="221"/>
      <c r="Q8" s="221">
        <v>25</v>
      </c>
      <c r="R8" s="211"/>
      <c r="S8" s="211"/>
    </row>
    <row r="9" spans="1:20">
      <c r="A9" s="211" t="s">
        <v>72</v>
      </c>
      <c r="B9" s="211"/>
      <c r="C9" s="211"/>
      <c r="D9" s="211"/>
      <c r="E9" s="212"/>
      <c r="F9" s="49">
        <v>40.1</v>
      </c>
      <c r="G9" s="220"/>
      <c r="H9" s="220"/>
      <c r="I9" s="221"/>
      <c r="J9" s="222">
        <v>60</v>
      </c>
      <c r="K9" s="223"/>
      <c r="L9" s="224"/>
      <c r="M9" s="14">
        <v>25.1</v>
      </c>
      <c r="N9" s="220"/>
      <c r="O9" s="220"/>
      <c r="P9" s="221"/>
      <c r="Q9" s="221">
        <v>35</v>
      </c>
      <c r="R9" s="211"/>
      <c r="S9" s="211"/>
    </row>
    <row r="10" spans="1:20">
      <c r="A10" s="211" t="s">
        <v>73</v>
      </c>
      <c r="B10" s="211"/>
      <c r="C10" s="211"/>
      <c r="D10" s="211"/>
      <c r="E10" s="212"/>
      <c r="F10" s="49">
        <v>60.1</v>
      </c>
      <c r="G10" s="220"/>
      <c r="H10" s="220"/>
      <c r="I10" s="221"/>
      <c r="J10" s="222">
        <v>80</v>
      </c>
      <c r="K10" s="223"/>
      <c r="L10" s="224"/>
      <c r="M10" s="14">
        <v>35.1</v>
      </c>
      <c r="N10" s="220"/>
      <c r="O10" s="220"/>
      <c r="P10" s="221"/>
      <c r="Q10" s="221">
        <v>50</v>
      </c>
      <c r="R10" s="211"/>
      <c r="S10" s="211"/>
    </row>
    <row r="11" spans="1:20">
      <c r="A11" s="211" t="s">
        <v>159</v>
      </c>
      <c r="B11" s="211"/>
      <c r="C11" s="211"/>
      <c r="D11" s="211"/>
      <c r="E11" s="212"/>
      <c r="F11" s="14">
        <v>80</v>
      </c>
      <c r="G11" s="220"/>
      <c r="H11" s="220"/>
      <c r="I11" s="221"/>
      <c r="J11" s="232"/>
      <c r="K11" s="232"/>
      <c r="L11" s="232"/>
      <c r="M11" s="14">
        <v>50</v>
      </c>
      <c r="N11" s="220"/>
      <c r="O11" s="220"/>
      <c r="P11" s="221"/>
      <c r="Q11" s="220"/>
      <c r="R11" s="220"/>
      <c r="S11" s="221"/>
    </row>
    <row r="12" spans="1:20" ht="6.95" customHeight="1">
      <c r="A12" s="8"/>
      <c r="B12" s="8"/>
      <c r="C12" s="8"/>
    </row>
    <row r="13" spans="1:20" ht="15" customHeight="1">
      <c r="A13" s="231" t="s">
        <v>160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4" spans="1:20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</row>
    <row r="15" spans="1:20" ht="11.1" customHeight="1"/>
    <row r="16" spans="1:20">
      <c r="A16" s="225" t="s">
        <v>161</v>
      </c>
      <c r="B16" s="226"/>
      <c r="C16" s="226"/>
      <c r="D16" s="226"/>
      <c r="E16" s="226"/>
      <c r="F16" s="227"/>
      <c r="G16" s="225" t="s">
        <v>162</v>
      </c>
      <c r="H16" s="226"/>
      <c r="I16" s="226"/>
      <c r="J16" s="226"/>
      <c r="K16" s="226"/>
      <c r="L16" s="227"/>
      <c r="M16" s="225" t="s">
        <v>163</v>
      </c>
      <c r="N16" s="226"/>
      <c r="O16" s="226"/>
      <c r="P16" s="226"/>
      <c r="Q16" s="226"/>
      <c r="R16" s="227"/>
    </row>
    <row r="17" spans="1:18" ht="1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 ht="15" customHeight="1">
      <c r="A19" s="56" t="s">
        <v>155</v>
      </c>
      <c r="B19" s="4">
        <v>35</v>
      </c>
      <c r="C19" s="4">
        <v>50</v>
      </c>
      <c r="D19" s="4">
        <v>70</v>
      </c>
      <c r="E19" s="4">
        <v>90</v>
      </c>
      <c r="F19" s="4">
        <v>110</v>
      </c>
      <c r="G19" s="56" t="s">
        <v>155</v>
      </c>
      <c r="H19" s="4">
        <v>50</v>
      </c>
      <c r="I19" s="4">
        <v>70</v>
      </c>
      <c r="J19" s="4">
        <v>90</v>
      </c>
      <c r="K19" s="4">
        <v>110</v>
      </c>
      <c r="L19" s="4">
        <v>130</v>
      </c>
      <c r="M19" s="56" t="s">
        <v>155</v>
      </c>
      <c r="N19" s="4">
        <v>70</v>
      </c>
      <c r="O19" s="4">
        <v>90</v>
      </c>
      <c r="P19" s="4">
        <v>110</v>
      </c>
      <c r="Q19" s="4">
        <v>140</v>
      </c>
      <c r="R19" s="4">
        <v>175</v>
      </c>
    </row>
    <row r="20" spans="1:18">
      <c r="A20" s="56" t="s">
        <v>70</v>
      </c>
      <c r="B20" s="4">
        <v>10</v>
      </c>
      <c r="C20" s="4">
        <v>40</v>
      </c>
      <c r="D20" s="4">
        <v>60</v>
      </c>
      <c r="E20" s="4">
        <v>70</v>
      </c>
      <c r="F20" s="4">
        <v>90</v>
      </c>
      <c r="G20" s="56" t="s">
        <v>70</v>
      </c>
      <c r="H20" s="4">
        <v>35</v>
      </c>
      <c r="I20" s="4">
        <v>50</v>
      </c>
      <c r="J20" s="4">
        <v>70</v>
      </c>
      <c r="K20" s="4">
        <v>90</v>
      </c>
      <c r="L20" s="4">
        <v>110</v>
      </c>
      <c r="M20" s="56" t="s">
        <v>70</v>
      </c>
      <c r="N20" s="4">
        <v>50</v>
      </c>
      <c r="O20" s="4">
        <v>70</v>
      </c>
      <c r="P20" s="4">
        <v>90</v>
      </c>
      <c r="Q20" s="4">
        <v>110</v>
      </c>
      <c r="R20" s="4">
        <v>140</v>
      </c>
    </row>
    <row r="21" spans="1:18" ht="20.100000000000001" customHeight="1">
      <c r="A21" s="56" t="s">
        <v>156</v>
      </c>
      <c r="B21" s="4">
        <v>0</v>
      </c>
      <c r="C21" s="4">
        <v>10</v>
      </c>
      <c r="D21" s="4">
        <v>40</v>
      </c>
      <c r="E21" s="4">
        <v>60</v>
      </c>
      <c r="F21" s="4">
        <v>70</v>
      </c>
      <c r="G21" s="56" t="s">
        <v>156</v>
      </c>
      <c r="H21" s="4">
        <v>10</v>
      </c>
      <c r="I21" s="4">
        <v>35</v>
      </c>
      <c r="J21" s="4">
        <v>50</v>
      </c>
      <c r="K21" s="4">
        <v>70</v>
      </c>
      <c r="L21" s="4">
        <v>90</v>
      </c>
      <c r="M21" s="56" t="s">
        <v>156</v>
      </c>
      <c r="N21" s="4">
        <v>35</v>
      </c>
      <c r="O21" s="4">
        <v>50</v>
      </c>
      <c r="P21" s="4">
        <v>70</v>
      </c>
      <c r="Q21" s="4">
        <v>90</v>
      </c>
      <c r="R21" s="4">
        <v>110</v>
      </c>
    </row>
    <row r="22" spans="1:18">
      <c r="A22" s="56" t="s">
        <v>157</v>
      </c>
      <c r="B22" s="4">
        <v>0</v>
      </c>
      <c r="C22" s="4">
        <v>0</v>
      </c>
      <c r="D22" s="4">
        <v>10</v>
      </c>
      <c r="E22" s="4">
        <v>40</v>
      </c>
      <c r="F22" s="4">
        <v>50</v>
      </c>
      <c r="G22" s="56" t="s">
        <v>157</v>
      </c>
      <c r="H22" s="4">
        <v>0</v>
      </c>
      <c r="I22" s="4">
        <v>10</v>
      </c>
      <c r="J22" s="4">
        <v>35</v>
      </c>
      <c r="K22" s="4">
        <v>50</v>
      </c>
      <c r="L22" s="4">
        <v>70</v>
      </c>
      <c r="M22" s="56" t="s">
        <v>157</v>
      </c>
      <c r="N22" s="4">
        <v>10</v>
      </c>
      <c r="O22" s="4">
        <v>35</v>
      </c>
      <c r="P22" s="4">
        <v>50</v>
      </c>
      <c r="Q22" s="4">
        <v>70</v>
      </c>
      <c r="R22" s="4">
        <v>90</v>
      </c>
    </row>
    <row r="23" spans="1:18" ht="20.100000000000001" customHeight="1">
      <c r="A23" s="56" t="s">
        <v>158</v>
      </c>
      <c r="B23" s="4">
        <v>0</v>
      </c>
      <c r="C23" s="4">
        <v>0</v>
      </c>
      <c r="D23" s="4">
        <v>0</v>
      </c>
      <c r="E23" s="4">
        <v>10</v>
      </c>
      <c r="F23" s="4">
        <v>35</v>
      </c>
      <c r="G23" s="56" t="s">
        <v>158</v>
      </c>
      <c r="H23" s="4">
        <v>0</v>
      </c>
      <c r="I23" s="4">
        <v>0</v>
      </c>
      <c r="J23" s="4">
        <v>10</v>
      </c>
      <c r="K23" s="4">
        <v>35</v>
      </c>
      <c r="L23" s="4">
        <v>50</v>
      </c>
      <c r="M23" s="56" t="s">
        <v>158</v>
      </c>
      <c r="N23" s="4">
        <v>0</v>
      </c>
      <c r="O23" s="4">
        <v>10</v>
      </c>
      <c r="P23" s="4">
        <v>35</v>
      </c>
      <c r="Q23" s="4">
        <v>50</v>
      </c>
      <c r="R23" s="4">
        <v>70</v>
      </c>
    </row>
    <row r="24" spans="1:18">
      <c r="A24" s="56" t="s">
        <v>72</v>
      </c>
      <c r="B24" s="4">
        <v>0</v>
      </c>
      <c r="C24" s="4">
        <v>0</v>
      </c>
      <c r="D24" s="4">
        <v>0</v>
      </c>
      <c r="E24" s="4">
        <v>0</v>
      </c>
      <c r="F24" s="4">
        <v>10</v>
      </c>
      <c r="G24" s="56" t="s">
        <v>72</v>
      </c>
      <c r="H24" s="4">
        <v>0</v>
      </c>
      <c r="I24" s="4">
        <v>0</v>
      </c>
      <c r="J24" s="4">
        <v>0</v>
      </c>
      <c r="K24" s="4">
        <v>10</v>
      </c>
      <c r="L24" s="4">
        <v>35</v>
      </c>
      <c r="M24" s="56" t="s">
        <v>72</v>
      </c>
      <c r="N24" s="4">
        <v>0</v>
      </c>
      <c r="O24" s="4">
        <v>0</v>
      </c>
      <c r="P24" s="4">
        <v>10</v>
      </c>
      <c r="Q24" s="4">
        <v>35</v>
      </c>
      <c r="R24" s="4">
        <v>50</v>
      </c>
    </row>
    <row r="25" spans="1:18" ht="15" customHeight="1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10</v>
      </c>
      <c r="M25" s="56" t="s">
        <v>73</v>
      </c>
      <c r="N25" s="4">
        <v>0</v>
      </c>
      <c r="O25" s="4">
        <v>0</v>
      </c>
      <c r="P25" s="4">
        <v>0</v>
      </c>
      <c r="Q25" s="4">
        <v>10</v>
      </c>
      <c r="R25" s="4">
        <v>35</v>
      </c>
    </row>
    <row r="26" spans="1:18" ht="20.100000000000001" customHeight="1">
      <c r="A26" s="56" t="s">
        <v>159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56" t="s">
        <v>159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6" t="s">
        <v>159</v>
      </c>
      <c r="N26" s="4">
        <v>0</v>
      </c>
      <c r="O26" s="4">
        <v>0</v>
      </c>
      <c r="P26" s="4">
        <v>0</v>
      </c>
      <c r="Q26" s="4">
        <v>0</v>
      </c>
      <c r="R26" s="4">
        <v>10</v>
      </c>
    </row>
    <row r="27" spans="1:18" ht="5.0999999999999996" customHeight="1"/>
    <row r="28" spans="1:18">
      <c r="A28" s="225" t="s">
        <v>166</v>
      </c>
      <c r="B28" s="226"/>
      <c r="C28" s="226"/>
      <c r="D28" s="226"/>
      <c r="E28" s="226"/>
      <c r="F28" s="227"/>
      <c r="G28" s="225" t="s">
        <v>167</v>
      </c>
      <c r="H28" s="226"/>
      <c r="I28" s="226"/>
      <c r="J28" s="226"/>
      <c r="K28" s="226"/>
      <c r="L28" s="227"/>
      <c r="M28" s="225" t="s">
        <v>168</v>
      </c>
      <c r="N28" s="226"/>
      <c r="O28" s="226"/>
      <c r="P28" s="226"/>
      <c r="Q28" s="226"/>
      <c r="R28" s="227"/>
    </row>
    <row r="29" spans="1:18" ht="15" customHeight="1">
      <c r="A29" s="54" t="s">
        <v>164</v>
      </c>
      <c r="B29" s="213" t="s">
        <v>165</v>
      </c>
      <c r="C29" s="213"/>
      <c r="D29" s="213"/>
      <c r="E29" s="213"/>
      <c r="F29" s="213"/>
      <c r="G29" s="233" t="s">
        <v>164</v>
      </c>
      <c r="H29" s="213" t="s">
        <v>165</v>
      </c>
      <c r="I29" s="213"/>
      <c r="J29" s="213"/>
      <c r="K29" s="213"/>
      <c r="L29" s="213"/>
      <c r="M29" s="233" t="s">
        <v>164</v>
      </c>
      <c r="N29" s="213" t="s">
        <v>165</v>
      </c>
      <c r="O29" s="213"/>
      <c r="P29" s="213"/>
      <c r="Q29" s="213"/>
      <c r="R29" s="213"/>
    </row>
    <row r="30" spans="1:18">
      <c r="A30" s="55"/>
      <c r="B30" s="65" t="s">
        <v>70</v>
      </c>
      <c r="C30" s="65" t="s">
        <v>71</v>
      </c>
      <c r="D30" s="65" t="s">
        <v>72</v>
      </c>
      <c r="E30" s="65" t="s">
        <v>73</v>
      </c>
      <c r="F30" s="65" t="s">
        <v>74</v>
      </c>
      <c r="G30" s="234"/>
      <c r="H30" s="65" t="s">
        <v>70</v>
      </c>
      <c r="I30" s="65" t="s">
        <v>71</v>
      </c>
      <c r="J30" s="65" t="s">
        <v>72</v>
      </c>
      <c r="K30" s="65" t="s">
        <v>73</v>
      </c>
      <c r="L30" s="65" t="s">
        <v>74</v>
      </c>
      <c r="M30" s="234"/>
      <c r="N30" s="65" t="s">
        <v>70</v>
      </c>
      <c r="O30" s="65" t="s">
        <v>71</v>
      </c>
      <c r="P30" s="65" t="s">
        <v>72</v>
      </c>
      <c r="Q30" s="65" t="s">
        <v>73</v>
      </c>
      <c r="R30" s="65" t="s">
        <v>74</v>
      </c>
    </row>
    <row r="31" spans="1:18" ht="15" customHeight="1">
      <c r="A31" s="56" t="s">
        <v>155</v>
      </c>
      <c r="B31" s="4">
        <v>90</v>
      </c>
      <c r="C31" s="4">
        <v>110</v>
      </c>
      <c r="D31" s="4">
        <v>140</v>
      </c>
      <c r="E31" s="4">
        <v>175</v>
      </c>
      <c r="F31" s="4">
        <v>200</v>
      </c>
      <c r="G31" s="56" t="s">
        <v>155</v>
      </c>
      <c r="H31" s="4">
        <v>110</v>
      </c>
      <c r="I31" s="4">
        <v>140</v>
      </c>
      <c r="J31" s="4">
        <v>175</v>
      </c>
      <c r="K31" s="4">
        <v>200</v>
      </c>
      <c r="L31" s="4">
        <v>220</v>
      </c>
      <c r="M31" s="56" t="s">
        <v>155</v>
      </c>
      <c r="N31" s="4">
        <v>140</v>
      </c>
      <c r="O31" s="4">
        <v>175</v>
      </c>
      <c r="P31" s="4">
        <v>200</v>
      </c>
      <c r="Q31" s="4">
        <v>220</v>
      </c>
      <c r="R31" s="4">
        <v>250</v>
      </c>
    </row>
    <row r="32" spans="1:18">
      <c r="A32" s="56" t="s">
        <v>70</v>
      </c>
      <c r="B32" s="4">
        <v>70</v>
      </c>
      <c r="C32" s="4">
        <v>90</v>
      </c>
      <c r="D32" s="4">
        <v>110</v>
      </c>
      <c r="E32" s="4">
        <v>140</v>
      </c>
      <c r="F32" s="4">
        <v>175</v>
      </c>
      <c r="G32" s="56" t="s">
        <v>70</v>
      </c>
      <c r="H32" s="4">
        <v>90</v>
      </c>
      <c r="I32" s="4">
        <v>110</v>
      </c>
      <c r="J32" s="4">
        <v>140</v>
      </c>
      <c r="K32" s="4">
        <v>175</v>
      </c>
      <c r="L32" s="4">
        <v>200</v>
      </c>
      <c r="M32" s="56" t="s">
        <v>70</v>
      </c>
      <c r="N32" s="4">
        <v>100</v>
      </c>
      <c r="O32" s="4">
        <v>140</v>
      </c>
      <c r="P32" s="4">
        <v>175</v>
      </c>
      <c r="Q32" s="4">
        <v>200</v>
      </c>
      <c r="R32" s="4">
        <v>220</v>
      </c>
    </row>
    <row r="33" spans="1:18" ht="15" customHeight="1">
      <c r="A33" s="56" t="s">
        <v>156</v>
      </c>
      <c r="B33" s="4">
        <v>50</v>
      </c>
      <c r="C33" s="4">
        <v>70</v>
      </c>
      <c r="D33" s="4">
        <v>90</v>
      </c>
      <c r="E33" s="4">
        <v>110</v>
      </c>
      <c r="F33" s="4">
        <v>140</v>
      </c>
      <c r="G33" s="56" t="s">
        <v>156</v>
      </c>
      <c r="H33" s="4">
        <v>70</v>
      </c>
      <c r="I33" s="4">
        <v>90</v>
      </c>
      <c r="J33" s="4">
        <v>110</v>
      </c>
      <c r="K33" s="4">
        <v>140</v>
      </c>
      <c r="L33" s="4">
        <v>175</v>
      </c>
      <c r="M33" s="56" t="s">
        <v>156</v>
      </c>
      <c r="N33" s="4">
        <v>90</v>
      </c>
      <c r="O33" s="4">
        <v>110</v>
      </c>
      <c r="P33" s="4">
        <v>140</v>
      </c>
      <c r="Q33" s="4">
        <v>175</v>
      </c>
      <c r="R33" s="4">
        <v>200</v>
      </c>
    </row>
    <row r="34" spans="1:18">
      <c r="A34" s="56" t="s">
        <v>157</v>
      </c>
      <c r="B34" s="4">
        <v>35</v>
      </c>
      <c r="C34" s="4">
        <v>50</v>
      </c>
      <c r="D34" s="4">
        <v>70</v>
      </c>
      <c r="E34" s="4">
        <v>90</v>
      </c>
      <c r="F34" s="4">
        <v>110</v>
      </c>
      <c r="G34" s="56" t="s">
        <v>157</v>
      </c>
      <c r="H34" s="4">
        <v>50</v>
      </c>
      <c r="I34" s="4">
        <v>70</v>
      </c>
      <c r="J34" s="4">
        <v>90</v>
      </c>
      <c r="K34" s="4">
        <v>110</v>
      </c>
      <c r="L34" s="4">
        <v>140</v>
      </c>
      <c r="M34" s="56" t="s">
        <v>157</v>
      </c>
      <c r="N34" s="4">
        <v>70</v>
      </c>
      <c r="O34" s="4">
        <v>90</v>
      </c>
      <c r="P34" s="4">
        <v>110</v>
      </c>
      <c r="Q34" s="4">
        <v>140</v>
      </c>
      <c r="R34" s="4">
        <v>175</v>
      </c>
    </row>
    <row r="35" spans="1:18" ht="15" customHeight="1">
      <c r="A35" s="56" t="s">
        <v>158</v>
      </c>
      <c r="B35" s="4">
        <v>10</v>
      </c>
      <c r="C35" s="4">
        <v>35</v>
      </c>
      <c r="D35" s="4">
        <v>50</v>
      </c>
      <c r="E35" s="4">
        <v>70</v>
      </c>
      <c r="F35" s="4">
        <v>90</v>
      </c>
      <c r="G35" s="56" t="s">
        <v>158</v>
      </c>
      <c r="H35" s="4">
        <v>35</v>
      </c>
      <c r="I35" s="4">
        <v>50</v>
      </c>
      <c r="J35" s="4">
        <v>70</v>
      </c>
      <c r="K35" s="4">
        <v>90</v>
      </c>
      <c r="L35" s="4">
        <v>110</v>
      </c>
      <c r="M35" s="56" t="s">
        <v>158</v>
      </c>
      <c r="N35" s="4">
        <v>50</v>
      </c>
      <c r="O35" s="4">
        <v>70</v>
      </c>
      <c r="P35" s="4">
        <v>90</v>
      </c>
      <c r="Q35" s="4">
        <v>110</v>
      </c>
      <c r="R35" s="4">
        <v>140</v>
      </c>
    </row>
    <row r="36" spans="1:18">
      <c r="A36" s="56" t="s">
        <v>72</v>
      </c>
      <c r="B36" s="4">
        <v>0</v>
      </c>
      <c r="C36" s="4">
        <v>10</v>
      </c>
      <c r="D36" s="4">
        <v>35</v>
      </c>
      <c r="E36" s="4">
        <v>50</v>
      </c>
      <c r="F36" s="4">
        <v>70</v>
      </c>
      <c r="G36" s="56" t="s">
        <v>72</v>
      </c>
      <c r="H36" s="4">
        <v>10</v>
      </c>
      <c r="I36" s="4">
        <v>35</v>
      </c>
      <c r="J36" s="4">
        <v>50</v>
      </c>
      <c r="K36" s="4">
        <v>70</v>
      </c>
      <c r="L36" s="4">
        <v>90</v>
      </c>
      <c r="M36" s="56" t="s">
        <v>72</v>
      </c>
      <c r="N36" s="4">
        <v>35</v>
      </c>
      <c r="O36" s="4">
        <v>50</v>
      </c>
      <c r="P36" s="4">
        <v>70</v>
      </c>
      <c r="Q36" s="4">
        <v>90</v>
      </c>
      <c r="R36" s="4">
        <v>110</v>
      </c>
    </row>
    <row r="37" spans="1:18" ht="15" customHeight="1">
      <c r="A37" s="56" t="s">
        <v>73</v>
      </c>
      <c r="B37" s="4">
        <v>0</v>
      </c>
      <c r="C37" s="4">
        <v>0</v>
      </c>
      <c r="D37" s="4">
        <v>10</v>
      </c>
      <c r="E37" s="4">
        <v>35</v>
      </c>
      <c r="F37" s="4">
        <v>50</v>
      </c>
      <c r="G37" s="56" t="s">
        <v>73</v>
      </c>
      <c r="H37" s="4">
        <v>0</v>
      </c>
      <c r="I37" s="4">
        <v>10</v>
      </c>
      <c r="J37" s="4">
        <v>35</v>
      </c>
      <c r="K37" s="4">
        <v>50</v>
      </c>
      <c r="L37" s="4">
        <v>70</v>
      </c>
      <c r="M37" s="56" t="s">
        <v>73</v>
      </c>
      <c r="N37" s="4">
        <v>10</v>
      </c>
      <c r="O37" s="4">
        <v>35</v>
      </c>
      <c r="P37" s="4">
        <v>50</v>
      </c>
      <c r="Q37" s="4">
        <v>70</v>
      </c>
      <c r="R37" s="4">
        <v>90</v>
      </c>
    </row>
    <row r="38" spans="1:18" ht="15" customHeight="1">
      <c r="A38" s="56" t="s">
        <v>159</v>
      </c>
      <c r="B38" s="4">
        <v>0</v>
      </c>
      <c r="C38" s="4">
        <v>0</v>
      </c>
      <c r="D38" s="4">
        <v>0</v>
      </c>
      <c r="E38" s="4">
        <v>10</v>
      </c>
      <c r="F38" s="4">
        <v>35</v>
      </c>
      <c r="G38" s="56" t="s">
        <v>159</v>
      </c>
      <c r="H38" s="4">
        <v>0</v>
      </c>
      <c r="I38" s="4">
        <v>0</v>
      </c>
      <c r="J38" s="4">
        <v>10</v>
      </c>
      <c r="K38" s="4">
        <v>35</v>
      </c>
      <c r="L38" s="4">
        <v>50</v>
      </c>
      <c r="M38" s="56" t="s">
        <v>159</v>
      </c>
      <c r="N38" s="4">
        <v>0</v>
      </c>
      <c r="O38" s="4">
        <v>10</v>
      </c>
      <c r="P38" s="4">
        <v>35</v>
      </c>
      <c r="Q38" s="4">
        <v>50</v>
      </c>
      <c r="R38" s="4">
        <v>70</v>
      </c>
    </row>
    <row r="39" spans="1:18" ht="6.95" customHeight="1"/>
    <row r="40" spans="1:18">
      <c r="A40" s="57" t="s">
        <v>169</v>
      </c>
      <c r="B40" s="58"/>
      <c r="C40" s="58"/>
      <c r="D40" s="58"/>
      <c r="E40" s="58"/>
      <c r="F40" s="59"/>
      <c r="M40" s="62" t="s">
        <v>170</v>
      </c>
      <c r="N40" s="63" t="s">
        <v>171</v>
      </c>
      <c r="O40" s="63" t="s">
        <v>172</v>
      </c>
      <c r="P40" s="63" t="s">
        <v>21</v>
      </c>
    </row>
    <row r="41" spans="1:18" ht="15" customHeight="1">
      <c r="A41" s="233" t="s">
        <v>164</v>
      </c>
      <c r="B41" s="213" t="s">
        <v>165</v>
      </c>
      <c r="C41" s="213"/>
      <c r="D41" s="213"/>
      <c r="E41" s="213"/>
      <c r="F41" s="213"/>
      <c r="H41" s="157"/>
      <c r="I41" s="44"/>
      <c r="K41" s="157"/>
      <c r="L41" s="44"/>
      <c r="M41" s="27">
        <v>1</v>
      </c>
      <c r="N41" s="5">
        <f>MATCH(Moodboard!E1,'Fósforo (P2O5)'!A18:F18,0)</f>
        <v>6</v>
      </c>
      <c r="O41" s="5">
        <f>MATCH(Moodboard!C11,'Fósforo (P2O5)'!A18:A26,0)</f>
        <v>8</v>
      </c>
      <c r="P41" s="3" cm="1">
        <f t="array" ref="P41">INDEX('Fósforo (P2O5)'!A18:F26,O41,N41)</f>
        <v>0</v>
      </c>
    </row>
    <row r="42" spans="1:18">
      <c r="A42" s="234"/>
      <c r="B42" s="65" t="s">
        <v>70</v>
      </c>
      <c r="C42" s="65" t="s">
        <v>71</v>
      </c>
      <c r="D42" s="65" t="s">
        <v>72</v>
      </c>
      <c r="E42" s="65" t="s">
        <v>73</v>
      </c>
      <c r="F42" s="65" t="s">
        <v>74</v>
      </c>
      <c r="H42" s="157"/>
      <c r="I42" s="44"/>
      <c r="K42" s="157"/>
      <c r="L42" s="44"/>
      <c r="M42" s="27">
        <v>2</v>
      </c>
      <c r="N42" s="5">
        <f>N41</f>
        <v>6</v>
      </c>
      <c r="O42" s="5">
        <f>O41</f>
        <v>8</v>
      </c>
      <c r="P42" s="3" cm="1">
        <f t="array" ref="P42">INDEX('Fósforo (P2O5)'!G18:L26,O42,N42)</f>
        <v>10</v>
      </c>
    </row>
    <row r="43" spans="1:18" ht="15" customHeight="1">
      <c r="A43" s="56" t="s">
        <v>155</v>
      </c>
      <c r="B43" s="4">
        <v>175</v>
      </c>
      <c r="C43" s="4">
        <v>200</v>
      </c>
      <c r="D43" s="4">
        <v>220</v>
      </c>
      <c r="E43" s="4">
        <v>250</v>
      </c>
      <c r="F43" s="4">
        <v>300</v>
      </c>
      <c r="H43" s="157"/>
      <c r="I43" s="15"/>
      <c r="K43" s="157"/>
      <c r="L43" s="15"/>
      <c r="M43" s="27">
        <v>3</v>
      </c>
      <c r="N43" s="5">
        <f t="shared" ref="N43:N47" si="0">N42</f>
        <v>6</v>
      </c>
      <c r="O43" s="5">
        <f t="shared" ref="O43:O47" si="1">O42</f>
        <v>8</v>
      </c>
      <c r="P43" s="3" cm="1">
        <f t="array" ref="P43">INDEX('Fósforo (P2O5)'!M18:R26,O43,N43)</f>
        <v>35</v>
      </c>
    </row>
    <row r="44" spans="1:18">
      <c r="A44" s="56" t="s">
        <v>70</v>
      </c>
      <c r="B44" s="4">
        <v>140</v>
      </c>
      <c r="C44" s="4">
        <v>175</v>
      </c>
      <c r="D44" s="4">
        <v>200</v>
      </c>
      <c r="E44" s="4">
        <v>220</v>
      </c>
      <c r="F44" s="4">
        <v>250</v>
      </c>
      <c r="M44" s="27">
        <v>4</v>
      </c>
      <c r="N44" s="5">
        <f t="shared" si="0"/>
        <v>6</v>
      </c>
      <c r="O44" s="5">
        <f t="shared" si="1"/>
        <v>8</v>
      </c>
      <c r="P44" s="3" cm="1">
        <f t="array" ref="P44">INDEX('Fósforo (P2O5)'!A30:F38,O44,N44)</f>
        <v>50</v>
      </c>
    </row>
    <row r="45" spans="1:18" ht="15" customHeight="1">
      <c r="A45" s="56" t="s">
        <v>156</v>
      </c>
      <c r="B45" s="4">
        <v>110</v>
      </c>
      <c r="C45" s="4">
        <v>140</v>
      </c>
      <c r="D45" s="4">
        <v>175</v>
      </c>
      <c r="E45" s="4">
        <v>200</v>
      </c>
      <c r="F45" s="4">
        <v>220</v>
      </c>
      <c r="M45" s="27">
        <v>5</v>
      </c>
      <c r="N45" s="5">
        <f t="shared" si="0"/>
        <v>6</v>
      </c>
      <c r="O45" s="5">
        <f t="shared" si="1"/>
        <v>8</v>
      </c>
      <c r="P45" s="3" cm="1">
        <f t="array" ref="P45">INDEX('Fósforo (P2O5)'!G30:L38,O45,N45)</f>
        <v>70</v>
      </c>
    </row>
    <row r="46" spans="1:18">
      <c r="A46" s="56" t="s">
        <v>157</v>
      </c>
      <c r="B46" s="4">
        <v>90</v>
      </c>
      <c r="C46" s="4">
        <v>110</v>
      </c>
      <c r="D46" s="4">
        <v>140</v>
      </c>
      <c r="E46" s="4">
        <v>175</v>
      </c>
      <c r="F46" s="4">
        <v>200</v>
      </c>
      <c r="M46" s="27">
        <v>6</v>
      </c>
      <c r="N46" s="5">
        <f t="shared" si="0"/>
        <v>6</v>
      </c>
      <c r="O46" s="5">
        <f t="shared" si="1"/>
        <v>8</v>
      </c>
      <c r="P46" s="3" cm="1">
        <f t="array" ref="P46">INDEX('Fósforo (P2O5)'!M30:R38,O46,N46)</f>
        <v>90</v>
      </c>
    </row>
    <row r="47" spans="1:18" ht="15" customHeight="1">
      <c r="A47" s="56" t="s">
        <v>158</v>
      </c>
      <c r="B47" s="4">
        <v>70</v>
      </c>
      <c r="C47" s="4">
        <v>90</v>
      </c>
      <c r="D47" s="4">
        <v>110</v>
      </c>
      <c r="E47" s="4">
        <v>140</v>
      </c>
      <c r="F47" s="4">
        <v>175</v>
      </c>
      <c r="M47" s="27">
        <v>7</v>
      </c>
      <c r="N47" s="5">
        <f t="shared" si="0"/>
        <v>6</v>
      </c>
      <c r="O47" s="5">
        <f t="shared" si="1"/>
        <v>8</v>
      </c>
      <c r="P47" s="3" cm="1">
        <f t="array" ref="P47">INDEX('Fósforo (P2O5)'!A42:F50,O47,N47)</f>
        <v>110</v>
      </c>
    </row>
    <row r="48" spans="1:18">
      <c r="A48" s="56" t="s">
        <v>72</v>
      </c>
      <c r="B48" s="4">
        <v>50</v>
      </c>
      <c r="C48" s="4">
        <v>70</v>
      </c>
      <c r="D48" s="4">
        <v>90</v>
      </c>
      <c r="E48" s="4">
        <v>110</v>
      </c>
      <c r="F48" s="4">
        <v>140</v>
      </c>
      <c r="M48" s="1"/>
      <c r="N48" s="44"/>
      <c r="O48" s="44"/>
      <c r="P48" s="44"/>
    </row>
    <row r="49" spans="1:16" ht="15" customHeight="1">
      <c r="A49" s="56" t="s">
        <v>73</v>
      </c>
      <c r="B49" s="4">
        <v>35</v>
      </c>
      <c r="C49" s="4">
        <v>50</v>
      </c>
      <c r="D49" s="4">
        <v>70</v>
      </c>
      <c r="E49" s="4">
        <v>90</v>
      </c>
      <c r="F49" s="4">
        <v>110</v>
      </c>
      <c r="M49" s="1"/>
      <c r="N49" s="44"/>
      <c r="O49" s="44"/>
      <c r="P49" s="44"/>
    </row>
    <row r="50" spans="1:16" ht="15" customHeight="1">
      <c r="A50" s="56" t="s">
        <v>159</v>
      </c>
      <c r="B50" s="4">
        <v>10</v>
      </c>
      <c r="C50" s="4">
        <v>35</v>
      </c>
      <c r="D50" s="4">
        <v>50</v>
      </c>
      <c r="E50" s="4">
        <v>70</v>
      </c>
      <c r="F50" s="4">
        <v>90</v>
      </c>
      <c r="N50" s="44"/>
      <c r="O50" s="44"/>
      <c r="P50" s="44"/>
    </row>
  </sheetData>
  <mergeCells count="64">
    <mergeCell ref="Q4:S4"/>
    <mergeCell ref="Q11:S11"/>
    <mergeCell ref="N4:P4"/>
    <mergeCell ref="N5:P5"/>
    <mergeCell ref="N6:P6"/>
    <mergeCell ref="N7:P7"/>
    <mergeCell ref="N8:P8"/>
    <mergeCell ref="N9:P9"/>
    <mergeCell ref="N10:P10"/>
    <mergeCell ref="N11:P11"/>
    <mergeCell ref="Q5:S5"/>
    <mergeCell ref="Q6:S6"/>
    <mergeCell ref="Q7:S7"/>
    <mergeCell ref="Q8:S8"/>
    <mergeCell ref="Q9:S9"/>
    <mergeCell ref="Q10:S10"/>
    <mergeCell ref="J11:L11"/>
    <mergeCell ref="A16:F16"/>
    <mergeCell ref="B41:F41"/>
    <mergeCell ref="G28:L28"/>
    <mergeCell ref="M28:R28"/>
    <mergeCell ref="B29:F29"/>
    <mergeCell ref="G29:G30"/>
    <mergeCell ref="H29:L29"/>
    <mergeCell ref="M29:M30"/>
    <mergeCell ref="N29:R29"/>
    <mergeCell ref="M16:R16"/>
    <mergeCell ref="N17:R17"/>
    <mergeCell ref="A41:A42"/>
    <mergeCell ref="H41:H43"/>
    <mergeCell ref="K41:K43"/>
    <mergeCell ref="A28:F28"/>
    <mergeCell ref="G16:L16"/>
    <mergeCell ref="H17:L17"/>
    <mergeCell ref="G5:I5"/>
    <mergeCell ref="J5:L5"/>
    <mergeCell ref="J6:L6"/>
    <mergeCell ref="J7:L7"/>
    <mergeCell ref="J8:L8"/>
    <mergeCell ref="J9:L9"/>
    <mergeCell ref="J10:L10"/>
    <mergeCell ref="G6:I6"/>
    <mergeCell ref="G7:I7"/>
    <mergeCell ref="G8:I8"/>
    <mergeCell ref="G9:I9"/>
    <mergeCell ref="G10:I10"/>
    <mergeCell ref="A13:S14"/>
    <mergeCell ref="B17:F17"/>
    <mergeCell ref="A11:E11"/>
    <mergeCell ref="A3:E3"/>
    <mergeCell ref="A1:S1"/>
    <mergeCell ref="A2:S2"/>
    <mergeCell ref="M3:S3"/>
    <mergeCell ref="A9:E9"/>
    <mergeCell ref="A10:E10"/>
    <mergeCell ref="A4:E4"/>
    <mergeCell ref="A5:E5"/>
    <mergeCell ref="A6:E6"/>
    <mergeCell ref="A7:E7"/>
    <mergeCell ref="A8:E8"/>
    <mergeCell ref="F3:L3"/>
    <mergeCell ref="G11:I11"/>
    <mergeCell ref="J4:L4"/>
    <mergeCell ref="G4:I4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27CC7-3DDD-D04F-A34B-1CB2691CA0A4}">
  <dimension ref="A1:T50"/>
  <sheetViews>
    <sheetView view="pageLayout" topLeftCell="A20" zoomScale="140" zoomScaleNormal="100" zoomScalePageLayoutView="140" workbookViewId="0">
      <selection activeCell="L42" sqref="L42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4.42578125" bestFit="1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38" t="s">
        <v>173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174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 ht="14.1" customHeight="1">
      <c r="A3" s="237" t="s">
        <v>154</v>
      </c>
      <c r="B3" s="218"/>
      <c r="C3" s="218"/>
      <c r="D3" s="218"/>
      <c r="E3" s="219"/>
      <c r="F3" s="237" t="s">
        <v>175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 ht="12" customHeight="1">
      <c r="A4" s="212" t="s">
        <v>155</v>
      </c>
      <c r="B4" s="220"/>
      <c r="C4" s="220"/>
      <c r="D4" s="220"/>
      <c r="E4" s="221"/>
      <c r="F4" s="64">
        <v>100</v>
      </c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1"/>
    </row>
    <row r="5" spans="1:20" ht="12" customHeight="1">
      <c r="A5" s="212" t="s">
        <v>70</v>
      </c>
      <c r="B5" s="220"/>
      <c r="C5" s="220"/>
      <c r="D5" s="220"/>
      <c r="E5" s="221"/>
      <c r="F5" s="64">
        <v>100.1</v>
      </c>
      <c r="G5" s="220"/>
      <c r="H5" s="220"/>
      <c r="I5" s="220"/>
      <c r="J5" s="220"/>
      <c r="K5" s="220"/>
      <c r="L5" s="220">
        <v>150</v>
      </c>
      <c r="M5" s="220"/>
      <c r="N5" s="220"/>
      <c r="O5" s="220"/>
      <c r="P5" s="220"/>
      <c r="Q5" s="220"/>
      <c r="R5" s="220"/>
      <c r="S5" s="221"/>
    </row>
    <row r="6" spans="1:20" ht="12" customHeight="1">
      <c r="A6" s="212" t="s">
        <v>156</v>
      </c>
      <c r="B6" s="220"/>
      <c r="C6" s="220"/>
      <c r="D6" s="220"/>
      <c r="E6" s="221"/>
      <c r="F6" s="64">
        <v>150.1</v>
      </c>
      <c r="G6" s="220"/>
      <c r="H6" s="220"/>
      <c r="I6" s="220"/>
      <c r="J6" s="220"/>
      <c r="K6" s="220"/>
      <c r="L6" s="220">
        <v>200</v>
      </c>
      <c r="M6" s="220"/>
      <c r="N6" s="220"/>
      <c r="O6" s="220"/>
      <c r="P6" s="220"/>
      <c r="Q6" s="220"/>
      <c r="R6" s="220"/>
      <c r="S6" s="221"/>
    </row>
    <row r="7" spans="1:20" ht="12" customHeight="1">
      <c r="A7" s="212" t="s">
        <v>157</v>
      </c>
      <c r="B7" s="220"/>
      <c r="C7" s="220"/>
      <c r="D7" s="220"/>
      <c r="E7" s="221"/>
      <c r="F7" s="64">
        <v>200.1</v>
      </c>
      <c r="G7" s="220"/>
      <c r="H7" s="220"/>
      <c r="I7" s="220"/>
      <c r="J7" s="220"/>
      <c r="K7" s="220"/>
      <c r="L7" s="220">
        <v>300</v>
      </c>
      <c r="M7" s="220"/>
      <c r="N7" s="220"/>
      <c r="O7" s="220"/>
      <c r="P7" s="220"/>
      <c r="Q7" s="220"/>
      <c r="R7" s="220"/>
      <c r="S7" s="221"/>
    </row>
    <row r="8" spans="1:20" ht="12" customHeight="1">
      <c r="A8" s="212" t="s">
        <v>158</v>
      </c>
      <c r="B8" s="220"/>
      <c r="C8" s="220"/>
      <c r="D8" s="220"/>
      <c r="E8" s="221"/>
      <c r="F8" s="64">
        <v>300.10000000000002</v>
      </c>
      <c r="G8" s="220"/>
      <c r="H8" s="220"/>
      <c r="I8" s="220"/>
      <c r="J8" s="220"/>
      <c r="K8" s="220"/>
      <c r="L8" s="220">
        <v>600</v>
      </c>
      <c r="M8" s="220"/>
      <c r="N8" s="220"/>
      <c r="O8" s="220"/>
      <c r="P8" s="220"/>
      <c r="Q8" s="220"/>
      <c r="R8" s="220"/>
      <c r="S8" s="221"/>
    </row>
    <row r="9" spans="1:20" ht="12" customHeight="1">
      <c r="A9" s="212" t="s">
        <v>72</v>
      </c>
      <c r="B9" s="220"/>
      <c r="C9" s="220"/>
      <c r="D9" s="220"/>
      <c r="E9" s="221"/>
      <c r="F9" s="64">
        <v>600.1</v>
      </c>
      <c r="G9" s="220"/>
      <c r="H9" s="220"/>
      <c r="I9" s="220"/>
      <c r="J9" s="220"/>
      <c r="K9" s="220"/>
      <c r="L9" s="220">
        <v>1000</v>
      </c>
      <c r="M9" s="220"/>
      <c r="N9" s="220"/>
      <c r="O9" s="220"/>
      <c r="P9" s="220"/>
      <c r="Q9" s="220"/>
      <c r="R9" s="220"/>
      <c r="S9" s="221"/>
    </row>
    <row r="10" spans="1:20" ht="12" customHeight="1">
      <c r="A10" s="212" t="s">
        <v>73</v>
      </c>
      <c r="B10" s="220"/>
      <c r="C10" s="220"/>
      <c r="D10" s="220"/>
      <c r="E10" s="221"/>
      <c r="F10" s="64">
        <v>1000.1</v>
      </c>
      <c r="G10" s="220"/>
      <c r="H10" s="220"/>
      <c r="I10" s="220"/>
      <c r="J10" s="220"/>
      <c r="K10" s="220"/>
      <c r="L10" s="220">
        <v>1500</v>
      </c>
      <c r="M10" s="220"/>
      <c r="N10" s="220"/>
      <c r="O10" s="220"/>
      <c r="P10" s="220"/>
      <c r="Q10" s="220"/>
      <c r="R10" s="220"/>
      <c r="S10" s="221"/>
    </row>
    <row r="11" spans="1:20" ht="12" customHeight="1">
      <c r="A11" s="212" t="s">
        <v>159</v>
      </c>
      <c r="B11" s="220"/>
      <c r="C11" s="220"/>
      <c r="D11" s="220"/>
      <c r="E11" s="221"/>
      <c r="F11" s="64">
        <v>1500</v>
      </c>
      <c r="G11" s="220"/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1"/>
    </row>
    <row r="12" spans="1:20" ht="5.0999999999999996" customHeight="1">
      <c r="A12" s="8"/>
      <c r="B12" s="8"/>
      <c r="C12" s="8"/>
    </row>
    <row r="13" spans="1:20" ht="11.1" customHeight="1">
      <c r="A13" s="231" t="s">
        <v>176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4" spans="1:20" ht="18" customHeight="1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</row>
    <row r="15" spans="1:20" ht="8.1" customHeight="1"/>
    <row r="16" spans="1:20" ht="12.95" customHeight="1">
      <c r="A16" s="215" t="s">
        <v>177</v>
      </c>
      <c r="B16" s="215"/>
      <c r="C16" s="215"/>
      <c r="D16" s="215"/>
      <c r="E16" s="215"/>
      <c r="F16" s="215"/>
      <c r="G16" s="215" t="s">
        <v>178</v>
      </c>
      <c r="H16" s="215"/>
      <c r="I16" s="215"/>
      <c r="J16" s="215"/>
      <c r="K16" s="215"/>
      <c r="L16" s="215"/>
      <c r="M16" s="215" t="s">
        <v>179</v>
      </c>
      <c r="N16" s="215"/>
      <c r="O16" s="215"/>
      <c r="P16" s="215"/>
      <c r="Q16" s="215"/>
      <c r="R16" s="215"/>
    </row>
    <row r="17" spans="1:18" ht="15.9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 ht="15.95" customHeight="1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 ht="15.95" customHeight="1">
      <c r="A19" s="56" t="s">
        <v>155</v>
      </c>
      <c r="B19" s="4">
        <v>50</v>
      </c>
      <c r="C19" s="4">
        <v>60</v>
      </c>
      <c r="D19" s="4">
        <v>70</v>
      </c>
      <c r="E19" s="4">
        <v>80</v>
      </c>
      <c r="F19" s="4">
        <v>90</v>
      </c>
      <c r="G19" s="56" t="s">
        <v>155</v>
      </c>
      <c r="H19" s="4">
        <v>70</v>
      </c>
      <c r="I19" s="4">
        <v>80</v>
      </c>
      <c r="J19" s="4">
        <v>90</v>
      </c>
      <c r="K19" s="4">
        <v>100</v>
      </c>
      <c r="L19" s="4">
        <v>120</v>
      </c>
      <c r="M19" s="56" t="s">
        <v>155</v>
      </c>
      <c r="N19" s="4">
        <v>80</v>
      </c>
      <c r="O19" s="4">
        <v>105</v>
      </c>
      <c r="P19" s="4">
        <v>120</v>
      </c>
      <c r="Q19" s="4">
        <v>150</v>
      </c>
      <c r="R19" s="4">
        <v>180</v>
      </c>
    </row>
    <row r="20" spans="1:18" ht="15.95" customHeight="1">
      <c r="A20" s="56" t="s">
        <v>70</v>
      </c>
      <c r="B20" s="4">
        <v>30</v>
      </c>
      <c r="C20" s="4">
        <v>40</v>
      </c>
      <c r="D20" s="4">
        <v>60</v>
      </c>
      <c r="E20" s="4">
        <v>65</v>
      </c>
      <c r="F20" s="4">
        <v>70</v>
      </c>
      <c r="G20" s="56" t="s">
        <v>70</v>
      </c>
      <c r="H20" s="4">
        <v>40</v>
      </c>
      <c r="I20" s="4">
        <v>60</v>
      </c>
      <c r="J20" s="4">
        <v>70</v>
      </c>
      <c r="K20" s="4">
        <v>90</v>
      </c>
      <c r="L20" s="4">
        <v>100</v>
      </c>
      <c r="M20" s="56" t="s">
        <v>70</v>
      </c>
      <c r="N20" s="4">
        <v>60</v>
      </c>
      <c r="O20" s="4">
        <v>70</v>
      </c>
      <c r="P20" s="4">
        <v>100</v>
      </c>
      <c r="Q20" s="4">
        <v>130</v>
      </c>
      <c r="R20" s="4">
        <v>150</v>
      </c>
    </row>
    <row r="21" spans="1:18" ht="15.95" customHeight="1">
      <c r="A21" s="56" t="s">
        <v>156</v>
      </c>
      <c r="B21" s="4">
        <v>20</v>
      </c>
      <c r="C21" s="4">
        <v>30</v>
      </c>
      <c r="D21" s="4">
        <v>50</v>
      </c>
      <c r="E21" s="4">
        <v>55</v>
      </c>
      <c r="F21" s="4">
        <v>60</v>
      </c>
      <c r="G21" s="56" t="s">
        <v>156</v>
      </c>
      <c r="H21" s="4">
        <v>30</v>
      </c>
      <c r="I21" s="4">
        <v>40</v>
      </c>
      <c r="J21" s="4">
        <v>60</v>
      </c>
      <c r="K21" s="4">
        <v>80</v>
      </c>
      <c r="L21" s="4">
        <v>90</v>
      </c>
      <c r="M21" s="56" t="s">
        <v>156</v>
      </c>
      <c r="N21" s="4">
        <v>40</v>
      </c>
      <c r="O21" s="4">
        <v>50</v>
      </c>
      <c r="P21" s="4">
        <v>80</v>
      </c>
      <c r="Q21" s="4">
        <v>100</v>
      </c>
      <c r="R21" s="4">
        <v>120</v>
      </c>
    </row>
    <row r="22" spans="1:18" ht="15.95" customHeight="1">
      <c r="A22" s="56" t="s">
        <v>157</v>
      </c>
      <c r="B22" s="4">
        <v>0</v>
      </c>
      <c r="C22" s="4">
        <v>20</v>
      </c>
      <c r="D22" s="4">
        <v>30</v>
      </c>
      <c r="E22" s="4">
        <v>35</v>
      </c>
      <c r="F22" s="4">
        <v>40</v>
      </c>
      <c r="G22" s="56" t="s">
        <v>157</v>
      </c>
      <c r="H22" s="4">
        <v>0</v>
      </c>
      <c r="I22" s="4">
        <v>30</v>
      </c>
      <c r="J22" s="4">
        <v>40</v>
      </c>
      <c r="K22" s="4">
        <v>60</v>
      </c>
      <c r="L22" s="4">
        <v>80</v>
      </c>
      <c r="M22" s="56" t="s">
        <v>157</v>
      </c>
      <c r="N22" s="4">
        <v>20</v>
      </c>
      <c r="O22" s="4">
        <v>40</v>
      </c>
      <c r="P22" s="4">
        <v>60</v>
      </c>
      <c r="Q22" s="4">
        <v>75</v>
      </c>
      <c r="R22" s="4">
        <v>100</v>
      </c>
    </row>
    <row r="23" spans="1:18" ht="15.95" customHeight="1">
      <c r="A23" s="56" t="s">
        <v>158</v>
      </c>
      <c r="B23" s="4">
        <v>0</v>
      </c>
      <c r="C23" s="4">
        <v>0</v>
      </c>
      <c r="D23" s="4">
        <v>10</v>
      </c>
      <c r="E23" s="4">
        <v>20</v>
      </c>
      <c r="F23" s="4">
        <v>30</v>
      </c>
      <c r="G23" s="56" t="s">
        <v>158</v>
      </c>
      <c r="H23" s="4">
        <v>0</v>
      </c>
      <c r="I23" s="4">
        <v>10</v>
      </c>
      <c r="J23" s="4">
        <v>30</v>
      </c>
      <c r="K23" s="4">
        <v>40</v>
      </c>
      <c r="L23" s="4">
        <v>50</v>
      </c>
      <c r="M23" s="56" t="s">
        <v>158</v>
      </c>
      <c r="N23" s="4">
        <v>0</v>
      </c>
      <c r="O23" s="4">
        <v>20</v>
      </c>
      <c r="P23" s="4">
        <v>45</v>
      </c>
      <c r="Q23" s="4">
        <v>60</v>
      </c>
      <c r="R23" s="4">
        <v>75</v>
      </c>
    </row>
    <row r="24" spans="1:18" ht="15.95" customHeight="1">
      <c r="A24" s="56" t="s">
        <v>72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72</v>
      </c>
      <c r="H24" s="4">
        <v>0</v>
      </c>
      <c r="I24" s="4">
        <v>0</v>
      </c>
      <c r="J24" s="4">
        <v>10</v>
      </c>
      <c r="K24" s="4">
        <v>20</v>
      </c>
      <c r="L24" s="4">
        <v>30</v>
      </c>
      <c r="M24" s="56" t="s">
        <v>72</v>
      </c>
      <c r="N24" s="4">
        <v>0</v>
      </c>
      <c r="O24" s="4">
        <v>0</v>
      </c>
      <c r="P24" s="4">
        <v>30</v>
      </c>
      <c r="Q24" s="4">
        <v>50</v>
      </c>
      <c r="R24" s="4">
        <v>60</v>
      </c>
    </row>
    <row r="25" spans="1:18" ht="15.95" customHeight="1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6" t="s">
        <v>73</v>
      </c>
      <c r="N25" s="4">
        <v>0</v>
      </c>
      <c r="O25" s="4">
        <v>0</v>
      </c>
      <c r="P25" s="4">
        <v>0</v>
      </c>
      <c r="Q25" s="4">
        <v>10</v>
      </c>
      <c r="R25" s="4">
        <v>20</v>
      </c>
    </row>
    <row r="26" spans="1:18" ht="15.95" customHeight="1">
      <c r="A26" s="56" t="s">
        <v>159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56" t="s">
        <v>159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6" t="s">
        <v>159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</row>
    <row r="27" spans="1:18" ht="5.0999999999999996" customHeight="1"/>
    <row r="28" spans="1:18" ht="12.95" customHeight="1">
      <c r="A28" s="215" t="s">
        <v>180</v>
      </c>
      <c r="B28" s="215"/>
      <c r="C28" s="215"/>
      <c r="D28" s="215"/>
      <c r="E28" s="215"/>
      <c r="F28" s="215"/>
      <c r="G28" s="215" t="s">
        <v>181</v>
      </c>
      <c r="H28" s="215"/>
      <c r="I28" s="215"/>
      <c r="J28" s="215"/>
      <c r="K28" s="215"/>
      <c r="L28" s="215"/>
      <c r="M28" s="215" t="s">
        <v>182</v>
      </c>
      <c r="N28" s="215"/>
      <c r="O28" s="215"/>
      <c r="P28" s="215"/>
      <c r="Q28" s="215"/>
      <c r="R28" s="215"/>
    </row>
    <row r="29" spans="1:18" ht="15.95" customHeight="1">
      <c r="A29" s="54" t="s">
        <v>164</v>
      </c>
      <c r="B29" s="213" t="s">
        <v>165</v>
      </c>
      <c r="C29" s="213"/>
      <c r="D29" s="213"/>
      <c r="E29" s="213"/>
      <c r="F29" s="213"/>
      <c r="G29" s="54" t="s">
        <v>164</v>
      </c>
      <c r="H29" s="213" t="s">
        <v>165</v>
      </c>
      <c r="I29" s="213"/>
      <c r="J29" s="213"/>
      <c r="K29" s="213"/>
      <c r="L29" s="213"/>
      <c r="M29" s="54" t="s">
        <v>164</v>
      </c>
      <c r="N29" s="213" t="s">
        <v>165</v>
      </c>
      <c r="O29" s="213"/>
      <c r="P29" s="213"/>
      <c r="Q29" s="213"/>
      <c r="R29" s="213"/>
    </row>
    <row r="30" spans="1:18" ht="15.95" customHeight="1">
      <c r="A30" s="55"/>
      <c r="B30" s="65" t="s">
        <v>70</v>
      </c>
      <c r="C30" s="65" t="s">
        <v>71</v>
      </c>
      <c r="D30" s="65" t="s">
        <v>72</v>
      </c>
      <c r="E30" s="65" t="s">
        <v>73</v>
      </c>
      <c r="F30" s="65" t="s">
        <v>74</v>
      </c>
      <c r="G30" s="55"/>
      <c r="H30" s="65" t="s">
        <v>70</v>
      </c>
      <c r="I30" s="65" t="s">
        <v>71</v>
      </c>
      <c r="J30" s="65" t="s">
        <v>72</v>
      </c>
      <c r="K30" s="65" t="s">
        <v>73</v>
      </c>
      <c r="L30" s="65" t="s">
        <v>74</v>
      </c>
      <c r="M30" s="55"/>
      <c r="N30" s="65" t="s">
        <v>70</v>
      </c>
      <c r="O30" s="65" t="s">
        <v>71</v>
      </c>
      <c r="P30" s="65" t="s">
        <v>72</v>
      </c>
      <c r="Q30" s="65" t="s">
        <v>73</v>
      </c>
      <c r="R30" s="65" t="s">
        <v>74</v>
      </c>
    </row>
    <row r="31" spans="1:18" ht="15.95" customHeight="1">
      <c r="A31" s="56" t="s">
        <v>155</v>
      </c>
      <c r="B31" s="4">
        <v>90</v>
      </c>
      <c r="C31" s="4">
        <v>130</v>
      </c>
      <c r="D31" s="4">
        <v>170</v>
      </c>
      <c r="E31" s="4">
        <v>210</v>
      </c>
      <c r="F31" s="4">
        <v>250</v>
      </c>
      <c r="G31" s="56" t="s">
        <v>155</v>
      </c>
      <c r="H31" s="4">
        <v>120</v>
      </c>
      <c r="I31" s="4">
        <v>170</v>
      </c>
      <c r="J31" s="4">
        <v>220</v>
      </c>
      <c r="K31" s="4">
        <v>280</v>
      </c>
      <c r="L31" s="4">
        <v>325</v>
      </c>
      <c r="M31" s="56" t="s">
        <v>155</v>
      </c>
      <c r="N31" s="4">
        <v>160</v>
      </c>
      <c r="O31" s="4">
        <v>220</v>
      </c>
      <c r="P31" s="4">
        <v>290</v>
      </c>
      <c r="Q31" s="4">
        <v>350</v>
      </c>
      <c r="R31" s="4">
        <v>400</v>
      </c>
    </row>
    <row r="32" spans="1:18" ht="15.95" customHeight="1">
      <c r="A32" s="56" t="s">
        <v>70</v>
      </c>
      <c r="B32" s="4">
        <v>80</v>
      </c>
      <c r="C32" s="4">
        <v>120</v>
      </c>
      <c r="D32" s="4">
        <v>160</v>
      </c>
      <c r="E32" s="4">
        <v>180</v>
      </c>
      <c r="F32" s="4">
        <v>200</v>
      </c>
      <c r="G32" s="56" t="s">
        <v>70</v>
      </c>
      <c r="H32" s="4">
        <v>110</v>
      </c>
      <c r="I32" s="4">
        <v>190</v>
      </c>
      <c r="J32" s="4">
        <v>250</v>
      </c>
      <c r="K32" s="4">
        <v>220</v>
      </c>
      <c r="L32" s="4">
        <v>280</v>
      </c>
      <c r="M32" s="56" t="s">
        <v>70</v>
      </c>
      <c r="N32" s="4">
        <v>140</v>
      </c>
      <c r="O32" s="4">
        <v>275</v>
      </c>
      <c r="P32" s="4">
        <v>270</v>
      </c>
      <c r="Q32" s="4">
        <v>310</v>
      </c>
      <c r="R32" s="4">
        <v>370</v>
      </c>
    </row>
    <row r="33" spans="1:18" ht="15.95" customHeight="1">
      <c r="A33" s="56" t="s">
        <v>156</v>
      </c>
      <c r="B33" s="4">
        <v>70</v>
      </c>
      <c r="C33" s="4">
        <v>110</v>
      </c>
      <c r="D33" s="4">
        <v>140</v>
      </c>
      <c r="E33" s="4">
        <v>160</v>
      </c>
      <c r="F33" s="4">
        <v>180</v>
      </c>
      <c r="G33" s="56" t="s">
        <v>156</v>
      </c>
      <c r="H33" s="4">
        <v>100</v>
      </c>
      <c r="I33" s="4">
        <v>180</v>
      </c>
      <c r="J33" s="4">
        <v>230</v>
      </c>
      <c r="K33" s="4">
        <v>180</v>
      </c>
      <c r="L33" s="4">
        <v>220</v>
      </c>
      <c r="M33" s="56" t="s">
        <v>156</v>
      </c>
      <c r="N33" s="4">
        <v>120</v>
      </c>
      <c r="O33" s="4">
        <v>250</v>
      </c>
      <c r="P33" s="4">
        <v>250</v>
      </c>
      <c r="Q33" s="4">
        <v>270</v>
      </c>
      <c r="R33" s="4">
        <v>340</v>
      </c>
    </row>
    <row r="34" spans="1:18" ht="15.95" customHeight="1">
      <c r="A34" s="56" t="s">
        <v>157</v>
      </c>
      <c r="B34" s="4">
        <v>60</v>
      </c>
      <c r="C34" s="4">
        <v>90</v>
      </c>
      <c r="D34" s="4">
        <v>120</v>
      </c>
      <c r="E34" s="4">
        <v>140</v>
      </c>
      <c r="F34" s="4">
        <v>160</v>
      </c>
      <c r="G34" s="56" t="s">
        <v>157</v>
      </c>
      <c r="H34" s="4">
        <v>90</v>
      </c>
      <c r="I34" s="4">
        <v>160</v>
      </c>
      <c r="J34" s="4">
        <v>200</v>
      </c>
      <c r="K34" s="4">
        <v>160</v>
      </c>
      <c r="L34" s="4">
        <v>180</v>
      </c>
      <c r="M34" s="56" t="s">
        <v>157</v>
      </c>
      <c r="N34" s="4">
        <v>110</v>
      </c>
      <c r="O34" s="4">
        <v>225</v>
      </c>
      <c r="P34" s="4">
        <v>220</v>
      </c>
      <c r="Q34" s="4">
        <v>250</v>
      </c>
      <c r="R34" s="4">
        <v>300</v>
      </c>
    </row>
    <row r="35" spans="1:18" ht="15.95" customHeight="1">
      <c r="A35" s="56" t="s">
        <v>158</v>
      </c>
      <c r="B35" s="4">
        <v>50</v>
      </c>
      <c r="C35" s="4">
        <v>80</v>
      </c>
      <c r="D35" s="4">
        <v>100</v>
      </c>
      <c r="E35" s="4">
        <v>125</v>
      </c>
      <c r="F35" s="4">
        <v>140</v>
      </c>
      <c r="G35" s="56" t="s">
        <v>158</v>
      </c>
      <c r="H35" s="4">
        <v>80</v>
      </c>
      <c r="I35" s="4">
        <v>140</v>
      </c>
      <c r="J35" s="4">
        <v>160</v>
      </c>
      <c r="K35" s="4">
        <v>140</v>
      </c>
      <c r="L35" s="4">
        <v>160</v>
      </c>
      <c r="M35" s="56" t="s">
        <v>158</v>
      </c>
      <c r="N35" s="4">
        <v>100</v>
      </c>
      <c r="O35" s="4">
        <v>200</v>
      </c>
      <c r="P35" s="4">
        <v>200</v>
      </c>
      <c r="Q35" s="4">
        <v>220</v>
      </c>
      <c r="R35" s="4">
        <v>260</v>
      </c>
    </row>
    <row r="36" spans="1:18" ht="15.95" customHeight="1">
      <c r="A36" s="56" t="s">
        <v>72</v>
      </c>
      <c r="B36" s="4">
        <v>20</v>
      </c>
      <c r="C36" s="4">
        <v>40</v>
      </c>
      <c r="D36" s="4">
        <v>60</v>
      </c>
      <c r="E36" s="4">
        <v>80</v>
      </c>
      <c r="F36" s="4">
        <v>100</v>
      </c>
      <c r="G36" s="56" t="s">
        <v>72</v>
      </c>
      <c r="H36" s="4">
        <v>70</v>
      </c>
      <c r="I36" s="4">
        <v>115</v>
      </c>
      <c r="J36" s="4">
        <v>130</v>
      </c>
      <c r="K36" s="4">
        <v>100</v>
      </c>
      <c r="L36" s="4">
        <v>140</v>
      </c>
      <c r="M36" s="56" t="s">
        <v>72</v>
      </c>
      <c r="N36" s="4">
        <v>90</v>
      </c>
      <c r="O36" s="4">
        <v>130</v>
      </c>
      <c r="P36" s="4">
        <v>160</v>
      </c>
      <c r="Q36" s="4">
        <v>180</v>
      </c>
      <c r="R36" s="4">
        <v>220</v>
      </c>
    </row>
    <row r="37" spans="1:18" ht="15.95" customHeight="1">
      <c r="A37" s="56" t="s">
        <v>73</v>
      </c>
      <c r="B37" s="4">
        <v>0</v>
      </c>
      <c r="C37" s="4">
        <v>0</v>
      </c>
      <c r="D37" s="4">
        <v>20</v>
      </c>
      <c r="E37" s="4">
        <v>30</v>
      </c>
      <c r="F37" s="4">
        <v>60</v>
      </c>
      <c r="G37" s="56" t="s">
        <v>73</v>
      </c>
      <c r="H37" s="4">
        <v>50</v>
      </c>
      <c r="I37" s="4">
        <v>60</v>
      </c>
      <c r="J37" s="4">
        <v>70</v>
      </c>
      <c r="K37" s="4">
        <v>80</v>
      </c>
      <c r="L37" s="4">
        <v>100</v>
      </c>
      <c r="M37" s="56" t="s">
        <v>73</v>
      </c>
      <c r="N37" s="4">
        <v>80</v>
      </c>
      <c r="O37" s="4">
        <v>100</v>
      </c>
      <c r="P37" s="4">
        <v>120</v>
      </c>
      <c r="Q37" s="4">
        <v>150</v>
      </c>
      <c r="R37" s="4">
        <v>180</v>
      </c>
    </row>
    <row r="38" spans="1:18" ht="15.95" customHeight="1">
      <c r="A38" s="56" t="s">
        <v>159</v>
      </c>
      <c r="B38" s="4">
        <v>0</v>
      </c>
      <c r="C38" s="4">
        <v>0</v>
      </c>
      <c r="D38" s="4">
        <v>10</v>
      </c>
      <c r="E38" s="4">
        <v>20</v>
      </c>
      <c r="F38" s="4">
        <v>30</v>
      </c>
      <c r="G38" s="56" t="s">
        <v>159</v>
      </c>
      <c r="H38" s="4">
        <v>0</v>
      </c>
      <c r="I38" s="4">
        <v>20</v>
      </c>
      <c r="J38" s="4">
        <v>30</v>
      </c>
      <c r="K38" s="4">
        <v>40</v>
      </c>
      <c r="L38" s="4">
        <v>60</v>
      </c>
      <c r="M38" s="56" t="s">
        <v>159</v>
      </c>
      <c r="N38" s="4">
        <v>60</v>
      </c>
      <c r="O38" s="4">
        <v>80</v>
      </c>
      <c r="P38" s="4">
        <v>100</v>
      </c>
      <c r="Q38" s="4">
        <v>120</v>
      </c>
      <c r="R38" s="4">
        <v>140</v>
      </c>
    </row>
    <row r="39" spans="1:18" ht="6.95" customHeight="1"/>
    <row r="40" spans="1:18" ht="12.95" customHeight="1">
      <c r="A40" s="215" t="s">
        <v>183</v>
      </c>
      <c r="B40" s="215"/>
      <c r="C40" s="215"/>
      <c r="D40" s="215"/>
      <c r="E40" s="215"/>
      <c r="F40" s="215"/>
      <c r="N40" s="62" t="s">
        <v>170</v>
      </c>
      <c r="O40" s="63" t="s">
        <v>171</v>
      </c>
      <c r="P40" s="63" t="s">
        <v>172</v>
      </c>
      <c r="Q40" s="63" t="s">
        <v>21</v>
      </c>
    </row>
    <row r="41" spans="1:18" ht="15.95" customHeight="1">
      <c r="A41" s="54" t="s">
        <v>164</v>
      </c>
      <c r="B41" s="213" t="s">
        <v>165</v>
      </c>
      <c r="C41" s="213"/>
      <c r="D41" s="213"/>
      <c r="E41" s="213"/>
      <c r="F41" s="213"/>
      <c r="N41" s="27">
        <v>1</v>
      </c>
      <c r="O41" s="5">
        <f>MATCH(Moodboard!E1,'Potasio (K20) '!A18:F18,0)</f>
        <v>6</v>
      </c>
      <c r="P41" s="5">
        <f>MATCH(Moodboard!D11,'Potasio (K20) '!A18:A26,0)</f>
        <v>4</v>
      </c>
      <c r="Q41" s="3" cm="1">
        <f t="array" ref="Q41">INDEX(A18:F26,P41,O41)</f>
        <v>60</v>
      </c>
    </row>
    <row r="42" spans="1:18" ht="15.95" customHeight="1">
      <c r="A42" s="55"/>
      <c r="B42" s="65" t="s">
        <v>70</v>
      </c>
      <c r="C42" s="65" t="s">
        <v>71</v>
      </c>
      <c r="D42" s="65" t="s">
        <v>72</v>
      </c>
      <c r="E42" s="65" t="s">
        <v>73</v>
      </c>
      <c r="F42" s="65" t="s">
        <v>74</v>
      </c>
      <c r="N42" s="27">
        <v>2</v>
      </c>
      <c r="O42" s="5">
        <f>O41</f>
        <v>6</v>
      </c>
      <c r="P42" s="5">
        <f>P41</f>
        <v>4</v>
      </c>
      <c r="Q42" s="3" cm="1">
        <f t="array" ref="Q42">INDEX(G18:L26,P42,O42)</f>
        <v>90</v>
      </c>
    </row>
    <row r="43" spans="1:18" ht="15.95" customHeight="1">
      <c r="A43" s="56" t="s">
        <v>155</v>
      </c>
      <c r="B43" s="4">
        <v>250</v>
      </c>
      <c r="C43" s="4">
        <v>350</v>
      </c>
      <c r="D43" s="4">
        <v>450</v>
      </c>
      <c r="E43" s="4">
        <v>600</v>
      </c>
      <c r="F43" s="4">
        <v>750</v>
      </c>
      <c r="N43" s="27">
        <v>3</v>
      </c>
      <c r="O43" s="5">
        <f t="shared" ref="O43:O47" si="0">O42</f>
        <v>6</v>
      </c>
      <c r="P43" s="5">
        <f t="shared" ref="P43:P47" si="1">P42</f>
        <v>4</v>
      </c>
      <c r="Q43" s="3" cm="1">
        <f t="array" ref="Q43">INDEX(M18:R26,P43,O43)</f>
        <v>120</v>
      </c>
    </row>
    <row r="44" spans="1:18" ht="15.95" customHeight="1">
      <c r="A44" s="56" t="s">
        <v>70</v>
      </c>
      <c r="B44" s="4">
        <v>210</v>
      </c>
      <c r="C44" s="4">
        <v>320</v>
      </c>
      <c r="D44" s="4">
        <v>400</v>
      </c>
      <c r="E44" s="4">
        <v>500</v>
      </c>
      <c r="F44" s="4">
        <v>650</v>
      </c>
      <c r="N44" s="27">
        <v>4</v>
      </c>
      <c r="O44" s="5">
        <f t="shared" si="0"/>
        <v>6</v>
      </c>
      <c r="P44" s="5">
        <f t="shared" si="1"/>
        <v>4</v>
      </c>
      <c r="Q44" s="3" cm="1">
        <f t="array" ref="Q44">INDEX(A30:F38,P44,O44)</f>
        <v>180</v>
      </c>
    </row>
    <row r="45" spans="1:18" ht="15.95" customHeight="1">
      <c r="A45" s="56" t="s">
        <v>156</v>
      </c>
      <c r="B45" s="4">
        <v>180</v>
      </c>
      <c r="C45" s="4">
        <v>290</v>
      </c>
      <c r="D45" s="4">
        <v>360</v>
      </c>
      <c r="E45" s="4">
        <v>450</v>
      </c>
      <c r="F45" s="4">
        <v>550</v>
      </c>
      <c r="N45" s="27">
        <v>5</v>
      </c>
      <c r="O45" s="5">
        <f t="shared" si="0"/>
        <v>6</v>
      </c>
      <c r="P45" s="5">
        <f t="shared" si="1"/>
        <v>4</v>
      </c>
      <c r="Q45" s="3" cm="1">
        <f t="array" ref="Q45">INDEX(G30:L38,P45,O45)</f>
        <v>220</v>
      </c>
    </row>
    <row r="46" spans="1:18" ht="15.95" customHeight="1">
      <c r="A46" s="56" t="s">
        <v>157</v>
      </c>
      <c r="B46" s="4">
        <v>160</v>
      </c>
      <c r="C46" s="4">
        <v>260</v>
      </c>
      <c r="D46" s="4">
        <v>320</v>
      </c>
      <c r="E46" s="4">
        <v>400</v>
      </c>
      <c r="F46" s="4">
        <v>500</v>
      </c>
      <c r="N46" s="27">
        <v>6</v>
      </c>
      <c r="O46" s="5">
        <f t="shared" si="0"/>
        <v>6</v>
      </c>
      <c r="P46" s="5">
        <f t="shared" si="1"/>
        <v>4</v>
      </c>
      <c r="Q46" s="3" cm="1">
        <f t="array" ref="Q46">INDEX(M30:R38,P46,O46)</f>
        <v>340</v>
      </c>
    </row>
    <row r="47" spans="1:18" ht="15.95" customHeight="1">
      <c r="A47" s="56" t="s">
        <v>158</v>
      </c>
      <c r="B47" s="4">
        <v>140</v>
      </c>
      <c r="C47" s="4">
        <v>230</v>
      </c>
      <c r="D47" s="4">
        <v>280</v>
      </c>
      <c r="E47" s="4">
        <v>350</v>
      </c>
      <c r="F47" s="4">
        <v>400</v>
      </c>
      <c r="N47" s="27">
        <v>7</v>
      </c>
      <c r="O47" s="5">
        <f t="shared" si="0"/>
        <v>6</v>
      </c>
      <c r="P47" s="5">
        <f t="shared" si="1"/>
        <v>4</v>
      </c>
      <c r="Q47" s="3" cm="1">
        <f t="array" ref="Q47">INDEX(A42:F50,P47,O47)</f>
        <v>550</v>
      </c>
    </row>
    <row r="48" spans="1:18" ht="15.95" customHeight="1">
      <c r="A48" s="56" t="s">
        <v>72</v>
      </c>
      <c r="B48" s="4">
        <v>120</v>
      </c>
      <c r="C48" s="4">
        <v>180</v>
      </c>
      <c r="D48" s="4">
        <v>240</v>
      </c>
      <c r="E48" s="4">
        <v>270</v>
      </c>
      <c r="F48" s="4">
        <v>300</v>
      </c>
    </row>
    <row r="49" spans="1:6" ht="15.95" customHeight="1">
      <c r="A49" s="56" t="s">
        <v>73</v>
      </c>
      <c r="B49" s="4">
        <v>100</v>
      </c>
      <c r="C49" s="4">
        <v>125</v>
      </c>
      <c r="D49" s="4">
        <v>200</v>
      </c>
      <c r="E49" s="4">
        <v>225</v>
      </c>
      <c r="F49" s="4">
        <v>250</v>
      </c>
    </row>
    <row r="50" spans="1:6" ht="15.95" customHeight="1">
      <c r="A50" s="56" t="s">
        <v>159</v>
      </c>
      <c r="B50" s="4">
        <v>80</v>
      </c>
      <c r="C50" s="4">
        <v>110</v>
      </c>
      <c r="D50" s="4">
        <v>160</v>
      </c>
      <c r="E50" s="4">
        <v>190</v>
      </c>
      <c r="F50" s="4">
        <v>225</v>
      </c>
    </row>
  </sheetData>
  <mergeCells count="41">
    <mergeCell ref="L7:S7"/>
    <mergeCell ref="L8:S8"/>
    <mergeCell ref="L9:S9"/>
    <mergeCell ref="L10:S10"/>
    <mergeCell ref="A7:E7"/>
    <mergeCell ref="A8:E8"/>
    <mergeCell ref="A9:E9"/>
    <mergeCell ref="A10:E10"/>
    <mergeCell ref="G8:K8"/>
    <mergeCell ref="A11:E11"/>
    <mergeCell ref="A16:F16"/>
    <mergeCell ref="G16:L16"/>
    <mergeCell ref="A1:S1"/>
    <mergeCell ref="A2:S2"/>
    <mergeCell ref="A3:E3"/>
    <mergeCell ref="L5:S5"/>
    <mergeCell ref="L6:S6"/>
    <mergeCell ref="G5:K5"/>
    <mergeCell ref="G6:K6"/>
    <mergeCell ref="G9:K9"/>
    <mergeCell ref="G11:S11"/>
    <mergeCell ref="G4:S4"/>
    <mergeCell ref="A13:S14"/>
    <mergeCell ref="A4:E4"/>
    <mergeCell ref="A5:E5"/>
    <mergeCell ref="A6:E6"/>
    <mergeCell ref="A40:F40"/>
    <mergeCell ref="B41:F41"/>
    <mergeCell ref="F3:S3"/>
    <mergeCell ref="A28:F28"/>
    <mergeCell ref="G28:L28"/>
    <mergeCell ref="M28:R28"/>
    <mergeCell ref="B29:F29"/>
    <mergeCell ref="M16:R16"/>
    <mergeCell ref="H29:L29"/>
    <mergeCell ref="N29:R29"/>
    <mergeCell ref="B17:F17"/>
    <mergeCell ref="H17:L17"/>
    <mergeCell ref="N17:R17"/>
    <mergeCell ref="G10:K10"/>
    <mergeCell ref="G7:K7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3095-1816-E94C-A6CA-28D6E13DA230}">
  <dimension ref="A1:T47"/>
  <sheetViews>
    <sheetView view="pageLayout" topLeftCell="A3" zoomScale="140" zoomScaleNormal="100" zoomScalePageLayoutView="140" workbookViewId="0">
      <selection activeCell="R20" sqref="R20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4.42578125" bestFit="1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38" t="s">
        <v>184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185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>
      <c r="A3" s="237" t="s">
        <v>154</v>
      </c>
      <c r="B3" s="218"/>
      <c r="C3" s="218"/>
      <c r="D3" s="218"/>
      <c r="E3" s="219"/>
      <c r="F3" s="237" t="s">
        <v>186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>
      <c r="A4" s="212" t="s">
        <v>155</v>
      </c>
      <c r="B4" s="220"/>
      <c r="C4" s="220"/>
      <c r="D4" s="220"/>
      <c r="E4" s="221"/>
      <c r="F4" s="66">
        <v>50</v>
      </c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1"/>
    </row>
    <row r="5" spans="1:20">
      <c r="A5" s="212" t="s">
        <v>70</v>
      </c>
      <c r="B5" s="220"/>
      <c r="C5" s="220"/>
      <c r="D5" s="220"/>
      <c r="E5" s="221"/>
      <c r="F5" s="66">
        <v>50.1</v>
      </c>
      <c r="G5" s="220"/>
      <c r="H5" s="220"/>
      <c r="I5" s="220"/>
      <c r="J5" s="220"/>
      <c r="K5" s="220"/>
      <c r="L5" s="220">
        <v>100</v>
      </c>
      <c r="M5" s="220"/>
      <c r="N5" s="220"/>
      <c r="O5" s="220"/>
      <c r="P5" s="220"/>
      <c r="Q5" s="220"/>
      <c r="R5" s="220"/>
      <c r="S5" s="221"/>
    </row>
    <row r="6" spans="1:20">
      <c r="A6" s="212" t="s">
        <v>156</v>
      </c>
      <c r="B6" s="220"/>
      <c r="C6" s="220"/>
      <c r="D6" s="220"/>
      <c r="E6" s="221"/>
      <c r="F6" s="66">
        <v>100.1</v>
      </c>
      <c r="G6" s="220"/>
      <c r="H6" s="220"/>
      <c r="I6" s="220"/>
      <c r="J6" s="220"/>
      <c r="K6" s="220"/>
      <c r="L6" s="220">
        <v>200</v>
      </c>
      <c r="M6" s="220"/>
      <c r="N6" s="220"/>
      <c r="O6" s="220"/>
      <c r="P6" s="220"/>
      <c r="Q6" s="220"/>
      <c r="R6" s="220"/>
      <c r="S6" s="221"/>
    </row>
    <row r="7" spans="1:20">
      <c r="A7" s="212" t="s">
        <v>157</v>
      </c>
      <c r="B7" s="220"/>
      <c r="C7" s="220"/>
      <c r="D7" s="220"/>
      <c r="E7" s="221"/>
      <c r="F7" s="66">
        <v>200.1</v>
      </c>
      <c r="G7" s="220"/>
      <c r="H7" s="220"/>
      <c r="I7" s="220"/>
      <c r="J7" s="220"/>
      <c r="K7" s="220"/>
      <c r="L7" s="220">
        <v>400</v>
      </c>
      <c r="M7" s="220"/>
      <c r="N7" s="220"/>
      <c r="O7" s="220"/>
      <c r="P7" s="220"/>
      <c r="Q7" s="220"/>
      <c r="R7" s="220"/>
      <c r="S7" s="221"/>
    </row>
    <row r="8" spans="1:20">
      <c r="A8" s="212" t="s">
        <v>158</v>
      </c>
      <c r="B8" s="220"/>
      <c r="C8" s="220"/>
      <c r="D8" s="220"/>
      <c r="E8" s="221"/>
      <c r="F8" s="66">
        <v>400.1</v>
      </c>
      <c r="G8" s="220"/>
      <c r="H8" s="220"/>
      <c r="I8" s="220"/>
      <c r="J8" s="220"/>
      <c r="K8" s="220"/>
      <c r="L8" s="220">
        <v>800</v>
      </c>
      <c r="M8" s="220"/>
      <c r="N8" s="220"/>
      <c r="O8" s="220"/>
      <c r="P8" s="220"/>
      <c r="Q8" s="220"/>
      <c r="R8" s="220"/>
      <c r="S8" s="221"/>
    </row>
    <row r="9" spans="1:20">
      <c r="A9" s="212" t="s">
        <v>72</v>
      </c>
      <c r="B9" s="220"/>
      <c r="C9" s="220"/>
      <c r="D9" s="220"/>
      <c r="E9" s="221"/>
      <c r="F9" s="66">
        <v>800.1</v>
      </c>
      <c r="G9" s="220"/>
      <c r="H9" s="220"/>
      <c r="I9" s="220"/>
      <c r="J9" s="220"/>
      <c r="K9" s="220"/>
      <c r="L9" s="220">
        <v>1400</v>
      </c>
      <c r="M9" s="220"/>
      <c r="N9" s="220"/>
      <c r="O9" s="220"/>
      <c r="P9" s="220"/>
      <c r="Q9" s="220"/>
      <c r="R9" s="220"/>
      <c r="S9" s="221"/>
    </row>
    <row r="10" spans="1:20">
      <c r="A10" s="212" t="s">
        <v>73</v>
      </c>
      <c r="B10" s="220"/>
      <c r="C10" s="220"/>
      <c r="D10" s="220"/>
      <c r="E10" s="221"/>
      <c r="F10" s="66">
        <v>1400</v>
      </c>
      <c r="G10" s="220"/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1"/>
    </row>
    <row r="11" spans="1:20">
      <c r="A11" s="8"/>
      <c r="B11" s="8"/>
      <c r="C11" s="8"/>
    </row>
    <row r="12" spans="1:20" ht="15" customHeight="1">
      <c r="A12" s="231" t="s">
        <v>187</v>
      </c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6"/>
    </row>
    <row r="13" spans="1:20">
      <c r="A13" s="231"/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5" spans="1:20">
      <c r="A15" s="215" t="s">
        <v>188</v>
      </c>
      <c r="B15" s="215"/>
      <c r="C15" s="215"/>
      <c r="D15" s="215"/>
      <c r="E15" s="215"/>
      <c r="F15" s="215"/>
      <c r="G15" s="215" t="s">
        <v>189</v>
      </c>
      <c r="H15" s="215"/>
      <c r="I15" s="215"/>
      <c r="J15" s="215"/>
      <c r="K15" s="215"/>
      <c r="L15" s="215"/>
      <c r="M15" s="215" t="s">
        <v>190</v>
      </c>
      <c r="N15" s="215"/>
      <c r="O15" s="215"/>
      <c r="P15" s="215"/>
      <c r="Q15" s="215"/>
      <c r="R15" s="215"/>
    </row>
    <row r="16" spans="1:20" ht="15" customHeight="1">
      <c r="A16" s="54" t="s">
        <v>164</v>
      </c>
      <c r="B16" s="213" t="s">
        <v>165</v>
      </c>
      <c r="C16" s="213"/>
      <c r="D16" s="213"/>
      <c r="E16" s="213"/>
      <c r="F16" s="213"/>
      <c r="G16" s="54" t="s">
        <v>164</v>
      </c>
      <c r="H16" s="213" t="s">
        <v>165</v>
      </c>
      <c r="I16" s="213"/>
      <c r="J16" s="213"/>
      <c r="K16" s="213"/>
      <c r="L16" s="213"/>
      <c r="M16" s="54" t="s">
        <v>164</v>
      </c>
      <c r="N16" s="213" t="s">
        <v>165</v>
      </c>
      <c r="O16" s="213"/>
      <c r="P16" s="213"/>
      <c r="Q16" s="213"/>
      <c r="R16" s="213"/>
    </row>
    <row r="17" spans="1:18">
      <c r="A17" s="55"/>
      <c r="B17" s="65" t="s">
        <v>70</v>
      </c>
      <c r="C17" s="65" t="s">
        <v>71</v>
      </c>
      <c r="D17" s="65" t="s">
        <v>72</v>
      </c>
      <c r="E17" s="65" t="s">
        <v>73</v>
      </c>
      <c r="F17" s="65" t="s">
        <v>74</v>
      </c>
      <c r="G17" s="55"/>
      <c r="H17" s="65" t="s">
        <v>70</v>
      </c>
      <c r="I17" s="65" t="s">
        <v>71</v>
      </c>
      <c r="J17" s="65" t="s">
        <v>72</v>
      </c>
      <c r="K17" s="65" t="s">
        <v>73</v>
      </c>
      <c r="L17" s="65" t="s">
        <v>74</v>
      </c>
      <c r="M17" s="55"/>
      <c r="N17" s="65" t="s">
        <v>70</v>
      </c>
      <c r="O17" s="65" t="s">
        <v>71</v>
      </c>
      <c r="P17" s="65" t="s">
        <v>72</v>
      </c>
      <c r="Q17" s="65" t="s">
        <v>73</v>
      </c>
      <c r="R17" s="65" t="s">
        <v>74</v>
      </c>
    </row>
    <row r="18" spans="1:18" ht="15.95" customHeight="1">
      <c r="A18" s="56" t="s">
        <v>155</v>
      </c>
      <c r="B18" s="4">
        <v>0</v>
      </c>
      <c r="C18" s="4">
        <v>4</v>
      </c>
      <c r="D18" s="4">
        <v>6</v>
      </c>
      <c r="E18" s="4">
        <v>8</v>
      </c>
      <c r="F18" s="4">
        <v>10</v>
      </c>
      <c r="G18" s="56" t="s">
        <v>155</v>
      </c>
      <c r="H18" s="4">
        <v>4</v>
      </c>
      <c r="I18" s="4">
        <v>7</v>
      </c>
      <c r="J18" s="4">
        <v>11</v>
      </c>
      <c r="K18" s="4">
        <v>12</v>
      </c>
      <c r="L18" s="4">
        <v>15</v>
      </c>
      <c r="M18" s="56" t="s">
        <v>155</v>
      </c>
      <c r="N18" s="4">
        <v>10</v>
      </c>
      <c r="O18" s="4">
        <v>12</v>
      </c>
      <c r="P18" s="4">
        <v>15</v>
      </c>
      <c r="Q18" s="4">
        <v>25</v>
      </c>
      <c r="R18" s="4">
        <v>30</v>
      </c>
    </row>
    <row r="19" spans="1:18" ht="15.95" customHeight="1">
      <c r="A19" s="56" t="s">
        <v>70</v>
      </c>
      <c r="B19" s="4">
        <v>0</v>
      </c>
      <c r="C19" s="4">
        <v>0</v>
      </c>
      <c r="D19" s="4">
        <v>3</v>
      </c>
      <c r="E19" s="4">
        <v>6</v>
      </c>
      <c r="F19" s="4">
        <v>8</v>
      </c>
      <c r="G19" s="56" t="s">
        <v>70</v>
      </c>
      <c r="H19" s="4">
        <v>3</v>
      </c>
      <c r="I19" s="4">
        <v>5</v>
      </c>
      <c r="J19" s="4">
        <v>10</v>
      </c>
      <c r="K19" s="4">
        <v>11</v>
      </c>
      <c r="L19" s="4">
        <v>12</v>
      </c>
      <c r="M19" s="56" t="s">
        <v>70</v>
      </c>
      <c r="N19" s="4">
        <v>8</v>
      </c>
      <c r="O19" s="4">
        <v>10</v>
      </c>
      <c r="P19" s="4">
        <v>12</v>
      </c>
      <c r="Q19" s="4">
        <v>20</v>
      </c>
      <c r="R19" s="4">
        <v>25</v>
      </c>
    </row>
    <row r="20" spans="1:18" ht="15.95" customHeight="1">
      <c r="A20" s="56" t="s">
        <v>156</v>
      </c>
      <c r="B20" s="4">
        <v>0</v>
      </c>
      <c r="C20" s="4">
        <v>0</v>
      </c>
      <c r="D20" s="4">
        <v>3</v>
      </c>
      <c r="E20" s="4">
        <v>4</v>
      </c>
      <c r="F20" s="4">
        <v>6</v>
      </c>
      <c r="G20" s="56" t="s">
        <v>156</v>
      </c>
      <c r="H20" s="4">
        <v>2</v>
      </c>
      <c r="I20" s="4">
        <v>3</v>
      </c>
      <c r="J20" s="4">
        <v>9</v>
      </c>
      <c r="K20" s="4">
        <v>10</v>
      </c>
      <c r="L20" s="4">
        <v>11</v>
      </c>
      <c r="M20" s="56" t="s">
        <v>156</v>
      </c>
      <c r="N20" s="4">
        <v>6</v>
      </c>
      <c r="O20" s="4">
        <v>8</v>
      </c>
      <c r="P20" s="4">
        <v>10</v>
      </c>
      <c r="Q20" s="4">
        <v>15</v>
      </c>
      <c r="R20" s="4">
        <v>20</v>
      </c>
    </row>
    <row r="21" spans="1:18" ht="15.95" customHeight="1">
      <c r="A21" s="56" t="s">
        <v>157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56" t="s">
        <v>157</v>
      </c>
      <c r="H21" s="4">
        <v>0</v>
      </c>
      <c r="I21" s="4">
        <v>0</v>
      </c>
      <c r="J21" s="4">
        <v>8</v>
      </c>
      <c r="K21" s="4">
        <v>9</v>
      </c>
      <c r="L21" s="4">
        <v>10</v>
      </c>
      <c r="M21" s="56" t="s">
        <v>157</v>
      </c>
      <c r="N21" s="4">
        <v>4</v>
      </c>
      <c r="O21" s="4">
        <v>5</v>
      </c>
      <c r="P21" s="4">
        <v>10</v>
      </c>
      <c r="Q21" s="4">
        <v>12</v>
      </c>
      <c r="R21" s="4">
        <v>15</v>
      </c>
    </row>
    <row r="22" spans="1:18" ht="15.95" customHeight="1">
      <c r="A22" s="56" t="s">
        <v>158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56" t="s">
        <v>158</v>
      </c>
      <c r="H22" s="4">
        <v>0</v>
      </c>
      <c r="I22" s="4">
        <v>0</v>
      </c>
      <c r="J22" s="4">
        <v>4</v>
      </c>
      <c r="K22" s="4">
        <v>6</v>
      </c>
      <c r="L22" s="4">
        <v>7</v>
      </c>
      <c r="M22" s="56" t="s">
        <v>158</v>
      </c>
      <c r="N22" s="4">
        <v>0</v>
      </c>
      <c r="O22" s="4">
        <v>0</v>
      </c>
      <c r="P22" s="4">
        <v>6</v>
      </c>
      <c r="Q22" s="4">
        <v>7</v>
      </c>
      <c r="R22" s="4">
        <v>8</v>
      </c>
    </row>
    <row r="23" spans="1:18" ht="15.95" customHeight="1">
      <c r="A23" s="56" t="s">
        <v>72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56" t="s">
        <v>72</v>
      </c>
      <c r="H23" s="4">
        <v>0</v>
      </c>
      <c r="I23" s="4">
        <v>0</v>
      </c>
      <c r="J23" s="4">
        <v>0</v>
      </c>
      <c r="K23" s="4">
        <v>0</v>
      </c>
      <c r="L23" s="4">
        <v>5</v>
      </c>
      <c r="M23" s="56" t="s">
        <v>72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</row>
    <row r="24" spans="1:18" ht="15.95" customHeight="1">
      <c r="A24" s="56" t="s">
        <v>73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56" t="s">
        <v>73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</row>
    <row r="25" spans="1:18" ht="5.0999999999999996" customHeight="1">
      <c r="A25" s="53"/>
    </row>
    <row r="26" spans="1:18" ht="16.5">
      <c r="A26" s="215" t="s">
        <v>191</v>
      </c>
      <c r="B26" s="215"/>
      <c r="C26" s="215"/>
      <c r="D26" s="215"/>
      <c r="E26" s="215"/>
      <c r="F26" s="215"/>
      <c r="G26" s="215" t="s">
        <v>192</v>
      </c>
      <c r="H26" s="215"/>
      <c r="I26" s="215"/>
      <c r="J26" s="215"/>
      <c r="K26" s="215"/>
      <c r="L26" s="215"/>
      <c r="M26" s="17"/>
      <c r="N26" s="62" t="s">
        <v>170</v>
      </c>
      <c r="O26" s="63" t="s">
        <v>171</v>
      </c>
      <c r="P26" s="63" t="s">
        <v>172</v>
      </c>
      <c r="Q26" s="63" t="s">
        <v>21</v>
      </c>
      <c r="R26" s="17"/>
    </row>
    <row r="27" spans="1:18" ht="15" customHeight="1">
      <c r="A27" s="54" t="s">
        <v>164</v>
      </c>
      <c r="B27" s="213" t="s">
        <v>165</v>
      </c>
      <c r="C27" s="213"/>
      <c r="D27" s="213"/>
      <c r="E27" s="213"/>
      <c r="F27" s="213"/>
      <c r="G27" s="54" t="s">
        <v>164</v>
      </c>
      <c r="H27" s="213" t="s">
        <v>165</v>
      </c>
      <c r="I27" s="213"/>
      <c r="J27" s="213"/>
      <c r="K27" s="213"/>
      <c r="L27" s="213"/>
      <c r="M27" s="18"/>
      <c r="N27" s="27">
        <v>1</v>
      </c>
      <c r="O27" s="5">
        <f>MATCH(Moodboard!E1,'Magnesio (Mg)'!A17:F17,0)</f>
        <v>6</v>
      </c>
      <c r="P27" s="5">
        <f>MATCH(Moodboard!E11,'Magnesio (Mg)'!A17:A24,0)</f>
        <v>5</v>
      </c>
      <c r="Q27" s="3" cm="1">
        <f t="array" ref="Q27">INDEX(A17:F24,P27,O27)</f>
        <v>0</v>
      </c>
      <c r="R27" s="19"/>
    </row>
    <row r="28" spans="1:18">
      <c r="A28" s="55"/>
      <c r="B28" s="65" t="s">
        <v>70</v>
      </c>
      <c r="C28" s="65" t="s">
        <v>71</v>
      </c>
      <c r="D28" s="65" t="s">
        <v>72</v>
      </c>
      <c r="E28" s="65" t="s">
        <v>73</v>
      </c>
      <c r="F28" s="65" t="s">
        <v>74</v>
      </c>
      <c r="G28" s="55"/>
      <c r="H28" s="65" t="s">
        <v>70</v>
      </c>
      <c r="I28" s="65" t="s">
        <v>71</v>
      </c>
      <c r="J28" s="65" t="s">
        <v>72</v>
      </c>
      <c r="K28" s="65" t="s">
        <v>73</v>
      </c>
      <c r="L28" s="65" t="s">
        <v>74</v>
      </c>
      <c r="M28" s="18"/>
      <c r="N28" s="27">
        <v>2</v>
      </c>
      <c r="O28" s="5">
        <f>O27</f>
        <v>6</v>
      </c>
      <c r="P28" s="5">
        <f>P27</f>
        <v>5</v>
      </c>
      <c r="Q28" s="3" cm="1">
        <f t="array" ref="Q28">INDEX(G18:L24,P28,O28)</f>
        <v>7</v>
      </c>
      <c r="R28" s="15"/>
    </row>
    <row r="29" spans="1:18" ht="15.95" customHeight="1">
      <c r="A29" s="56" t="s">
        <v>155</v>
      </c>
      <c r="B29" s="4">
        <v>15</v>
      </c>
      <c r="C29" s="4">
        <v>25</v>
      </c>
      <c r="D29" s="4">
        <v>30</v>
      </c>
      <c r="E29" s="4">
        <v>40</v>
      </c>
      <c r="F29" s="4">
        <v>50</v>
      </c>
      <c r="G29" s="56" t="s">
        <v>155</v>
      </c>
      <c r="H29" s="4">
        <v>30</v>
      </c>
      <c r="I29" s="4">
        <v>50</v>
      </c>
      <c r="J29" s="4">
        <v>60</v>
      </c>
      <c r="K29" s="4">
        <v>70</v>
      </c>
      <c r="L29" s="4">
        <v>80</v>
      </c>
      <c r="M29" s="16"/>
      <c r="N29" s="27">
        <v>3</v>
      </c>
      <c r="O29" s="5">
        <f t="shared" ref="O29:P31" si="0">O28</f>
        <v>6</v>
      </c>
      <c r="P29" s="5">
        <f t="shared" si="0"/>
        <v>5</v>
      </c>
      <c r="Q29" s="3" cm="1">
        <f t="array" ref="Q29">INDEX(M17:R24,P29,O29)</f>
        <v>15</v>
      </c>
      <c r="R29" s="16"/>
    </row>
    <row r="30" spans="1:18" ht="15.95" customHeight="1">
      <c r="A30" s="56" t="s">
        <v>70</v>
      </c>
      <c r="B30" s="4">
        <v>12</v>
      </c>
      <c r="C30" s="4">
        <v>20</v>
      </c>
      <c r="D30" s="4">
        <v>25</v>
      </c>
      <c r="E30" s="4">
        <v>30</v>
      </c>
      <c r="F30" s="4">
        <v>40</v>
      </c>
      <c r="G30" s="56" t="s">
        <v>70</v>
      </c>
      <c r="H30" s="4">
        <v>24</v>
      </c>
      <c r="I30" s="4">
        <v>40</v>
      </c>
      <c r="J30" s="4">
        <v>50</v>
      </c>
      <c r="K30" s="4">
        <v>60</v>
      </c>
      <c r="L30" s="4">
        <v>70</v>
      </c>
      <c r="M30" s="16"/>
      <c r="N30" s="27">
        <v>4</v>
      </c>
      <c r="O30" s="5">
        <f t="shared" si="0"/>
        <v>6</v>
      </c>
      <c r="P30" s="5">
        <f t="shared" si="0"/>
        <v>5</v>
      </c>
      <c r="Q30" s="3" cm="1">
        <f t="array" ref="Q30">INDEX(A28:F35,P30,O30)</f>
        <v>25</v>
      </c>
      <c r="R30" s="16"/>
    </row>
    <row r="31" spans="1:18" ht="15.95" customHeight="1">
      <c r="A31" s="56" t="s">
        <v>156</v>
      </c>
      <c r="B31" s="4">
        <v>10</v>
      </c>
      <c r="C31" s="4">
        <v>15</v>
      </c>
      <c r="D31" s="4">
        <v>20</v>
      </c>
      <c r="E31" s="4">
        <v>25</v>
      </c>
      <c r="F31" s="4">
        <v>30</v>
      </c>
      <c r="G31" s="56" t="s">
        <v>156</v>
      </c>
      <c r="H31" s="4">
        <v>20</v>
      </c>
      <c r="I31" s="4">
        <v>30</v>
      </c>
      <c r="J31" s="4">
        <v>40</v>
      </c>
      <c r="K31" s="4">
        <v>50</v>
      </c>
      <c r="L31" s="4">
        <v>60</v>
      </c>
      <c r="M31" s="16"/>
      <c r="N31" s="27">
        <v>5</v>
      </c>
      <c r="O31" s="5">
        <f t="shared" si="0"/>
        <v>6</v>
      </c>
      <c r="P31" s="5">
        <f t="shared" si="0"/>
        <v>5</v>
      </c>
      <c r="Q31" s="3" cm="1">
        <f t="array" ref="Q31">INDEX(G28:L35,P31,O31)</f>
        <v>50</v>
      </c>
      <c r="R31" s="16"/>
    </row>
    <row r="32" spans="1:18" ht="15.95" customHeight="1">
      <c r="A32" s="56" t="s">
        <v>157</v>
      </c>
      <c r="B32" s="4">
        <v>8</v>
      </c>
      <c r="C32" s="4">
        <v>12</v>
      </c>
      <c r="D32" s="4">
        <v>15</v>
      </c>
      <c r="E32" s="4">
        <v>18</v>
      </c>
      <c r="F32" s="4">
        <v>25</v>
      </c>
      <c r="G32" s="56" t="s">
        <v>157</v>
      </c>
      <c r="H32" s="4">
        <v>16</v>
      </c>
      <c r="I32" s="4">
        <v>24</v>
      </c>
      <c r="J32" s="4">
        <v>30</v>
      </c>
      <c r="K32" s="4">
        <v>36</v>
      </c>
      <c r="L32" s="4">
        <v>50</v>
      </c>
      <c r="M32" s="16"/>
      <c r="N32" s="1"/>
      <c r="O32" s="44"/>
      <c r="P32" s="44"/>
      <c r="Q32" s="15"/>
      <c r="R32" s="16"/>
    </row>
    <row r="33" spans="1:18" ht="15.95" customHeight="1">
      <c r="A33" s="56" t="s">
        <v>158</v>
      </c>
      <c r="B33" s="4">
        <v>5</v>
      </c>
      <c r="C33" s="4">
        <v>6</v>
      </c>
      <c r="D33" s="4">
        <v>8</v>
      </c>
      <c r="E33" s="4">
        <v>10</v>
      </c>
      <c r="F33" s="4">
        <v>20</v>
      </c>
      <c r="G33" s="56" t="s">
        <v>158</v>
      </c>
      <c r="H33" s="4">
        <v>10</v>
      </c>
      <c r="I33" s="4">
        <v>12</v>
      </c>
      <c r="J33" s="4">
        <v>16</v>
      </c>
      <c r="K33" s="4">
        <v>20</v>
      </c>
      <c r="L33" s="4">
        <v>40</v>
      </c>
      <c r="M33" s="16"/>
      <c r="N33" s="1"/>
      <c r="O33" s="44"/>
      <c r="P33" s="44"/>
      <c r="Q33" s="15"/>
      <c r="R33" s="16"/>
    </row>
    <row r="34" spans="1:18" ht="15.95" customHeight="1">
      <c r="A34" s="56" t="s">
        <v>72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56" t="s">
        <v>72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16"/>
      <c r="N34" s="16"/>
      <c r="O34" s="16"/>
      <c r="P34" s="16"/>
      <c r="Q34" s="16"/>
      <c r="R34" s="16"/>
    </row>
    <row r="35" spans="1:18" ht="15.95" customHeight="1">
      <c r="A35" s="56" t="s">
        <v>73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56" t="s">
        <v>73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16"/>
      <c r="N35" s="16"/>
      <c r="O35" s="16"/>
      <c r="P35" s="16"/>
      <c r="Q35" s="16"/>
      <c r="R35" s="16"/>
    </row>
    <row r="36" spans="1:18" ht="6.95" customHeight="1">
      <c r="A36" s="53"/>
    </row>
    <row r="37" spans="1:18">
      <c r="A37" s="17"/>
      <c r="B37" s="17"/>
      <c r="C37" s="17"/>
      <c r="D37" s="17"/>
      <c r="E37" s="17"/>
      <c r="F37" s="17"/>
    </row>
    <row r="38" spans="1:18">
      <c r="A38" s="18"/>
      <c r="B38" s="19"/>
      <c r="C38" s="19"/>
      <c r="D38" s="19"/>
      <c r="E38" s="19"/>
      <c r="F38" s="19"/>
    </row>
    <row r="39" spans="1:18">
      <c r="A39" s="18"/>
      <c r="B39" s="15"/>
      <c r="C39" s="15"/>
      <c r="D39" s="15"/>
      <c r="E39" s="15"/>
      <c r="F39" s="15"/>
    </row>
    <row r="40" spans="1:18">
      <c r="A40" s="16"/>
      <c r="B40" s="16"/>
      <c r="C40" s="16"/>
      <c r="D40" s="16"/>
      <c r="E40" s="16"/>
      <c r="F40" s="16"/>
    </row>
    <row r="41" spans="1:18">
      <c r="A41" s="16"/>
      <c r="B41" s="16"/>
      <c r="C41" s="16"/>
      <c r="D41" s="16"/>
      <c r="E41" s="16"/>
      <c r="F41" s="16"/>
    </row>
    <row r="42" spans="1:18">
      <c r="A42" s="16"/>
      <c r="B42" s="16"/>
      <c r="C42" s="16"/>
      <c r="D42" s="16"/>
      <c r="E42" s="16"/>
      <c r="F42" s="16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</sheetData>
  <mergeCells count="36">
    <mergeCell ref="A12:S13"/>
    <mergeCell ref="L4:S4"/>
    <mergeCell ref="L5:S5"/>
    <mergeCell ref="L6:S6"/>
    <mergeCell ref="L7:S7"/>
    <mergeCell ref="L8:S8"/>
    <mergeCell ref="L9:S9"/>
    <mergeCell ref="L10:S10"/>
    <mergeCell ref="G4:K4"/>
    <mergeCell ref="G5:K5"/>
    <mergeCell ref="G6:K6"/>
    <mergeCell ref="G7:K7"/>
    <mergeCell ref="G8:K8"/>
    <mergeCell ref="G9:K9"/>
    <mergeCell ref="G10:K10"/>
    <mergeCell ref="A5:E5"/>
    <mergeCell ref="F3:S3"/>
    <mergeCell ref="A3:E3"/>
    <mergeCell ref="A4:E4"/>
    <mergeCell ref="A2:S2"/>
    <mergeCell ref="A1:S1"/>
    <mergeCell ref="A6:E6"/>
    <mergeCell ref="A7:E7"/>
    <mergeCell ref="A8:E8"/>
    <mergeCell ref="A9:E9"/>
    <mergeCell ref="A10:E10"/>
    <mergeCell ref="A15:F15"/>
    <mergeCell ref="G15:L15"/>
    <mergeCell ref="M15:R15"/>
    <mergeCell ref="B16:F16"/>
    <mergeCell ref="H16:L16"/>
    <mergeCell ref="A26:F26"/>
    <mergeCell ref="G26:L26"/>
    <mergeCell ref="B27:F27"/>
    <mergeCell ref="H27:L27"/>
    <mergeCell ref="N16:R16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530F-6C0F-F34B-A438-92E29E2BC5CC}">
  <dimension ref="A1:T47"/>
  <sheetViews>
    <sheetView view="pageLayout" topLeftCell="A11" zoomScale="140" zoomScaleNormal="100" zoomScalePageLayoutView="140" workbookViewId="0">
      <selection activeCell="B28" sqref="B28:F28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3.42578125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38" t="s">
        <v>193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194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>
      <c r="A3" s="237" t="s">
        <v>154</v>
      </c>
      <c r="B3" s="218"/>
      <c r="C3" s="218"/>
      <c r="D3" s="218"/>
      <c r="E3" s="219"/>
      <c r="F3" s="237" t="s">
        <v>195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>
      <c r="A4" s="212" t="s">
        <v>155</v>
      </c>
      <c r="B4" s="220"/>
      <c r="C4" s="220"/>
      <c r="D4" s="220"/>
      <c r="E4" s="221"/>
      <c r="F4" s="14">
        <v>3</v>
      </c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1"/>
    </row>
    <row r="5" spans="1:20">
      <c r="A5" s="212" t="s">
        <v>70</v>
      </c>
      <c r="B5" s="220"/>
      <c r="C5" s="220"/>
      <c r="D5" s="220"/>
      <c r="E5" s="221"/>
      <c r="F5" s="67">
        <v>3</v>
      </c>
      <c r="G5" s="220"/>
      <c r="H5" s="220"/>
      <c r="I5" s="220"/>
      <c r="J5" s="220"/>
      <c r="K5" s="220"/>
      <c r="L5" s="220"/>
      <c r="M5" s="220">
        <v>6</v>
      </c>
      <c r="N5" s="220"/>
      <c r="O5" s="220"/>
      <c r="P5" s="220"/>
      <c r="Q5" s="220"/>
      <c r="R5" s="220"/>
      <c r="S5" s="221"/>
    </row>
    <row r="6" spans="1:20">
      <c r="A6" s="212" t="s">
        <v>156</v>
      </c>
      <c r="B6" s="220"/>
      <c r="C6" s="220"/>
      <c r="D6" s="220"/>
      <c r="E6" s="221"/>
      <c r="F6" s="14">
        <v>6</v>
      </c>
      <c r="G6" s="220"/>
      <c r="H6" s="220"/>
      <c r="I6" s="220"/>
      <c r="J6" s="220"/>
      <c r="K6" s="220"/>
      <c r="L6" s="220"/>
      <c r="M6" s="220">
        <v>8</v>
      </c>
      <c r="N6" s="220"/>
      <c r="O6" s="220"/>
      <c r="P6" s="220"/>
      <c r="Q6" s="220"/>
      <c r="R6" s="220"/>
      <c r="S6" s="221"/>
    </row>
    <row r="7" spans="1:20">
      <c r="A7" s="212" t="s">
        <v>157</v>
      </c>
      <c r="B7" s="220"/>
      <c r="C7" s="220"/>
      <c r="D7" s="220"/>
      <c r="E7" s="221"/>
      <c r="F7" s="14">
        <v>8</v>
      </c>
      <c r="G7" s="220"/>
      <c r="H7" s="220"/>
      <c r="I7" s="220"/>
      <c r="J7" s="220"/>
      <c r="K7" s="220"/>
      <c r="L7" s="220"/>
      <c r="M7" s="220">
        <v>13</v>
      </c>
      <c r="N7" s="220"/>
      <c r="O7" s="220"/>
      <c r="P7" s="220"/>
      <c r="Q7" s="220"/>
      <c r="R7" s="220"/>
      <c r="S7" s="221"/>
    </row>
    <row r="8" spans="1:20">
      <c r="A8" s="212" t="s">
        <v>158</v>
      </c>
      <c r="B8" s="220"/>
      <c r="C8" s="220"/>
      <c r="D8" s="220"/>
      <c r="E8" s="221"/>
      <c r="F8" s="14">
        <v>13</v>
      </c>
      <c r="G8" s="220"/>
      <c r="H8" s="220"/>
      <c r="I8" s="220"/>
      <c r="J8" s="220"/>
      <c r="K8" s="220"/>
      <c r="L8" s="220"/>
      <c r="M8" s="220">
        <v>19</v>
      </c>
      <c r="N8" s="220"/>
      <c r="O8" s="220"/>
      <c r="P8" s="220"/>
      <c r="Q8" s="220"/>
      <c r="R8" s="220"/>
      <c r="S8" s="221"/>
    </row>
    <row r="9" spans="1:20">
      <c r="A9" s="212" t="s">
        <v>72</v>
      </c>
      <c r="B9" s="220"/>
      <c r="C9" s="220"/>
      <c r="D9" s="220"/>
      <c r="E9" s="221"/>
      <c r="F9" s="14">
        <v>19</v>
      </c>
      <c r="G9" s="220"/>
      <c r="H9" s="220"/>
      <c r="I9" s="220"/>
      <c r="J9" s="220"/>
      <c r="K9" s="220"/>
      <c r="L9" s="220"/>
      <c r="M9" s="220">
        <v>25</v>
      </c>
      <c r="N9" s="220"/>
      <c r="O9" s="220"/>
      <c r="P9" s="220"/>
      <c r="Q9" s="220"/>
      <c r="R9" s="220"/>
      <c r="S9" s="221"/>
    </row>
    <row r="10" spans="1:20">
      <c r="A10" s="212" t="s">
        <v>73</v>
      </c>
      <c r="B10" s="220"/>
      <c r="C10" s="220"/>
      <c r="D10" s="220"/>
      <c r="E10" s="221"/>
      <c r="F10" s="14">
        <v>25</v>
      </c>
      <c r="G10" s="220"/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1"/>
    </row>
    <row r="11" spans="1:20">
      <c r="A11" s="8"/>
      <c r="B11" s="8"/>
      <c r="C11" s="8"/>
    </row>
    <row r="12" spans="1:20" ht="15" customHeight="1">
      <c r="A12" s="231" t="s">
        <v>196</v>
      </c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6"/>
    </row>
    <row r="13" spans="1:20">
      <c r="A13" s="231"/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5" spans="1:20">
      <c r="A15" s="215" t="s">
        <v>197</v>
      </c>
      <c r="B15" s="215"/>
      <c r="C15" s="215"/>
      <c r="D15" s="215"/>
      <c r="E15" s="215"/>
      <c r="F15" s="215"/>
      <c r="G15" s="215" t="s">
        <v>198</v>
      </c>
      <c r="H15" s="215"/>
      <c r="I15" s="215"/>
      <c r="J15" s="215"/>
      <c r="K15" s="215"/>
      <c r="L15" s="215"/>
      <c r="M15" s="215" t="s">
        <v>199</v>
      </c>
      <c r="N15" s="215"/>
      <c r="O15" s="215"/>
      <c r="P15" s="215"/>
      <c r="Q15" s="215"/>
      <c r="R15" s="215"/>
    </row>
    <row r="16" spans="1:20" ht="15" customHeight="1">
      <c r="A16" s="54" t="s">
        <v>164</v>
      </c>
      <c r="B16" s="213" t="s">
        <v>165</v>
      </c>
      <c r="C16" s="213"/>
      <c r="D16" s="213"/>
      <c r="E16" s="213"/>
      <c r="F16" s="213"/>
      <c r="G16" s="54" t="s">
        <v>164</v>
      </c>
      <c r="H16" s="213" t="s">
        <v>165</v>
      </c>
      <c r="I16" s="213"/>
      <c r="J16" s="213"/>
      <c r="K16" s="213"/>
      <c r="L16" s="213"/>
      <c r="M16" s="54" t="s">
        <v>164</v>
      </c>
      <c r="N16" s="213" t="s">
        <v>165</v>
      </c>
      <c r="O16" s="213"/>
      <c r="P16" s="213"/>
      <c r="Q16" s="213"/>
      <c r="R16" s="213"/>
    </row>
    <row r="17" spans="1:18">
      <c r="A17" s="55"/>
      <c r="B17" s="65" t="s">
        <v>70</v>
      </c>
      <c r="C17" s="65" t="s">
        <v>71</v>
      </c>
      <c r="D17" s="65" t="s">
        <v>72</v>
      </c>
      <c r="E17" s="65" t="s">
        <v>73</v>
      </c>
      <c r="F17" s="65" t="s">
        <v>74</v>
      </c>
      <c r="G17" s="55"/>
      <c r="H17" s="65" t="s">
        <v>70</v>
      </c>
      <c r="I17" s="65" t="s">
        <v>71</v>
      </c>
      <c r="J17" s="65" t="s">
        <v>72</v>
      </c>
      <c r="K17" s="65" t="s">
        <v>73</v>
      </c>
      <c r="L17" s="65" t="s">
        <v>74</v>
      </c>
      <c r="M17" s="55"/>
      <c r="N17" s="65" t="s">
        <v>70</v>
      </c>
      <c r="O17" s="65" t="s">
        <v>71</v>
      </c>
      <c r="P17" s="65" t="s">
        <v>72</v>
      </c>
      <c r="Q17" s="65" t="s">
        <v>73</v>
      </c>
      <c r="R17" s="65" t="s">
        <v>74</v>
      </c>
    </row>
    <row r="18" spans="1:18" ht="20.100000000000001" customHeight="1">
      <c r="A18" s="56" t="s">
        <v>155</v>
      </c>
      <c r="B18" s="4">
        <v>10</v>
      </c>
      <c r="C18" s="4">
        <v>20</v>
      </c>
      <c r="D18" s="4">
        <v>30</v>
      </c>
      <c r="E18" s="4">
        <v>35</v>
      </c>
      <c r="F18" s="4">
        <v>45</v>
      </c>
      <c r="G18" s="56" t="s">
        <v>155</v>
      </c>
      <c r="H18" s="4">
        <v>25</v>
      </c>
      <c r="I18" s="4">
        <v>30</v>
      </c>
      <c r="J18" s="4">
        <v>40</v>
      </c>
      <c r="K18" s="4">
        <v>55</v>
      </c>
      <c r="L18" s="4">
        <v>65</v>
      </c>
      <c r="M18" s="56" t="s">
        <v>155</v>
      </c>
      <c r="N18" s="4">
        <v>40</v>
      </c>
      <c r="O18" s="4">
        <v>55</v>
      </c>
      <c r="P18" s="4">
        <v>70</v>
      </c>
      <c r="Q18" s="4">
        <v>80</v>
      </c>
      <c r="R18" s="4">
        <v>90</v>
      </c>
    </row>
    <row r="19" spans="1:18">
      <c r="A19" s="56" t="s">
        <v>70</v>
      </c>
      <c r="B19" s="4">
        <v>0</v>
      </c>
      <c r="C19" s="4">
        <v>10</v>
      </c>
      <c r="D19" s="4">
        <v>20</v>
      </c>
      <c r="E19" s="4">
        <v>30</v>
      </c>
      <c r="F19" s="4">
        <v>35</v>
      </c>
      <c r="G19" s="56" t="s">
        <v>70</v>
      </c>
      <c r="H19" s="4">
        <v>15</v>
      </c>
      <c r="I19" s="4">
        <v>25</v>
      </c>
      <c r="J19" s="4">
        <v>30</v>
      </c>
      <c r="K19" s="4">
        <v>40</v>
      </c>
      <c r="L19" s="4">
        <v>50</v>
      </c>
      <c r="M19" s="56" t="s">
        <v>70</v>
      </c>
      <c r="N19" s="4">
        <v>25</v>
      </c>
      <c r="O19" s="4">
        <v>40</v>
      </c>
      <c r="P19" s="4">
        <v>55</v>
      </c>
      <c r="Q19" s="4">
        <v>70</v>
      </c>
      <c r="R19" s="4">
        <v>80</v>
      </c>
    </row>
    <row r="20" spans="1:18" ht="30" customHeight="1">
      <c r="A20" s="56" t="s">
        <v>156</v>
      </c>
      <c r="B20" s="4">
        <v>0</v>
      </c>
      <c r="C20" s="4">
        <v>0</v>
      </c>
      <c r="D20" s="4">
        <v>10</v>
      </c>
      <c r="E20" s="4">
        <v>20</v>
      </c>
      <c r="F20" s="4">
        <v>30</v>
      </c>
      <c r="G20" s="56" t="s">
        <v>156</v>
      </c>
      <c r="H20" s="4">
        <v>0</v>
      </c>
      <c r="I20" s="4">
        <v>15</v>
      </c>
      <c r="J20" s="4">
        <v>25</v>
      </c>
      <c r="K20" s="4">
        <v>30</v>
      </c>
      <c r="L20" s="4">
        <v>40</v>
      </c>
      <c r="M20" s="56" t="s">
        <v>156</v>
      </c>
      <c r="N20" s="4">
        <v>10</v>
      </c>
      <c r="O20" s="4">
        <v>25</v>
      </c>
      <c r="P20" s="4">
        <v>40</v>
      </c>
      <c r="Q20" s="4">
        <v>55</v>
      </c>
      <c r="R20" s="4">
        <v>70</v>
      </c>
    </row>
    <row r="21" spans="1:18">
      <c r="A21" s="56" t="s">
        <v>157</v>
      </c>
      <c r="B21" s="4">
        <v>0</v>
      </c>
      <c r="C21" s="4">
        <v>0</v>
      </c>
      <c r="D21" s="4">
        <v>0</v>
      </c>
      <c r="E21" s="4">
        <v>10</v>
      </c>
      <c r="F21" s="4">
        <v>20</v>
      </c>
      <c r="G21" s="56" t="s">
        <v>157</v>
      </c>
      <c r="H21" s="4">
        <v>0</v>
      </c>
      <c r="I21" s="4">
        <v>0</v>
      </c>
      <c r="J21" s="4">
        <v>15</v>
      </c>
      <c r="K21" s="4">
        <v>25</v>
      </c>
      <c r="L21" s="4">
        <v>30</v>
      </c>
      <c r="M21" s="56" t="s">
        <v>157</v>
      </c>
      <c r="N21" s="4">
        <v>0</v>
      </c>
      <c r="O21" s="4">
        <v>10</v>
      </c>
      <c r="P21" s="4">
        <v>25</v>
      </c>
      <c r="Q21" s="4">
        <v>40</v>
      </c>
      <c r="R21" s="4">
        <v>55</v>
      </c>
    </row>
    <row r="22" spans="1:18" ht="30" customHeight="1">
      <c r="A22" s="56" t="s">
        <v>158</v>
      </c>
      <c r="B22" s="4">
        <v>0</v>
      </c>
      <c r="C22" s="4">
        <v>0</v>
      </c>
      <c r="D22" s="4">
        <v>0</v>
      </c>
      <c r="E22" s="4">
        <v>0</v>
      </c>
      <c r="F22" s="4">
        <v>10</v>
      </c>
      <c r="G22" s="56" t="s">
        <v>158</v>
      </c>
      <c r="H22" s="4">
        <v>0</v>
      </c>
      <c r="I22" s="4">
        <v>0</v>
      </c>
      <c r="J22" s="4">
        <v>0</v>
      </c>
      <c r="K22" s="4">
        <v>15</v>
      </c>
      <c r="L22" s="4">
        <v>25</v>
      </c>
      <c r="M22" s="56" t="s">
        <v>158</v>
      </c>
      <c r="N22" s="4">
        <v>0</v>
      </c>
      <c r="O22" s="4">
        <v>10</v>
      </c>
      <c r="P22" s="4">
        <v>25</v>
      </c>
      <c r="Q22" s="4">
        <v>45</v>
      </c>
      <c r="R22" s="4">
        <v>60</v>
      </c>
    </row>
    <row r="23" spans="1:18">
      <c r="A23" s="56" t="s">
        <v>72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56" t="s">
        <v>72</v>
      </c>
      <c r="H23" s="4">
        <v>0</v>
      </c>
      <c r="I23" s="4">
        <v>0</v>
      </c>
      <c r="J23" s="4">
        <v>0</v>
      </c>
      <c r="K23" s="4">
        <v>0</v>
      </c>
      <c r="L23" s="4">
        <v>15</v>
      </c>
      <c r="M23" s="56" t="s">
        <v>72</v>
      </c>
      <c r="N23" s="4">
        <v>0</v>
      </c>
      <c r="O23" s="4">
        <v>0</v>
      </c>
      <c r="P23" s="4">
        <v>10</v>
      </c>
      <c r="Q23" s="4">
        <v>25</v>
      </c>
      <c r="R23" s="4">
        <v>45</v>
      </c>
    </row>
    <row r="24" spans="1:18" ht="20.100000000000001" customHeight="1">
      <c r="A24" s="56" t="s">
        <v>73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56" t="s">
        <v>73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</row>
    <row r="25" spans="1:18" ht="5.0999999999999996" customHeight="1"/>
    <row r="26" spans="1:18" ht="16.5">
      <c r="A26" s="215" t="s">
        <v>200</v>
      </c>
      <c r="B26" s="215"/>
      <c r="C26" s="215"/>
      <c r="D26" s="215"/>
      <c r="E26" s="215"/>
      <c r="F26" s="215"/>
      <c r="G26" s="17"/>
      <c r="H26" s="17"/>
      <c r="I26" s="62" t="s">
        <v>170</v>
      </c>
      <c r="J26" s="63" t="s">
        <v>171</v>
      </c>
      <c r="K26" s="63" t="s">
        <v>172</v>
      </c>
      <c r="L26" s="63" t="s">
        <v>21</v>
      </c>
      <c r="M26" s="17"/>
      <c r="N26" s="17"/>
      <c r="O26" s="17"/>
      <c r="P26" s="17"/>
      <c r="Q26" s="17"/>
      <c r="R26" s="17"/>
    </row>
    <row r="27" spans="1:18" ht="15" customHeight="1">
      <c r="A27" s="54" t="s">
        <v>164</v>
      </c>
      <c r="B27" s="213" t="s">
        <v>165</v>
      </c>
      <c r="C27" s="213"/>
      <c r="D27" s="213"/>
      <c r="E27" s="213"/>
      <c r="F27" s="213"/>
      <c r="G27" s="18"/>
      <c r="H27" s="19"/>
      <c r="I27" s="27">
        <v>1</v>
      </c>
      <c r="J27" s="5">
        <f>MATCH(Moodboard!E1,'Azufre (S)'!A17:F17,0)</f>
        <v>6</v>
      </c>
      <c r="K27" s="5">
        <f>MATCH(Moodboard!F11,'Azufre (S)'!A17:A24,0)</f>
        <v>7</v>
      </c>
      <c r="L27" s="3" cm="1">
        <f t="array" ref="L27">INDEX(A17:F24,K27,J27)</f>
        <v>0</v>
      </c>
      <c r="M27" s="18"/>
      <c r="N27" s="19"/>
      <c r="O27" s="19"/>
      <c r="P27" s="19"/>
      <c r="Q27" s="19"/>
      <c r="R27" s="19"/>
    </row>
    <row r="28" spans="1:18">
      <c r="A28" s="55"/>
      <c r="B28" s="65" t="s">
        <v>70</v>
      </c>
      <c r="C28" s="65" t="s">
        <v>71</v>
      </c>
      <c r="D28" s="65" t="s">
        <v>72</v>
      </c>
      <c r="E28" s="65" t="s">
        <v>73</v>
      </c>
      <c r="F28" s="65" t="s">
        <v>74</v>
      </c>
      <c r="G28" s="18"/>
      <c r="H28" s="15"/>
      <c r="I28" s="27">
        <v>2</v>
      </c>
      <c r="J28" s="5">
        <f>J27</f>
        <v>6</v>
      </c>
      <c r="K28" s="5">
        <f>K27</f>
        <v>7</v>
      </c>
      <c r="L28" s="3" cm="1">
        <f t="array" ref="L28">INDEX(G17:L24,K28,J28)</f>
        <v>15</v>
      </c>
      <c r="M28" s="18"/>
      <c r="N28" s="15"/>
      <c r="O28" s="15"/>
      <c r="P28" s="15"/>
      <c r="Q28" s="15"/>
      <c r="R28" s="15"/>
    </row>
    <row r="29" spans="1:18">
      <c r="A29" s="56" t="s">
        <v>155</v>
      </c>
      <c r="B29" s="4">
        <v>60</v>
      </c>
      <c r="C29" s="4">
        <v>75</v>
      </c>
      <c r="D29" s="4">
        <v>90</v>
      </c>
      <c r="E29" s="4">
        <v>105</v>
      </c>
      <c r="F29" s="4">
        <v>120</v>
      </c>
      <c r="G29" s="16"/>
      <c r="H29" s="16"/>
      <c r="I29" s="27">
        <v>3</v>
      </c>
      <c r="J29" s="5">
        <f t="shared" ref="J29:K30" si="0">J28</f>
        <v>6</v>
      </c>
      <c r="K29" s="5">
        <f t="shared" si="0"/>
        <v>7</v>
      </c>
      <c r="L29" s="3" cm="1">
        <f t="array" ref="L29">INDEX(M17:R24,K29,J29)</f>
        <v>45</v>
      </c>
      <c r="M29" s="16"/>
      <c r="N29" s="16"/>
      <c r="O29" s="16"/>
      <c r="P29" s="16"/>
      <c r="Q29" s="16"/>
      <c r="R29" s="16"/>
    </row>
    <row r="30" spans="1:18">
      <c r="A30" s="56" t="s">
        <v>70</v>
      </c>
      <c r="B30" s="4">
        <v>45</v>
      </c>
      <c r="C30" s="4">
        <v>60</v>
      </c>
      <c r="D30" s="4">
        <v>75</v>
      </c>
      <c r="E30" s="4">
        <v>90</v>
      </c>
      <c r="F30" s="4">
        <v>105</v>
      </c>
      <c r="G30" s="16"/>
      <c r="H30" s="16"/>
      <c r="I30" s="27">
        <v>4</v>
      </c>
      <c r="J30" s="5">
        <f t="shared" si="0"/>
        <v>6</v>
      </c>
      <c r="K30" s="5">
        <f t="shared" si="0"/>
        <v>7</v>
      </c>
      <c r="L30" s="3" cm="1">
        <f t="array" ref="L30">INDEX(A28:F35,K30,J30)</f>
        <v>45</v>
      </c>
      <c r="M30" s="16"/>
      <c r="N30" s="16"/>
      <c r="O30" s="16"/>
      <c r="P30" s="16"/>
      <c r="Q30" s="16"/>
      <c r="R30" s="16"/>
    </row>
    <row r="31" spans="1:18" ht="16.5">
      <c r="A31" s="56" t="s">
        <v>156</v>
      </c>
      <c r="B31" s="4">
        <v>25</v>
      </c>
      <c r="C31" s="4">
        <v>45</v>
      </c>
      <c r="D31" s="4">
        <v>60</v>
      </c>
      <c r="E31" s="4">
        <v>75</v>
      </c>
      <c r="F31" s="4">
        <v>90</v>
      </c>
      <c r="G31" s="16"/>
      <c r="H31" s="16"/>
      <c r="I31" s="1"/>
      <c r="J31" s="44"/>
      <c r="K31" s="44"/>
      <c r="L31" s="15"/>
      <c r="M31" s="16"/>
      <c r="N31" s="16"/>
      <c r="O31" s="16"/>
      <c r="P31" s="16"/>
      <c r="Q31" s="16"/>
      <c r="R31" s="16"/>
    </row>
    <row r="32" spans="1:18">
      <c r="A32" s="56" t="s">
        <v>157</v>
      </c>
      <c r="B32" s="4">
        <v>10</v>
      </c>
      <c r="C32" s="4">
        <v>25</v>
      </c>
      <c r="D32" s="4">
        <v>45</v>
      </c>
      <c r="E32" s="4">
        <v>60</v>
      </c>
      <c r="F32" s="4">
        <v>75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</row>
    <row r="33" spans="1:18" ht="16.5">
      <c r="A33" s="56" t="s">
        <v>158</v>
      </c>
      <c r="B33" s="4">
        <v>0</v>
      </c>
      <c r="C33" s="4">
        <v>10</v>
      </c>
      <c r="D33" s="4">
        <v>25</v>
      </c>
      <c r="E33" s="4">
        <v>45</v>
      </c>
      <c r="F33" s="4">
        <v>60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1:18">
      <c r="A34" s="56" t="s">
        <v>72</v>
      </c>
      <c r="B34" s="4">
        <v>0</v>
      </c>
      <c r="C34" s="4">
        <v>0</v>
      </c>
      <c r="D34" s="4">
        <v>10</v>
      </c>
      <c r="E34" s="4">
        <v>25</v>
      </c>
      <c r="F34" s="4">
        <v>45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1:18">
      <c r="A35" s="56" t="s">
        <v>73</v>
      </c>
      <c r="B35" s="4">
        <v>0</v>
      </c>
      <c r="C35" s="4">
        <v>0</v>
      </c>
      <c r="D35" s="4">
        <v>0</v>
      </c>
      <c r="E35" s="4">
        <v>10</v>
      </c>
      <c r="F35" s="4">
        <v>25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</row>
    <row r="36" spans="1:18" ht="6.95" customHeight="1"/>
    <row r="37" spans="1:18">
      <c r="A37" s="17"/>
      <c r="B37" s="17"/>
      <c r="C37" s="17"/>
      <c r="D37" s="17"/>
      <c r="E37" s="17"/>
      <c r="F37" s="17"/>
    </row>
    <row r="38" spans="1:18">
      <c r="A38" s="18"/>
      <c r="B38" s="19"/>
      <c r="C38" s="19"/>
      <c r="D38" s="19"/>
      <c r="E38" s="19"/>
      <c r="F38" s="19"/>
    </row>
    <row r="39" spans="1:18">
      <c r="A39" s="18"/>
      <c r="B39" s="15"/>
      <c r="C39" s="15"/>
      <c r="D39" s="15"/>
      <c r="E39" s="15"/>
      <c r="F39" s="15"/>
    </row>
    <row r="40" spans="1:18">
      <c r="A40" s="16"/>
      <c r="B40" s="16"/>
      <c r="C40" s="16"/>
      <c r="D40" s="16"/>
      <c r="E40" s="16"/>
      <c r="F40" s="16"/>
    </row>
    <row r="41" spans="1:18">
      <c r="A41" s="16"/>
      <c r="B41" s="16"/>
      <c r="C41" s="16"/>
      <c r="D41" s="16"/>
      <c r="E41" s="16"/>
      <c r="F41" s="16"/>
    </row>
    <row r="42" spans="1:18">
      <c r="A42" s="16"/>
      <c r="B42" s="16"/>
      <c r="C42" s="16"/>
      <c r="D42" s="16"/>
      <c r="E42" s="16"/>
      <c r="F42" s="16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</sheetData>
  <mergeCells count="34">
    <mergeCell ref="A8:E8"/>
    <mergeCell ref="A9:E9"/>
    <mergeCell ref="A10:E10"/>
    <mergeCell ref="M4:S4"/>
    <mergeCell ref="F3:S3"/>
    <mergeCell ref="G4:L4"/>
    <mergeCell ref="G5:L5"/>
    <mergeCell ref="G6:L6"/>
    <mergeCell ref="A1:S1"/>
    <mergeCell ref="A2:S2"/>
    <mergeCell ref="A3:E3"/>
    <mergeCell ref="A5:E5"/>
    <mergeCell ref="A4:E4"/>
    <mergeCell ref="A15:F15"/>
    <mergeCell ref="G15:L15"/>
    <mergeCell ref="M15:R15"/>
    <mergeCell ref="G7:L7"/>
    <mergeCell ref="M5:S5"/>
    <mergeCell ref="M6:S6"/>
    <mergeCell ref="M7:S7"/>
    <mergeCell ref="M10:S10"/>
    <mergeCell ref="G8:L8"/>
    <mergeCell ref="G9:L9"/>
    <mergeCell ref="G10:L10"/>
    <mergeCell ref="M8:S8"/>
    <mergeCell ref="M9:S9"/>
    <mergeCell ref="A12:S13"/>
    <mergeCell ref="A6:E6"/>
    <mergeCell ref="A7:E7"/>
    <mergeCell ref="A26:F26"/>
    <mergeCell ref="B27:F27"/>
    <mergeCell ref="B16:F16"/>
    <mergeCell ref="H16:L16"/>
    <mergeCell ref="N16:R16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137D-1998-3D44-A34C-8A37FFA0083D}">
  <dimension ref="A1:T49"/>
  <sheetViews>
    <sheetView view="pageLayout" topLeftCell="A15" zoomScale="140" zoomScaleNormal="100" zoomScalePageLayoutView="140" workbookViewId="0">
      <selection activeCell="N18" sqref="N18:R18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3.42578125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38" t="s">
        <v>201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202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>
      <c r="A3" s="237" t="s">
        <v>154</v>
      </c>
      <c r="B3" s="218"/>
      <c r="C3" s="218"/>
      <c r="D3" s="218"/>
      <c r="E3" s="219"/>
      <c r="F3" s="237" t="s">
        <v>203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>
      <c r="A4" s="212" t="s">
        <v>155</v>
      </c>
      <c r="B4" s="220"/>
      <c r="C4" s="220"/>
      <c r="D4" s="220"/>
      <c r="E4" s="221"/>
      <c r="F4" s="14">
        <v>3</v>
      </c>
      <c r="G4" s="69"/>
      <c r="H4" s="69"/>
      <c r="I4" s="69"/>
      <c r="J4" s="69"/>
      <c r="K4" s="69"/>
      <c r="L4" s="69"/>
      <c r="M4" s="220"/>
      <c r="N4" s="220"/>
      <c r="O4" s="220"/>
      <c r="P4" s="220"/>
      <c r="Q4" s="220"/>
      <c r="R4" s="220"/>
      <c r="S4" s="221"/>
    </row>
    <row r="5" spans="1:20">
      <c r="A5" s="212" t="s">
        <v>70</v>
      </c>
      <c r="B5" s="220"/>
      <c r="C5" s="220"/>
      <c r="D5" s="220"/>
      <c r="E5" s="221"/>
      <c r="F5" s="14">
        <v>3.1</v>
      </c>
      <c r="G5" s="69"/>
      <c r="H5" s="69"/>
      <c r="I5" s="69"/>
      <c r="J5" s="69"/>
      <c r="K5" s="69"/>
      <c r="L5" s="69"/>
      <c r="M5" s="220">
        <v>5</v>
      </c>
      <c r="N5" s="220"/>
      <c r="O5" s="220"/>
      <c r="P5" s="220"/>
      <c r="Q5" s="220"/>
      <c r="R5" s="220"/>
      <c r="S5" s="221"/>
    </row>
    <row r="6" spans="1:20">
      <c r="A6" s="212" t="s">
        <v>156</v>
      </c>
      <c r="B6" s="220"/>
      <c r="C6" s="220"/>
      <c r="D6" s="220"/>
      <c r="E6" s="221"/>
      <c r="F6" s="14">
        <v>5.0999999999999996</v>
      </c>
      <c r="G6" s="69"/>
      <c r="H6" s="69"/>
      <c r="I6" s="69"/>
      <c r="J6" s="69"/>
      <c r="K6" s="69"/>
      <c r="L6" s="69"/>
      <c r="M6" s="220">
        <v>9</v>
      </c>
      <c r="N6" s="220"/>
      <c r="O6" s="220"/>
      <c r="P6" s="220"/>
      <c r="Q6" s="220"/>
      <c r="R6" s="220"/>
      <c r="S6" s="221"/>
    </row>
    <row r="7" spans="1:20">
      <c r="A7" s="212" t="s">
        <v>157</v>
      </c>
      <c r="B7" s="220"/>
      <c r="C7" s="220"/>
      <c r="D7" s="220"/>
      <c r="E7" s="221"/>
      <c r="F7" s="14">
        <v>9.1</v>
      </c>
      <c r="G7" s="69"/>
      <c r="H7" s="69"/>
      <c r="I7" s="69"/>
      <c r="J7" s="69"/>
      <c r="K7" s="69"/>
      <c r="L7" s="69"/>
      <c r="M7" s="220">
        <v>12</v>
      </c>
      <c r="N7" s="220"/>
      <c r="O7" s="220"/>
      <c r="P7" s="220"/>
      <c r="Q7" s="220"/>
      <c r="R7" s="220"/>
      <c r="S7" s="221"/>
    </row>
    <row r="8" spans="1:20">
      <c r="A8" s="212" t="s">
        <v>158</v>
      </c>
      <c r="B8" s="220"/>
      <c r="C8" s="220"/>
      <c r="D8" s="220"/>
      <c r="E8" s="221"/>
      <c r="F8" s="14">
        <v>12.1</v>
      </c>
      <c r="G8" s="69"/>
      <c r="H8" s="69"/>
      <c r="I8" s="69"/>
      <c r="J8" s="69"/>
      <c r="K8" s="69"/>
      <c r="L8" s="69"/>
      <c r="M8" s="220">
        <v>25</v>
      </c>
      <c r="N8" s="220"/>
      <c r="O8" s="220"/>
      <c r="P8" s="220"/>
      <c r="Q8" s="220"/>
      <c r="R8" s="220"/>
      <c r="S8" s="221"/>
    </row>
    <row r="9" spans="1:20">
      <c r="A9" s="212" t="s">
        <v>72</v>
      </c>
      <c r="B9" s="220"/>
      <c r="C9" s="220"/>
      <c r="D9" s="220"/>
      <c r="E9" s="221"/>
      <c r="F9" s="14">
        <v>25.1</v>
      </c>
      <c r="G9" s="69"/>
      <c r="H9" s="69"/>
      <c r="I9" s="69"/>
      <c r="J9" s="69"/>
      <c r="K9" s="69"/>
      <c r="L9" s="69"/>
      <c r="M9" s="220">
        <v>49</v>
      </c>
      <c r="N9" s="220"/>
      <c r="O9" s="220"/>
      <c r="P9" s="220"/>
      <c r="Q9" s="220"/>
      <c r="R9" s="220"/>
      <c r="S9" s="221"/>
    </row>
    <row r="10" spans="1:20">
      <c r="A10" s="212" t="s">
        <v>73</v>
      </c>
      <c r="B10" s="220"/>
      <c r="C10" s="220"/>
      <c r="D10" s="220"/>
      <c r="E10" s="221"/>
      <c r="F10" s="14">
        <v>49.1</v>
      </c>
      <c r="G10" s="69"/>
      <c r="H10" s="69"/>
      <c r="I10" s="69"/>
      <c r="J10" s="69"/>
      <c r="K10" s="69"/>
      <c r="L10" s="69"/>
      <c r="M10" s="220">
        <v>60</v>
      </c>
      <c r="N10" s="220"/>
      <c r="O10" s="220"/>
      <c r="P10" s="220"/>
      <c r="Q10" s="220"/>
      <c r="R10" s="220"/>
      <c r="S10" s="221"/>
    </row>
    <row r="11" spans="1:20">
      <c r="A11" s="212" t="s">
        <v>159</v>
      </c>
      <c r="B11" s="220"/>
      <c r="C11" s="220"/>
      <c r="D11" s="220"/>
      <c r="E11" s="221"/>
      <c r="F11" s="14">
        <v>60</v>
      </c>
      <c r="G11" s="69"/>
      <c r="H11" s="69"/>
      <c r="I11" s="69"/>
      <c r="J11" s="69"/>
      <c r="K11" s="69"/>
      <c r="L11" s="69"/>
      <c r="M11" s="220"/>
      <c r="N11" s="220"/>
      <c r="O11" s="220"/>
      <c r="P11" s="220"/>
      <c r="Q11" s="220"/>
      <c r="R11" s="220"/>
      <c r="S11" s="221"/>
    </row>
    <row r="12" spans="1:20">
      <c r="A12" s="8"/>
      <c r="B12" s="8"/>
      <c r="C12" s="8"/>
    </row>
    <row r="13" spans="1:20" ht="15" customHeight="1">
      <c r="A13" s="231" t="s">
        <v>204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4" spans="1:20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</row>
    <row r="16" spans="1:20">
      <c r="A16" s="215" t="s">
        <v>205</v>
      </c>
      <c r="B16" s="215"/>
      <c r="C16" s="215"/>
      <c r="D16" s="215"/>
      <c r="E16" s="215"/>
      <c r="F16" s="215"/>
      <c r="G16" s="215" t="s">
        <v>206</v>
      </c>
      <c r="H16" s="215"/>
      <c r="I16" s="215"/>
      <c r="J16" s="215"/>
      <c r="K16" s="215"/>
      <c r="L16" s="215"/>
      <c r="M16" s="215" t="s">
        <v>207</v>
      </c>
      <c r="N16" s="215"/>
      <c r="O16" s="215"/>
      <c r="P16" s="215"/>
      <c r="Q16" s="215"/>
      <c r="R16" s="215"/>
    </row>
    <row r="17" spans="1:18" ht="1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 ht="20.100000000000001" customHeight="1">
      <c r="A19" s="56" t="s">
        <v>155</v>
      </c>
      <c r="B19" s="4">
        <v>0</v>
      </c>
      <c r="C19" s="4">
        <v>3</v>
      </c>
      <c r="D19" s="4">
        <v>4</v>
      </c>
      <c r="E19" s="4">
        <v>5</v>
      </c>
      <c r="F19" s="4">
        <v>6</v>
      </c>
      <c r="G19" s="56" t="s">
        <v>155</v>
      </c>
      <c r="H19" s="4">
        <v>2</v>
      </c>
      <c r="I19" s="4">
        <v>3</v>
      </c>
      <c r="J19" s="4">
        <v>6</v>
      </c>
      <c r="K19" s="4">
        <v>8</v>
      </c>
      <c r="L19" s="4">
        <v>10</v>
      </c>
      <c r="M19" s="56" t="s">
        <v>155</v>
      </c>
      <c r="N19" s="4">
        <v>5</v>
      </c>
      <c r="O19" s="4">
        <v>6</v>
      </c>
      <c r="P19" s="4">
        <v>8</v>
      </c>
      <c r="Q19" s="4">
        <v>10</v>
      </c>
      <c r="R19" s="4">
        <v>12</v>
      </c>
    </row>
    <row r="20" spans="1:18">
      <c r="A20" s="56" t="s">
        <v>70</v>
      </c>
      <c r="B20" s="4">
        <v>0</v>
      </c>
      <c r="C20" s="4">
        <v>2</v>
      </c>
      <c r="D20" s="4">
        <v>3</v>
      </c>
      <c r="E20" s="4">
        <v>4</v>
      </c>
      <c r="F20" s="4">
        <v>5</v>
      </c>
      <c r="G20" s="56" t="s">
        <v>70</v>
      </c>
      <c r="H20" s="4">
        <v>0</v>
      </c>
      <c r="I20" s="4">
        <v>2</v>
      </c>
      <c r="J20" s="4">
        <v>3</v>
      </c>
      <c r="K20" s="4">
        <v>6</v>
      </c>
      <c r="L20" s="4">
        <v>8</v>
      </c>
      <c r="M20" s="56" t="s">
        <v>70</v>
      </c>
      <c r="N20" s="4">
        <v>3</v>
      </c>
      <c r="O20" s="4">
        <v>5</v>
      </c>
      <c r="P20" s="4">
        <v>6</v>
      </c>
      <c r="Q20" s="4">
        <v>8</v>
      </c>
      <c r="R20" s="4">
        <v>10</v>
      </c>
    </row>
    <row r="21" spans="1:18" ht="30" customHeight="1">
      <c r="A21" s="56" t="s">
        <v>156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56" t="s">
        <v>156</v>
      </c>
      <c r="H21" s="4">
        <v>0</v>
      </c>
      <c r="I21" s="4">
        <v>0</v>
      </c>
      <c r="J21" s="4">
        <v>2</v>
      </c>
      <c r="K21" s="4">
        <v>3</v>
      </c>
      <c r="L21" s="4">
        <v>6</v>
      </c>
      <c r="M21" s="56" t="s">
        <v>156</v>
      </c>
      <c r="N21" s="4">
        <v>0</v>
      </c>
      <c r="O21" s="4">
        <v>3</v>
      </c>
      <c r="P21" s="4">
        <v>6</v>
      </c>
      <c r="Q21" s="4">
        <v>7</v>
      </c>
      <c r="R21" s="4">
        <v>8</v>
      </c>
    </row>
    <row r="22" spans="1:18">
      <c r="A22" s="56" t="s">
        <v>157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56" t="s">
        <v>157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56" t="s">
        <v>157</v>
      </c>
      <c r="N22" s="4">
        <v>0</v>
      </c>
      <c r="O22" s="4">
        <v>0</v>
      </c>
      <c r="P22" s="4">
        <v>5</v>
      </c>
      <c r="Q22" s="4">
        <v>6</v>
      </c>
      <c r="R22" s="4">
        <v>7</v>
      </c>
    </row>
    <row r="23" spans="1:18" ht="30" customHeight="1">
      <c r="A23" s="56" t="s">
        <v>158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56" t="s">
        <v>158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56" t="s">
        <v>158</v>
      </c>
      <c r="N23" s="4">
        <v>0</v>
      </c>
      <c r="O23" s="4">
        <v>0</v>
      </c>
      <c r="P23" s="4">
        <v>3</v>
      </c>
      <c r="Q23" s="4">
        <v>4</v>
      </c>
      <c r="R23" s="4">
        <v>5</v>
      </c>
    </row>
    <row r="24" spans="1:18">
      <c r="A24" s="56" t="s">
        <v>72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72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56" t="s">
        <v>72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</row>
    <row r="25" spans="1:18" ht="20.100000000000001" customHeight="1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6" t="s">
        <v>73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</row>
    <row r="26" spans="1:18" ht="39.950000000000003" customHeight="1">
      <c r="A26" s="56" t="s">
        <v>159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56" t="s">
        <v>159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6" t="s">
        <v>159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</row>
    <row r="27" spans="1:18" ht="5.0999999999999996" customHeight="1"/>
    <row r="28" spans="1:1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</row>
    <row r="29" spans="1:18">
      <c r="A29" s="18"/>
      <c r="B29" s="19"/>
      <c r="C29" s="19"/>
      <c r="D29" s="19"/>
      <c r="E29" s="19"/>
      <c r="F29" s="19"/>
      <c r="G29" s="62" t="s">
        <v>170</v>
      </c>
      <c r="H29" s="63" t="s">
        <v>171</v>
      </c>
      <c r="I29" s="63" t="s">
        <v>172</v>
      </c>
      <c r="J29" s="63" t="s">
        <v>21</v>
      </c>
      <c r="K29" s="19"/>
      <c r="L29" s="19"/>
      <c r="M29" s="18"/>
      <c r="N29" s="19"/>
      <c r="O29" s="19"/>
      <c r="P29" s="19"/>
      <c r="Q29" s="19"/>
      <c r="R29" s="19"/>
    </row>
    <row r="30" spans="1:18">
      <c r="A30" s="18"/>
      <c r="B30" s="15"/>
      <c r="C30" s="15"/>
      <c r="D30" s="15"/>
      <c r="E30" s="15"/>
      <c r="F30" s="15"/>
      <c r="G30" s="27">
        <v>1</v>
      </c>
      <c r="H30" s="5">
        <f>MATCH(Moodboard!E1,'Hierro (Fe)'!A18:F18,0)</f>
        <v>6</v>
      </c>
      <c r="I30" s="5">
        <f>MATCH(Moodboard!G11,'Hierro (Fe)'!A18:A26,0)</f>
        <v>7</v>
      </c>
      <c r="J30" s="3" cm="1">
        <f t="array" ref="J30">INDEX(A18:F26,I30,H30)</f>
        <v>0</v>
      </c>
      <c r="K30" s="15"/>
      <c r="L30" s="15"/>
      <c r="M30" s="18"/>
      <c r="N30" s="15"/>
      <c r="O30" s="15"/>
      <c r="P30" s="15"/>
      <c r="Q30" s="15"/>
      <c r="R30" s="15"/>
    </row>
    <row r="31" spans="1:18">
      <c r="A31" s="16"/>
      <c r="B31" s="16"/>
      <c r="C31" s="16"/>
      <c r="D31" s="16"/>
      <c r="E31" s="16"/>
      <c r="F31" s="16"/>
      <c r="G31" s="27">
        <v>2</v>
      </c>
      <c r="H31" s="5">
        <f>H30</f>
        <v>6</v>
      </c>
      <c r="I31" s="5">
        <f>I30</f>
        <v>7</v>
      </c>
      <c r="J31" s="3" cm="1">
        <f t="array" ref="J31">INDEX(G18:L26,I31,H31)</f>
        <v>0</v>
      </c>
      <c r="K31" s="16"/>
      <c r="L31" s="16"/>
      <c r="M31" s="16"/>
      <c r="N31" s="16"/>
      <c r="O31" s="16"/>
      <c r="P31" s="16"/>
      <c r="Q31" s="16"/>
      <c r="R31" s="16"/>
    </row>
    <row r="32" spans="1:18">
      <c r="A32" s="16"/>
      <c r="B32" s="16"/>
      <c r="C32" s="16"/>
      <c r="D32" s="16"/>
      <c r="E32" s="16"/>
      <c r="F32" s="16"/>
      <c r="G32" s="27">
        <v>3</v>
      </c>
      <c r="H32" s="5">
        <f t="shared" ref="H32:I32" si="0">H31</f>
        <v>6</v>
      </c>
      <c r="I32" s="5">
        <f t="shared" si="0"/>
        <v>7</v>
      </c>
      <c r="J32" s="3" cm="1">
        <f t="array" ref="J32">INDEX(M18:R26,I32,H32)</f>
        <v>0</v>
      </c>
      <c r="K32" s="16"/>
      <c r="L32" s="16"/>
      <c r="M32" s="16"/>
      <c r="N32" s="16"/>
      <c r="O32" s="16"/>
      <c r="P32" s="16"/>
      <c r="Q32" s="16"/>
      <c r="R32" s="16"/>
    </row>
    <row r="33" spans="1:18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1:18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1:18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</row>
    <row r="36" spans="1:18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</row>
    <row r="37" spans="1:18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</row>
    <row r="38" spans="1:18" ht="6.95" customHeight="1"/>
    <row r="39" spans="1:18">
      <c r="A39" s="17"/>
      <c r="B39" s="17"/>
      <c r="C39" s="17"/>
      <c r="D39" s="17"/>
      <c r="E39" s="17"/>
      <c r="F39" s="17"/>
    </row>
    <row r="40" spans="1:18">
      <c r="A40" s="18"/>
      <c r="B40" s="19"/>
      <c r="C40" s="19"/>
      <c r="D40" s="19"/>
      <c r="E40" s="19"/>
      <c r="F40" s="19"/>
    </row>
    <row r="41" spans="1:18">
      <c r="A41" s="18"/>
      <c r="B41" s="15"/>
      <c r="C41" s="15"/>
      <c r="D41" s="15"/>
      <c r="E41" s="15"/>
      <c r="F41" s="15"/>
    </row>
    <row r="42" spans="1:18">
      <c r="A42" s="16"/>
      <c r="B42" s="16"/>
      <c r="C42" s="16"/>
      <c r="D42" s="16"/>
      <c r="E42" s="16"/>
      <c r="F42" s="16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  <row r="48" spans="1:18">
      <c r="A48" s="16"/>
      <c r="B48" s="16"/>
      <c r="C48" s="16"/>
      <c r="D48" s="16"/>
      <c r="E48" s="16"/>
      <c r="F48" s="16"/>
    </row>
    <row r="49" spans="1:6">
      <c r="A49" s="16"/>
      <c r="B49" s="16"/>
      <c r="C49" s="16"/>
      <c r="D49" s="16"/>
      <c r="E49" s="16"/>
      <c r="F49" s="16"/>
    </row>
  </sheetData>
  <mergeCells count="27">
    <mergeCell ref="F3:S3"/>
    <mergeCell ref="A3:E3"/>
    <mergeCell ref="A4:E4"/>
    <mergeCell ref="A1:S1"/>
    <mergeCell ref="A2:S2"/>
    <mergeCell ref="M4:S4"/>
    <mergeCell ref="A5:E5"/>
    <mergeCell ref="A6:E6"/>
    <mergeCell ref="A7:E7"/>
    <mergeCell ref="M5:S5"/>
    <mergeCell ref="M6:S6"/>
    <mergeCell ref="M7:S7"/>
    <mergeCell ref="A11:E11"/>
    <mergeCell ref="A13:S14"/>
    <mergeCell ref="M11:S11"/>
    <mergeCell ref="A8:E8"/>
    <mergeCell ref="A9:E9"/>
    <mergeCell ref="A10:E10"/>
    <mergeCell ref="M8:S8"/>
    <mergeCell ref="M9:S9"/>
    <mergeCell ref="M10:S10"/>
    <mergeCell ref="N17:R17"/>
    <mergeCell ref="A16:F16"/>
    <mergeCell ref="G16:L16"/>
    <mergeCell ref="M16:R16"/>
    <mergeCell ref="B17:F17"/>
    <mergeCell ref="H17:L17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B9D7A-B2F9-D744-A376-2001665AFCEE}">
  <dimension ref="A1:T49"/>
  <sheetViews>
    <sheetView view="pageLayout" topLeftCell="A12" zoomScale="140" zoomScaleNormal="100" zoomScalePageLayoutView="140" workbookViewId="0">
      <selection activeCell="H28" sqref="H28:K31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3.42578125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0">
      <c r="A1" s="238" t="s">
        <v>208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209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>
      <c r="A3" s="237" t="s">
        <v>154</v>
      </c>
      <c r="B3" s="218"/>
      <c r="C3" s="218"/>
      <c r="D3" s="218"/>
      <c r="E3" s="219"/>
      <c r="F3" s="237" t="s">
        <v>210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>
      <c r="A4" s="212" t="s">
        <v>155</v>
      </c>
      <c r="B4" s="220"/>
      <c r="C4" s="220"/>
      <c r="D4" s="220"/>
      <c r="E4" s="221"/>
      <c r="F4" s="14">
        <v>0.3</v>
      </c>
      <c r="G4" s="20"/>
      <c r="H4" s="20"/>
      <c r="I4" s="20"/>
      <c r="J4" s="20"/>
      <c r="K4" s="20"/>
      <c r="L4" s="20"/>
      <c r="M4" s="220"/>
      <c r="N4" s="220"/>
      <c r="O4" s="220"/>
      <c r="P4" s="220"/>
      <c r="Q4" s="220"/>
      <c r="R4" s="220"/>
      <c r="S4" s="221"/>
    </row>
    <row r="5" spans="1:20">
      <c r="A5" s="212" t="s">
        <v>70</v>
      </c>
      <c r="B5" s="220"/>
      <c r="C5" s="220"/>
      <c r="D5" s="220"/>
      <c r="E5" s="221"/>
      <c r="F5" s="14">
        <v>0.31</v>
      </c>
      <c r="G5" s="20"/>
      <c r="H5" s="20"/>
      <c r="I5" s="20"/>
      <c r="J5" s="20"/>
      <c r="K5" s="20"/>
      <c r="L5" s="20"/>
      <c r="M5" s="220">
        <v>0.6</v>
      </c>
      <c r="N5" s="220"/>
      <c r="O5" s="220"/>
      <c r="P5" s="220"/>
      <c r="Q5" s="220"/>
      <c r="R5" s="220"/>
      <c r="S5" s="221"/>
    </row>
    <row r="6" spans="1:20">
      <c r="A6" s="212" t="s">
        <v>156</v>
      </c>
      <c r="B6" s="220"/>
      <c r="C6" s="220"/>
      <c r="D6" s="220"/>
      <c r="E6" s="221"/>
      <c r="F6" s="14">
        <v>0.61</v>
      </c>
      <c r="G6" s="20"/>
      <c r="H6" s="20"/>
      <c r="I6" s="20"/>
      <c r="J6" s="20"/>
      <c r="K6" s="20"/>
      <c r="L6" s="20"/>
      <c r="M6" s="220">
        <v>1.2</v>
      </c>
      <c r="N6" s="220"/>
      <c r="O6" s="220"/>
      <c r="P6" s="220"/>
      <c r="Q6" s="220"/>
      <c r="R6" s="220"/>
      <c r="S6" s="221"/>
    </row>
    <row r="7" spans="1:20">
      <c r="A7" s="212" t="s">
        <v>157</v>
      </c>
      <c r="B7" s="220"/>
      <c r="C7" s="220"/>
      <c r="D7" s="220"/>
      <c r="E7" s="221"/>
      <c r="F7" s="14">
        <v>1.21</v>
      </c>
      <c r="G7" s="20"/>
      <c r="H7" s="20"/>
      <c r="I7" s="20"/>
      <c r="J7" s="20"/>
      <c r="K7" s="20"/>
      <c r="L7" s="20"/>
      <c r="M7" s="220">
        <v>2.5</v>
      </c>
      <c r="N7" s="220"/>
      <c r="O7" s="220"/>
      <c r="P7" s="220"/>
      <c r="Q7" s="220"/>
      <c r="R7" s="220"/>
      <c r="S7" s="221"/>
    </row>
    <row r="8" spans="1:20">
      <c r="A8" s="212" t="s">
        <v>158</v>
      </c>
      <c r="B8" s="220"/>
      <c r="C8" s="220"/>
      <c r="D8" s="220"/>
      <c r="E8" s="221"/>
      <c r="F8" s="14">
        <v>2.5099999999999998</v>
      </c>
      <c r="G8" s="20"/>
      <c r="H8" s="20"/>
      <c r="I8" s="20"/>
      <c r="J8" s="20"/>
      <c r="K8" s="20"/>
      <c r="L8" s="20"/>
      <c r="M8" s="220">
        <v>5</v>
      </c>
      <c r="N8" s="220"/>
      <c r="O8" s="220"/>
      <c r="P8" s="220"/>
      <c r="Q8" s="220"/>
      <c r="R8" s="220"/>
      <c r="S8" s="221"/>
    </row>
    <row r="9" spans="1:20">
      <c r="A9" s="212" t="s">
        <v>72</v>
      </c>
      <c r="B9" s="220"/>
      <c r="C9" s="220"/>
      <c r="D9" s="220"/>
      <c r="E9" s="221"/>
      <c r="F9" s="14">
        <v>5.0999999999999996</v>
      </c>
      <c r="G9" s="20"/>
      <c r="H9" s="20"/>
      <c r="I9" s="20"/>
      <c r="J9" s="20"/>
      <c r="K9" s="20"/>
      <c r="L9" s="20"/>
      <c r="M9" s="220">
        <v>8</v>
      </c>
      <c r="N9" s="220"/>
      <c r="O9" s="220"/>
      <c r="P9" s="220"/>
      <c r="Q9" s="220"/>
      <c r="R9" s="220"/>
      <c r="S9" s="221"/>
    </row>
    <row r="10" spans="1:20">
      <c r="A10" s="212" t="s">
        <v>73</v>
      </c>
      <c r="B10" s="220"/>
      <c r="C10" s="220"/>
      <c r="D10" s="220"/>
      <c r="E10" s="221"/>
      <c r="F10" s="14">
        <v>8.1</v>
      </c>
      <c r="G10" s="20"/>
      <c r="H10" s="20"/>
      <c r="I10" s="20"/>
      <c r="J10" s="20"/>
      <c r="K10" s="20"/>
      <c r="L10" s="20"/>
      <c r="M10" s="220">
        <v>10</v>
      </c>
      <c r="N10" s="220"/>
      <c r="O10" s="220"/>
      <c r="P10" s="220"/>
      <c r="Q10" s="220"/>
      <c r="R10" s="220"/>
      <c r="S10" s="221"/>
    </row>
    <row r="11" spans="1:20">
      <c r="A11" s="212" t="s">
        <v>159</v>
      </c>
      <c r="B11" s="220"/>
      <c r="C11" s="220"/>
      <c r="D11" s="220"/>
      <c r="E11" s="221"/>
      <c r="F11" s="14">
        <v>10</v>
      </c>
      <c r="G11" s="20"/>
      <c r="H11" s="20"/>
      <c r="I11" s="20"/>
      <c r="J11" s="20"/>
      <c r="K11" s="20"/>
      <c r="L11" s="20"/>
      <c r="M11" s="220"/>
      <c r="N11" s="220"/>
      <c r="O11" s="220"/>
      <c r="P11" s="220"/>
      <c r="Q11" s="220"/>
      <c r="R11" s="220"/>
      <c r="S11" s="221"/>
    </row>
    <row r="12" spans="1:20">
      <c r="A12" s="8"/>
      <c r="B12" s="8"/>
      <c r="C12" s="8"/>
    </row>
    <row r="13" spans="1:20" ht="15" customHeight="1">
      <c r="A13" s="231" t="s">
        <v>211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4" spans="1:20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</row>
    <row r="16" spans="1:20">
      <c r="A16" s="215" t="s">
        <v>212</v>
      </c>
      <c r="B16" s="215"/>
      <c r="C16" s="215"/>
      <c r="D16" s="215"/>
      <c r="E16" s="215"/>
      <c r="F16" s="215"/>
      <c r="G16" s="215" t="s">
        <v>213</v>
      </c>
      <c r="H16" s="215"/>
      <c r="I16" s="215"/>
      <c r="J16" s="215"/>
      <c r="K16" s="215"/>
      <c r="L16" s="215"/>
      <c r="M16" s="215" t="s">
        <v>214</v>
      </c>
      <c r="N16" s="215"/>
      <c r="O16" s="215"/>
      <c r="P16" s="215"/>
      <c r="Q16" s="215"/>
      <c r="R16" s="215"/>
    </row>
    <row r="17" spans="1:18" ht="1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>
      <c r="A19" s="56" t="s">
        <v>155</v>
      </c>
      <c r="B19" s="4">
        <v>4</v>
      </c>
      <c r="C19" s="4">
        <v>6</v>
      </c>
      <c r="D19" s="4">
        <v>8</v>
      </c>
      <c r="E19" s="4">
        <v>10</v>
      </c>
      <c r="F19" s="4">
        <v>12</v>
      </c>
      <c r="G19" s="56" t="s">
        <v>155</v>
      </c>
      <c r="H19" s="4">
        <v>10</v>
      </c>
      <c r="I19" s="4">
        <v>11</v>
      </c>
      <c r="J19" s="4">
        <v>12</v>
      </c>
      <c r="K19" s="4">
        <v>14</v>
      </c>
      <c r="L19" s="4">
        <v>16</v>
      </c>
      <c r="M19" s="56" t="s">
        <v>155</v>
      </c>
      <c r="N19" s="4">
        <v>12</v>
      </c>
      <c r="O19" s="4">
        <v>14</v>
      </c>
      <c r="P19" s="4">
        <v>16</v>
      </c>
      <c r="Q19" s="4">
        <v>18</v>
      </c>
      <c r="R19" s="4">
        <v>20</v>
      </c>
    </row>
    <row r="20" spans="1:18">
      <c r="A20" s="56" t="s">
        <v>70</v>
      </c>
      <c r="B20" s="4">
        <v>4</v>
      </c>
      <c r="C20" s="4">
        <v>4</v>
      </c>
      <c r="D20" s="4">
        <v>6</v>
      </c>
      <c r="E20" s="4">
        <v>8</v>
      </c>
      <c r="F20" s="4">
        <v>10</v>
      </c>
      <c r="G20" s="56" t="s">
        <v>70</v>
      </c>
      <c r="H20" s="4">
        <v>8</v>
      </c>
      <c r="I20" s="4">
        <v>10</v>
      </c>
      <c r="J20" s="4">
        <v>11</v>
      </c>
      <c r="K20" s="4">
        <v>12</v>
      </c>
      <c r="L20" s="4">
        <v>14</v>
      </c>
      <c r="M20" s="56" t="s">
        <v>70</v>
      </c>
      <c r="N20" s="4">
        <v>10</v>
      </c>
      <c r="O20" s="4">
        <v>12</v>
      </c>
      <c r="P20" s="4">
        <v>14</v>
      </c>
      <c r="Q20" s="4">
        <v>16</v>
      </c>
      <c r="R20" s="4">
        <v>18</v>
      </c>
    </row>
    <row r="21" spans="1:18" ht="16.5">
      <c r="A21" s="56" t="s">
        <v>156</v>
      </c>
      <c r="B21" s="4">
        <v>2</v>
      </c>
      <c r="C21" s="4">
        <v>3</v>
      </c>
      <c r="D21" s="4">
        <v>4</v>
      </c>
      <c r="E21" s="4">
        <v>6</v>
      </c>
      <c r="F21" s="4">
        <v>8</v>
      </c>
      <c r="G21" s="56" t="s">
        <v>156</v>
      </c>
      <c r="H21" s="4">
        <v>7</v>
      </c>
      <c r="I21" s="4">
        <v>8</v>
      </c>
      <c r="J21" s="4">
        <v>9</v>
      </c>
      <c r="K21" s="4">
        <v>10</v>
      </c>
      <c r="L21" s="4">
        <v>12</v>
      </c>
      <c r="M21" s="56" t="s">
        <v>156</v>
      </c>
      <c r="N21" s="4">
        <v>8</v>
      </c>
      <c r="O21" s="4">
        <v>10</v>
      </c>
      <c r="P21" s="4">
        <v>12</v>
      </c>
      <c r="Q21" s="4">
        <v>14</v>
      </c>
      <c r="R21" s="4">
        <v>16</v>
      </c>
    </row>
    <row r="22" spans="1:18">
      <c r="A22" s="56" t="s">
        <v>157</v>
      </c>
      <c r="B22" s="4">
        <v>0</v>
      </c>
      <c r="C22" s="4">
        <v>0</v>
      </c>
      <c r="D22" s="4">
        <v>0</v>
      </c>
      <c r="E22" s="4">
        <v>5</v>
      </c>
      <c r="F22" s="4">
        <v>6</v>
      </c>
      <c r="G22" s="56" t="s">
        <v>157</v>
      </c>
      <c r="H22" s="4">
        <v>0</v>
      </c>
      <c r="I22" s="4">
        <v>6</v>
      </c>
      <c r="J22" s="4">
        <v>7</v>
      </c>
      <c r="K22" s="4">
        <v>8</v>
      </c>
      <c r="L22" s="4">
        <v>9</v>
      </c>
      <c r="M22" s="56" t="s">
        <v>157</v>
      </c>
      <c r="N22" s="4">
        <v>0</v>
      </c>
      <c r="O22" s="4">
        <v>7</v>
      </c>
      <c r="P22" s="4">
        <v>8</v>
      </c>
      <c r="Q22" s="4">
        <v>9</v>
      </c>
      <c r="R22" s="4">
        <v>12</v>
      </c>
    </row>
    <row r="23" spans="1:18" ht="16.5">
      <c r="A23" s="56" t="s">
        <v>158</v>
      </c>
      <c r="B23" s="4">
        <v>0</v>
      </c>
      <c r="C23" s="4">
        <v>0</v>
      </c>
      <c r="D23" s="4">
        <v>0</v>
      </c>
      <c r="E23" s="4">
        <v>0</v>
      </c>
      <c r="F23" s="4">
        <v>3</v>
      </c>
      <c r="G23" s="56" t="s">
        <v>158</v>
      </c>
      <c r="H23" s="4">
        <v>0</v>
      </c>
      <c r="I23" s="4">
        <v>0</v>
      </c>
      <c r="J23" s="4">
        <v>0</v>
      </c>
      <c r="K23" s="4">
        <v>3</v>
      </c>
      <c r="L23" s="4">
        <v>6</v>
      </c>
      <c r="M23" s="56" t="s">
        <v>158</v>
      </c>
      <c r="N23" s="4">
        <v>0</v>
      </c>
      <c r="O23" s="4">
        <v>0</v>
      </c>
      <c r="P23" s="4">
        <v>0</v>
      </c>
      <c r="Q23" s="4">
        <v>6</v>
      </c>
      <c r="R23" s="4">
        <v>9</v>
      </c>
    </row>
    <row r="24" spans="1:18">
      <c r="A24" s="56" t="s">
        <v>72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72</v>
      </c>
      <c r="H24" s="4">
        <v>0</v>
      </c>
      <c r="I24" s="4">
        <v>0</v>
      </c>
      <c r="J24" s="4">
        <v>0</v>
      </c>
      <c r="K24" s="4">
        <v>0</v>
      </c>
      <c r="L24" s="4">
        <v>3</v>
      </c>
      <c r="M24" s="56" t="s">
        <v>72</v>
      </c>
      <c r="N24" s="4">
        <v>0</v>
      </c>
      <c r="O24" s="4">
        <v>0</v>
      </c>
      <c r="P24" s="4">
        <v>0</v>
      </c>
      <c r="Q24" s="4">
        <v>3</v>
      </c>
      <c r="R24" s="4">
        <v>6</v>
      </c>
    </row>
    <row r="25" spans="1:18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6" t="s">
        <v>73</v>
      </c>
      <c r="N25" s="4">
        <v>0</v>
      </c>
      <c r="O25" s="4">
        <v>0</v>
      </c>
      <c r="P25" s="4">
        <v>0</v>
      </c>
      <c r="Q25" s="4">
        <v>0</v>
      </c>
      <c r="R25" s="4">
        <v>3</v>
      </c>
    </row>
    <row r="26" spans="1:18" ht="5.0999999999999996" customHeight="1"/>
    <row r="27" spans="1:18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</row>
    <row r="28" spans="1:18" ht="16.5">
      <c r="A28" s="18"/>
      <c r="B28" s="19"/>
      <c r="C28" s="19"/>
      <c r="D28" s="19"/>
      <c r="E28" s="19"/>
      <c r="F28" s="19"/>
      <c r="G28" s="18"/>
      <c r="H28" s="62" t="s">
        <v>170</v>
      </c>
      <c r="I28" s="63" t="s">
        <v>171</v>
      </c>
      <c r="J28" s="63" t="s">
        <v>172</v>
      </c>
      <c r="K28" s="63" t="s">
        <v>21</v>
      </c>
      <c r="L28" s="19"/>
      <c r="M28" s="18"/>
      <c r="N28" s="19"/>
      <c r="O28" s="19"/>
      <c r="P28" s="19"/>
      <c r="Q28" s="19"/>
      <c r="R28" s="19"/>
    </row>
    <row r="29" spans="1:18">
      <c r="A29" s="18"/>
      <c r="B29" s="15"/>
      <c r="C29" s="15"/>
      <c r="D29" s="15"/>
      <c r="E29" s="15"/>
      <c r="F29" s="15"/>
      <c r="G29" s="18"/>
      <c r="H29" s="27">
        <v>1</v>
      </c>
      <c r="I29" s="5">
        <f>MATCH(Moodboard!E1,'Zinc (Zn)'!A18:F18,0)</f>
        <v>6</v>
      </c>
      <c r="J29" s="5">
        <f>MATCH(Moodboard!H11,'Zinc (Zn)'!A18:A25,0)</f>
        <v>6</v>
      </c>
      <c r="K29" s="3" cm="1">
        <f t="array" ref="K29">INDEX(A18:F25,J29,I29)</f>
        <v>3</v>
      </c>
      <c r="L29" s="15"/>
      <c r="M29" s="18"/>
      <c r="N29" s="15"/>
      <c r="O29" s="15"/>
      <c r="P29" s="15"/>
      <c r="Q29" s="15"/>
      <c r="R29" s="15"/>
    </row>
    <row r="30" spans="1:18">
      <c r="A30" s="16"/>
      <c r="B30" s="16"/>
      <c r="C30" s="16"/>
      <c r="D30" s="16"/>
      <c r="E30" s="16"/>
      <c r="F30" s="16"/>
      <c r="G30" s="16"/>
      <c r="H30" s="27">
        <v>2</v>
      </c>
      <c r="I30" s="5">
        <f>I29</f>
        <v>6</v>
      </c>
      <c r="J30" s="5">
        <f>J29</f>
        <v>6</v>
      </c>
      <c r="K30" s="3" cm="1">
        <f t="array" ref="K30">INDEX(G18:L25,J30,I30)</f>
        <v>6</v>
      </c>
      <c r="L30" s="16"/>
      <c r="M30" s="16"/>
      <c r="N30" s="16"/>
      <c r="O30" s="16"/>
      <c r="P30" s="16"/>
      <c r="Q30" s="16"/>
      <c r="R30" s="16"/>
    </row>
    <row r="31" spans="1:18">
      <c r="A31" s="16"/>
      <c r="B31" s="16"/>
      <c r="C31" s="16"/>
      <c r="D31" s="16"/>
      <c r="E31" s="16"/>
      <c r="F31" s="16"/>
      <c r="G31" s="16"/>
      <c r="H31" s="27">
        <v>3</v>
      </c>
      <c r="I31" s="5">
        <f t="shared" ref="I31:J31" si="0">I30</f>
        <v>6</v>
      </c>
      <c r="J31" s="5">
        <f t="shared" si="0"/>
        <v>6</v>
      </c>
      <c r="K31" s="3" cm="1">
        <f t="array" ref="K31">INDEX(M18:R25,J31,I31)</f>
        <v>9</v>
      </c>
      <c r="L31" s="16"/>
      <c r="M31" s="16"/>
      <c r="N31" s="16"/>
      <c r="O31" s="16"/>
      <c r="P31" s="16"/>
      <c r="Q31" s="16"/>
      <c r="R31" s="16"/>
    </row>
    <row r="32" spans="1:18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</row>
    <row r="33" spans="1:18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1:18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1:18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</row>
    <row r="36" spans="1:18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</row>
    <row r="37" spans="1:18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</row>
    <row r="38" spans="1:18" ht="6.95" customHeight="1"/>
    <row r="39" spans="1:18">
      <c r="A39" s="17"/>
      <c r="B39" s="17"/>
      <c r="C39" s="17"/>
      <c r="D39" s="17"/>
      <c r="E39" s="17"/>
      <c r="F39" s="17"/>
    </row>
    <row r="40" spans="1:18">
      <c r="A40" s="18"/>
      <c r="B40" s="19"/>
      <c r="C40" s="19"/>
      <c r="D40" s="19"/>
      <c r="E40" s="19"/>
      <c r="F40" s="19"/>
    </row>
    <row r="41" spans="1:18">
      <c r="A41" s="18"/>
      <c r="B41" s="15"/>
      <c r="C41" s="15"/>
      <c r="D41" s="15"/>
      <c r="E41" s="15"/>
      <c r="F41" s="15"/>
    </row>
    <row r="42" spans="1:18">
      <c r="A42" s="16"/>
      <c r="B42" s="16"/>
      <c r="C42" s="16"/>
      <c r="D42" s="16"/>
      <c r="E42" s="16"/>
      <c r="F42" s="16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  <row r="48" spans="1:18">
      <c r="A48" s="16"/>
      <c r="B48" s="16"/>
      <c r="C48" s="16"/>
      <c r="D48" s="16"/>
      <c r="E48" s="16"/>
      <c r="F48" s="16"/>
    </row>
    <row r="49" spans="1:6">
      <c r="A49" s="16"/>
      <c r="B49" s="16"/>
      <c r="C49" s="16"/>
      <c r="D49" s="16"/>
      <c r="E49" s="16"/>
      <c r="F49" s="16"/>
    </row>
  </sheetData>
  <mergeCells count="27">
    <mergeCell ref="A1:S1"/>
    <mergeCell ref="A2:S2"/>
    <mergeCell ref="M4:S4"/>
    <mergeCell ref="A5:E5"/>
    <mergeCell ref="A6:E6"/>
    <mergeCell ref="A7:E7"/>
    <mergeCell ref="M5:S5"/>
    <mergeCell ref="F3:S3"/>
    <mergeCell ref="A3:E3"/>
    <mergeCell ref="A4:E4"/>
    <mergeCell ref="M6:S6"/>
    <mergeCell ref="M7:S7"/>
    <mergeCell ref="A11:E11"/>
    <mergeCell ref="A13:S14"/>
    <mergeCell ref="A8:E8"/>
    <mergeCell ref="A9:E9"/>
    <mergeCell ref="A10:E10"/>
    <mergeCell ref="M11:S11"/>
    <mergeCell ref="M8:S8"/>
    <mergeCell ref="M9:S9"/>
    <mergeCell ref="M10:S10"/>
    <mergeCell ref="N17:R17"/>
    <mergeCell ref="A16:F16"/>
    <mergeCell ref="G16:L16"/>
    <mergeCell ref="M16:R16"/>
    <mergeCell ref="B17:F17"/>
    <mergeCell ref="H17:L17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1A4B-A301-904E-9E9F-6D8A6F70F890}">
  <dimension ref="A1:W50"/>
  <sheetViews>
    <sheetView view="pageLayout" zoomScale="140" zoomScaleNormal="100" zoomScalePageLayoutView="140" workbookViewId="0">
      <selection activeCell="R19" sqref="R19"/>
    </sheetView>
  </sheetViews>
  <sheetFormatPr baseColWidth="10" defaultColWidth="11.42578125" defaultRowHeight="15"/>
  <cols>
    <col min="1" max="1" width="2.85546875" customWidth="1"/>
    <col min="2" max="2" width="3.28515625" customWidth="1"/>
    <col min="3" max="3" width="3.42578125" customWidth="1"/>
    <col min="4" max="4" width="4.140625" bestFit="1" customWidth="1"/>
    <col min="5" max="5" width="4.28515625" customWidth="1"/>
    <col min="6" max="8" width="3" customWidth="1"/>
    <col min="9" max="9" width="3.42578125" customWidth="1"/>
    <col min="10" max="10" width="6.140625" customWidth="1"/>
    <col min="11" max="11" width="4.140625" bestFit="1" customWidth="1"/>
    <col min="12" max="13" width="4.28515625" bestFit="1" customWidth="1"/>
    <col min="14" max="14" width="4.42578125" bestFit="1" customWidth="1"/>
    <col min="15" max="16" width="3.42578125" customWidth="1"/>
    <col min="17" max="18" width="4.140625" bestFit="1" customWidth="1"/>
    <col min="19" max="20" width="4.28515625" bestFit="1" customWidth="1"/>
    <col min="21" max="24" width="3.42578125" customWidth="1"/>
  </cols>
  <sheetData>
    <row r="1" spans="1:23">
      <c r="A1" s="238" t="s">
        <v>215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</row>
    <row r="2" spans="1:23">
      <c r="A2" s="225" t="s">
        <v>216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7"/>
    </row>
    <row r="3" spans="1:23">
      <c r="A3" s="237" t="s">
        <v>154</v>
      </c>
      <c r="B3" s="218"/>
      <c r="C3" s="218"/>
      <c r="D3" s="218"/>
      <c r="E3" s="218"/>
      <c r="F3" s="219"/>
      <c r="G3" s="237" t="s">
        <v>217</v>
      </c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9"/>
    </row>
    <row r="4" spans="1:23">
      <c r="A4" s="212" t="s">
        <v>155</v>
      </c>
      <c r="B4" s="220"/>
      <c r="C4" s="220"/>
      <c r="D4" s="220"/>
      <c r="E4" s="220"/>
      <c r="F4" s="221"/>
      <c r="G4" s="14">
        <v>2</v>
      </c>
      <c r="H4" s="69"/>
      <c r="I4" s="69"/>
      <c r="J4" s="69"/>
      <c r="K4" s="69"/>
      <c r="L4" s="69"/>
      <c r="M4" s="69"/>
      <c r="N4" s="220"/>
      <c r="O4" s="220"/>
      <c r="P4" s="220"/>
      <c r="Q4" s="220"/>
      <c r="R4" s="220"/>
      <c r="S4" s="220"/>
      <c r="T4" s="220"/>
      <c r="U4" s="220"/>
      <c r="V4" s="221"/>
    </row>
    <row r="5" spans="1:23">
      <c r="A5" s="212" t="s">
        <v>70</v>
      </c>
      <c r="B5" s="220"/>
      <c r="C5" s="220"/>
      <c r="D5" s="220"/>
      <c r="E5" s="220"/>
      <c r="F5" s="221"/>
      <c r="G5" s="14">
        <v>2.1</v>
      </c>
      <c r="H5" s="69"/>
      <c r="I5" s="69"/>
      <c r="J5" s="69"/>
      <c r="K5" s="69"/>
      <c r="L5" s="69"/>
      <c r="M5" s="69"/>
      <c r="N5" s="220">
        <v>4</v>
      </c>
      <c r="O5" s="220"/>
      <c r="P5" s="220"/>
      <c r="Q5" s="220"/>
      <c r="R5" s="220"/>
      <c r="S5" s="220"/>
      <c r="T5" s="220"/>
      <c r="U5" s="220"/>
      <c r="V5" s="221"/>
    </row>
    <row r="6" spans="1:23">
      <c r="A6" s="212" t="s">
        <v>156</v>
      </c>
      <c r="B6" s="220"/>
      <c r="C6" s="220"/>
      <c r="D6" s="220"/>
      <c r="E6" s="220"/>
      <c r="F6" s="221"/>
      <c r="G6" s="14">
        <v>4.0999999999999996</v>
      </c>
      <c r="H6" s="69"/>
      <c r="I6" s="69"/>
      <c r="J6" s="69"/>
      <c r="K6" s="69"/>
      <c r="L6" s="69"/>
      <c r="M6" s="69"/>
      <c r="N6" s="220">
        <v>7</v>
      </c>
      <c r="O6" s="220"/>
      <c r="P6" s="220"/>
      <c r="Q6" s="220"/>
      <c r="R6" s="220"/>
      <c r="S6" s="220"/>
      <c r="T6" s="220"/>
      <c r="U6" s="220"/>
      <c r="V6" s="221"/>
    </row>
    <row r="7" spans="1:23">
      <c r="A7" s="212" t="s">
        <v>157</v>
      </c>
      <c r="B7" s="220"/>
      <c r="C7" s="220"/>
      <c r="D7" s="220"/>
      <c r="E7" s="220"/>
      <c r="F7" s="221"/>
      <c r="G7" s="14">
        <v>7.1</v>
      </c>
      <c r="H7" s="69"/>
      <c r="I7" s="69"/>
      <c r="J7" s="69"/>
      <c r="K7" s="69"/>
      <c r="L7" s="69"/>
      <c r="M7" s="69"/>
      <c r="N7" s="220">
        <v>12</v>
      </c>
      <c r="O7" s="220"/>
      <c r="P7" s="220"/>
      <c r="Q7" s="220"/>
      <c r="R7" s="220"/>
      <c r="S7" s="220"/>
      <c r="T7" s="220"/>
      <c r="U7" s="220"/>
      <c r="V7" s="221"/>
    </row>
    <row r="8" spans="1:23">
      <c r="A8" s="212" t="s">
        <v>158</v>
      </c>
      <c r="B8" s="220"/>
      <c r="C8" s="220"/>
      <c r="D8" s="220"/>
      <c r="E8" s="220"/>
      <c r="F8" s="221"/>
      <c r="G8" s="14">
        <v>12.1</v>
      </c>
      <c r="H8" s="69"/>
      <c r="I8" s="69"/>
      <c r="J8" s="69"/>
      <c r="K8" s="69"/>
      <c r="L8" s="69"/>
      <c r="M8" s="69"/>
      <c r="N8" s="220">
        <v>25</v>
      </c>
      <c r="O8" s="220"/>
      <c r="P8" s="220"/>
      <c r="Q8" s="220"/>
      <c r="R8" s="220"/>
      <c r="S8" s="220"/>
      <c r="T8" s="220"/>
      <c r="U8" s="220"/>
      <c r="V8" s="221"/>
    </row>
    <row r="9" spans="1:23">
      <c r="A9" s="212" t="s">
        <v>72</v>
      </c>
      <c r="B9" s="220"/>
      <c r="C9" s="220"/>
      <c r="D9" s="220"/>
      <c r="E9" s="220"/>
      <c r="F9" s="221"/>
      <c r="G9" s="14">
        <v>25.1</v>
      </c>
      <c r="H9" s="69"/>
      <c r="I9" s="69"/>
      <c r="J9" s="69"/>
      <c r="K9" s="69"/>
      <c r="L9" s="69"/>
      <c r="M9" s="69"/>
      <c r="N9" s="220">
        <v>50</v>
      </c>
      <c r="O9" s="220"/>
      <c r="P9" s="220"/>
      <c r="Q9" s="220"/>
      <c r="R9" s="220"/>
      <c r="S9" s="220"/>
      <c r="T9" s="220"/>
      <c r="U9" s="220"/>
      <c r="V9" s="221"/>
    </row>
    <row r="10" spans="1:23">
      <c r="A10" s="212" t="s">
        <v>73</v>
      </c>
      <c r="B10" s="220"/>
      <c r="C10" s="220"/>
      <c r="D10" s="220"/>
      <c r="E10" s="220"/>
      <c r="F10" s="221"/>
      <c r="G10" s="14">
        <v>50.1</v>
      </c>
      <c r="H10" s="69"/>
      <c r="I10" s="69"/>
      <c r="J10" s="69"/>
      <c r="K10" s="69"/>
      <c r="L10" s="69"/>
      <c r="M10" s="69"/>
      <c r="N10" s="220">
        <v>80</v>
      </c>
      <c r="O10" s="220"/>
      <c r="P10" s="220"/>
      <c r="Q10" s="220"/>
      <c r="R10" s="220"/>
      <c r="S10" s="220"/>
      <c r="T10" s="220"/>
      <c r="U10" s="220"/>
      <c r="V10" s="221"/>
    </row>
    <row r="11" spans="1:23">
      <c r="A11" s="212" t="s">
        <v>159</v>
      </c>
      <c r="B11" s="220"/>
      <c r="C11" s="220"/>
      <c r="D11" s="220"/>
      <c r="E11" s="220"/>
      <c r="F11" s="221"/>
      <c r="G11" s="14">
        <v>80</v>
      </c>
      <c r="H11" s="69"/>
      <c r="I11" s="69"/>
      <c r="J11" s="69"/>
      <c r="K11" s="69"/>
      <c r="L11" s="69"/>
      <c r="M11" s="69"/>
      <c r="N11" s="220"/>
      <c r="O11" s="220"/>
      <c r="P11" s="220"/>
      <c r="Q11" s="220"/>
      <c r="R11" s="220"/>
      <c r="S11" s="220"/>
      <c r="T11" s="220"/>
      <c r="U11" s="220"/>
      <c r="V11" s="221"/>
    </row>
    <row r="12" spans="1:23">
      <c r="A12" s="8"/>
      <c r="B12" s="8"/>
      <c r="C12" s="8"/>
      <c r="D12" s="8"/>
    </row>
    <row r="13" spans="1:23" ht="15" customHeight="1">
      <c r="A13" s="231" t="s">
        <v>218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6"/>
    </row>
    <row r="14" spans="1:23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6"/>
    </row>
    <row r="16" spans="1:23">
      <c r="H16" s="7"/>
      <c r="I16" s="21"/>
      <c r="J16" s="215" t="s">
        <v>219</v>
      </c>
      <c r="K16" s="215"/>
      <c r="L16" s="215"/>
      <c r="M16" s="215"/>
      <c r="N16" s="215"/>
      <c r="O16" s="215"/>
      <c r="P16" s="21"/>
      <c r="Q16" s="21"/>
      <c r="R16" s="21"/>
      <c r="S16" s="21"/>
      <c r="T16" s="21"/>
      <c r="U16" s="21"/>
    </row>
    <row r="17" spans="2:21" ht="15" customHeight="1">
      <c r="I17" s="22"/>
      <c r="J17" s="54" t="s">
        <v>164</v>
      </c>
      <c r="K17" s="213" t="s">
        <v>165</v>
      </c>
      <c r="L17" s="213"/>
      <c r="M17" s="213"/>
      <c r="N17" s="213"/>
      <c r="O17" s="213"/>
      <c r="P17" s="22"/>
      <c r="Q17" s="21"/>
      <c r="R17" s="21"/>
      <c r="S17" s="21"/>
      <c r="T17" s="21"/>
      <c r="U17" s="21"/>
    </row>
    <row r="18" spans="2:21">
      <c r="I18" s="22"/>
      <c r="J18" s="55"/>
      <c r="K18" s="65" t="s">
        <v>70</v>
      </c>
      <c r="L18" s="65" t="s">
        <v>71</v>
      </c>
      <c r="M18" s="65" t="s">
        <v>72</v>
      </c>
      <c r="N18" s="65" t="s">
        <v>73</v>
      </c>
      <c r="O18" s="65" t="s">
        <v>74</v>
      </c>
      <c r="P18" s="22"/>
      <c r="Q18" s="16"/>
      <c r="R18" s="16"/>
      <c r="S18" s="16"/>
      <c r="T18" s="16"/>
      <c r="U18" s="16"/>
    </row>
    <row r="19" spans="2:21">
      <c r="I19" s="16"/>
      <c r="J19" s="56" t="s">
        <v>155</v>
      </c>
      <c r="K19" s="4">
        <v>2</v>
      </c>
      <c r="L19" s="4">
        <v>3</v>
      </c>
      <c r="M19" s="4">
        <v>6</v>
      </c>
      <c r="N19" s="4">
        <v>8</v>
      </c>
      <c r="O19" s="4">
        <v>10</v>
      </c>
      <c r="P19" s="16"/>
      <c r="Q19" s="16"/>
      <c r="R19" s="16"/>
      <c r="S19" s="16"/>
      <c r="T19" s="16"/>
      <c r="U19" s="16"/>
    </row>
    <row r="20" spans="2:21">
      <c r="I20" s="16"/>
      <c r="J20" s="56" t="s">
        <v>70</v>
      </c>
      <c r="K20" s="4">
        <v>1.5</v>
      </c>
      <c r="L20" s="4">
        <v>2</v>
      </c>
      <c r="M20" s="4">
        <v>5</v>
      </c>
      <c r="N20" s="4">
        <v>7</v>
      </c>
      <c r="O20" s="4">
        <v>8</v>
      </c>
      <c r="P20" s="16"/>
      <c r="Q20" s="16"/>
      <c r="R20" s="16"/>
      <c r="S20" s="16"/>
      <c r="T20" s="16"/>
      <c r="U20" s="16"/>
    </row>
    <row r="21" spans="2:21" ht="16.5">
      <c r="I21" s="16"/>
      <c r="J21" s="56" t="s">
        <v>156</v>
      </c>
      <c r="K21" s="4">
        <v>1</v>
      </c>
      <c r="L21" s="4">
        <v>1.5</v>
      </c>
      <c r="M21" s="4">
        <v>3</v>
      </c>
      <c r="N21" s="4">
        <v>4</v>
      </c>
      <c r="O21" s="4">
        <v>5</v>
      </c>
      <c r="P21" s="16"/>
      <c r="Q21" s="16"/>
      <c r="R21" s="16"/>
      <c r="S21" s="16"/>
      <c r="T21" s="16"/>
      <c r="U21" s="16"/>
    </row>
    <row r="22" spans="2:21">
      <c r="I22" s="16"/>
      <c r="J22" s="56" t="s">
        <v>157</v>
      </c>
      <c r="K22" s="4">
        <v>0</v>
      </c>
      <c r="L22" s="4">
        <v>1</v>
      </c>
      <c r="M22" s="4">
        <v>2</v>
      </c>
      <c r="N22" s="4">
        <v>3</v>
      </c>
      <c r="O22" s="4">
        <v>4</v>
      </c>
      <c r="P22" s="16"/>
      <c r="Q22" s="16"/>
      <c r="R22" s="16"/>
      <c r="S22" s="16"/>
      <c r="T22" s="16"/>
      <c r="U22" s="16"/>
    </row>
    <row r="23" spans="2:21" ht="16.5">
      <c r="I23" s="16"/>
      <c r="J23" s="56" t="s">
        <v>158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16"/>
      <c r="Q23" s="16"/>
      <c r="R23" s="16"/>
      <c r="S23" s="16"/>
      <c r="T23" s="16"/>
      <c r="U23" s="16"/>
    </row>
    <row r="24" spans="2:21">
      <c r="I24" s="16"/>
      <c r="J24" s="56" t="s">
        <v>72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16"/>
      <c r="Q24" s="16"/>
      <c r="R24" s="16"/>
      <c r="S24" s="16"/>
      <c r="T24" s="16"/>
      <c r="U24" s="16"/>
    </row>
    <row r="25" spans="2:21">
      <c r="I25" s="16"/>
      <c r="J25" s="56" t="s">
        <v>73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16"/>
      <c r="Q25" s="16"/>
      <c r="R25" s="16"/>
      <c r="S25" s="16"/>
      <c r="T25" s="16"/>
      <c r="U25" s="16"/>
    </row>
    <row r="26" spans="2:21" ht="16.5">
      <c r="I26" s="16"/>
      <c r="J26" s="56" t="s">
        <v>159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16"/>
      <c r="Q26" s="16"/>
      <c r="R26" s="16"/>
      <c r="S26" s="16"/>
      <c r="T26" s="16"/>
      <c r="U26" s="16"/>
    </row>
    <row r="27" spans="2:21" ht="5.0999999999999996" customHeight="1"/>
    <row r="28" spans="2:21">
      <c r="B28" s="17"/>
      <c r="C28" s="17"/>
      <c r="D28" s="17"/>
      <c r="E28" s="17"/>
      <c r="F28" s="17"/>
      <c r="G28" s="17"/>
      <c r="H28" s="7"/>
      <c r="I28" s="17"/>
      <c r="J28" s="17"/>
      <c r="K28" s="17"/>
      <c r="L28" s="17"/>
      <c r="M28" s="17"/>
      <c r="N28" s="17"/>
      <c r="O28" s="7"/>
      <c r="P28" s="17"/>
      <c r="Q28" s="17"/>
      <c r="R28" s="17"/>
      <c r="S28" s="17"/>
      <c r="T28" s="17"/>
      <c r="U28" s="17"/>
    </row>
    <row r="29" spans="2:21" ht="16.5">
      <c r="B29" s="18"/>
      <c r="C29" s="19"/>
      <c r="D29" s="19"/>
      <c r="E29" s="19"/>
      <c r="F29" s="19"/>
      <c r="G29" s="19"/>
      <c r="I29" s="18"/>
      <c r="J29" s="19"/>
      <c r="K29" s="62" t="s">
        <v>170</v>
      </c>
      <c r="L29" s="63" t="s">
        <v>171</v>
      </c>
      <c r="M29" s="63" t="s">
        <v>172</v>
      </c>
      <c r="N29" s="63" t="s">
        <v>21</v>
      </c>
      <c r="P29" s="18"/>
      <c r="Q29" s="19"/>
      <c r="R29" s="19"/>
      <c r="S29" s="19"/>
      <c r="T29" s="19"/>
      <c r="U29" s="19"/>
    </row>
    <row r="30" spans="2:21">
      <c r="B30" s="18"/>
      <c r="C30" s="15"/>
      <c r="D30" s="15"/>
      <c r="E30" s="15"/>
      <c r="F30" s="15"/>
      <c r="G30" s="15"/>
      <c r="I30" s="18"/>
      <c r="J30" s="15"/>
      <c r="K30" s="27">
        <v>1</v>
      </c>
      <c r="L30" s="5">
        <f>MATCH(Moodboard!E1,'Manganeso (Mn)'!J18:O18,0)</f>
        <v>6</v>
      </c>
      <c r="M30" s="5">
        <f>MATCH(Moodboard!H11,'Manganeso (Mn)'!J18:J26,0)</f>
        <v>6</v>
      </c>
      <c r="N30" s="3" cm="1">
        <f t="array" ref="N30">INDEX(J18:O26,M30,L30)</f>
        <v>0</v>
      </c>
      <c r="P30" s="18"/>
      <c r="Q30" s="15"/>
      <c r="R30" s="15"/>
      <c r="S30" s="15"/>
      <c r="T30" s="15"/>
      <c r="U30" s="15"/>
    </row>
    <row r="31" spans="2:21">
      <c r="B31" s="16"/>
      <c r="C31" s="16"/>
      <c r="D31" s="16"/>
      <c r="E31" s="16"/>
      <c r="F31" s="16"/>
      <c r="G31" s="16"/>
      <c r="I31" s="16"/>
      <c r="J31" s="16"/>
      <c r="K31" s="16"/>
      <c r="L31" s="16"/>
      <c r="M31" s="16"/>
      <c r="N31" s="16"/>
      <c r="P31" s="16"/>
      <c r="Q31" s="16"/>
      <c r="R31" s="16"/>
      <c r="S31" s="16"/>
      <c r="T31" s="16"/>
      <c r="U31" s="16"/>
    </row>
    <row r="32" spans="2:21">
      <c r="B32" s="16"/>
      <c r="C32" s="16"/>
      <c r="D32" s="16"/>
      <c r="E32" s="16"/>
      <c r="F32" s="16"/>
      <c r="G32" s="16"/>
      <c r="I32" s="16"/>
      <c r="J32" s="16"/>
      <c r="K32" s="16"/>
      <c r="L32" s="16"/>
      <c r="M32" s="16"/>
      <c r="N32" s="16"/>
      <c r="P32" s="16"/>
      <c r="Q32" s="16"/>
      <c r="R32" s="16"/>
      <c r="S32" s="16"/>
      <c r="T32" s="16"/>
      <c r="U32" s="16"/>
    </row>
    <row r="33" spans="2:21">
      <c r="B33" s="16"/>
      <c r="C33" s="16"/>
      <c r="D33" s="16"/>
      <c r="E33" s="16"/>
      <c r="F33" s="16"/>
      <c r="G33" s="16"/>
      <c r="I33" s="16"/>
      <c r="J33" s="16"/>
      <c r="K33" s="16"/>
      <c r="L33" s="16"/>
      <c r="M33" s="16"/>
      <c r="N33" s="16"/>
      <c r="P33" s="16"/>
      <c r="Q33" s="16"/>
      <c r="R33" s="16"/>
      <c r="S33" s="16"/>
      <c r="T33" s="16"/>
      <c r="U33" s="16"/>
    </row>
    <row r="34" spans="2:21">
      <c r="B34" s="16"/>
      <c r="C34" s="16"/>
      <c r="D34" s="16"/>
      <c r="E34" s="16"/>
      <c r="F34" s="16"/>
      <c r="G34" s="16"/>
      <c r="I34" s="16"/>
      <c r="J34" s="16"/>
      <c r="K34" s="16"/>
      <c r="L34" s="16"/>
      <c r="M34" s="16"/>
      <c r="N34" s="16"/>
      <c r="P34" s="16"/>
      <c r="Q34" s="16"/>
      <c r="R34" s="16"/>
      <c r="S34" s="16"/>
      <c r="T34" s="16"/>
      <c r="U34" s="16"/>
    </row>
    <row r="35" spans="2:21">
      <c r="B35" s="16"/>
      <c r="C35" s="16"/>
      <c r="D35" s="16"/>
      <c r="E35" s="16"/>
      <c r="F35" s="16"/>
      <c r="G35" s="16"/>
      <c r="I35" s="16"/>
      <c r="J35" s="16"/>
      <c r="K35" s="16"/>
      <c r="L35" s="16"/>
      <c r="M35" s="16"/>
      <c r="N35" s="16"/>
      <c r="P35" s="16"/>
      <c r="Q35" s="16"/>
      <c r="R35" s="16"/>
      <c r="S35" s="16"/>
      <c r="T35" s="16"/>
      <c r="U35" s="16"/>
    </row>
    <row r="36" spans="2:21">
      <c r="B36" s="16"/>
      <c r="C36" s="16"/>
      <c r="D36" s="16"/>
      <c r="E36" s="16"/>
      <c r="F36" s="16"/>
      <c r="G36" s="16"/>
      <c r="I36" s="16"/>
      <c r="J36" s="16"/>
      <c r="K36" s="16"/>
      <c r="L36" s="16"/>
      <c r="M36" s="16"/>
      <c r="N36" s="16"/>
      <c r="P36" s="16"/>
      <c r="Q36" s="16"/>
      <c r="R36" s="16"/>
      <c r="S36" s="16"/>
      <c r="T36" s="16"/>
      <c r="U36" s="16"/>
    </row>
    <row r="37" spans="2:21">
      <c r="B37" s="16"/>
      <c r="C37" s="16"/>
      <c r="D37" s="16"/>
      <c r="E37" s="16"/>
      <c r="F37" s="16"/>
      <c r="G37" s="16"/>
      <c r="I37" s="16"/>
      <c r="J37" s="16"/>
      <c r="K37" s="16"/>
      <c r="L37" s="16"/>
      <c r="M37" s="16"/>
      <c r="N37" s="16"/>
      <c r="P37" s="16"/>
      <c r="Q37" s="16"/>
      <c r="R37" s="16"/>
      <c r="S37" s="16"/>
      <c r="T37" s="16"/>
      <c r="U37" s="16"/>
    </row>
    <row r="38" spans="2:21">
      <c r="B38" s="16"/>
      <c r="C38" s="16"/>
      <c r="D38" s="16"/>
      <c r="E38" s="16"/>
      <c r="F38" s="16"/>
      <c r="G38" s="16"/>
      <c r="I38" s="16"/>
      <c r="J38" s="16"/>
      <c r="K38" s="16"/>
      <c r="L38" s="16"/>
      <c r="M38" s="16"/>
      <c r="N38" s="16"/>
      <c r="P38" s="16"/>
      <c r="Q38" s="16"/>
      <c r="R38" s="16"/>
      <c r="S38" s="16"/>
      <c r="T38" s="16"/>
      <c r="U38" s="16"/>
    </row>
    <row r="39" spans="2:21" ht="6.95" customHeight="1"/>
    <row r="40" spans="2:21">
      <c r="B40" s="17"/>
      <c r="C40" s="17"/>
      <c r="D40" s="17"/>
      <c r="E40" s="17"/>
      <c r="F40" s="17"/>
      <c r="G40" s="17"/>
    </row>
    <row r="41" spans="2:21">
      <c r="B41" s="18"/>
      <c r="C41" s="19"/>
      <c r="D41" s="19"/>
      <c r="E41" s="19"/>
      <c r="F41" s="19"/>
      <c r="G41" s="19"/>
    </row>
    <row r="42" spans="2:21">
      <c r="B42" s="18"/>
      <c r="C42" s="15"/>
      <c r="D42" s="15"/>
      <c r="E42" s="15"/>
      <c r="F42" s="15"/>
      <c r="G42" s="15"/>
    </row>
    <row r="43" spans="2:21">
      <c r="B43" s="16"/>
      <c r="C43" s="16"/>
      <c r="D43" s="16"/>
      <c r="E43" s="16"/>
      <c r="F43" s="16"/>
      <c r="G43" s="16"/>
    </row>
    <row r="44" spans="2:21">
      <c r="B44" s="16"/>
      <c r="C44" s="16"/>
      <c r="D44" s="16"/>
      <c r="E44" s="16"/>
      <c r="F44" s="16"/>
      <c r="G44" s="16"/>
    </row>
    <row r="45" spans="2:21">
      <c r="B45" s="16"/>
      <c r="C45" s="16"/>
      <c r="D45" s="16"/>
      <c r="E45" s="16"/>
      <c r="F45" s="16"/>
      <c r="G45" s="16"/>
    </row>
    <row r="46" spans="2:21">
      <c r="B46" s="16"/>
      <c r="C46" s="16"/>
      <c r="D46" s="16"/>
      <c r="E46" s="16"/>
      <c r="F46" s="16"/>
      <c r="G46" s="16"/>
    </row>
    <row r="47" spans="2:21">
      <c r="B47" s="16"/>
      <c r="C47" s="16"/>
      <c r="D47" s="16"/>
      <c r="E47" s="16"/>
      <c r="F47" s="16"/>
      <c r="G47" s="16"/>
    </row>
    <row r="48" spans="2:21">
      <c r="B48" s="16"/>
      <c r="C48" s="16"/>
      <c r="D48" s="16"/>
      <c r="E48" s="16"/>
      <c r="F48" s="16"/>
      <c r="G48" s="16"/>
    </row>
    <row r="49" spans="2:7">
      <c r="B49" s="16"/>
      <c r="C49" s="16"/>
      <c r="D49" s="16"/>
      <c r="E49" s="16"/>
      <c r="F49" s="16"/>
      <c r="G49" s="16"/>
    </row>
    <row r="50" spans="2:7">
      <c r="B50" s="16"/>
      <c r="C50" s="16"/>
      <c r="D50" s="16"/>
      <c r="E50" s="16"/>
      <c r="F50" s="16"/>
      <c r="G50" s="16"/>
    </row>
  </sheetData>
  <mergeCells count="23">
    <mergeCell ref="K17:O17"/>
    <mergeCell ref="A11:F11"/>
    <mergeCell ref="A13:V14"/>
    <mergeCell ref="J16:O16"/>
    <mergeCell ref="N11:V11"/>
    <mergeCell ref="A8:F8"/>
    <mergeCell ref="A9:F9"/>
    <mergeCell ref="A10:F10"/>
    <mergeCell ref="N8:V8"/>
    <mergeCell ref="N9:V9"/>
    <mergeCell ref="N10:V10"/>
    <mergeCell ref="A5:F5"/>
    <mergeCell ref="A6:F6"/>
    <mergeCell ref="A7:F7"/>
    <mergeCell ref="N5:V5"/>
    <mergeCell ref="N6:V6"/>
    <mergeCell ref="N7:V7"/>
    <mergeCell ref="A1:V1"/>
    <mergeCell ref="A2:V2"/>
    <mergeCell ref="A3:F3"/>
    <mergeCell ref="G3:V3"/>
    <mergeCell ref="A4:F4"/>
    <mergeCell ref="N4:V4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5A84-EC2F-9245-B573-33E4D4CA3892}">
  <dimension ref="A1:T50"/>
  <sheetViews>
    <sheetView view="pageLayout" zoomScale="140" zoomScaleNormal="100" zoomScalePageLayoutView="140" workbookViewId="0">
      <selection activeCell="N30" sqref="N30"/>
    </sheetView>
  </sheetViews>
  <sheetFormatPr baseColWidth="10" defaultColWidth="11.42578125" defaultRowHeight="15"/>
  <cols>
    <col min="1" max="1" width="6" customWidth="1"/>
    <col min="2" max="3" width="4.140625" bestFit="1" customWidth="1"/>
    <col min="4" max="4" width="4.28515625" customWidth="1"/>
    <col min="5" max="5" width="5" bestFit="1" customWidth="1"/>
    <col min="6" max="6" width="3.42578125" customWidth="1"/>
    <col min="7" max="7" width="6" customWidth="1"/>
    <col min="8" max="9" width="4.140625" bestFit="1" customWidth="1"/>
    <col min="10" max="10" width="4.28515625" bestFit="1" customWidth="1"/>
    <col min="11" max="11" width="5" bestFit="1" customWidth="1"/>
    <col min="12" max="12" width="3.42578125" customWidth="1"/>
    <col min="13" max="13" width="6" style="23" customWidth="1"/>
    <col min="14" max="15" width="4.140625" bestFit="1" customWidth="1"/>
    <col min="16" max="16" width="4.28515625" bestFit="1" customWidth="1"/>
    <col min="17" max="17" width="5" bestFit="1" customWidth="1"/>
    <col min="18" max="21" width="3.42578125" customWidth="1"/>
  </cols>
  <sheetData>
    <row r="1" spans="1:20">
      <c r="A1" s="238" t="s">
        <v>220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0">
      <c r="A2" s="225" t="s">
        <v>221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0">
      <c r="A3" s="237" t="s">
        <v>154</v>
      </c>
      <c r="B3" s="218"/>
      <c r="C3" s="218"/>
      <c r="D3" s="218"/>
      <c r="E3" s="219"/>
      <c r="F3" s="237" t="s">
        <v>222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0">
      <c r="A4" s="212" t="s">
        <v>155</v>
      </c>
      <c r="B4" s="220"/>
      <c r="C4" s="220"/>
      <c r="D4" s="220"/>
      <c r="E4" s="221"/>
      <c r="F4" s="68">
        <v>0.34</v>
      </c>
      <c r="G4" s="69"/>
      <c r="H4" s="69"/>
      <c r="I4" s="69"/>
      <c r="J4" s="69"/>
      <c r="K4" s="69"/>
      <c r="L4" s="69"/>
      <c r="M4" s="20"/>
      <c r="N4" s="69"/>
      <c r="O4" s="69"/>
      <c r="P4" s="69"/>
      <c r="Q4" s="69"/>
      <c r="R4" s="69"/>
      <c r="S4" s="70"/>
    </row>
    <row r="5" spans="1:20">
      <c r="A5" s="212" t="s">
        <v>70</v>
      </c>
      <c r="B5" s="220"/>
      <c r="C5" s="220"/>
      <c r="D5" s="220"/>
      <c r="E5" s="221"/>
      <c r="F5" s="68">
        <v>0.35</v>
      </c>
      <c r="G5" s="69"/>
      <c r="H5" s="69"/>
      <c r="I5" s="69"/>
      <c r="J5" s="69"/>
      <c r="K5" s="69"/>
      <c r="L5" s="69"/>
      <c r="M5" s="20">
        <v>0.69</v>
      </c>
      <c r="N5" s="69"/>
      <c r="O5" s="69"/>
      <c r="P5" s="69"/>
      <c r="Q5" s="69"/>
      <c r="R5" s="69"/>
      <c r="S5" s="70"/>
    </row>
    <row r="6" spans="1:20">
      <c r="A6" s="212" t="s">
        <v>156</v>
      </c>
      <c r="B6" s="220"/>
      <c r="C6" s="220"/>
      <c r="D6" s="220"/>
      <c r="E6" s="221"/>
      <c r="F6" s="68">
        <v>0.7</v>
      </c>
      <c r="G6" s="69"/>
      <c r="H6" s="69"/>
      <c r="I6" s="69"/>
      <c r="J6" s="69"/>
      <c r="K6" s="69"/>
      <c r="L6" s="69"/>
      <c r="M6" s="20">
        <v>0.92</v>
      </c>
      <c r="N6" s="69"/>
      <c r="O6" s="69"/>
      <c r="P6" s="69"/>
      <c r="Q6" s="69"/>
      <c r="R6" s="69"/>
      <c r="S6" s="70"/>
    </row>
    <row r="7" spans="1:20">
      <c r="A7" s="212" t="s">
        <v>157</v>
      </c>
      <c r="B7" s="220"/>
      <c r="C7" s="220"/>
      <c r="D7" s="220"/>
      <c r="E7" s="221"/>
      <c r="F7" s="68">
        <v>0.93</v>
      </c>
      <c r="G7" s="69"/>
      <c r="H7" s="69"/>
      <c r="I7" s="69"/>
      <c r="J7" s="69"/>
      <c r="K7" s="69"/>
      <c r="L7" s="69"/>
      <c r="M7" s="20">
        <v>1.62</v>
      </c>
      <c r="N7" s="69"/>
      <c r="O7" s="69"/>
      <c r="P7" s="69"/>
      <c r="Q7" s="69"/>
      <c r="R7" s="69"/>
      <c r="S7" s="70"/>
    </row>
    <row r="8" spans="1:20">
      <c r="A8" s="212" t="s">
        <v>158</v>
      </c>
      <c r="B8" s="220"/>
      <c r="C8" s="220"/>
      <c r="D8" s="220"/>
      <c r="E8" s="221"/>
      <c r="F8" s="68">
        <v>1.63</v>
      </c>
      <c r="G8" s="69"/>
      <c r="H8" s="69"/>
      <c r="I8" s="69"/>
      <c r="J8" s="69"/>
      <c r="K8" s="69"/>
      <c r="L8" s="69"/>
      <c r="M8" s="20">
        <v>2.31</v>
      </c>
      <c r="N8" s="69"/>
      <c r="O8" s="69"/>
      <c r="P8" s="69"/>
      <c r="Q8" s="69"/>
      <c r="R8" s="69"/>
      <c r="S8" s="70"/>
    </row>
    <row r="9" spans="1:20">
      <c r="A9" s="212" t="s">
        <v>72</v>
      </c>
      <c r="B9" s="220"/>
      <c r="C9" s="220"/>
      <c r="D9" s="220"/>
      <c r="E9" s="221"/>
      <c r="F9" s="68">
        <v>2.3199999999999998</v>
      </c>
      <c r="G9" s="69"/>
      <c r="H9" s="69"/>
      <c r="I9" s="69"/>
      <c r="J9" s="69"/>
      <c r="K9" s="69"/>
      <c r="L9" s="69"/>
      <c r="M9" s="20">
        <v>3.46</v>
      </c>
      <c r="N9" s="69"/>
      <c r="O9" s="69"/>
      <c r="P9" s="69"/>
      <c r="Q9" s="69"/>
      <c r="R9" s="69"/>
      <c r="S9" s="70"/>
    </row>
    <row r="10" spans="1:20">
      <c r="A10" s="212" t="s">
        <v>73</v>
      </c>
      <c r="B10" s="220"/>
      <c r="C10" s="220"/>
      <c r="D10" s="220"/>
      <c r="E10" s="221"/>
      <c r="F10" s="68">
        <v>3.47</v>
      </c>
      <c r="G10" s="69"/>
      <c r="H10" s="69"/>
      <c r="I10" s="69"/>
      <c r="J10" s="69"/>
      <c r="K10" s="69"/>
      <c r="L10" s="69"/>
      <c r="M10" s="20">
        <v>5.78</v>
      </c>
      <c r="N10" s="69"/>
      <c r="O10" s="69"/>
      <c r="P10" s="69"/>
      <c r="Q10" s="69"/>
      <c r="R10" s="69"/>
      <c r="S10" s="70"/>
    </row>
    <row r="11" spans="1:20">
      <c r="A11" s="212" t="s">
        <v>159</v>
      </c>
      <c r="B11" s="220"/>
      <c r="C11" s="220"/>
      <c r="D11" s="220"/>
      <c r="E11" s="221"/>
      <c r="F11" s="68">
        <v>5.78</v>
      </c>
      <c r="G11" s="69"/>
      <c r="H11" s="69"/>
      <c r="I11" s="69"/>
      <c r="J11" s="69"/>
      <c r="K11" s="69"/>
      <c r="L11" s="69"/>
      <c r="M11" s="20"/>
      <c r="N11" s="69"/>
      <c r="O11" s="69"/>
      <c r="P11" s="69"/>
      <c r="Q11" s="69"/>
      <c r="R11" s="69"/>
      <c r="S11" s="70"/>
    </row>
    <row r="12" spans="1:20">
      <c r="A12" s="8"/>
      <c r="B12" s="8"/>
      <c r="C12" s="8"/>
    </row>
    <row r="13" spans="1:20" ht="15" customHeight="1">
      <c r="A13" s="231" t="s">
        <v>223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</row>
    <row r="14" spans="1:20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</row>
    <row r="16" spans="1:20">
      <c r="A16" s="215" t="s">
        <v>224</v>
      </c>
      <c r="B16" s="215"/>
      <c r="C16" s="215"/>
      <c r="D16" s="215"/>
      <c r="E16" s="215"/>
      <c r="F16" s="215"/>
      <c r="G16" s="215" t="s">
        <v>225</v>
      </c>
      <c r="H16" s="215"/>
      <c r="I16" s="215"/>
      <c r="J16" s="215"/>
      <c r="K16" s="215"/>
      <c r="L16" s="215"/>
      <c r="M16" s="215" t="s">
        <v>226</v>
      </c>
      <c r="N16" s="215"/>
      <c r="O16" s="215"/>
      <c r="P16" s="215"/>
      <c r="Q16" s="215"/>
      <c r="R16" s="215"/>
    </row>
    <row r="17" spans="1:18" ht="1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>
      <c r="A19" s="56" t="s">
        <v>155</v>
      </c>
      <c r="B19" s="4">
        <v>0.7</v>
      </c>
      <c r="C19" s="4">
        <v>0.9</v>
      </c>
      <c r="D19" s="4">
        <v>1.1000000000000001</v>
      </c>
      <c r="E19" s="4">
        <v>1.3</v>
      </c>
      <c r="F19" s="4">
        <v>1.5</v>
      </c>
      <c r="G19" s="56" t="s">
        <v>155</v>
      </c>
      <c r="H19" s="4">
        <v>1</v>
      </c>
      <c r="I19" s="4">
        <v>1.3</v>
      </c>
      <c r="J19" s="4">
        <v>1.5</v>
      </c>
      <c r="K19" s="4">
        <v>1.8</v>
      </c>
      <c r="L19" s="4">
        <v>2</v>
      </c>
      <c r="M19" s="56" t="s">
        <v>155</v>
      </c>
      <c r="N19" s="4">
        <v>1.5</v>
      </c>
      <c r="O19" s="4">
        <v>1.8</v>
      </c>
      <c r="P19" s="4">
        <v>2</v>
      </c>
      <c r="Q19" s="4">
        <v>2.2999999999999998</v>
      </c>
      <c r="R19" s="4">
        <v>2.5</v>
      </c>
    </row>
    <row r="20" spans="1:18">
      <c r="A20" s="56" t="s">
        <v>70</v>
      </c>
      <c r="B20" s="4">
        <v>0.5</v>
      </c>
      <c r="C20" s="4">
        <v>0.7</v>
      </c>
      <c r="D20" s="4">
        <v>0.9</v>
      </c>
      <c r="E20" s="4">
        <v>1.1000000000000001</v>
      </c>
      <c r="F20" s="4">
        <v>1.3</v>
      </c>
      <c r="G20" s="56" t="s">
        <v>70</v>
      </c>
      <c r="H20" s="4">
        <v>0.9</v>
      </c>
      <c r="I20" s="4">
        <v>1.1000000000000001</v>
      </c>
      <c r="J20" s="4">
        <v>1.3</v>
      </c>
      <c r="K20" s="4">
        <v>1.5</v>
      </c>
      <c r="L20" s="4">
        <v>1.7</v>
      </c>
      <c r="M20" s="56" t="s">
        <v>70</v>
      </c>
      <c r="N20" s="4">
        <v>1.3</v>
      </c>
      <c r="O20" s="4">
        <v>1.5</v>
      </c>
      <c r="P20" s="4">
        <v>1.8</v>
      </c>
      <c r="Q20" s="4">
        <v>2</v>
      </c>
      <c r="R20" s="4">
        <v>2.2000000000000002</v>
      </c>
    </row>
    <row r="21" spans="1:18" ht="16.5">
      <c r="A21" s="56" t="s">
        <v>156</v>
      </c>
      <c r="B21" s="4">
        <v>0.3</v>
      </c>
      <c r="C21" s="4">
        <v>0.5</v>
      </c>
      <c r="D21" s="4">
        <v>0.7</v>
      </c>
      <c r="E21" s="4">
        <v>0.9</v>
      </c>
      <c r="F21" s="4">
        <v>1.1000000000000001</v>
      </c>
      <c r="G21" s="56" t="s">
        <v>156</v>
      </c>
      <c r="H21" s="4">
        <v>0.5</v>
      </c>
      <c r="I21" s="4">
        <v>0.7</v>
      </c>
      <c r="J21" s="4">
        <v>0.9</v>
      </c>
      <c r="K21" s="4">
        <v>1.1000000000000001</v>
      </c>
      <c r="L21" s="4">
        <v>1.3</v>
      </c>
      <c r="M21" s="56" t="s">
        <v>156</v>
      </c>
      <c r="N21" s="4">
        <v>1.1000000000000001</v>
      </c>
      <c r="O21" s="4">
        <v>1.3</v>
      </c>
      <c r="P21" s="4">
        <v>1.5</v>
      </c>
      <c r="Q21" s="4">
        <v>1.7</v>
      </c>
      <c r="R21" s="4">
        <v>1.9</v>
      </c>
    </row>
    <row r="22" spans="1:18">
      <c r="A22" s="56" t="s">
        <v>157</v>
      </c>
      <c r="B22" s="4">
        <v>0</v>
      </c>
      <c r="C22" s="4">
        <v>0.3</v>
      </c>
      <c r="D22" s="4">
        <v>0.5</v>
      </c>
      <c r="E22" s="4">
        <v>0.7</v>
      </c>
      <c r="F22" s="4">
        <v>0.9</v>
      </c>
      <c r="G22" s="56" t="s">
        <v>157</v>
      </c>
      <c r="H22" s="4">
        <v>0.3</v>
      </c>
      <c r="I22" s="4">
        <v>0.5</v>
      </c>
      <c r="J22" s="4">
        <v>0.7</v>
      </c>
      <c r="K22" s="4">
        <v>0.9</v>
      </c>
      <c r="L22" s="4">
        <v>1.1000000000000001</v>
      </c>
      <c r="M22" s="56" t="s">
        <v>157</v>
      </c>
      <c r="N22" s="4">
        <v>0.7</v>
      </c>
      <c r="O22" s="4">
        <v>0.9</v>
      </c>
      <c r="P22" s="4">
        <v>1.4</v>
      </c>
      <c r="Q22" s="4">
        <v>1.5</v>
      </c>
      <c r="R22" s="4">
        <v>1.6</v>
      </c>
    </row>
    <row r="23" spans="1:18" ht="16.5">
      <c r="A23" s="56" t="s">
        <v>158</v>
      </c>
      <c r="B23" s="4">
        <v>0</v>
      </c>
      <c r="C23" s="4">
        <v>0</v>
      </c>
      <c r="D23" s="4">
        <v>0.3</v>
      </c>
      <c r="E23" s="4">
        <v>0.5</v>
      </c>
      <c r="F23" s="4">
        <v>0.7</v>
      </c>
      <c r="G23" s="56" t="s">
        <v>158</v>
      </c>
      <c r="H23" s="4">
        <v>0</v>
      </c>
      <c r="I23" s="4">
        <v>0</v>
      </c>
      <c r="J23" s="4">
        <v>0.5</v>
      </c>
      <c r="K23" s="4">
        <v>0.7</v>
      </c>
      <c r="L23" s="4">
        <v>0.9</v>
      </c>
      <c r="M23" s="56" t="s">
        <v>158</v>
      </c>
      <c r="N23" s="4">
        <v>0.3</v>
      </c>
      <c r="O23" s="4">
        <v>0.8</v>
      </c>
      <c r="P23" s="4">
        <v>1.2</v>
      </c>
      <c r="Q23" s="4">
        <v>1.4</v>
      </c>
      <c r="R23" s="4">
        <v>1.5</v>
      </c>
    </row>
    <row r="24" spans="1:18">
      <c r="A24" s="56" t="s">
        <v>72</v>
      </c>
      <c r="B24" s="4">
        <v>0</v>
      </c>
      <c r="C24" s="4">
        <v>0</v>
      </c>
      <c r="D24" s="4">
        <v>0</v>
      </c>
      <c r="E24" s="4">
        <v>0.3</v>
      </c>
      <c r="F24" s="4">
        <v>0.5</v>
      </c>
      <c r="G24" s="56" t="s">
        <v>72</v>
      </c>
      <c r="H24" s="4">
        <v>0</v>
      </c>
      <c r="I24" s="4">
        <v>0</v>
      </c>
      <c r="J24" s="4">
        <v>0</v>
      </c>
      <c r="K24" s="4">
        <v>0.5</v>
      </c>
      <c r="L24" s="4">
        <v>0.7</v>
      </c>
      <c r="M24" s="56" t="s">
        <v>72</v>
      </c>
      <c r="N24" s="4">
        <v>0</v>
      </c>
      <c r="O24" s="4">
        <v>0</v>
      </c>
      <c r="P24" s="4">
        <v>1</v>
      </c>
      <c r="Q24" s="4">
        <v>1.2</v>
      </c>
      <c r="R24" s="4">
        <v>1.3</v>
      </c>
    </row>
    <row r="25" spans="1:18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6" t="s">
        <v>73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</row>
    <row r="26" spans="1:18" ht="16.5">
      <c r="A26" s="56" t="s">
        <v>159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56" t="s">
        <v>159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6" t="s">
        <v>159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</row>
    <row r="27" spans="1:18" ht="5.0999999999999996" customHeight="1"/>
    <row r="28" spans="1:1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71"/>
      <c r="N28" s="17"/>
      <c r="O28" s="17"/>
      <c r="P28" s="17"/>
      <c r="Q28" s="17"/>
      <c r="R28" s="17"/>
    </row>
    <row r="29" spans="1:18" ht="16.5">
      <c r="A29" s="18"/>
      <c r="B29" s="19"/>
      <c r="C29" s="19"/>
      <c r="D29" s="19"/>
      <c r="E29" s="19"/>
      <c r="F29" s="19"/>
      <c r="G29" s="18"/>
      <c r="H29" s="62" t="s">
        <v>170</v>
      </c>
      <c r="I29" s="63" t="s">
        <v>171</v>
      </c>
      <c r="J29" s="63" t="s">
        <v>172</v>
      </c>
      <c r="K29" s="63" t="s">
        <v>21</v>
      </c>
      <c r="L29" s="19"/>
      <c r="M29" s="72"/>
      <c r="N29" s="19"/>
      <c r="O29" s="19"/>
      <c r="P29" s="19"/>
      <c r="Q29" s="19"/>
      <c r="R29" s="19"/>
    </row>
    <row r="30" spans="1:18">
      <c r="A30" s="18"/>
      <c r="B30" s="15"/>
      <c r="C30" s="15"/>
      <c r="D30" s="15"/>
      <c r="E30" s="15"/>
      <c r="F30" s="15"/>
      <c r="G30" s="18"/>
      <c r="H30" s="27">
        <v>1</v>
      </c>
      <c r="I30" s="5">
        <f>MATCH(Moodboard!E1,'Boro (B)'!A18:F18,0)</f>
        <v>6</v>
      </c>
      <c r="J30" s="5">
        <f>MATCH(Moodboard!J11,'Boro (B)'!A18:A26,0)</f>
        <v>2</v>
      </c>
      <c r="K30" s="3" cm="1">
        <f t="array" ref="K30">INDEX(A18:F26,J30,I30)</f>
        <v>1.5</v>
      </c>
      <c r="L30" s="15"/>
      <c r="M30" s="72"/>
      <c r="N30" s="15"/>
      <c r="O30" s="15"/>
      <c r="P30" s="15"/>
      <c r="Q30" s="15"/>
      <c r="R30" s="15"/>
    </row>
    <row r="31" spans="1:18">
      <c r="A31" s="16"/>
      <c r="B31" s="16"/>
      <c r="C31" s="16"/>
      <c r="D31" s="16"/>
      <c r="E31" s="16"/>
      <c r="F31" s="16"/>
      <c r="G31" s="16"/>
      <c r="H31" s="27">
        <v>2</v>
      </c>
      <c r="I31" s="5">
        <f>I30</f>
        <v>6</v>
      </c>
      <c r="J31" s="5">
        <f>J30</f>
        <v>2</v>
      </c>
      <c r="K31" s="3" cm="1">
        <f t="array" ref="K31">INDEX(G18:L26,J31,I31)</f>
        <v>2</v>
      </c>
      <c r="L31" s="16"/>
      <c r="M31" s="16"/>
      <c r="N31" s="16"/>
      <c r="O31" s="16"/>
      <c r="P31" s="16"/>
      <c r="Q31" s="16"/>
      <c r="R31" s="16"/>
    </row>
    <row r="32" spans="1:18">
      <c r="A32" s="16"/>
      <c r="B32" s="16"/>
      <c r="C32" s="16"/>
      <c r="D32" s="16"/>
      <c r="E32" s="16"/>
      <c r="F32" s="16"/>
      <c r="G32" s="16"/>
      <c r="H32" s="27">
        <v>3</v>
      </c>
      <c r="I32" s="5">
        <f t="shared" ref="I32:J32" si="0">I31</f>
        <v>6</v>
      </c>
      <c r="J32" s="5">
        <f t="shared" si="0"/>
        <v>2</v>
      </c>
      <c r="K32" s="3" cm="1">
        <f t="array" ref="K32">INDEX(M18:R26,J32,I32)</f>
        <v>2.5</v>
      </c>
      <c r="L32" s="16"/>
      <c r="M32" s="16"/>
      <c r="N32" s="16"/>
      <c r="O32" s="16"/>
      <c r="P32" s="16"/>
      <c r="Q32" s="16"/>
      <c r="R32" s="16"/>
    </row>
    <row r="33" spans="1:18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1:18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1:18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</row>
    <row r="36" spans="1:18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</row>
    <row r="37" spans="1:18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</row>
    <row r="38" spans="1:1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</row>
    <row r="39" spans="1:18" ht="6.95" customHeight="1"/>
    <row r="40" spans="1:18">
      <c r="A40" s="17"/>
      <c r="B40" s="17"/>
      <c r="C40" s="17"/>
      <c r="D40" s="17"/>
      <c r="E40" s="17"/>
      <c r="F40" s="17"/>
    </row>
    <row r="41" spans="1:18">
      <c r="A41" s="18"/>
      <c r="B41" s="19"/>
      <c r="C41" s="19"/>
      <c r="D41" s="19"/>
      <c r="E41" s="19"/>
      <c r="F41" s="19"/>
    </row>
    <row r="42" spans="1:18">
      <c r="A42" s="18"/>
      <c r="B42" s="15"/>
      <c r="C42" s="15"/>
      <c r="D42" s="15"/>
      <c r="E42" s="15"/>
      <c r="F42" s="15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  <row r="48" spans="1:18">
      <c r="A48" s="16"/>
      <c r="B48" s="16"/>
      <c r="C48" s="16"/>
      <c r="D48" s="16"/>
      <c r="E48" s="16"/>
      <c r="F48" s="16"/>
    </row>
    <row r="49" spans="1:6">
      <c r="A49" s="16"/>
      <c r="B49" s="16"/>
      <c r="C49" s="16"/>
      <c r="D49" s="16"/>
      <c r="E49" s="16"/>
      <c r="F49" s="16"/>
    </row>
    <row r="50" spans="1:6">
      <c r="A50" s="16"/>
      <c r="B50" s="16"/>
      <c r="C50" s="16"/>
      <c r="D50" s="16"/>
      <c r="E50" s="16"/>
      <c r="F50" s="16"/>
    </row>
  </sheetData>
  <mergeCells count="19">
    <mergeCell ref="A10:E10"/>
    <mergeCell ref="N17:R17"/>
    <mergeCell ref="A16:F16"/>
    <mergeCell ref="G16:L16"/>
    <mergeCell ref="M16:R16"/>
    <mergeCell ref="A11:E11"/>
    <mergeCell ref="A13:S14"/>
    <mergeCell ref="B17:F17"/>
    <mergeCell ref="H17:L17"/>
    <mergeCell ref="A5:E5"/>
    <mergeCell ref="A6:E6"/>
    <mergeCell ref="A7:E7"/>
    <mergeCell ref="A8:E8"/>
    <mergeCell ref="A9:E9"/>
    <mergeCell ref="F3:S3"/>
    <mergeCell ref="A3:E3"/>
    <mergeCell ref="A4:E4"/>
    <mergeCell ref="A1:S1"/>
    <mergeCell ref="A2:S2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9E3C-5882-0744-B800-B3FDF34D4204}">
  <dimension ref="A1:U50"/>
  <sheetViews>
    <sheetView view="pageLayout" topLeftCell="A10" zoomScale="140" zoomScaleNormal="100" zoomScalePageLayoutView="140" workbookViewId="0">
      <selection activeCell="K32" sqref="K32"/>
    </sheetView>
  </sheetViews>
  <sheetFormatPr baseColWidth="10" defaultColWidth="11.42578125" defaultRowHeight="15"/>
  <cols>
    <col min="1" max="1" width="6.140625" customWidth="1"/>
    <col min="2" max="3" width="4.140625" bestFit="1" customWidth="1"/>
    <col min="4" max="4" width="4.28515625" customWidth="1"/>
    <col min="5" max="5" width="4.28515625" bestFit="1" customWidth="1"/>
    <col min="6" max="6" width="3.42578125" customWidth="1"/>
    <col min="7" max="7" width="6.140625" customWidth="1"/>
    <col min="8" max="9" width="4.140625" bestFit="1" customWidth="1"/>
    <col min="10" max="11" width="4.28515625" bestFit="1" customWidth="1"/>
    <col min="12" max="12" width="3.42578125" customWidth="1"/>
    <col min="13" max="13" width="6.140625" customWidth="1"/>
    <col min="14" max="15" width="4.140625" bestFit="1" customWidth="1"/>
    <col min="16" max="17" width="4.28515625" bestFit="1" customWidth="1"/>
    <col min="18" max="21" width="3.42578125" customWidth="1"/>
  </cols>
  <sheetData>
    <row r="1" spans="1:21">
      <c r="A1" s="238" t="s">
        <v>227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</row>
    <row r="2" spans="1:21">
      <c r="A2" s="225" t="s">
        <v>228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7"/>
    </row>
    <row r="3" spans="1:21">
      <c r="A3" s="237" t="s">
        <v>154</v>
      </c>
      <c r="B3" s="218"/>
      <c r="C3" s="218"/>
      <c r="D3" s="218"/>
      <c r="E3" s="219"/>
      <c r="F3" s="237" t="s">
        <v>229</v>
      </c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9"/>
    </row>
    <row r="4" spans="1:21">
      <c r="A4" s="212" t="s">
        <v>155</v>
      </c>
      <c r="B4" s="220"/>
      <c r="C4" s="220"/>
      <c r="D4" s="220"/>
      <c r="E4" s="221"/>
      <c r="F4" s="14">
        <v>0.2</v>
      </c>
      <c r="G4" s="69"/>
      <c r="H4" s="69"/>
      <c r="I4" s="69"/>
      <c r="J4" s="69"/>
      <c r="K4" s="69"/>
      <c r="L4" s="69"/>
      <c r="M4" s="220"/>
      <c r="N4" s="220"/>
      <c r="O4" s="220"/>
      <c r="P4" s="220"/>
      <c r="Q4" s="220"/>
      <c r="R4" s="220"/>
      <c r="S4" s="221"/>
    </row>
    <row r="5" spans="1:21">
      <c r="A5" s="212" t="s">
        <v>70</v>
      </c>
      <c r="B5" s="220"/>
      <c r="C5" s="220"/>
      <c r="D5" s="220"/>
      <c r="E5" s="221"/>
      <c r="F5" s="14">
        <v>0.21</v>
      </c>
      <c r="G5" s="69"/>
      <c r="H5" s="69"/>
      <c r="I5" s="69"/>
      <c r="J5" s="69"/>
      <c r="K5" s="69"/>
      <c r="L5" s="69"/>
      <c r="M5" s="220">
        <v>0.5</v>
      </c>
      <c r="N5" s="220"/>
      <c r="O5" s="220"/>
      <c r="P5" s="220"/>
      <c r="Q5" s="220"/>
      <c r="R5" s="220"/>
      <c r="S5" s="221"/>
    </row>
    <row r="6" spans="1:21">
      <c r="A6" s="212" t="s">
        <v>156</v>
      </c>
      <c r="B6" s="220"/>
      <c r="C6" s="220"/>
      <c r="D6" s="220"/>
      <c r="E6" s="221"/>
      <c r="F6" s="14">
        <v>0.51</v>
      </c>
      <c r="G6" s="69"/>
      <c r="H6" s="69"/>
      <c r="I6" s="69"/>
      <c r="J6" s="69"/>
      <c r="K6" s="69"/>
      <c r="L6" s="69"/>
      <c r="M6" s="220">
        <v>0.8</v>
      </c>
      <c r="N6" s="220"/>
      <c r="O6" s="220"/>
      <c r="P6" s="220"/>
      <c r="Q6" s="220"/>
      <c r="R6" s="220"/>
      <c r="S6" s="221"/>
    </row>
    <row r="7" spans="1:21">
      <c r="A7" s="212" t="s">
        <v>157</v>
      </c>
      <c r="B7" s="220"/>
      <c r="C7" s="220"/>
      <c r="D7" s="220"/>
      <c r="E7" s="221"/>
      <c r="F7" s="14">
        <v>0.81</v>
      </c>
      <c r="G7" s="69"/>
      <c r="H7" s="69"/>
      <c r="I7" s="69"/>
      <c r="J7" s="69"/>
      <c r="K7" s="69"/>
      <c r="L7" s="69"/>
      <c r="M7" s="220">
        <v>1.2</v>
      </c>
      <c r="N7" s="220"/>
      <c r="O7" s="220"/>
      <c r="P7" s="220"/>
      <c r="Q7" s="220"/>
      <c r="R7" s="220"/>
      <c r="S7" s="221"/>
    </row>
    <row r="8" spans="1:21">
      <c r="A8" s="212" t="s">
        <v>158</v>
      </c>
      <c r="B8" s="220"/>
      <c r="C8" s="220"/>
      <c r="D8" s="220"/>
      <c r="E8" s="221"/>
      <c r="F8" s="14">
        <v>1.21</v>
      </c>
      <c r="G8" s="69"/>
      <c r="H8" s="69"/>
      <c r="I8" s="69"/>
      <c r="J8" s="69"/>
      <c r="K8" s="69"/>
      <c r="L8" s="69"/>
      <c r="M8" s="220">
        <v>1.8</v>
      </c>
      <c r="N8" s="220"/>
      <c r="O8" s="220"/>
      <c r="P8" s="220"/>
      <c r="Q8" s="220"/>
      <c r="R8" s="220"/>
      <c r="S8" s="221"/>
    </row>
    <row r="9" spans="1:21">
      <c r="A9" s="212" t="s">
        <v>72</v>
      </c>
      <c r="B9" s="220"/>
      <c r="C9" s="220"/>
      <c r="D9" s="220"/>
      <c r="E9" s="221"/>
      <c r="F9" s="14">
        <v>1.81</v>
      </c>
      <c r="G9" s="69"/>
      <c r="H9" s="69"/>
      <c r="I9" s="69"/>
      <c r="J9" s="69"/>
      <c r="K9" s="69"/>
      <c r="L9" s="69"/>
      <c r="M9" s="220">
        <v>2.5</v>
      </c>
      <c r="N9" s="220"/>
      <c r="O9" s="220"/>
      <c r="P9" s="220"/>
      <c r="Q9" s="220"/>
      <c r="R9" s="220"/>
      <c r="S9" s="221"/>
    </row>
    <row r="10" spans="1:21">
      <c r="A10" s="212" t="s">
        <v>73</v>
      </c>
      <c r="B10" s="220"/>
      <c r="C10" s="220"/>
      <c r="D10" s="220"/>
      <c r="E10" s="221"/>
      <c r="F10" s="14">
        <v>2.5099999999999998</v>
      </c>
      <c r="G10" s="69"/>
      <c r="H10" s="69"/>
      <c r="I10" s="69"/>
      <c r="J10" s="69"/>
      <c r="K10" s="69"/>
      <c r="L10" s="69"/>
      <c r="M10" s="220">
        <v>5</v>
      </c>
      <c r="N10" s="220"/>
      <c r="O10" s="220"/>
      <c r="P10" s="220"/>
      <c r="Q10" s="220"/>
      <c r="R10" s="220"/>
      <c r="S10" s="221"/>
    </row>
    <row r="11" spans="1:21">
      <c r="A11" s="212" t="s">
        <v>159</v>
      </c>
      <c r="B11" s="220"/>
      <c r="C11" s="220"/>
      <c r="D11" s="220"/>
      <c r="E11" s="221"/>
      <c r="F11" s="14">
        <v>5.0999999999999996</v>
      </c>
      <c r="G11" s="69"/>
      <c r="H11" s="69"/>
      <c r="I11" s="69"/>
      <c r="J11" s="69"/>
      <c r="K11" s="69"/>
      <c r="L11" s="69"/>
      <c r="M11" s="220"/>
      <c r="N11" s="220"/>
      <c r="O11" s="220"/>
      <c r="P11" s="220"/>
      <c r="Q11" s="220"/>
      <c r="R11" s="220"/>
      <c r="S11" s="221"/>
    </row>
    <row r="12" spans="1:21">
      <c r="A12" s="8"/>
      <c r="B12" s="8"/>
      <c r="C12" s="8"/>
    </row>
    <row r="13" spans="1:21" ht="15" customHeight="1">
      <c r="A13" s="231" t="s">
        <v>230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6"/>
      <c r="U13" s="6"/>
    </row>
    <row r="14" spans="1:21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6"/>
      <c r="U14" s="6"/>
    </row>
    <row r="16" spans="1:21">
      <c r="A16" s="215" t="s">
        <v>231</v>
      </c>
      <c r="B16" s="215"/>
      <c r="C16" s="215"/>
      <c r="D16" s="215"/>
      <c r="E16" s="215"/>
      <c r="F16" s="215"/>
      <c r="G16" s="215" t="s">
        <v>232</v>
      </c>
      <c r="H16" s="215"/>
      <c r="I16" s="215"/>
      <c r="J16" s="215"/>
      <c r="K16" s="215"/>
      <c r="L16" s="215"/>
      <c r="M16" s="215" t="s">
        <v>233</v>
      </c>
      <c r="N16" s="215"/>
      <c r="O16" s="215"/>
      <c r="P16" s="215"/>
      <c r="Q16" s="215"/>
      <c r="R16" s="215"/>
    </row>
    <row r="17" spans="1:18" ht="15" customHeight="1">
      <c r="A17" s="54" t="s">
        <v>164</v>
      </c>
      <c r="B17" s="213" t="s">
        <v>165</v>
      </c>
      <c r="C17" s="213"/>
      <c r="D17" s="213"/>
      <c r="E17" s="213"/>
      <c r="F17" s="213"/>
      <c r="G17" s="54" t="s">
        <v>164</v>
      </c>
      <c r="H17" s="213" t="s">
        <v>165</v>
      </c>
      <c r="I17" s="213"/>
      <c r="J17" s="213"/>
      <c r="K17" s="213"/>
      <c r="L17" s="213"/>
      <c r="M17" s="54" t="s">
        <v>164</v>
      </c>
      <c r="N17" s="213" t="s">
        <v>165</v>
      </c>
      <c r="O17" s="213"/>
      <c r="P17" s="213"/>
      <c r="Q17" s="213"/>
      <c r="R17" s="213"/>
    </row>
    <row r="18" spans="1:18">
      <c r="A18" s="55"/>
      <c r="B18" s="65" t="s">
        <v>70</v>
      </c>
      <c r="C18" s="65" t="s">
        <v>71</v>
      </c>
      <c r="D18" s="65" t="s">
        <v>72</v>
      </c>
      <c r="E18" s="65" t="s">
        <v>73</v>
      </c>
      <c r="F18" s="65" t="s">
        <v>74</v>
      </c>
      <c r="G18" s="55"/>
      <c r="H18" s="65" t="s">
        <v>70</v>
      </c>
      <c r="I18" s="65" t="s">
        <v>71</v>
      </c>
      <c r="J18" s="65" t="s">
        <v>72</v>
      </c>
      <c r="K18" s="65" t="s">
        <v>73</v>
      </c>
      <c r="L18" s="65" t="s">
        <v>74</v>
      </c>
      <c r="M18" s="55"/>
      <c r="N18" s="65" t="s">
        <v>70</v>
      </c>
      <c r="O18" s="65" t="s">
        <v>71</v>
      </c>
      <c r="P18" s="65" t="s">
        <v>72</v>
      </c>
      <c r="Q18" s="65" t="s">
        <v>73</v>
      </c>
      <c r="R18" s="65" t="s">
        <v>74</v>
      </c>
    </row>
    <row r="19" spans="1:18" ht="18.95" customHeight="1">
      <c r="A19" s="56" t="s">
        <v>155</v>
      </c>
      <c r="B19" s="4">
        <v>0.5</v>
      </c>
      <c r="C19" s="4">
        <v>1</v>
      </c>
      <c r="D19" s="4">
        <v>2</v>
      </c>
      <c r="E19" s="4">
        <v>3</v>
      </c>
      <c r="F19" s="4">
        <v>4</v>
      </c>
      <c r="G19" s="56" t="s">
        <v>155</v>
      </c>
      <c r="H19" s="4">
        <v>1</v>
      </c>
      <c r="I19" s="4">
        <v>2</v>
      </c>
      <c r="J19" s="4">
        <v>3</v>
      </c>
      <c r="K19" s="4">
        <v>4</v>
      </c>
      <c r="L19" s="4">
        <v>5</v>
      </c>
      <c r="M19" s="56" t="s">
        <v>155</v>
      </c>
      <c r="N19" s="4">
        <v>2</v>
      </c>
      <c r="O19" s="4">
        <v>3</v>
      </c>
      <c r="P19" s="4">
        <v>4</v>
      </c>
      <c r="Q19" s="4">
        <v>5</v>
      </c>
      <c r="R19" s="4">
        <v>6</v>
      </c>
    </row>
    <row r="20" spans="1:18" ht="18.95" customHeight="1">
      <c r="A20" s="56" t="s">
        <v>70</v>
      </c>
      <c r="B20" s="4">
        <v>0</v>
      </c>
      <c r="C20" s="4">
        <v>0.5</v>
      </c>
      <c r="D20" s="4">
        <v>1</v>
      </c>
      <c r="E20" s="4">
        <v>2</v>
      </c>
      <c r="F20" s="4">
        <v>3</v>
      </c>
      <c r="G20" s="56" t="s">
        <v>70</v>
      </c>
      <c r="H20" s="4">
        <v>0</v>
      </c>
      <c r="I20" s="4">
        <v>1</v>
      </c>
      <c r="J20" s="4">
        <v>2</v>
      </c>
      <c r="K20" s="4">
        <v>3</v>
      </c>
      <c r="L20" s="4">
        <v>4</v>
      </c>
      <c r="M20" s="56" t="s">
        <v>70</v>
      </c>
      <c r="N20" s="4">
        <v>1</v>
      </c>
      <c r="O20" s="4">
        <v>2</v>
      </c>
      <c r="P20" s="4">
        <v>3</v>
      </c>
      <c r="Q20" s="4">
        <v>4</v>
      </c>
      <c r="R20" s="4">
        <v>5</v>
      </c>
    </row>
    <row r="21" spans="1:18" ht="18.95" customHeight="1">
      <c r="A21" s="56" t="s">
        <v>156</v>
      </c>
      <c r="B21" s="4">
        <v>0</v>
      </c>
      <c r="C21" s="4">
        <v>0</v>
      </c>
      <c r="D21" s="4">
        <v>0.5</v>
      </c>
      <c r="E21" s="4">
        <v>1</v>
      </c>
      <c r="F21" s="4">
        <v>2</v>
      </c>
      <c r="G21" s="56" t="s">
        <v>156</v>
      </c>
      <c r="H21" s="4">
        <v>0</v>
      </c>
      <c r="I21" s="4">
        <v>0</v>
      </c>
      <c r="J21" s="4">
        <v>1</v>
      </c>
      <c r="K21" s="4">
        <v>2</v>
      </c>
      <c r="L21" s="4">
        <v>3</v>
      </c>
      <c r="M21" s="56" t="s">
        <v>156</v>
      </c>
      <c r="N21" s="4">
        <v>0</v>
      </c>
      <c r="O21" s="4">
        <v>1</v>
      </c>
      <c r="P21" s="4">
        <v>2</v>
      </c>
      <c r="Q21" s="4">
        <v>3</v>
      </c>
      <c r="R21" s="4">
        <v>4</v>
      </c>
    </row>
    <row r="22" spans="1:18" ht="18.95" customHeight="1">
      <c r="A22" s="56" t="s">
        <v>157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56" t="s">
        <v>157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56" t="s">
        <v>157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8.95" customHeight="1">
      <c r="A23" s="56" t="s">
        <v>158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56" t="s">
        <v>158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56" t="s">
        <v>158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</row>
    <row r="24" spans="1:18" ht="18.95" customHeight="1">
      <c r="A24" s="56" t="s">
        <v>72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56" t="s">
        <v>72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56" t="s">
        <v>72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</row>
    <row r="25" spans="1:18" ht="18.95" customHeight="1">
      <c r="A25" s="56" t="s">
        <v>73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6" t="s">
        <v>73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6" t="s">
        <v>73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</row>
    <row r="26" spans="1:18" ht="18.95" customHeight="1">
      <c r="A26" s="56" t="s">
        <v>159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56" t="s">
        <v>159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6" t="s">
        <v>159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</row>
    <row r="27" spans="1:18" ht="5.0999999999999996" customHeight="1"/>
    <row r="28" spans="1:1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</row>
    <row r="29" spans="1:18" ht="16.5">
      <c r="A29" s="18"/>
      <c r="B29" s="19"/>
      <c r="C29" s="19"/>
      <c r="D29" s="19"/>
      <c r="E29" s="19"/>
      <c r="F29" s="19"/>
      <c r="G29" s="18"/>
      <c r="H29" s="62" t="s">
        <v>170</v>
      </c>
      <c r="I29" s="63" t="s">
        <v>171</v>
      </c>
      <c r="J29" s="63" t="s">
        <v>172</v>
      </c>
      <c r="K29" s="63" t="s">
        <v>21</v>
      </c>
      <c r="L29" s="19"/>
      <c r="M29" s="18"/>
      <c r="N29" s="19"/>
      <c r="O29" s="19"/>
      <c r="P29" s="19"/>
      <c r="Q29" s="19"/>
      <c r="R29" s="19"/>
    </row>
    <row r="30" spans="1:18">
      <c r="A30" s="18"/>
      <c r="B30" s="15"/>
      <c r="C30" s="15"/>
      <c r="D30" s="15"/>
      <c r="E30" s="15"/>
      <c r="F30" s="15"/>
      <c r="G30" s="18"/>
      <c r="H30" s="27">
        <v>1</v>
      </c>
      <c r="I30" s="5">
        <f>MATCH(Moodboard!E1,'Cobre (Cu)'!A18:F18,0)</f>
        <v>6</v>
      </c>
      <c r="J30" s="5">
        <f>MATCH(Moodboard!K11,'Cobre (Cu)'!A18:A26,0)</f>
        <v>5</v>
      </c>
      <c r="K30" s="3" cm="1">
        <f t="array" ref="K30">INDEX(A18:F26,J30,I30)</f>
        <v>0</v>
      </c>
      <c r="L30" s="15"/>
      <c r="M30" s="18"/>
      <c r="N30" s="15"/>
      <c r="O30" s="15"/>
      <c r="P30" s="15"/>
      <c r="Q30" s="15"/>
      <c r="R30" s="15"/>
    </row>
    <row r="31" spans="1:18">
      <c r="A31" s="16"/>
      <c r="B31" s="16"/>
      <c r="C31" s="16"/>
      <c r="D31" s="16"/>
      <c r="E31" s="16"/>
      <c r="F31" s="16"/>
      <c r="G31" s="16"/>
      <c r="H31" s="27">
        <v>2</v>
      </c>
      <c r="I31" s="5">
        <f>I30</f>
        <v>6</v>
      </c>
      <c r="J31" s="5">
        <f>J30</f>
        <v>5</v>
      </c>
      <c r="K31" s="3" cm="1">
        <f t="array" ref="K31">INDEX(G18:L26,J31,I31)</f>
        <v>0</v>
      </c>
      <c r="L31" s="16"/>
      <c r="M31" s="16"/>
      <c r="N31" s="16"/>
      <c r="O31" s="16"/>
      <c r="P31" s="16"/>
      <c r="Q31" s="16"/>
      <c r="R31" s="16"/>
    </row>
    <row r="32" spans="1:18">
      <c r="A32" s="16"/>
      <c r="B32" s="16"/>
      <c r="C32" s="16"/>
      <c r="D32" s="16"/>
      <c r="E32" s="16"/>
      <c r="F32" s="16"/>
      <c r="G32" s="16"/>
      <c r="H32" s="27">
        <v>3</v>
      </c>
      <c r="I32" s="5">
        <f t="shared" ref="I32:J32" si="0">I31</f>
        <v>6</v>
      </c>
      <c r="J32" s="5">
        <f t="shared" si="0"/>
        <v>5</v>
      </c>
      <c r="K32" s="3" cm="1">
        <f t="array" ref="K32">INDEX(M18:R26,J32,I32)</f>
        <v>0</v>
      </c>
      <c r="L32" s="16"/>
      <c r="M32" s="16"/>
      <c r="N32" s="16"/>
      <c r="O32" s="16"/>
      <c r="P32" s="16"/>
      <c r="Q32" s="16"/>
      <c r="R32" s="16"/>
    </row>
    <row r="33" spans="1:18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1:18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1:18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</row>
    <row r="36" spans="1:18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</row>
    <row r="37" spans="1:18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</row>
    <row r="38" spans="1:1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</row>
    <row r="39" spans="1:18" ht="6.95" customHeight="1"/>
    <row r="40" spans="1:18">
      <c r="A40" s="17"/>
      <c r="B40" s="17"/>
      <c r="C40" s="17"/>
      <c r="D40" s="17"/>
      <c r="E40" s="17"/>
      <c r="F40" s="17"/>
    </row>
    <row r="41" spans="1:18">
      <c r="A41" s="18"/>
      <c r="B41" s="19"/>
      <c r="C41" s="19"/>
      <c r="D41" s="19"/>
      <c r="E41" s="19"/>
      <c r="F41" s="19"/>
    </row>
    <row r="42" spans="1:18">
      <c r="A42" s="18"/>
      <c r="B42" s="15"/>
      <c r="C42" s="15"/>
      <c r="D42" s="15"/>
      <c r="E42" s="15"/>
      <c r="F42" s="15"/>
    </row>
    <row r="43" spans="1:18">
      <c r="A43" s="16"/>
      <c r="B43" s="16"/>
      <c r="C43" s="16"/>
      <c r="D43" s="16"/>
      <c r="E43" s="16"/>
      <c r="F43" s="16"/>
    </row>
    <row r="44" spans="1:18">
      <c r="A44" s="16"/>
      <c r="B44" s="16"/>
      <c r="C44" s="16"/>
      <c r="D44" s="16"/>
      <c r="E44" s="16"/>
      <c r="F44" s="16"/>
    </row>
    <row r="45" spans="1:18">
      <c r="A45" s="16"/>
      <c r="B45" s="16"/>
      <c r="C45" s="16"/>
      <c r="D45" s="16"/>
      <c r="E45" s="16"/>
      <c r="F45" s="16"/>
    </row>
    <row r="46" spans="1:18">
      <c r="A46" s="16"/>
      <c r="B46" s="16"/>
      <c r="C46" s="16"/>
      <c r="D46" s="16"/>
      <c r="E46" s="16"/>
      <c r="F46" s="16"/>
    </row>
    <row r="47" spans="1:18">
      <c r="A47" s="16"/>
      <c r="B47" s="16"/>
      <c r="C47" s="16"/>
      <c r="D47" s="16"/>
      <c r="E47" s="16"/>
      <c r="F47" s="16"/>
    </row>
    <row r="48" spans="1:18">
      <c r="A48" s="16"/>
      <c r="B48" s="16"/>
      <c r="C48" s="16"/>
      <c r="D48" s="16"/>
      <c r="E48" s="16"/>
      <c r="F48" s="16"/>
    </row>
    <row r="49" spans="1:6">
      <c r="A49" s="16"/>
      <c r="B49" s="16"/>
      <c r="C49" s="16"/>
      <c r="D49" s="16"/>
      <c r="E49" s="16"/>
      <c r="F49" s="16"/>
    </row>
    <row r="50" spans="1:6">
      <c r="A50" s="16"/>
      <c r="B50" s="16"/>
      <c r="C50" s="16"/>
      <c r="D50" s="16"/>
      <c r="E50" s="16"/>
      <c r="F50" s="16"/>
    </row>
  </sheetData>
  <mergeCells count="27">
    <mergeCell ref="N17:R17"/>
    <mergeCell ref="A16:F16"/>
    <mergeCell ref="G16:L16"/>
    <mergeCell ref="M16:R16"/>
    <mergeCell ref="A11:E11"/>
    <mergeCell ref="M11:S11"/>
    <mergeCell ref="A13:S14"/>
    <mergeCell ref="B17:F17"/>
    <mergeCell ref="H17:L17"/>
    <mergeCell ref="A8:E8"/>
    <mergeCell ref="A9:E9"/>
    <mergeCell ref="A10:E10"/>
    <mergeCell ref="M8:S8"/>
    <mergeCell ref="M9:S9"/>
    <mergeCell ref="M10:S10"/>
    <mergeCell ref="A5:E5"/>
    <mergeCell ref="A6:E6"/>
    <mergeCell ref="A7:E7"/>
    <mergeCell ref="M5:S5"/>
    <mergeCell ref="M6:S6"/>
    <mergeCell ref="M7:S7"/>
    <mergeCell ref="F3:S3"/>
    <mergeCell ref="A3:E3"/>
    <mergeCell ref="A4:E4"/>
    <mergeCell ref="A1:S1"/>
    <mergeCell ref="A2:S2"/>
    <mergeCell ref="M4:S4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EB5F-1B8D-7540-AFA9-91D8F3243D3D}">
  <dimension ref="A1:G70"/>
  <sheetViews>
    <sheetView view="pageLayout" topLeftCell="A45" zoomScaleNormal="100" workbookViewId="0">
      <selection activeCell="B66" sqref="B66"/>
    </sheetView>
  </sheetViews>
  <sheetFormatPr baseColWidth="10" defaultColWidth="11.42578125" defaultRowHeight="15"/>
  <cols>
    <col min="1" max="1" width="19.85546875" customWidth="1"/>
    <col min="2" max="4" width="21.7109375" customWidth="1"/>
    <col min="5" max="5" width="31" bestFit="1" customWidth="1"/>
    <col min="6" max="7" width="10.42578125" customWidth="1"/>
  </cols>
  <sheetData>
    <row r="1" spans="1:7" ht="18.75">
      <c r="A1" s="241" t="s">
        <v>234</v>
      </c>
      <c r="B1" s="241"/>
      <c r="C1" s="241"/>
      <c r="D1" s="241"/>
      <c r="E1" s="25"/>
      <c r="F1" s="24"/>
      <c r="G1" s="24"/>
    </row>
    <row r="2" spans="1:7" ht="15" customHeight="1">
      <c r="A2" s="240" t="s">
        <v>235</v>
      </c>
      <c r="B2" s="191" t="s">
        <v>236</v>
      </c>
      <c r="C2" s="191"/>
      <c r="D2" s="191"/>
    </row>
    <row r="3" spans="1:7">
      <c r="A3" s="240"/>
      <c r="B3" s="27" t="s">
        <v>237</v>
      </c>
      <c r="C3" s="28" t="s">
        <v>238</v>
      </c>
      <c r="D3" s="28" t="s">
        <v>239</v>
      </c>
    </row>
    <row r="4" spans="1:7" ht="12" customHeight="1">
      <c r="A4" s="11">
        <v>0.5</v>
      </c>
      <c r="B4" s="11">
        <v>11</v>
      </c>
      <c r="C4" s="11">
        <v>14</v>
      </c>
      <c r="D4" s="11">
        <v>16</v>
      </c>
    </row>
    <row r="5" spans="1:7" ht="12" customHeight="1">
      <c r="A5" s="11">
        <v>0.6</v>
      </c>
      <c r="B5" s="11">
        <v>14</v>
      </c>
      <c r="C5" s="11">
        <v>16</v>
      </c>
      <c r="D5" s="11">
        <v>19</v>
      </c>
      <c r="F5" s="75"/>
      <c r="G5" s="73"/>
    </row>
    <row r="6" spans="1:7" ht="12" customHeight="1">
      <c r="A6" s="11">
        <v>0.7</v>
      </c>
      <c r="B6" s="11">
        <v>16</v>
      </c>
      <c r="C6" s="11">
        <v>19</v>
      </c>
      <c r="D6" s="11">
        <v>22</v>
      </c>
      <c r="F6" s="75"/>
    </row>
    <row r="7" spans="1:7" ht="12" customHeight="1">
      <c r="A7" s="11">
        <v>0.8</v>
      </c>
      <c r="B7" s="11">
        <v>18</v>
      </c>
      <c r="C7" s="11">
        <v>22</v>
      </c>
      <c r="D7" s="11">
        <v>25</v>
      </c>
      <c r="F7" s="75"/>
      <c r="G7" s="73"/>
    </row>
    <row r="8" spans="1:7" ht="12" customHeight="1">
      <c r="A8" s="11">
        <v>0.9</v>
      </c>
      <c r="B8" s="11">
        <v>20</v>
      </c>
      <c r="C8" s="11">
        <v>24</v>
      </c>
      <c r="D8" s="11">
        <v>28</v>
      </c>
      <c r="F8" s="1"/>
    </row>
    <row r="9" spans="1:7" ht="12" customHeight="1">
      <c r="A9" s="11">
        <v>1</v>
      </c>
      <c r="B9" s="11">
        <v>23</v>
      </c>
      <c r="C9" s="11">
        <v>27</v>
      </c>
      <c r="D9" s="11">
        <v>32</v>
      </c>
      <c r="F9" s="1"/>
    </row>
    <row r="10" spans="1:7" ht="12" customHeight="1">
      <c r="A10" s="11">
        <v>1.5</v>
      </c>
      <c r="B10" s="11">
        <v>34</v>
      </c>
      <c r="C10" s="11">
        <v>41</v>
      </c>
      <c r="D10" s="11">
        <v>47</v>
      </c>
    </row>
    <row r="11" spans="1:7" ht="12" customHeight="1">
      <c r="A11" s="11">
        <v>2</v>
      </c>
      <c r="B11" s="11">
        <v>45</v>
      </c>
      <c r="C11" s="11">
        <v>54</v>
      </c>
      <c r="D11" s="11">
        <v>63</v>
      </c>
    </row>
    <row r="12" spans="1:7" ht="12" customHeight="1">
      <c r="A12" s="11">
        <v>2.5</v>
      </c>
      <c r="B12" s="11">
        <v>56</v>
      </c>
      <c r="C12" s="11">
        <v>68</v>
      </c>
      <c r="D12" s="11">
        <v>79</v>
      </c>
      <c r="F12" s="1"/>
    </row>
    <row r="13" spans="1:7" ht="12" customHeight="1">
      <c r="A13" s="11">
        <v>3</v>
      </c>
      <c r="B13" s="11">
        <v>68</v>
      </c>
      <c r="C13" s="11">
        <v>81</v>
      </c>
      <c r="D13" s="11">
        <v>95</v>
      </c>
    </row>
    <row r="14" spans="1:7">
      <c r="B14" s="1" t="s">
        <v>240</v>
      </c>
      <c r="C14" s="1" t="s">
        <v>6</v>
      </c>
      <c r="D14" s="1" t="s">
        <v>241</v>
      </c>
    </row>
    <row r="15" spans="1:7" ht="9.9499999999999993" customHeight="1">
      <c r="A15" s="242" t="s">
        <v>242</v>
      </c>
      <c r="B15" s="242"/>
      <c r="C15" s="242"/>
      <c r="D15" s="242"/>
    </row>
    <row r="16" spans="1:7" ht="9.9499999999999993" customHeight="1">
      <c r="A16" s="242"/>
      <c r="B16" s="242"/>
      <c r="C16" s="242"/>
      <c r="D16" s="242"/>
    </row>
    <row r="17" spans="1:4" ht="9.9499999999999993" customHeight="1">
      <c r="A17" s="242"/>
      <c r="B17" s="242"/>
      <c r="C17" s="242"/>
      <c r="D17" s="242"/>
    </row>
    <row r="18" spans="1:4" ht="9" customHeight="1">
      <c r="B18" s="244"/>
      <c r="C18" s="244"/>
      <c r="D18" s="1"/>
    </row>
    <row r="19" spans="1:4" ht="18.75">
      <c r="A19" s="243" t="s">
        <v>243</v>
      </c>
      <c r="B19" s="243"/>
      <c r="C19" s="243"/>
      <c r="D19" s="243"/>
    </row>
    <row r="20" spans="1:4">
      <c r="A20" s="191" t="s">
        <v>244</v>
      </c>
      <c r="B20" s="191"/>
      <c r="C20" s="26" t="s">
        <v>245</v>
      </c>
    </row>
    <row r="21" spans="1:4">
      <c r="A21" s="118" t="s">
        <v>246</v>
      </c>
      <c r="B21" s="118"/>
      <c r="C21" s="11">
        <v>-40</v>
      </c>
    </row>
    <row r="22" spans="1:4">
      <c r="A22" s="118" t="s">
        <v>247</v>
      </c>
      <c r="B22" s="118"/>
      <c r="C22" s="11">
        <v>0</v>
      </c>
    </row>
    <row r="23" spans="1:4">
      <c r="A23" s="118" t="s">
        <v>79</v>
      </c>
      <c r="B23" s="118"/>
      <c r="C23" s="11">
        <v>20</v>
      </c>
    </row>
    <row r="24" spans="1:4">
      <c r="A24" s="118" t="s">
        <v>248</v>
      </c>
      <c r="B24" s="118"/>
      <c r="C24" s="11">
        <v>25</v>
      </c>
    </row>
    <row r="25" spans="1:4">
      <c r="A25" s="118" t="s">
        <v>115</v>
      </c>
      <c r="B25" s="118"/>
      <c r="C25" s="11">
        <v>25</v>
      </c>
    </row>
    <row r="26" spans="1:4">
      <c r="A26" s="118" t="s">
        <v>116</v>
      </c>
      <c r="B26" s="118"/>
      <c r="C26" s="11">
        <v>25</v>
      </c>
    </row>
    <row r="27" spans="1:4">
      <c r="A27" s="118" t="s">
        <v>86</v>
      </c>
      <c r="B27" s="118"/>
      <c r="C27" s="11">
        <v>30</v>
      </c>
    </row>
    <row r="28" spans="1:4">
      <c r="A28" s="118" t="s">
        <v>87</v>
      </c>
      <c r="B28" s="118"/>
      <c r="C28" s="11">
        <v>30</v>
      </c>
    </row>
    <row r="29" spans="1:4">
      <c r="A29" s="118" t="s">
        <v>91</v>
      </c>
      <c r="B29" s="118"/>
      <c r="C29" s="11">
        <v>30</v>
      </c>
    </row>
    <row r="30" spans="1:4">
      <c r="A30" s="118" t="s">
        <v>92</v>
      </c>
      <c r="B30" s="118"/>
      <c r="C30" s="11">
        <v>30</v>
      </c>
    </row>
    <row r="31" spans="1:4">
      <c r="A31" s="118" t="s">
        <v>120</v>
      </c>
      <c r="B31" s="118"/>
      <c r="C31" s="11">
        <v>30</v>
      </c>
    </row>
    <row r="32" spans="1:4">
      <c r="A32" s="118" t="s">
        <v>122</v>
      </c>
      <c r="B32" s="118"/>
      <c r="C32" s="11">
        <v>30</v>
      </c>
    </row>
    <row r="33" spans="1:3">
      <c r="A33" s="118" t="s">
        <v>126</v>
      </c>
      <c r="B33" s="118"/>
      <c r="C33" s="11">
        <v>30</v>
      </c>
    </row>
    <row r="34" spans="1:3">
      <c r="A34" s="118" t="s">
        <v>135</v>
      </c>
      <c r="B34" s="118"/>
      <c r="C34" s="11">
        <v>30</v>
      </c>
    </row>
    <row r="35" spans="1:3">
      <c r="A35" s="118" t="s">
        <v>249</v>
      </c>
      <c r="B35" s="118"/>
      <c r="C35" s="11">
        <v>30</v>
      </c>
    </row>
    <row r="36" spans="1:3">
      <c r="A36" s="118" t="s">
        <v>141</v>
      </c>
      <c r="B36" s="118"/>
      <c r="C36" s="11">
        <v>30</v>
      </c>
    </row>
    <row r="37" spans="1:3">
      <c r="A37" s="118" t="s">
        <v>150</v>
      </c>
      <c r="B37" s="118"/>
      <c r="C37" s="11">
        <v>30</v>
      </c>
    </row>
    <row r="38" spans="1:3">
      <c r="A38" s="118" t="s">
        <v>151</v>
      </c>
      <c r="B38" s="118"/>
      <c r="C38" s="11">
        <v>30</v>
      </c>
    </row>
    <row r="39" spans="1:3">
      <c r="A39" s="118" t="s">
        <v>90</v>
      </c>
      <c r="B39" s="118"/>
      <c r="C39" s="11">
        <v>40</v>
      </c>
    </row>
    <row r="40" spans="1:3">
      <c r="A40" s="118" t="s">
        <v>250</v>
      </c>
      <c r="B40" s="118"/>
      <c r="C40" s="11">
        <v>40</v>
      </c>
    </row>
    <row r="41" spans="1:3">
      <c r="A41" s="118" t="s">
        <v>110</v>
      </c>
      <c r="B41" s="118"/>
      <c r="C41" s="11">
        <v>40</v>
      </c>
    </row>
    <row r="42" spans="1:3">
      <c r="A42" s="118" t="s">
        <v>117</v>
      </c>
      <c r="B42" s="118"/>
      <c r="C42" s="11">
        <v>40</v>
      </c>
    </row>
    <row r="43" spans="1:3">
      <c r="A43" s="118" t="s">
        <v>251</v>
      </c>
      <c r="B43" s="118"/>
      <c r="C43" s="11">
        <v>40</v>
      </c>
    </row>
    <row r="44" spans="1:3">
      <c r="A44" s="118" t="s">
        <v>252</v>
      </c>
      <c r="B44" s="118"/>
      <c r="C44" s="11">
        <v>40</v>
      </c>
    </row>
    <row r="45" spans="1:3">
      <c r="A45" s="118" t="s">
        <v>253</v>
      </c>
      <c r="B45" s="118"/>
      <c r="C45" s="11">
        <v>40</v>
      </c>
    </row>
    <row r="46" spans="1:3">
      <c r="A46" s="118" t="s">
        <v>145</v>
      </c>
      <c r="B46" s="118"/>
      <c r="C46" s="11">
        <v>40</v>
      </c>
    </row>
    <row r="47" spans="1:3">
      <c r="A47" s="118" t="s">
        <v>101</v>
      </c>
      <c r="B47" s="118"/>
      <c r="C47" s="11">
        <v>50</v>
      </c>
    </row>
    <row r="48" spans="1:3">
      <c r="A48" s="118" t="s">
        <v>89</v>
      </c>
      <c r="B48" s="118"/>
      <c r="C48" s="11">
        <v>60</v>
      </c>
    </row>
    <row r="49" spans="1:4">
      <c r="A49" s="118" t="s">
        <v>109</v>
      </c>
      <c r="B49" s="118"/>
      <c r="C49" s="11">
        <v>70</v>
      </c>
    </row>
    <row r="50" spans="1:4">
      <c r="A50" s="118" t="s">
        <v>118</v>
      </c>
      <c r="B50" s="118"/>
      <c r="C50" s="11">
        <v>80</v>
      </c>
    </row>
    <row r="51" spans="1:4">
      <c r="A51" s="118" t="s">
        <v>80</v>
      </c>
      <c r="B51" s="118"/>
      <c r="C51" s="11">
        <v>120</v>
      </c>
    </row>
    <row r="52" spans="1:4">
      <c r="A52" s="118" t="s">
        <v>298</v>
      </c>
      <c r="B52" s="100"/>
      <c r="C52" s="11">
        <v>0</v>
      </c>
    </row>
    <row r="54" spans="1:4">
      <c r="A54" s="239" t="s">
        <v>315</v>
      </c>
      <c r="B54" s="239"/>
      <c r="C54" s="239"/>
      <c r="D54" s="239"/>
    </row>
    <row r="55" spans="1:4">
      <c r="A55" s="239"/>
      <c r="B55" s="239"/>
      <c r="C55" s="239"/>
      <c r="D55" s="239"/>
    </row>
    <row r="57" spans="1:4">
      <c r="B57" s="27" t="s">
        <v>316</v>
      </c>
      <c r="C57" s="27" t="s">
        <v>317</v>
      </c>
    </row>
    <row r="58" spans="1:4">
      <c r="A58" s="1"/>
      <c r="B58" s="124">
        <v>0.5</v>
      </c>
      <c r="C58" s="11">
        <v>0.7</v>
      </c>
    </row>
    <row r="59" spans="1:4">
      <c r="A59" s="1" t="s">
        <v>347</v>
      </c>
      <c r="B59" s="124">
        <v>0.75</v>
      </c>
      <c r="C59" s="11">
        <v>1.3</v>
      </c>
    </row>
    <row r="60" spans="1:4">
      <c r="A60" s="1"/>
      <c r="B60" s="124">
        <v>1</v>
      </c>
      <c r="C60" s="11">
        <v>2.1</v>
      </c>
    </row>
    <row r="61" spans="1:4">
      <c r="A61" s="1"/>
      <c r="B61" s="124">
        <v>1.25</v>
      </c>
      <c r="C61" s="11">
        <v>2.9</v>
      </c>
    </row>
    <row r="62" spans="1:4">
      <c r="A62" s="1"/>
      <c r="B62" s="124">
        <v>1.5</v>
      </c>
      <c r="C62" s="11">
        <v>3.9</v>
      </c>
    </row>
    <row r="63" spans="1:4">
      <c r="A63" s="1"/>
      <c r="B63" s="124">
        <v>2</v>
      </c>
      <c r="C63" s="11">
        <v>6.5</v>
      </c>
    </row>
    <row r="64" spans="1:4">
      <c r="A64" s="1"/>
      <c r="B64" s="124">
        <v>2.5</v>
      </c>
      <c r="C64" s="11">
        <v>9.9</v>
      </c>
    </row>
    <row r="65" spans="1:3">
      <c r="A65" s="1"/>
      <c r="B65" s="124">
        <v>3</v>
      </c>
      <c r="C65" s="11">
        <v>14.6</v>
      </c>
    </row>
    <row r="66" spans="1:3">
      <c r="A66" s="1" t="s">
        <v>348</v>
      </c>
      <c r="B66" s="124">
        <v>4</v>
      </c>
      <c r="C66" s="11">
        <v>32.5</v>
      </c>
    </row>
    <row r="67" spans="1:3">
      <c r="B67" s="1"/>
      <c r="C67" s="1"/>
    </row>
    <row r="68" spans="1:3">
      <c r="B68" s="1"/>
      <c r="C68" s="1"/>
    </row>
    <row r="69" spans="1:3">
      <c r="B69" s="1"/>
      <c r="C69" s="1"/>
    </row>
    <row r="70" spans="1:3">
      <c r="B70" s="1"/>
      <c r="C70" s="1"/>
    </row>
  </sheetData>
  <mergeCells count="8">
    <mergeCell ref="A54:D55"/>
    <mergeCell ref="B2:D2"/>
    <mergeCell ref="A2:A3"/>
    <mergeCell ref="A1:D1"/>
    <mergeCell ref="A15:D17"/>
    <mergeCell ref="A19:D19"/>
    <mergeCell ref="A20:B20"/>
    <mergeCell ref="B18:C18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32B7-CCE3-A348-8D9F-5509CE54B647}">
  <dimension ref="A1:F40"/>
  <sheetViews>
    <sheetView view="pageLayout" topLeftCell="A16" zoomScaleNormal="100" workbookViewId="0">
      <selection activeCell="F30" sqref="F30"/>
    </sheetView>
  </sheetViews>
  <sheetFormatPr baseColWidth="10" defaultColWidth="11.42578125" defaultRowHeight="15"/>
  <cols>
    <col min="1" max="6" width="14" customWidth="1"/>
  </cols>
  <sheetData>
    <row r="1" spans="1:6" ht="18.75">
      <c r="A1" s="243" t="s">
        <v>254</v>
      </c>
      <c r="B1" s="243"/>
      <c r="C1" s="243"/>
      <c r="D1" s="243"/>
      <c r="E1" s="243"/>
      <c r="F1" s="243"/>
    </row>
    <row r="2" spans="1:6">
      <c r="A2" s="191" t="s">
        <v>255</v>
      </c>
      <c r="B2" s="191"/>
      <c r="C2" s="191" t="s">
        <v>256</v>
      </c>
      <c r="D2" s="191"/>
      <c r="E2" s="191" t="s">
        <v>257</v>
      </c>
      <c r="F2" s="191"/>
    </row>
    <row r="3" spans="1:6">
      <c r="A3" s="245" t="s">
        <v>258</v>
      </c>
      <c r="B3" s="245"/>
      <c r="C3" s="245">
        <v>10</v>
      </c>
      <c r="D3" s="245"/>
      <c r="E3" s="245">
        <v>1</v>
      </c>
      <c r="F3" s="245"/>
    </row>
    <row r="4" spans="1:6">
      <c r="A4" s="245" t="s">
        <v>259</v>
      </c>
      <c r="B4" s="245"/>
      <c r="C4" s="245">
        <v>20</v>
      </c>
      <c r="D4" s="245"/>
      <c r="E4" s="245">
        <v>3</v>
      </c>
      <c r="F4" s="245"/>
    </row>
    <row r="5" spans="1:6">
      <c r="A5" s="245" t="s">
        <v>260</v>
      </c>
      <c r="B5" s="245"/>
      <c r="C5" s="245">
        <v>30</v>
      </c>
      <c r="D5" s="245"/>
      <c r="E5" s="245">
        <v>6</v>
      </c>
      <c r="F5" s="245"/>
    </row>
    <row r="6" spans="1:6">
      <c r="A6" s="245" t="s">
        <v>261</v>
      </c>
      <c r="B6" s="245"/>
      <c r="C6" s="245">
        <v>75</v>
      </c>
      <c r="D6" s="245"/>
      <c r="E6" s="245">
        <v>30</v>
      </c>
      <c r="F6" s="245"/>
    </row>
    <row r="10" spans="1:6" ht="18.75">
      <c r="A10" s="243" t="s">
        <v>262</v>
      </c>
      <c r="B10" s="243"/>
      <c r="C10" s="243"/>
      <c r="D10" s="243"/>
      <c r="E10" s="243"/>
      <c r="F10" s="243"/>
    </row>
    <row r="11" spans="1:6" ht="15" customHeight="1">
      <c r="A11" s="191" t="s">
        <v>263</v>
      </c>
      <c r="B11" s="195" t="s">
        <v>264</v>
      </c>
      <c r="C11" s="195" t="s">
        <v>265</v>
      </c>
      <c r="D11" s="195" t="s">
        <v>266</v>
      </c>
      <c r="E11" s="195" t="s">
        <v>267</v>
      </c>
      <c r="F11" s="195" t="s">
        <v>268</v>
      </c>
    </row>
    <row r="12" spans="1:6">
      <c r="A12" s="191"/>
      <c r="B12" s="195"/>
      <c r="C12" s="195"/>
      <c r="D12" s="195"/>
      <c r="E12" s="195"/>
      <c r="F12" s="195"/>
    </row>
    <row r="13" spans="1:6">
      <c r="A13" s="191"/>
      <c r="B13" s="195"/>
      <c r="C13" s="195"/>
      <c r="D13" s="195"/>
      <c r="E13" s="191" t="s">
        <v>269</v>
      </c>
      <c r="F13" s="191"/>
    </row>
    <row r="14" spans="1:6">
      <c r="A14" s="11" t="s">
        <v>270</v>
      </c>
      <c r="B14" s="11" t="s">
        <v>271</v>
      </c>
      <c r="C14" s="11" t="s">
        <v>272</v>
      </c>
      <c r="D14" s="11">
        <v>1</v>
      </c>
      <c r="E14" s="11">
        <v>0.4</v>
      </c>
      <c r="F14" s="11">
        <v>0.5</v>
      </c>
    </row>
    <row r="15" spans="1:6">
      <c r="A15" s="11" t="s">
        <v>273</v>
      </c>
      <c r="B15" s="11" t="s">
        <v>274</v>
      </c>
      <c r="C15" s="11" t="s">
        <v>272</v>
      </c>
      <c r="D15" s="33" t="s">
        <v>275</v>
      </c>
      <c r="E15" s="11">
        <v>0.5</v>
      </c>
      <c r="F15" s="11">
        <v>0.6</v>
      </c>
    </row>
    <row r="16" spans="1:6">
      <c r="A16" s="11" t="s">
        <v>276</v>
      </c>
      <c r="B16" s="11" t="s">
        <v>277</v>
      </c>
      <c r="C16" s="11" t="s">
        <v>157</v>
      </c>
      <c r="D16" s="11" t="s">
        <v>278</v>
      </c>
      <c r="E16" s="11">
        <v>0.6</v>
      </c>
      <c r="F16" s="11">
        <v>0.7</v>
      </c>
    </row>
    <row r="17" spans="1:6">
      <c r="A17" s="11" t="s">
        <v>279</v>
      </c>
      <c r="B17" s="11" t="s">
        <v>280</v>
      </c>
      <c r="C17" s="11" t="s">
        <v>157</v>
      </c>
      <c r="D17" s="11" t="s">
        <v>281</v>
      </c>
      <c r="E17" s="11">
        <v>0.7</v>
      </c>
      <c r="F17" s="11">
        <v>0.8</v>
      </c>
    </row>
    <row r="18" spans="1:6">
      <c r="A18" s="11" t="s">
        <v>282</v>
      </c>
      <c r="B18" s="11" t="s">
        <v>280</v>
      </c>
      <c r="C18" s="11" t="s">
        <v>283</v>
      </c>
      <c r="D18" s="11" t="s">
        <v>281</v>
      </c>
      <c r="E18" s="11">
        <v>0.8</v>
      </c>
      <c r="F18" s="11">
        <v>0.9</v>
      </c>
    </row>
    <row r="22" spans="1:6" ht="18.75">
      <c r="A22" s="243" t="s">
        <v>284</v>
      </c>
      <c r="B22" s="243"/>
      <c r="C22" s="243"/>
      <c r="D22" s="243"/>
      <c r="E22" s="243"/>
      <c r="F22" s="243"/>
    </row>
    <row r="23" spans="1:6">
      <c r="B23" s="191" t="s">
        <v>285</v>
      </c>
      <c r="C23" s="191" t="s">
        <v>286</v>
      </c>
      <c r="D23" s="191"/>
      <c r="E23" s="191"/>
    </row>
    <row r="24" spans="1:6">
      <c r="B24" s="191"/>
      <c r="C24" s="26" t="s">
        <v>287</v>
      </c>
      <c r="D24" s="26" t="s">
        <v>288</v>
      </c>
      <c r="E24" s="26" t="s">
        <v>289</v>
      </c>
    </row>
    <row r="25" spans="1:6">
      <c r="B25" s="27">
        <v>4.8</v>
      </c>
      <c r="C25" s="11">
        <v>25.1</v>
      </c>
      <c r="D25" s="11">
        <v>20.3</v>
      </c>
      <c r="E25" s="11">
        <v>14.9</v>
      </c>
    </row>
    <row r="26" spans="1:6">
      <c r="B26" s="27">
        <v>5.2</v>
      </c>
      <c r="C26" s="11">
        <v>20.8</v>
      </c>
      <c r="D26" s="11">
        <v>16.600000000000001</v>
      </c>
      <c r="E26" s="11">
        <v>12.2</v>
      </c>
    </row>
    <row r="27" spans="1:6">
      <c r="B27" s="27">
        <v>5.3</v>
      </c>
      <c r="C27" s="11">
        <v>19.600000000000001</v>
      </c>
      <c r="D27" s="11">
        <v>15.6</v>
      </c>
      <c r="E27" s="11">
        <v>11.4</v>
      </c>
    </row>
    <row r="28" spans="1:6">
      <c r="B28" s="27">
        <v>5.4</v>
      </c>
      <c r="C28" s="11">
        <v>18.399999999999999</v>
      </c>
      <c r="D28" s="11">
        <v>14.6</v>
      </c>
      <c r="E28" s="11">
        <v>10.7</v>
      </c>
    </row>
    <row r="29" spans="1:6">
      <c r="B29" s="27">
        <v>5.5</v>
      </c>
      <c r="C29" s="11">
        <v>17.2</v>
      </c>
      <c r="D29" s="11">
        <v>13.6</v>
      </c>
      <c r="E29" s="11">
        <v>9.9</v>
      </c>
    </row>
    <row r="30" spans="1:6">
      <c r="B30" s="27">
        <v>6</v>
      </c>
      <c r="C30" s="11">
        <v>12.2</v>
      </c>
      <c r="D30" s="11">
        <v>9</v>
      </c>
      <c r="E30" s="11">
        <v>6.7</v>
      </c>
    </row>
    <row r="31" spans="1:6">
      <c r="B31" s="27">
        <v>6.5</v>
      </c>
      <c r="C31" s="11">
        <v>6.6</v>
      </c>
      <c r="D31" s="11">
        <v>4.2</v>
      </c>
      <c r="E31" s="11">
        <v>2.9</v>
      </c>
    </row>
    <row r="32" spans="1:6">
      <c r="B32" s="27">
        <v>6.9</v>
      </c>
      <c r="C32" s="11">
        <v>2.7</v>
      </c>
      <c r="D32" s="11">
        <v>1</v>
      </c>
      <c r="E32" s="11">
        <v>0.6</v>
      </c>
    </row>
    <row r="33" spans="1:6">
      <c r="B33" s="1"/>
      <c r="C33" s="1"/>
      <c r="D33" s="1"/>
      <c r="E33" s="1"/>
    </row>
    <row r="35" spans="1:6" ht="18.75">
      <c r="A35" s="243" t="s">
        <v>290</v>
      </c>
      <c r="B35" s="243"/>
      <c r="C35" s="243"/>
      <c r="D35" s="243"/>
      <c r="E35" s="243"/>
      <c r="F35" s="243"/>
    </row>
    <row r="36" spans="1:6">
      <c r="C36" s="26" t="s">
        <v>291</v>
      </c>
      <c r="D36" s="26" t="s">
        <v>292</v>
      </c>
    </row>
    <row r="37" spans="1:6">
      <c r="C37" s="11" t="s">
        <v>293</v>
      </c>
      <c r="D37" s="11">
        <v>0.82</v>
      </c>
    </row>
    <row r="38" spans="1:6">
      <c r="C38" s="11" t="s">
        <v>294</v>
      </c>
      <c r="D38" s="11">
        <v>0.67</v>
      </c>
    </row>
    <row r="39" spans="1:6">
      <c r="C39" s="11" t="s">
        <v>295</v>
      </c>
      <c r="D39" s="11">
        <v>0.5</v>
      </c>
    </row>
    <row r="40" spans="1:6">
      <c r="C40" s="11" t="s">
        <v>296</v>
      </c>
      <c r="D40" s="11">
        <v>0.33</v>
      </c>
    </row>
  </sheetData>
  <mergeCells count="28">
    <mergeCell ref="B23:B24"/>
    <mergeCell ref="C23:E23"/>
    <mergeCell ref="A35:F35"/>
    <mergeCell ref="A11:A13"/>
    <mergeCell ref="B11:B13"/>
    <mergeCell ref="C11:C13"/>
    <mergeCell ref="D11:D13"/>
    <mergeCell ref="E13:F13"/>
    <mergeCell ref="A22:F22"/>
    <mergeCell ref="A6:B6"/>
    <mergeCell ref="C6:D6"/>
    <mergeCell ref="E6:F6"/>
    <mergeCell ref="A10:F10"/>
    <mergeCell ref="E11:E12"/>
    <mergeCell ref="F11:F12"/>
    <mergeCell ref="A4:B4"/>
    <mergeCell ref="C4:D4"/>
    <mergeCell ref="E4:F4"/>
    <mergeCell ref="A5:B5"/>
    <mergeCell ref="C5:D5"/>
    <mergeCell ref="E5:F5"/>
    <mergeCell ref="A1:F1"/>
    <mergeCell ref="A2:B2"/>
    <mergeCell ref="C2:D2"/>
    <mergeCell ref="E2:F2"/>
    <mergeCell ref="A3:B3"/>
    <mergeCell ref="C3:D3"/>
    <mergeCell ref="E3:F3"/>
  </mergeCells>
  <pageMargins left="0.7" right="0.7" top="0.75" bottom="0.75" header="0.3" footer="0.3"/>
  <pageSetup orientation="portrait" r:id="rId1"/>
  <headerFooter>
    <oddHeader>&amp;L
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4</vt:i4>
      </vt:variant>
    </vt:vector>
  </HeadingPairs>
  <TitlesOfParts>
    <vt:vector size="19" baseType="lpstr">
      <vt:lpstr>Recomendacion</vt:lpstr>
      <vt:lpstr>Moodboard</vt:lpstr>
      <vt:lpstr>Hoja1</vt:lpstr>
      <vt:lpstr>Cultivos</vt:lpstr>
      <vt:lpstr>Fósforo (P2O5)</vt:lpstr>
      <vt:lpstr>Potasio (K20) </vt:lpstr>
      <vt:lpstr>Magnesio (Mg)</vt:lpstr>
      <vt:lpstr>Azufre (S)</vt:lpstr>
      <vt:lpstr>Hierro (Fe)</vt:lpstr>
      <vt:lpstr>Zinc (Zn)</vt:lpstr>
      <vt:lpstr>Manganeso (Mn)</vt:lpstr>
      <vt:lpstr>Boro (B)</vt:lpstr>
      <vt:lpstr>Cobre (Cu)</vt:lpstr>
      <vt:lpstr>Nitrogeno MO</vt:lpstr>
      <vt:lpstr>Mas tablas</vt:lpstr>
      <vt:lpstr>Bray1</vt:lpstr>
      <vt:lpstr>Moodboard!Criterios</vt:lpstr>
      <vt:lpstr>Recomendacion!Criterios</vt:lpstr>
      <vt:lpstr>Olsen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Raul Alexander Noriega Castañeda</dc:creator>
  <cp:keywords/>
  <dc:description/>
  <cp:lastModifiedBy>Raul Alexander Noriega Castañeda</cp:lastModifiedBy>
  <cp:revision/>
  <cp:lastPrinted>2025-02-10T15:36:19Z</cp:lastPrinted>
  <dcterms:created xsi:type="dcterms:W3CDTF">2024-11-01T09:59:28Z</dcterms:created>
  <dcterms:modified xsi:type="dcterms:W3CDTF">2025-10-22T02:24:15Z</dcterms:modified>
  <cp:category/>
  <cp:contentStatus/>
</cp:coreProperties>
</file>