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6.25.179\compartido\EXBAIN2017-1\Excel (clases)\"/>
    </mc:Choice>
  </mc:AlternateContent>
  <bookViews>
    <workbookView xWindow="0" yWindow="0" windowWidth="15360" windowHeight="7755" tabRatio="827" activeTab="4"/>
  </bookViews>
  <sheets>
    <sheet name="Estadisticas_1" sheetId="16" r:id="rId1"/>
    <sheet name="Nombres" sheetId="17" r:id="rId2"/>
    <sheet name="Productos" sheetId="19" r:id="rId3"/>
    <sheet name="ResumenProductos" sheetId="20" r:id="rId4"/>
    <sheet name="Estadisticas_2" sheetId="23" r:id="rId5"/>
  </sheets>
  <definedNames>
    <definedName name="_xlnm._FilterDatabase" localSheetId="1" hidden="1">Nombres!$A$53:$C$77</definedName>
    <definedName name="DEP">Nombres!$A$30:$A$47</definedName>
    <definedName name="DIS">Nombres!$A$6:$A$23</definedName>
    <definedName name="DONA">Nombres!$C$6:$C$23</definedName>
    <definedName name="DONA2">Nombres!$C$30:$C$47</definedName>
    <definedName name="ESTA">Nombres!$A$54:$A$77</definedName>
    <definedName name="UV">Productos!$E$3:$E$18</definedName>
    <definedName name="VENTA">Nombres!$C$54:$C$77</definedName>
  </definedNames>
  <calcPr calcId="152511"/>
</workbook>
</file>

<file path=xl/calcChain.xml><?xml version="1.0" encoding="utf-8"?>
<calcChain xmlns="http://schemas.openxmlformats.org/spreadsheetml/2006/main">
  <c r="N25" i="23" l="1" a="1"/>
  <c r="N26" i="23" s="1"/>
  <c r="K25" i="23"/>
  <c r="H11" i="23"/>
  <c r="H12" i="23"/>
  <c r="H10" i="23"/>
  <c r="D11" i="23"/>
  <c r="D12" i="23"/>
  <c r="D10" i="23"/>
  <c r="C79" i="17"/>
  <c r="F64" i="17"/>
  <c r="F63" i="17"/>
  <c r="F62" i="17"/>
  <c r="F61" i="17"/>
  <c r="F60" i="17"/>
  <c r="F59" i="17"/>
  <c r="G55" i="17"/>
  <c r="G56" i="17"/>
  <c r="G57" i="17"/>
  <c r="G54" i="17"/>
  <c r="F55" i="17"/>
  <c r="F56" i="17"/>
  <c r="F57" i="17"/>
  <c r="F54" i="17"/>
  <c r="C7" i="20"/>
  <c r="C6" i="20"/>
  <c r="C5" i="20"/>
  <c r="C4" i="20"/>
  <c r="C3" i="20"/>
  <c r="G31" i="17"/>
  <c r="G32" i="17"/>
  <c r="G33" i="17"/>
  <c r="G34" i="17"/>
  <c r="G35" i="17"/>
  <c r="G36" i="17"/>
  <c r="G30" i="17"/>
  <c r="F31" i="17"/>
  <c r="F32" i="17"/>
  <c r="F33" i="17"/>
  <c r="F34" i="17"/>
  <c r="F35" i="17"/>
  <c r="F36" i="17"/>
  <c r="F30" i="17"/>
  <c r="G6" i="17"/>
  <c r="G7" i="17"/>
  <c r="G8" i="17"/>
  <c r="G9" i="17"/>
  <c r="G10" i="17"/>
  <c r="G11" i="17"/>
  <c r="G12" i="17"/>
  <c r="F7" i="17"/>
  <c r="F8" i="17"/>
  <c r="F9" i="17"/>
  <c r="F10" i="17"/>
  <c r="F11" i="17"/>
  <c r="F12" i="17"/>
  <c r="F6" i="17"/>
  <c r="N52" i="16"/>
  <c r="C52" i="16"/>
  <c r="C56" i="16"/>
  <c r="C54" i="16"/>
  <c r="C50" i="16"/>
  <c r="N50" i="16"/>
  <c r="N48" i="16"/>
  <c r="C48" i="16"/>
  <c r="N46" i="16"/>
  <c r="C46" i="16"/>
  <c r="N25" i="23" l="1"/>
  <c r="F6" i="19"/>
  <c r="F4" i="19" l="1"/>
  <c r="F5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3" i="19"/>
  <c r="F19" i="19" s="1"/>
  <c r="N44" i="16" l="1"/>
  <c r="N43" i="16"/>
  <c r="N42" i="16"/>
  <c r="N41" i="16"/>
  <c r="N40" i="16"/>
  <c r="N39" i="16"/>
  <c r="N38" i="16"/>
  <c r="N37" i="16"/>
  <c r="N36" i="16"/>
  <c r="N35" i="16"/>
  <c r="K44" i="16"/>
  <c r="K43" i="16"/>
  <c r="K42" i="16"/>
  <c r="K41" i="16"/>
  <c r="K40" i="16"/>
  <c r="K39" i="16"/>
  <c r="K38" i="16"/>
  <c r="K37" i="16"/>
  <c r="K36" i="16"/>
  <c r="K35" i="16"/>
  <c r="H44" i="16"/>
  <c r="H43" i="16"/>
  <c r="H42" i="16"/>
  <c r="H41" i="16"/>
  <c r="H40" i="16"/>
  <c r="H39" i="16"/>
  <c r="H38" i="16"/>
  <c r="H37" i="16"/>
  <c r="H36" i="16"/>
  <c r="H35" i="16"/>
  <c r="E36" i="16"/>
  <c r="E37" i="16"/>
  <c r="E38" i="16"/>
  <c r="E39" i="16"/>
  <c r="E40" i="16"/>
  <c r="E41" i="16"/>
  <c r="E42" i="16"/>
  <c r="E43" i="16"/>
  <c r="E44" i="16"/>
  <c r="E35" i="16"/>
</calcChain>
</file>

<file path=xl/sharedStrings.xml><?xml version="1.0" encoding="utf-8"?>
<sst xmlns="http://schemas.openxmlformats.org/spreadsheetml/2006/main" count="394" uniqueCount="214">
  <si>
    <t>María</t>
  </si>
  <si>
    <t>Carmen</t>
  </si>
  <si>
    <t>Milagros</t>
  </si>
  <si>
    <t>NOMBRE</t>
  </si>
  <si>
    <t>DISTRITO</t>
  </si>
  <si>
    <t>DONACIONES POR DISTRITO</t>
  </si>
  <si>
    <t>DETALLE</t>
  </si>
  <si>
    <t>Lima</t>
  </si>
  <si>
    <t>La Victoria</t>
  </si>
  <si>
    <t>Comas</t>
  </si>
  <si>
    <t>Miraflores</t>
  </si>
  <si>
    <t>Callao</t>
  </si>
  <si>
    <t>San Miguel</t>
  </si>
  <si>
    <t>Rimac</t>
  </si>
  <si>
    <t>Manuel</t>
  </si>
  <si>
    <t>José</t>
  </si>
  <si>
    <t>Christian</t>
  </si>
  <si>
    <t>Raúl</t>
  </si>
  <si>
    <t>Ricardo</t>
  </si>
  <si>
    <t>Rita</t>
  </si>
  <si>
    <t>Hernán</t>
  </si>
  <si>
    <t>Lorenzo</t>
  </si>
  <si>
    <t>Ana</t>
  </si>
  <si>
    <t>Marilú</t>
  </si>
  <si>
    <t>DONACION</t>
  </si>
  <si>
    <t>RESUMEN</t>
  </si>
  <si>
    <t>Artículos</t>
  </si>
  <si>
    <t>Producción</t>
  </si>
  <si>
    <t>Almacenes</t>
  </si>
  <si>
    <t>Los Olivos</t>
  </si>
  <si>
    <t>Confecciones "El Parche" S.A.</t>
  </si>
  <si>
    <t>Producción Maxima</t>
  </si>
  <si>
    <t>Producción Minima</t>
  </si>
  <si>
    <t>Producción Promedio</t>
  </si>
  <si>
    <t>Contar Porcentajes</t>
  </si>
  <si>
    <t>Contar Almacenes</t>
  </si>
  <si>
    <t>Sofia</t>
  </si>
  <si>
    <t>Braulio</t>
  </si>
  <si>
    <t>Dafne</t>
  </si>
  <si>
    <t>Edson</t>
  </si>
  <si>
    <t>Marlene</t>
  </si>
  <si>
    <t>Almacenes (Producción Maxima)</t>
  </si>
  <si>
    <t>Almacenes (Producción Minima)</t>
  </si>
  <si>
    <t>Almacenes (Producción Promedio)</t>
  </si>
  <si>
    <t>DONACIONES POR DEPARTAMENTO</t>
  </si>
  <si>
    <t>Tacna</t>
  </si>
  <si>
    <t>Huanuco</t>
  </si>
  <si>
    <t>Arequipa</t>
  </si>
  <si>
    <t>Ica</t>
  </si>
  <si>
    <t>Cajamarca</t>
  </si>
  <si>
    <t>Piura</t>
  </si>
  <si>
    <t>DEPARTAMENTO</t>
  </si>
  <si>
    <t>APELLIDO</t>
  </si>
  <si>
    <t>Morales</t>
  </si>
  <si>
    <t>Palacios</t>
  </si>
  <si>
    <t>Alvarez</t>
  </si>
  <si>
    <t>Carrasco</t>
  </si>
  <si>
    <t>Farfan</t>
  </si>
  <si>
    <t>Paucar</t>
  </si>
  <si>
    <t>Sandoval</t>
  </si>
  <si>
    <t>Garcia</t>
  </si>
  <si>
    <t>Ugarte</t>
  </si>
  <si>
    <t>Vidal</t>
  </si>
  <si>
    <t>Juarez</t>
  </si>
  <si>
    <t>Bardales</t>
  </si>
  <si>
    <t>Solis</t>
  </si>
  <si>
    <t>Ramirez</t>
  </si>
  <si>
    <t>Mendoza</t>
  </si>
  <si>
    <t>Torres</t>
  </si>
  <si>
    <t>Perez</t>
  </si>
  <si>
    <t>Dueñas</t>
  </si>
  <si>
    <t>ESTABLECIMIENTO</t>
  </si>
  <si>
    <t>VENTA</t>
  </si>
  <si>
    <t>E.P CALLAO</t>
  </si>
  <si>
    <t>E.P LIMA</t>
  </si>
  <si>
    <t>E.P CHIMBOTE</t>
  </si>
  <si>
    <t>E.P SARITA</t>
  </si>
  <si>
    <t>VENTA MAXIMA</t>
  </si>
  <si>
    <t>VENTA MINIMA</t>
  </si>
  <si>
    <t>PROMEDIO</t>
  </si>
  <si>
    <t>CONTAR VENTAS</t>
  </si>
  <si>
    <t>VENTA DE TRABAJOS ARTESANALES DE INTERNOS
(Alfombras-Peluches-Orfebrería-Otros)</t>
  </si>
  <si>
    <t>Salinas Silva Cary</t>
  </si>
  <si>
    <t>Liendo Nina Fred</t>
  </si>
  <si>
    <t>Soria Vasquez Nancy</t>
  </si>
  <si>
    <t>Torres Rabines Julio</t>
  </si>
  <si>
    <t>Condori Castro Jorge</t>
  </si>
  <si>
    <t>Zarate Leon Patricia</t>
  </si>
  <si>
    <t>Chavez Ruiz Jorge</t>
  </si>
  <si>
    <t>Nicho Calero Martha</t>
  </si>
  <si>
    <t>Pari Gordillo Yovana</t>
  </si>
  <si>
    <t>Valdivia Lozada Doris</t>
  </si>
  <si>
    <t>Calderon rojas Silvia</t>
  </si>
  <si>
    <t>Rivas Ramos Aurelio</t>
  </si>
  <si>
    <t>VENDEDORES</t>
  </si>
  <si>
    <t>CANTIDAD DE
ESTABLECIMIENTOS</t>
  </si>
  <si>
    <t>DISTRITOS</t>
  </si>
  <si>
    <t>CANT. DONAC.
POR DISTRITO</t>
  </si>
  <si>
    <t>PROM. DONAC.
POR DISTRITO</t>
  </si>
  <si>
    <t>CANT. DONAC.
POR DEPART.</t>
  </si>
  <si>
    <t>PROM. DONAC.
POR DEPART.</t>
  </si>
  <si>
    <t>PROM. VENTA POR
ESTABLECIMIENTO</t>
  </si>
  <si>
    <t>Prec.
Venta</t>
  </si>
  <si>
    <t>Unid.
Vend.</t>
  </si>
  <si>
    <t>Total
Venta S/.</t>
  </si>
  <si>
    <t>V-001</t>
  </si>
  <si>
    <t>Case ATX</t>
  </si>
  <si>
    <t>FZ-4A</t>
  </si>
  <si>
    <t>Unidades</t>
  </si>
  <si>
    <t>FZ-88</t>
  </si>
  <si>
    <t>=</t>
  </si>
  <si>
    <t>Disco Duro</t>
  </si>
  <si>
    <t>SM-Q01</t>
  </si>
  <si>
    <t>Total de unidades Vendidas</t>
  </si>
  <si>
    <t>CR-Q02</t>
  </si>
  <si>
    <t>Venta maxima en unidades</t>
  </si>
  <si>
    <t>Estabilizador</t>
  </si>
  <si>
    <t>STIK-A</t>
  </si>
  <si>
    <t>Venta Minima en unidades</t>
  </si>
  <si>
    <t xml:space="preserve">Kit Teclado-Mouse </t>
  </si>
  <si>
    <t>MIC-002</t>
  </si>
  <si>
    <t>Promedio de ventas de unidades</t>
  </si>
  <si>
    <t>Memoria RAM</t>
  </si>
  <si>
    <t>KIN05</t>
  </si>
  <si>
    <t>KINA1</t>
  </si>
  <si>
    <t>Venta S/.</t>
  </si>
  <si>
    <t>Monitor LCD</t>
  </si>
  <si>
    <t>LG-0A1</t>
  </si>
  <si>
    <t>Total de Venta</t>
  </si>
  <si>
    <t>Multigrabador</t>
  </si>
  <si>
    <t>DIGI01</t>
  </si>
  <si>
    <t>venta Maxima</t>
  </si>
  <si>
    <t>DIGI02</t>
  </si>
  <si>
    <t>Venta Minima</t>
  </si>
  <si>
    <t>Parlantes</t>
  </si>
  <si>
    <t>SOA03</t>
  </si>
  <si>
    <t>Promedio de ventas</t>
  </si>
  <si>
    <t>Placa Madre</t>
  </si>
  <si>
    <t>INT-ZA1</t>
  </si>
  <si>
    <t>INT-ZA2</t>
  </si>
  <si>
    <t>Procesador</t>
  </si>
  <si>
    <t>AMD-11</t>
  </si>
  <si>
    <t>INT-21</t>
  </si>
  <si>
    <t>Total</t>
  </si>
  <si>
    <t>Id-Vta</t>
  </si>
  <si>
    <t>Producto</t>
  </si>
  <si>
    <t>Modelo</t>
  </si>
  <si>
    <t>V-002</t>
  </si>
  <si>
    <t>V-003</t>
  </si>
  <si>
    <t>V-004</t>
  </si>
  <si>
    <t>V-005</t>
  </si>
  <si>
    <t>V-006</t>
  </si>
  <si>
    <t>V-007</t>
  </si>
  <si>
    <t>V-008</t>
  </si>
  <si>
    <t>V-009</t>
  </si>
  <si>
    <t>V-010</t>
  </si>
  <si>
    <t>V-011</t>
  </si>
  <si>
    <t>V-012</t>
  </si>
  <si>
    <t>V-013</t>
  </si>
  <si>
    <t>V-014</t>
  </si>
  <si>
    <t>V-015</t>
  </si>
  <si>
    <t>V-016</t>
  </si>
  <si>
    <t>Mendoza Garma, Victor</t>
  </si>
  <si>
    <t>Panez Castañeda, Jasmin</t>
  </si>
  <si>
    <t>Basurto Alvarado, Jesus</t>
  </si>
  <si>
    <t>Condori Chuchi, Luis</t>
  </si>
  <si>
    <t>Alvarez Saa, Cristhian</t>
  </si>
  <si>
    <t>Basunto Quispe, Boris</t>
  </si>
  <si>
    <t>Beramendi Wu, Allison</t>
  </si>
  <si>
    <t>Chambi Quispe, Paúl</t>
  </si>
  <si>
    <t>Castro Estrada, Kellyth</t>
  </si>
  <si>
    <t>Fonseca Sánchez, Luis</t>
  </si>
  <si>
    <t>Garcia Morales, Karla</t>
  </si>
  <si>
    <t>Peralta Ruiz, Braulio</t>
  </si>
  <si>
    <t>Cantidad mas frecuente</t>
  </si>
  <si>
    <t>Venta mas frecuente</t>
  </si>
  <si>
    <t>FINANZAS</t>
  </si>
  <si>
    <t>PRODUCCION</t>
  </si>
  <si>
    <t>MARKETING</t>
  </si>
  <si>
    <t>GERENCIA</t>
  </si>
  <si>
    <t>SISTEMAS</t>
  </si>
  <si>
    <t>K.ESIMO.MENOR</t>
  </si>
  <si>
    <t>K.ESIMO.MAYOR</t>
  </si>
  <si>
    <t>MODA.UNO</t>
  </si>
  <si>
    <t>MODA.VARIOS</t>
  </si>
  <si>
    <t>Salida: Lima, Lima, Perú</t>
  </si>
  <si>
    <t>Llegada: Trujillo, La Libertad, Perú</t>
  </si>
  <si>
    <t>CARGO</t>
  </si>
  <si>
    <t>SALARIO</t>
  </si>
  <si>
    <t>Distancia de Lima - Trujillo: 575 km (357.3 mi)</t>
  </si>
  <si>
    <t>Tiempo de desplazamiento: 7h 54 min</t>
  </si>
  <si>
    <t>Velocidad media (con coche): 72.8km (45.2mi) /h</t>
  </si>
  <si>
    <t>Tiempo (Horas)</t>
  </si>
  <si>
    <t>Orden</t>
  </si>
  <si>
    <t>K.ESIMO MENOR</t>
  </si>
  <si>
    <t>Sueldo que
mas se repite</t>
  </si>
  <si>
    <t>Brasier</t>
  </si>
  <si>
    <t>La victoria</t>
  </si>
  <si>
    <t>Codigo</t>
  </si>
  <si>
    <t>Saco</t>
  </si>
  <si>
    <t>Pantalon</t>
  </si>
  <si>
    <t>Camisa</t>
  </si>
  <si>
    <t>Vestido</t>
  </si>
  <si>
    <t>Falda</t>
  </si>
  <si>
    <t>Corbata</t>
  </si>
  <si>
    <t>Polo</t>
  </si>
  <si>
    <t>Media</t>
  </si>
  <si>
    <t>Truza</t>
  </si>
  <si>
    <t>LOS 3 MENORES TIEMPOS</t>
  </si>
  <si>
    <t>LOS 3 MAYORES TIEMPOS</t>
  </si>
  <si>
    <t>Producción &gt; a 15,000</t>
  </si>
  <si>
    <t>Producción &lt;= a 15,000</t>
  </si>
  <si>
    <t>VENTA&gt; 50000</t>
  </si>
  <si>
    <t>VENTA&lt;=50000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</si>
</sst>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 &quot;S/.&quot;\ * #,##0.00_ ;_ &quot;S/.&quot;\ * \-#,##0.00_ ;_ &quot;S/.&quot;\ * &quot;-&quot;??_ ;_ @_ "/>
    <numFmt numFmtId="43" formatCode="_ * #,##0.00_ ;_ * \-#,##0.00_ ;_ * &quot;-&quot;??_ ;_ @_ "/>
    <numFmt numFmtId="164" formatCode="_-&quot;S/.&quot;* #,##0.00_-;\-&quot;S/.&quot;* #,##0.00_-;_-&quot;S/.&quot;* &quot;-&quot;??_-;_-@_-"/>
    <numFmt numFmtId="165" formatCode="_-* #,##0.00_-;\-* #,##0.00_-;_-* &quot;-&quot;??_-;_-@_-"/>
    <numFmt numFmtId="166" formatCode="_ * #,##0_ ;_ * \-#,##0_ ;_ * &quot;-&quot;??_ ;_ @_ "/>
    <numFmt numFmtId="167" formatCode="_-* #,##0.00[$€]_-;\-* #,##0.00[$€]_-;_-* &quot;-&quot;??[$€]_-;_-@_-"/>
    <numFmt numFmtId="168" formatCode="hh:mm:ss;@"/>
    <numFmt numFmtId="169" formatCode="&quot;S/.&quot;#,##0.00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20"/>
      <color indexed="58"/>
      <name val="Monotype Corsiva"/>
      <family val="4"/>
    </font>
    <font>
      <sz val="10"/>
      <color indexed="18"/>
      <name val="Arial"/>
      <family val="2"/>
    </font>
    <font>
      <b/>
      <sz val="10"/>
      <color indexed="58"/>
      <name val="Arial"/>
      <family val="2"/>
    </font>
    <font>
      <sz val="10"/>
      <color indexed="58"/>
      <name val="Arial"/>
      <family val="2"/>
    </font>
    <font>
      <b/>
      <sz val="12"/>
      <color indexed="58"/>
      <name val="Arial"/>
      <family val="2"/>
    </font>
    <font>
      <sz val="9"/>
      <color theme="1"/>
      <name val="Calibri"/>
      <family val="2"/>
      <scheme val="minor"/>
    </font>
    <font>
      <b/>
      <i/>
      <sz val="18"/>
      <color indexed="17"/>
      <name val="Times New Roman"/>
      <family val="1"/>
    </font>
    <font>
      <b/>
      <i/>
      <sz val="16"/>
      <color indexed="17"/>
      <name val="Times New Roman"/>
      <family val="1"/>
    </font>
    <font>
      <sz val="10"/>
      <color indexed="18"/>
      <name val="Calibri"/>
      <family val="2"/>
      <scheme val="minor"/>
    </font>
    <font>
      <b/>
      <i/>
      <sz val="9"/>
      <color indexed="18"/>
      <name val="Calibri"/>
      <family val="2"/>
      <scheme val="minor"/>
    </font>
    <font>
      <b/>
      <i/>
      <sz val="8"/>
      <color indexed="18"/>
      <name val="Calibri"/>
      <family val="2"/>
      <scheme val="minor"/>
    </font>
    <font>
      <sz val="10"/>
      <name val="Calibri"/>
      <family val="2"/>
      <scheme val="minor"/>
    </font>
    <font>
      <sz val="8"/>
      <color indexed="18"/>
      <name val="Calibri"/>
      <family val="2"/>
      <scheme val="minor"/>
    </font>
    <font>
      <b/>
      <i/>
      <sz val="9"/>
      <color rgb="FF002060"/>
      <name val="Calibri"/>
      <family val="2"/>
      <scheme val="minor"/>
    </font>
    <font>
      <b/>
      <i/>
      <sz val="10"/>
      <color indexed="1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0"/>
      <color theme="6" tint="-0.499984740745262"/>
      <name val="Calibri"/>
      <family val="2"/>
      <scheme val="minor"/>
    </font>
    <font>
      <sz val="16"/>
      <color theme="7" tint="-0.249977111117893"/>
      <name val="Cooper Black"/>
      <family val="1"/>
    </font>
    <font>
      <sz val="10"/>
      <color theme="7" tint="-0.499984740745262"/>
      <name val="Calibri"/>
      <family val="2"/>
      <scheme val="minor"/>
    </font>
    <font>
      <sz val="9"/>
      <color theme="3" tint="-0.249977111117893"/>
      <name val="Calibri"/>
      <family val="2"/>
      <scheme val="minor"/>
    </font>
    <font>
      <sz val="9"/>
      <color theme="7" tint="-0.499984740745262"/>
      <name val="Calibri"/>
      <family val="2"/>
      <scheme val="minor"/>
    </font>
    <font>
      <sz val="10"/>
      <color theme="3" tint="-0.249977111117893"/>
      <name val="Calibri"/>
      <family val="2"/>
      <scheme val="minor"/>
    </font>
    <font>
      <sz val="8"/>
      <color theme="3" tint="-0.249977111117893"/>
      <name val="Calibri"/>
      <family val="2"/>
      <scheme val="minor"/>
    </font>
    <font>
      <sz val="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4">
    <border>
      <left/>
      <right/>
      <top/>
      <bottom/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dotted">
        <color indexed="10"/>
      </left>
      <right style="dotted">
        <color indexed="10"/>
      </right>
      <top/>
      <bottom/>
      <diagonal/>
    </border>
    <border>
      <left style="dotted">
        <color indexed="10"/>
      </left>
      <right style="dotted">
        <color indexed="10"/>
      </right>
      <top/>
      <bottom style="dotted">
        <color indexed="10"/>
      </bottom>
      <diagonal/>
    </border>
    <border>
      <left style="dotted">
        <color indexed="16"/>
      </left>
      <right style="dotted">
        <color indexed="16"/>
      </right>
      <top style="dotted">
        <color indexed="16"/>
      </top>
      <bottom style="dotted">
        <color indexed="16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/>
      <diagonal/>
    </border>
    <border>
      <left style="dotted">
        <color indexed="11"/>
      </left>
      <right/>
      <top style="dotted">
        <color indexed="11"/>
      </top>
      <bottom style="dotted">
        <color indexed="11"/>
      </bottom>
      <diagonal/>
    </border>
    <border>
      <left/>
      <right/>
      <top style="dotted">
        <color indexed="11"/>
      </top>
      <bottom style="dotted">
        <color indexed="11"/>
      </bottom>
      <diagonal/>
    </border>
    <border>
      <left/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6"/>
      </left>
      <right/>
      <top style="dotted">
        <color indexed="16"/>
      </top>
      <bottom style="dotted">
        <color indexed="16"/>
      </bottom>
      <diagonal/>
    </border>
    <border>
      <left/>
      <right style="dotted">
        <color indexed="16"/>
      </right>
      <top style="dotted">
        <color indexed="16"/>
      </top>
      <bottom style="dotted">
        <color indexed="16"/>
      </bottom>
      <diagonal/>
    </border>
    <border>
      <left/>
      <right/>
      <top style="dotted">
        <color indexed="16"/>
      </top>
      <bottom style="dotted">
        <color indexed="16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rgb="FFFFFFCC"/>
      </left>
      <right style="medium">
        <color rgb="FFFFFFCC"/>
      </right>
      <top style="medium">
        <color rgb="FFFFFFCC"/>
      </top>
      <bottom style="medium">
        <color rgb="FFFFFFCC"/>
      </bottom>
      <diagonal/>
    </border>
    <border>
      <left style="thick">
        <color theme="3" tint="0.79998168889431442"/>
      </left>
      <right style="thick">
        <color theme="3" tint="0.79998168889431442"/>
      </right>
      <top style="thick">
        <color theme="3" tint="0.79998168889431442"/>
      </top>
      <bottom style="thick">
        <color theme="3" tint="0.79998168889431442"/>
      </bottom>
      <diagonal/>
    </border>
    <border>
      <left style="dotted">
        <color indexed="10"/>
      </left>
      <right/>
      <top style="dotted">
        <color indexed="10"/>
      </top>
      <bottom/>
      <diagonal/>
    </border>
    <border>
      <left/>
      <right/>
      <top style="dotted">
        <color indexed="10"/>
      </top>
      <bottom/>
      <diagonal/>
    </border>
    <border>
      <left/>
      <right style="dotted">
        <color indexed="10"/>
      </right>
      <top style="dotted">
        <color indexed="10"/>
      </top>
      <bottom/>
      <diagonal/>
    </border>
    <border>
      <left style="dotted">
        <color indexed="10"/>
      </left>
      <right/>
      <top style="dotted">
        <color indexed="10"/>
      </top>
      <bottom style="dotted">
        <color indexed="10"/>
      </bottom>
      <diagonal/>
    </border>
    <border>
      <left/>
      <right/>
      <top style="dotted">
        <color indexed="10"/>
      </top>
      <bottom style="dotted">
        <color indexed="10"/>
      </bottom>
      <diagonal/>
    </border>
    <border>
      <left/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dotted">
        <color indexed="10"/>
      </left>
      <right/>
      <top/>
      <bottom style="dotted">
        <color indexed="10"/>
      </bottom>
      <diagonal/>
    </border>
    <border>
      <left/>
      <right/>
      <top/>
      <bottom style="dotted">
        <color indexed="10"/>
      </bottom>
      <diagonal/>
    </border>
    <border>
      <left/>
      <right style="dotted">
        <color indexed="10"/>
      </right>
      <top/>
      <bottom style="dotted">
        <color indexed="10"/>
      </bottom>
      <diagonal/>
    </border>
    <border>
      <left style="medium">
        <color rgb="FFFFFFCC"/>
      </left>
      <right/>
      <top style="medium">
        <color rgb="FFFFFFCC"/>
      </top>
      <bottom style="thick">
        <color theme="3" tint="0.79998168889431442"/>
      </bottom>
      <diagonal/>
    </border>
    <border>
      <left/>
      <right/>
      <top style="medium">
        <color rgb="FFFFFFCC"/>
      </top>
      <bottom style="thick">
        <color theme="3" tint="0.79998168889431442"/>
      </bottom>
      <diagonal/>
    </border>
    <border>
      <left/>
      <right style="medium">
        <color rgb="FFFFFFCC"/>
      </right>
      <top style="medium">
        <color rgb="FFFFFFCC"/>
      </top>
      <bottom style="thick">
        <color theme="3" tint="0.79998168889431442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2" fillId="0" borderId="0"/>
  </cellStyleXfs>
  <cellXfs count="136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0" applyFont="1"/>
    <xf numFmtId="0" fontId="5" fillId="4" borderId="1" xfId="0" applyFont="1" applyFill="1" applyBorder="1" applyAlignment="1">
      <alignment horizontal="center" vertical="center"/>
    </xf>
    <xf numFmtId="9" fontId="5" fillId="4" borderId="1" xfId="0" applyNumberFormat="1" applyFont="1" applyFill="1" applyBorder="1" applyAlignment="1">
      <alignment horizontal="center"/>
    </xf>
    <xf numFmtId="9" fontId="5" fillId="10" borderId="1" xfId="0" applyNumberFormat="1" applyFont="1" applyFill="1" applyBorder="1" applyAlignment="1">
      <alignment horizontal="center"/>
    </xf>
    <xf numFmtId="9" fontId="5" fillId="3" borderId="1" xfId="0" applyNumberFormat="1" applyFont="1" applyFill="1" applyBorder="1" applyAlignment="1">
      <alignment horizontal="center"/>
    </xf>
    <xf numFmtId="9" fontId="5" fillId="11" borderId="1" xfId="0" applyNumberFormat="1" applyFont="1" applyFill="1" applyBorder="1" applyAlignment="1">
      <alignment horizontal="center"/>
    </xf>
    <xf numFmtId="0" fontId="6" fillId="0" borderId="0" xfId="0" applyFont="1"/>
    <xf numFmtId="3" fontId="7" fillId="5" borderId="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11" fillId="16" borderId="12" xfId="0" applyFont="1" applyFill="1" applyBorder="1"/>
    <xf numFmtId="0" fontId="11" fillId="21" borderId="12" xfId="0" applyFont="1" applyFill="1" applyBorder="1"/>
    <xf numFmtId="0" fontId="11" fillId="20" borderId="12" xfId="0" applyFont="1" applyFill="1" applyBorder="1"/>
    <xf numFmtId="0" fontId="11" fillId="0" borderId="0" xfId="0" applyFont="1"/>
    <xf numFmtId="0" fontId="14" fillId="0" borderId="0" xfId="0" applyFont="1"/>
    <xf numFmtId="0" fontId="15" fillId="16" borderId="12" xfId="0" applyFont="1" applyFill="1" applyBorder="1"/>
    <xf numFmtId="0" fontId="15" fillId="19" borderId="12" xfId="0" applyFont="1" applyFill="1" applyBorder="1"/>
    <xf numFmtId="0" fontId="12" fillId="17" borderId="12" xfId="0" applyFont="1" applyFill="1" applyBorder="1" applyAlignment="1">
      <alignment horizontal="center" vertical="center"/>
    </xf>
    <xf numFmtId="0" fontId="12" fillId="18" borderId="12" xfId="0" applyFont="1" applyFill="1" applyBorder="1" applyAlignment="1">
      <alignment horizontal="center" vertical="center"/>
    </xf>
    <xf numFmtId="0" fontId="12" fillId="22" borderId="12" xfId="0" applyFont="1" applyFill="1" applyBorder="1" applyAlignment="1">
      <alignment horizontal="center" vertical="center"/>
    </xf>
    <xf numFmtId="0" fontId="13" fillId="23" borderId="13" xfId="0" applyFont="1" applyFill="1" applyBorder="1" applyAlignment="1">
      <alignment horizontal="center" vertical="center" wrapText="1"/>
    </xf>
    <xf numFmtId="0" fontId="12" fillId="17" borderId="13" xfId="0" applyFont="1" applyFill="1" applyBorder="1" applyAlignment="1">
      <alignment horizontal="center" vertical="center"/>
    </xf>
    <xf numFmtId="0" fontId="13" fillId="22" borderId="13" xfId="0" applyFont="1" applyFill="1" applyBorder="1" applyAlignment="1">
      <alignment horizontal="center" vertical="center" wrapText="1"/>
    </xf>
    <xf numFmtId="0" fontId="17" fillId="17" borderId="12" xfId="0" applyFont="1" applyFill="1" applyBorder="1" applyAlignment="1">
      <alignment horizontal="center" vertical="center"/>
    </xf>
    <xf numFmtId="0" fontId="17" fillId="18" borderId="12" xfId="0" applyFont="1" applyFill="1" applyBorder="1" applyAlignment="1">
      <alignment horizontal="center" vertical="center"/>
    </xf>
    <xf numFmtId="0" fontId="17" fillId="22" borderId="12" xfId="0" applyFont="1" applyFill="1" applyBorder="1" applyAlignment="1">
      <alignment horizontal="center" vertical="center"/>
    </xf>
    <xf numFmtId="0" fontId="16" fillId="17" borderId="12" xfId="0" applyFont="1" applyFill="1" applyBorder="1" applyAlignment="1">
      <alignment horizontal="center" vertical="center"/>
    </xf>
    <xf numFmtId="0" fontId="16" fillId="16" borderId="12" xfId="0" applyFont="1" applyFill="1" applyBorder="1" applyAlignment="1">
      <alignment vertical="center"/>
    </xf>
    <xf numFmtId="165" fontId="8" fillId="19" borderId="12" xfId="0" applyNumberFormat="1" applyFont="1" applyFill="1" applyBorder="1" applyAlignment="1">
      <alignment vertical="center"/>
    </xf>
    <xf numFmtId="0" fontId="8" fillId="19" borderId="12" xfId="0" applyFont="1" applyFill="1" applyBorder="1" applyAlignment="1">
      <alignment vertical="center"/>
    </xf>
    <xf numFmtId="0" fontId="18" fillId="25" borderId="14" xfId="2" applyFont="1" applyFill="1" applyBorder="1" applyAlignment="1">
      <alignment horizontal="center" vertical="center"/>
    </xf>
    <xf numFmtId="0" fontId="19" fillId="25" borderId="14" xfId="2" applyFont="1" applyFill="1" applyBorder="1" applyAlignment="1">
      <alignment horizontal="center" vertical="center"/>
    </xf>
    <xf numFmtId="0" fontId="19" fillId="25" borderId="14" xfId="2" applyFont="1" applyFill="1" applyBorder="1" applyAlignment="1">
      <alignment horizontal="center" vertical="center" wrapText="1"/>
    </xf>
    <xf numFmtId="0" fontId="20" fillId="0" borderId="0" xfId="2" applyFont="1"/>
    <xf numFmtId="0" fontId="14" fillId="0" borderId="0" xfId="5" applyFont="1" applyAlignment="1">
      <alignment horizontal="center" vertical="center"/>
    </xf>
    <xf numFmtId="0" fontId="26" fillId="27" borderId="21" xfId="5" applyFont="1" applyFill="1" applyBorder="1" applyAlignment="1">
      <alignment horizontal="center" vertical="center" wrapText="1"/>
    </xf>
    <xf numFmtId="0" fontId="27" fillId="28" borderId="21" xfId="5" applyFont="1" applyFill="1" applyBorder="1" applyAlignment="1">
      <alignment horizontal="center" vertical="center"/>
    </xf>
    <xf numFmtId="20" fontId="28" fillId="21" borderId="21" xfId="5" applyNumberFormat="1" applyFont="1" applyFill="1" applyBorder="1" applyAlignment="1">
      <alignment horizontal="center" vertical="center"/>
    </xf>
    <xf numFmtId="0" fontId="25" fillId="15" borderId="21" xfId="5" applyFont="1" applyFill="1" applyBorder="1" applyAlignment="1">
      <alignment horizontal="center" vertical="center"/>
    </xf>
    <xf numFmtId="0" fontId="28" fillId="27" borderId="21" xfId="5" applyFont="1" applyFill="1" applyBorder="1" applyAlignment="1">
      <alignment horizontal="center" vertical="center" wrapText="1"/>
    </xf>
    <xf numFmtId="0" fontId="25" fillId="28" borderId="21" xfId="5" applyFont="1" applyFill="1" applyBorder="1" applyAlignment="1">
      <alignment horizontal="center" vertical="center"/>
    </xf>
    <xf numFmtId="0" fontId="29" fillId="27" borderId="21" xfId="5" applyFont="1" applyFill="1" applyBorder="1" applyAlignment="1">
      <alignment horizontal="center" vertical="center"/>
    </xf>
    <xf numFmtId="0" fontId="30" fillId="0" borderId="0" xfId="5" applyFont="1" applyAlignment="1">
      <alignment horizontal="center" vertical="center"/>
    </xf>
    <xf numFmtId="20" fontId="28" fillId="21" borderId="21" xfId="5" applyNumberFormat="1" applyFont="1" applyFill="1" applyBorder="1" applyAlignment="1">
      <alignment horizontal="center" vertical="center"/>
    </xf>
    <xf numFmtId="0" fontId="14" fillId="0" borderId="0" xfId="5" applyNumberFormat="1" applyFont="1" applyAlignment="1">
      <alignment horizontal="center" vertical="center"/>
    </xf>
    <xf numFmtId="168" fontId="14" fillId="0" borderId="0" xfId="5" applyNumberFormat="1" applyFont="1" applyAlignment="1">
      <alignment horizontal="center" vertical="center"/>
    </xf>
    <xf numFmtId="2" fontId="14" fillId="0" borderId="0" xfId="5" applyNumberFormat="1" applyFont="1" applyAlignment="1">
      <alignment horizontal="center" vertical="center"/>
    </xf>
    <xf numFmtId="2" fontId="23" fillId="26" borderId="20" xfId="5" applyNumberFormat="1" applyFont="1" applyFill="1" applyBorder="1" applyAlignment="1">
      <alignment horizontal="center" vertical="center" wrapText="1"/>
    </xf>
    <xf numFmtId="0" fontId="23" fillId="20" borderId="20" xfId="5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left" vertical="center"/>
    </xf>
    <xf numFmtId="166" fontId="6" fillId="9" borderId="2" xfId="1" applyNumberFormat="1" applyFont="1" applyFill="1" applyBorder="1" applyAlignment="1">
      <alignment vertical="center"/>
    </xf>
    <xf numFmtId="166" fontId="6" fillId="8" borderId="2" xfId="1" applyNumberFormat="1" applyFont="1" applyFill="1" applyBorder="1" applyAlignment="1">
      <alignment vertical="center"/>
    </xf>
    <xf numFmtId="3" fontId="6" fillId="8" borderId="2" xfId="0" applyNumberFormat="1" applyFont="1" applyFill="1" applyBorder="1" applyAlignment="1">
      <alignment vertical="center"/>
    </xf>
    <xf numFmtId="3" fontId="6" fillId="12" borderId="2" xfId="0" applyNumberFormat="1" applyFont="1" applyFill="1" applyBorder="1" applyAlignment="1">
      <alignment vertical="center"/>
    </xf>
    <xf numFmtId="3" fontId="6" fillId="7" borderId="2" xfId="0" applyNumberFormat="1" applyFont="1" applyFill="1" applyBorder="1" applyAlignment="1">
      <alignment vertical="center"/>
    </xf>
    <xf numFmtId="3" fontId="6" fillId="13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6" fillId="6" borderId="3" xfId="0" applyFont="1" applyFill="1" applyBorder="1" applyAlignment="1">
      <alignment horizontal="left" vertical="center"/>
    </xf>
    <xf numFmtId="166" fontId="6" fillId="8" borderId="3" xfId="1" applyNumberFormat="1" applyFont="1" applyFill="1" applyBorder="1" applyAlignment="1">
      <alignment vertical="center"/>
    </xf>
    <xf numFmtId="3" fontId="6" fillId="12" borderId="3" xfId="0" applyNumberFormat="1" applyFont="1" applyFill="1" applyBorder="1" applyAlignment="1">
      <alignment vertical="center"/>
    </xf>
    <xf numFmtId="3" fontId="6" fillId="7" borderId="3" xfId="0" applyNumberFormat="1" applyFont="1" applyFill="1" applyBorder="1" applyAlignment="1">
      <alignment vertical="center"/>
    </xf>
    <xf numFmtId="3" fontId="6" fillId="13" borderId="3" xfId="0" applyNumberFormat="1" applyFont="1" applyFill="1" applyBorder="1" applyAlignment="1">
      <alignment vertical="center"/>
    </xf>
    <xf numFmtId="0" fontId="6" fillId="8" borderId="2" xfId="1" applyNumberFormat="1" applyFont="1" applyFill="1" applyBorder="1" applyAlignment="1">
      <alignment horizontal="center" vertical="center"/>
    </xf>
    <xf numFmtId="0" fontId="6" fillId="12" borderId="2" xfId="0" applyNumberFormat="1" applyFont="1" applyFill="1" applyBorder="1" applyAlignment="1">
      <alignment horizontal="center" vertical="center"/>
    </xf>
    <xf numFmtId="0" fontId="6" fillId="7" borderId="2" xfId="0" applyNumberFormat="1" applyFont="1" applyFill="1" applyBorder="1" applyAlignment="1">
      <alignment horizontal="center" vertical="center"/>
    </xf>
    <xf numFmtId="0" fontId="6" fillId="13" borderId="2" xfId="0" applyNumberFormat="1" applyFont="1" applyFill="1" applyBorder="1" applyAlignment="1">
      <alignment horizontal="center" vertical="center"/>
    </xf>
    <xf numFmtId="0" fontId="11" fillId="16" borderId="12" xfId="0" applyFont="1" applyFill="1" applyBorder="1" applyAlignment="1">
      <alignment vertical="center"/>
    </xf>
    <xf numFmtId="0" fontId="11" fillId="19" borderId="12" xfId="0" applyFont="1" applyFill="1" applyBorder="1" applyAlignment="1">
      <alignment vertical="center"/>
    </xf>
    <xf numFmtId="0" fontId="11" fillId="21" borderId="1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1" fillId="20" borderId="12" xfId="0" applyFont="1" applyFill="1" applyBorder="1" applyAlignment="1">
      <alignment vertical="center"/>
    </xf>
    <xf numFmtId="2" fontId="11" fillId="21" borderId="12" xfId="0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9" fontId="11" fillId="21" borderId="12" xfId="0" applyNumberFormat="1" applyFont="1" applyFill="1" applyBorder="1" applyAlignment="1">
      <alignment vertical="center"/>
    </xf>
    <xf numFmtId="164" fontId="11" fillId="21" borderId="12" xfId="0" applyNumberFormat="1" applyFont="1" applyFill="1" applyBorder="1" applyAlignment="1">
      <alignment vertical="center"/>
    </xf>
    <xf numFmtId="164" fontId="11" fillId="21" borderId="12" xfId="0" applyNumberFormat="1" applyFont="1" applyFill="1" applyBorder="1"/>
    <xf numFmtId="0" fontId="20" fillId="0" borderId="14" xfId="2" applyFont="1" applyBorder="1" applyAlignment="1">
      <alignment vertical="center"/>
    </xf>
    <xf numFmtId="0" fontId="20" fillId="0" borderId="14" xfId="2" applyFont="1" applyFill="1" applyBorder="1" applyAlignment="1">
      <alignment vertical="center"/>
    </xf>
    <xf numFmtId="44" fontId="21" fillId="0" borderId="14" xfId="2" applyNumberFormat="1" applyFont="1" applyBorder="1" applyAlignment="1">
      <alignment vertical="center"/>
    </xf>
    <xf numFmtId="0" fontId="21" fillId="0" borderId="15" xfId="2" applyFont="1" applyBorder="1" applyAlignment="1">
      <alignment vertical="center"/>
    </xf>
    <xf numFmtId="0" fontId="20" fillId="0" borderId="0" xfId="2" applyFont="1" applyAlignment="1">
      <alignment vertical="center"/>
    </xf>
    <xf numFmtId="44" fontId="21" fillId="0" borderId="16" xfId="2" applyNumberFormat="1" applyFont="1" applyBorder="1" applyAlignment="1">
      <alignment vertical="center"/>
    </xf>
    <xf numFmtId="0" fontId="21" fillId="0" borderId="17" xfId="2" applyFont="1" applyBorder="1" applyAlignment="1">
      <alignment vertical="center"/>
    </xf>
    <xf numFmtId="0" fontId="1" fillId="0" borderId="0" xfId="2" applyFont="1" applyAlignment="1">
      <alignment vertical="center"/>
    </xf>
    <xf numFmtId="0" fontId="18" fillId="25" borderId="14" xfId="2" applyFont="1" applyFill="1" applyBorder="1" applyAlignment="1">
      <alignment vertical="center"/>
    </xf>
    <xf numFmtId="0" fontId="18" fillId="25" borderId="0" xfId="2" applyFont="1" applyFill="1" applyAlignment="1">
      <alignment horizontal="center" vertical="center"/>
    </xf>
    <xf numFmtId="0" fontId="1" fillId="16" borderId="14" xfId="2" applyFont="1" applyFill="1" applyBorder="1" applyAlignment="1">
      <alignment vertical="center"/>
    </xf>
    <xf numFmtId="44" fontId="14" fillId="16" borderId="14" xfId="3" applyFont="1" applyFill="1" applyBorder="1" applyAlignment="1">
      <alignment vertical="center"/>
    </xf>
    <xf numFmtId="164" fontId="14" fillId="16" borderId="14" xfId="3" applyNumberFormat="1" applyFont="1" applyFill="1" applyBorder="1" applyAlignment="1">
      <alignment vertical="center"/>
    </xf>
    <xf numFmtId="3" fontId="7" fillId="5" borderId="9" xfId="0" applyNumberFormat="1" applyFont="1" applyFill="1" applyBorder="1" applyAlignment="1">
      <alignment horizontal="center" vertical="center"/>
    </xf>
    <xf numFmtId="3" fontId="7" fillId="5" borderId="10" xfId="0" applyNumberFormat="1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14" borderId="22" xfId="0" applyFont="1" applyFill="1" applyBorder="1" applyAlignment="1">
      <alignment horizontal="center"/>
    </xf>
    <xf numFmtId="0" fontId="5" fillId="14" borderId="23" xfId="0" applyFont="1" applyFill="1" applyBorder="1" applyAlignment="1">
      <alignment horizontal="center"/>
    </xf>
    <xf numFmtId="0" fontId="5" fillId="14" borderId="24" xfId="0" applyFont="1" applyFill="1" applyBorder="1" applyAlignment="1">
      <alignment horizontal="center"/>
    </xf>
    <xf numFmtId="0" fontId="5" fillId="8" borderId="28" xfId="0" applyFont="1" applyFill="1" applyBorder="1" applyAlignment="1">
      <alignment horizontal="center"/>
    </xf>
    <xf numFmtId="0" fontId="5" fillId="8" borderId="29" xfId="0" applyFont="1" applyFill="1" applyBorder="1" applyAlignment="1">
      <alignment horizontal="center"/>
    </xf>
    <xf numFmtId="0" fontId="5" fillId="8" borderId="30" xfId="0" applyFont="1" applyFill="1" applyBorder="1" applyAlignment="1">
      <alignment horizontal="center"/>
    </xf>
    <xf numFmtId="0" fontId="5" fillId="12" borderId="25" xfId="0" applyFont="1" applyFill="1" applyBorder="1" applyAlignment="1">
      <alignment horizontal="center"/>
    </xf>
    <xf numFmtId="0" fontId="5" fillId="12" borderId="26" xfId="0" applyFont="1" applyFill="1" applyBorder="1" applyAlignment="1">
      <alignment horizontal="center"/>
    </xf>
    <xf numFmtId="0" fontId="5" fillId="12" borderId="27" xfId="0" applyFont="1" applyFill="1" applyBorder="1" applyAlignment="1">
      <alignment horizontal="center"/>
    </xf>
    <xf numFmtId="0" fontId="5" fillId="7" borderId="25" xfId="0" applyFont="1" applyFill="1" applyBorder="1" applyAlignment="1">
      <alignment horizontal="center"/>
    </xf>
    <xf numFmtId="0" fontId="5" fillId="7" borderId="26" xfId="0" applyFont="1" applyFill="1" applyBorder="1" applyAlignment="1">
      <alignment horizontal="center"/>
    </xf>
    <xf numFmtId="0" fontId="5" fillId="7" borderId="27" xfId="0" applyFont="1" applyFill="1" applyBorder="1" applyAlignment="1">
      <alignment horizontal="center"/>
    </xf>
    <xf numFmtId="0" fontId="5" fillId="13" borderId="25" xfId="0" applyFont="1" applyFill="1" applyBorder="1" applyAlignment="1">
      <alignment horizontal="center"/>
    </xf>
    <xf numFmtId="0" fontId="5" fillId="13" borderId="26" xfId="0" applyFont="1" applyFill="1" applyBorder="1" applyAlignment="1">
      <alignment horizontal="center"/>
    </xf>
    <xf numFmtId="0" fontId="5" fillId="13" borderId="27" xfId="0" applyFont="1" applyFill="1" applyBorder="1" applyAlignment="1">
      <alignment horizontal="center"/>
    </xf>
    <xf numFmtId="0" fontId="25" fillId="15" borderId="0" xfId="5" applyFont="1" applyFill="1" applyAlignment="1">
      <alignment horizontal="center" vertical="center"/>
    </xf>
    <xf numFmtId="2" fontId="23" fillId="26" borderId="31" xfId="5" applyNumberFormat="1" applyFont="1" applyFill="1" applyBorder="1" applyAlignment="1">
      <alignment horizontal="center" vertical="center"/>
    </xf>
    <xf numFmtId="2" fontId="23" fillId="26" borderId="32" xfId="5" applyNumberFormat="1" applyFont="1" applyFill="1" applyBorder="1" applyAlignment="1">
      <alignment horizontal="center" vertical="center"/>
    </xf>
    <xf numFmtId="2" fontId="23" fillId="26" borderId="33" xfId="5" applyNumberFormat="1" applyFont="1" applyFill="1" applyBorder="1" applyAlignment="1">
      <alignment horizontal="center" vertical="center"/>
    </xf>
    <xf numFmtId="0" fontId="24" fillId="24" borderId="0" xfId="5" applyFont="1" applyFill="1" applyAlignment="1">
      <alignment horizontal="center" vertical="center"/>
    </xf>
    <xf numFmtId="0" fontId="15" fillId="26" borderId="18" xfId="0" applyFont="1" applyFill="1" applyBorder="1" applyAlignment="1">
      <alignment horizontal="center"/>
    </xf>
    <xf numFmtId="0" fontId="15" fillId="26" borderId="19" xfId="0" applyFont="1" applyFill="1" applyBorder="1" applyAlignment="1">
      <alignment horizontal="center"/>
    </xf>
    <xf numFmtId="0" fontId="10" fillId="9" borderId="0" xfId="0" applyFont="1" applyFill="1" applyAlignment="1">
      <alignment horizontal="center" vertical="center" wrapText="1"/>
    </xf>
    <xf numFmtId="0" fontId="10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/>
    </xf>
    <xf numFmtId="164" fontId="11" fillId="23" borderId="12" xfId="0" applyNumberFormat="1" applyFont="1" applyFill="1" applyBorder="1"/>
  </cellXfs>
  <cellStyles count="6">
    <cellStyle name="Euro" xfId="4"/>
    <cellStyle name="Millares_Direcciones de Celdas" xfId="1"/>
    <cellStyle name="Moneda 2" xfId="3"/>
    <cellStyle name="Normal" xfId="0" builtinId="0"/>
    <cellStyle name="Normal 2" xfId="2"/>
    <cellStyle name="Normal 3" xfId="5"/>
  </cellStyles>
  <dxfs count="2">
    <dxf>
      <font>
        <color rgb="FF002060"/>
      </font>
      <fill>
        <gradientFill type="path" left="0.5" right="0.5" top="0.5" bottom="0.5">
          <stop position="0">
            <color theme="3" tint="0.80001220740379042"/>
          </stop>
          <stop position="1">
            <color theme="4"/>
          </stop>
        </gradientFill>
      </fill>
    </dxf>
    <dxf>
      <font>
        <color rgb="FF002060"/>
      </font>
      <fill>
        <gradientFill type="path" left="0.5" right="0.5" top="0.5" bottom="0.5">
          <stop position="0">
            <color theme="3" tint="0.80001220740379042"/>
          </stop>
          <stop position="1">
            <color theme="4"/>
          </stop>
        </gradientFill>
      </fill>
    </dxf>
  </dxfs>
  <tableStyles count="0" defaultTableStyle="TableStyleMedium9" defaultPivotStyle="PivotStyleLight16"/>
  <colors>
    <mruColors>
      <color rgb="FF006600"/>
      <color rgb="FFCCFF33"/>
      <color rgb="FF99FF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8465</xdr:colOff>
      <xdr:row>12</xdr:row>
      <xdr:rowOff>19051</xdr:rowOff>
    </xdr:from>
    <xdr:to>
      <xdr:col>11</xdr:col>
      <xdr:colOff>914400</xdr:colOff>
      <xdr:row>12</xdr:row>
      <xdr:rowOff>838201</xdr:rowOff>
    </xdr:to>
    <xdr:sp macro="" textlink="">
      <xdr:nvSpPr>
        <xdr:cNvPr id="16391" name="AutoShape 7">
          <a:extLst>
            <a:ext uri="{FF2B5EF4-FFF2-40B4-BE49-F238E27FC236}">
              <a16:creationId xmlns:a16="http://schemas.microsoft.com/office/drawing/2014/main" xmlns="" id="{00000000-0008-0000-0000-000007400000}"/>
            </a:ext>
          </a:extLst>
        </xdr:cNvPr>
        <xdr:cNvSpPr>
          <a:spLocks noChangeArrowheads="1"/>
        </xdr:cNvSpPr>
      </xdr:nvSpPr>
      <xdr:spPr bwMode="auto">
        <a:xfrm>
          <a:off x="2175932" y="2051051"/>
          <a:ext cx="9440335" cy="819150"/>
        </a:xfrm>
        <a:prstGeom prst="horizontalScroll">
          <a:avLst>
            <a:gd name="adj" fmla="val 18917"/>
          </a:avLst>
        </a:prstGeom>
        <a:gradFill rotWithShape="1">
          <a:gsLst>
            <a:gs pos="0">
              <a:srgbClr val="FF9900"/>
            </a:gs>
            <a:gs pos="50000">
              <a:srgbClr val="FFFF99"/>
            </a:gs>
            <a:gs pos="100000">
              <a:srgbClr val="FF9900"/>
            </a:gs>
          </a:gsLst>
          <a:lin ang="5400000" scaled="1"/>
        </a:gradFill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3</xdr:col>
      <xdr:colOff>33867</xdr:colOff>
      <xdr:row>12</xdr:row>
      <xdr:rowOff>295275</xdr:rowOff>
    </xdr:from>
    <xdr:to>
      <xdr:col>11</xdr:col>
      <xdr:colOff>16933</xdr:colOff>
      <xdr:row>12</xdr:row>
      <xdr:rowOff>609600</xdr:rowOff>
    </xdr:to>
    <xdr:sp macro="" textlink="">
      <xdr:nvSpPr>
        <xdr:cNvPr id="16390" name="WordArt 6">
          <a:extLst>
            <a:ext uri="{FF2B5EF4-FFF2-40B4-BE49-F238E27FC236}">
              <a16:creationId xmlns:a16="http://schemas.microsoft.com/office/drawing/2014/main" xmlns="" id="{00000000-0008-0000-0000-0000064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3149600" y="2327275"/>
          <a:ext cx="7569200" cy="3143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  <a:scene3d>
            <a:camera prst="legacyObliqueTopLeft"/>
            <a:lightRig rig="legacyHarsh3" dir="t"/>
          </a:scene3d>
          <a:sp3d extrusionH="125400" prstMaterial="legacyMatte">
            <a:extrusionClr>
              <a:srgbClr val="FF6600"/>
            </a:extrusionClr>
          </a:sp3d>
        </a:bodyPr>
        <a:lstStyle/>
        <a:p>
          <a:pPr algn="ctr" rtl="0"/>
          <a:r>
            <a:rPr lang="es-PE" sz="3600" kern="10" spc="0">
              <a:ln w="9525">
                <a:round/>
                <a:headEnd/>
                <a:tailEnd/>
              </a:ln>
              <a:gradFill rotWithShape="0">
                <a:gsLst>
                  <a:gs pos="0">
                    <a:srgbClr val="4D0808"/>
                  </a:gs>
                  <a:gs pos="15000">
                    <a:srgbClr val="FF0300"/>
                  </a:gs>
                  <a:gs pos="27500">
                    <a:srgbClr val="FF7A00"/>
                  </a:gs>
                  <a:gs pos="50000">
                    <a:srgbClr val="FFF200"/>
                  </a:gs>
                  <a:gs pos="72500">
                    <a:srgbClr val="FF7A00"/>
                  </a:gs>
                  <a:gs pos="85000">
                    <a:srgbClr val="FF0300"/>
                  </a:gs>
                  <a:gs pos="100000">
                    <a:srgbClr val="4D0808"/>
                  </a:gs>
                </a:gsLst>
                <a:lin ang="18900000" scaled="1"/>
              </a:gradFill>
              <a:effectLst/>
              <a:latin typeface="Arial Black"/>
            </a:rPr>
            <a:t>Funciones Estadisticas</a:t>
          </a:r>
        </a:p>
      </xdr:txBody>
    </xdr:sp>
    <xdr:clientData/>
  </xdr:twoCellAnchor>
  <xdr:twoCellAnchor editAs="oneCell">
    <xdr:from>
      <xdr:col>2</xdr:col>
      <xdr:colOff>20108</xdr:colOff>
      <xdr:row>14</xdr:row>
      <xdr:rowOff>10584</xdr:rowOff>
    </xdr:from>
    <xdr:to>
      <xdr:col>6</xdr:col>
      <xdr:colOff>48684</xdr:colOff>
      <xdr:row>27</xdr:row>
      <xdr:rowOff>82551</xdr:rowOff>
    </xdr:to>
    <xdr:sp macro="" textlink="">
      <xdr:nvSpPr>
        <xdr:cNvPr id="16392" name="Text Box 8">
          <a:extLst>
            <a:ext uri="{FF2B5EF4-FFF2-40B4-BE49-F238E27FC236}">
              <a16:creationId xmlns:a16="http://schemas.microsoft.com/office/drawing/2014/main" xmlns="" id="{00000000-0008-0000-0000-000008400000}"/>
            </a:ext>
          </a:extLst>
        </xdr:cNvPr>
        <xdr:cNvSpPr txBox="1">
          <a:spLocks noChangeArrowheads="1"/>
        </xdr:cNvSpPr>
      </xdr:nvSpPr>
      <xdr:spPr bwMode="auto">
        <a:xfrm>
          <a:off x="2187575" y="8036984"/>
          <a:ext cx="3821642" cy="2484967"/>
        </a:xfrm>
        <a:prstGeom prst="rect">
          <a:avLst/>
        </a:prstGeom>
        <a:solidFill>
          <a:srgbClr val="FFFF99"/>
        </a:solidFill>
        <a:ln w="19050">
          <a:solidFill>
            <a:sysClr val="windowText" lastClr="0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36576" tIns="45720" rIns="0" bIns="45720" anchor="ctr" upright="1"/>
        <a:lstStyle/>
        <a:p>
          <a:pPr algn="l" rtl="0">
            <a:defRPr sz="1000"/>
          </a:pPr>
          <a:endParaRPr lang="es-PE" sz="1000" b="1" i="0" u="sng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sng" strike="noStrike" baseline="0">
              <a:solidFill>
                <a:srgbClr val="800000"/>
              </a:solidFill>
              <a:latin typeface="Arial"/>
              <a:cs typeface="Arial"/>
            </a:rPr>
            <a:t>MAX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.-Devuelve el maximo valor de un rango de celdas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=MAX(Rango1,Rango2,...)</a:t>
          </a: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sng" strike="noStrike" baseline="0">
              <a:solidFill>
                <a:srgbClr val="800000"/>
              </a:solidFill>
              <a:latin typeface="Arial"/>
              <a:cs typeface="Arial"/>
            </a:rPr>
            <a:t>MIN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.-Devuelve el minimo valor de un rango de celdas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=MIN(Rango1,Rango2,...)</a:t>
          </a: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sng" strike="noStrike" baseline="0">
              <a:solidFill>
                <a:srgbClr val="800000"/>
              </a:solidFill>
              <a:latin typeface="Arial"/>
              <a:cs typeface="Arial"/>
            </a:rPr>
            <a:t>PROMEDIO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.-Devuelve el valor promedio de un rango de celdas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=PROMEDIO(Rango1,Rango2,...)</a:t>
          </a: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7</xdr:col>
      <xdr:colOff>927100</xdr:colOff>
      <xdr:row>14</xdr:row>
      <xdr:rowOff>17992</xdr:rowOff>
    </xdr:from>
    <xdr:to>
      <xdr:col>12</xdr:col>
      <xdr:colOff>7409</xdr:colOff>
      <xdr:row>27</xdr:row>
      <xdr:rowOff>118534</xdr:rowOff>
    </xdr:to>
    <xdr:sp macro="" textlink="">
      <xdr:nvSpPr>
        <xdr:cNvPr id="16393" name="Text Box 9">
          <a:extLst>
            <a:ext uri="{FF2B5EF4-FFF2-40B4-BE49-F238E27FC236}">
              <a16:creationId xmlns:a16="http://schemas.microsoft.com/office/drawing/2014/main" xmlns="" id="{00000000-0008-0000-0000-000009400000}"/>
            </a:ext>
          </a:extLst>
        </xdr:cNvPr>
        <xdr:cNvSpPr txBox="1">
          <a:spLocks noChangeArrowheads="1"/>
        </xdr:cNvSpPr>
      </xdr:nvSpPr>
      <xdr:spPr bwMode="auto">
        <a:xfrm>
          <a:off x="7835900" y="8044392"/>
          <a:ext cx="3821642" cy="2513542"/>
        </a:xfrm>
        <a:prstGeom prst="rect">
          <a:avLst/>
        </a:prstGeom>
        <a:solidFill>
          <a:srgbClr val="FFFF99"/>
        </a:solidFill>
        <a:ln w="19050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1000" b="1" i="0" u="sng" strike="noStrike" baseline="0">
              <a:solidFill>
                <a:srgbClr val="800000"/>
              </a:solidFill>
              <a:latin typeface="Arial"/>
              <a:cs typeface="Arial"/>
            </a:rPr>
            <a:t>CONTAR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.-Cuenta de un rango de celdas el numero de celdas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  que contenga un valor numerico.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=CONTAR(Rango1,Rango2,...)</a:t>
          </a:r>
        </a:p>
        <a:p>
          <a:pPr algn="l" rtl="0">
            <a:defRPr sz="1000"/>
          </a:pPr>
          <a:endParaRPr lang="es-PE" sz="1000" b="1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sng" strike="noStrike" baseline="0">
              <a:solidFill>
                <a:srgbClr val="800000"/>
              </a:solidFill>
              <a:latin typeface="Arial"/>
              <a:cs typeface="Arial"/>
            </a:rPr>
            <a:t>CONTARA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.-Cuenta de un rango de celdas el numero de celdas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     no vacias.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=CONTARA(Rango1,Rango2,...)</a:t>
          </a: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sng" strike="noStrike" baseline="0">
              <a:solidFill>
                <a:srgbClr val="800000"/>
              </a:solidFill>
              <a:latin typeface="Arial"/>
              <a:cs typeface="Arial"/>
            </a:rPr>
            <a:t>CONTAR.SI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.-Cuenta de un rango de celdas el numero de celdas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       que cumplan con el criterio establecido.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=CONTAR.SI(Rango,Criterio)</a:t>
          </a:r>
        </a:p>
      </xdr:txBody>
    </xdr:sp>
    <xdr:clientData/>
  </xdr:twoCellAnchor>
  <xdr:twoCellAnchor>
    <xdr:from>
      <xdr:col>3</xdr:col>
      <xdr:colOff>8469</xdr:colOff>
      <xdr:row>0</xdr:row>
      <xdr:rowOff>76201</xdr:rowOff>
    </xdr:from>
    <xdr:to>
      <xdr:col>11</xdr:col>
      <xdr:colOff>0</xdr:colOff>
      <xdr:row>11</xdr:row>
      <xdr:rowOff>101600</xdr:rowOff>
    </xdr:to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3124202" y="76201"/>
          <a:ext cx="7577665" cy="188806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6600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s-PE" sz="1100" b="1" u="sng">
              <a:solidFill>
                <a:srgbClr val="006600"/>
              </a:solidFill>
            </a:rPr>
            <a:t>FUNCIONES</a:t>
          </a:r>
        </a:p>
        <a:p>
          <a:pPr algn="l"/>
          <a:r>
            <a:rPr lang="es-PE" sz="1100">
              <a:solidFill>
                <a:srgbClr val="006600"/>
              </a:solidFill>
            </a:rPr>
            <a:t>Una función es una fórmula predefinida por Excel (utiliza por el usuario) que opera con uno o más valores y devuelve un resultado que aparecerá directamente en la celda o será utilizado para calcular la fórmula que la contiene.</a:t>
          </a:r>
        </a:p>
        <a:p>
          <a:pPr algn="l"/>
          <a:r>
            <a:rPr lang="es-PE" sz="1100">
              <a:solidFill>
                <a:srgbClr val="006600"/>
              </a:solidFill>
            </a:rPr>
            <a:t>La sintaxis de cualquier función es: </a:t>
          </a:r>
        </a:p>
        <a:p>
          <a:pPr algn="l"/>
          <a:r>
            <a:rPr lang="es-PE" sz="1100" b="1">
              <a:solidFill>
                <a:srgbClr val="006600"/>
              </a:solidFill>
            </a:rPr>
            <a:t>                                                                   =NOMBRE_FUNCION(Argumento1, Argumento2, ...</a:t>
          </a:r>
          <a:r>
            <a:rPr lang="es-PE" sz="1100">
              <a:solidFill>
                <a:srgbClr val="006600"/>
              </a:solidFill>
            </a:rPr>
            <a:t>) </a:t>
          </a:r>
        </a:p>
        <a:p>
          <a:pPr algn="l"/>
          <a:r>
            <a:rPr lang="es-PE" sz="1100">
              <a:solidFill>
                <a:srgbClr val="006600"/>
              </a:solidFill>
            </a:rPr>
            <a:t>Siguen las siguientes reglas: </a:t>
          </a:r>
        </a:p>
        <a:p>
          <a:pPr algn="l"/>
          <a:r>
            <a:rPr lang="es-PE" sz="1100">
              <a:solidFill>
                <a:srgbClr val="006600"/>
              </a:solidFill>
            </a:rPr>
            <a:t>- Si la función va al comienzo de una fórmula debe empezar por el signo =. </a:t>
          </a:r>
        </a:p>
        <a:p>
          <a:pPr algn="l"/>
          <a:r>
            <a:rPr lang="es-PE" sz="1100">
              <a:solidFill>
                <a:srgbClr val="006600"/>
              </a:solidFill>
            </a:rPr>
            <a:t>- Los parametros o valores de entrada van siempre entre paréntesis. No dejes espacios antes o después de cada paréntesis. </a:t>
          </a:r>
        </a:p>
        <a:p>
          <a:pPr algn="l"/>
          <a:r>
            <a:rPr lang="es-PE" sz="1100">
              <a:solidFill>
                <a:srgbClr val="006600"/>
              </a:solidFill>
            </a:rPr>
            <a:t>- Los parametros pueden ser valores constantes (número o texto), fórmulas o funciones. </a:t>
          </a:r>
        </a:p>
        <a:p>
          <a:pPr algn="l"/>
          <a:r>
            <a:rPr lang="es-PE" sz="1100">
              <a:solidFill>
                <a:srgbClr val="006600"/>
              </a:solidFill>
            </a:rPr>
            <a:t>- Los parametros deben de separarse por una coma  ,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662940</xdr:colOff>
      <xdr:row>35</xdr:row>
      <xdr:rowOff>85725</xdr:rowOff>
    </xdr:from>
    <xdr:to>
      <xdr:col>13</xdr:col>
      <xdr:colOff>672465</xdr:colOff>
      <xdr:row>42</xdr:row>
      <xdr:rowOff>104140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953500" y="7926705"/>
          <a:ext cx="3971925" cy="1511935"/>
        </a:xfrm>
        <a:prstGeom prst="rect">
          <a:avLst/>
        </a:prstGeom>
        <a:solidFill>
          <a:srgbClr val="FFFF99"/>
        </a:solidFill>
        <a:ln w="28575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36576" tIns="45720" rIns="0" bIns="45720" anchor="ctr" upright="1"/>
        <a:lstStyle/>
        <a:p>
          <a:pPr algn="ctr" rtl="0">
            <a:defRPr sz="1000"/>
          </a:pPr>
          <a:r>
            <a:rPr lang="es-PE" sz="1400" b="1" i="0" u="none" strike="noStrike" baseline="0">
              <a:solidFill>
                <a:srgbClr val="800000"/>
              </a:solidFill>
              <a:latin typeface="Comic Sans MS"/>
            </a:rPr>
            <a:t>Funcion Estadistica</a:t>
          </a:r>
          <a:endParaRPr lang="es-PE" sz="1000" b="1" i="0" u="sng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100" b="1" i="0" u="sng" strike="noStrike" baseline="0">
              <a:solidFill>
                <a:srgbClr val="800000"/>
              </a:solidFill>
              <a:latin typeface="+mn-lt"/>
              <a:cs typeface="Arial"/>
            </a:rPr>
            <a:t>PROMEDIO.SI</a:t>
          </a: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.-Busca el promedio (media aritmética) de las celdas que cumplen un determinado criterio o condición.</a:t>
          </a:r>
        </a:p>
        <a:p>
          <a:pPr algn="l" rtl="0">
            <a:defRPr sz="1000"/>
          </a:pPr>
          <a:endParaRPr lang="es-PE" sz="1100" b="0" i="0" u="none" strike="noStrike" baseline="0">
            <a:solidFill>
              <a:srgbClr val="8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               </a:t>
          </a:r>
          <a:r>
            <a:rPr lang="es-PE" sz="1100" b="1" i="0" u="none" strike="noStrike" baseline="0">
              <a:solidFill>
                <a:srgbClr val="800000"/>
              </a:solidFill>
              <a:latin typeface="+mn-lt"/>
              <a:cs typeface="Arial"/>
            </a:rPr>
            <a:t>=PROMEDIO.SI(Rango,Criterio,Rango_Promedio)</a:t>
          </a:r>
          <a:endParaRPr lang="es-PE" sz="1100" b="0" i="0" u="none" strike="noStrike" baseline="0">
            <a:solidFill>
              <a:srgbClr val="800000"/>
            </a:solidFill>
            <a:latin typeface="+mn-lt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40005</xdr:colOff>
      <xdr:row>4</xdr:row>
      <xdr:rowOff>38101</xdr:rowOff>
    </xdr:from>
    <xdr:to>
      <xdr:col>10</xdr:col>
      <xdr:colOff>781712</xdr:colOff>
      <xdr:row>9</xdr:row>
      <xdr:rowOff>160021</xdr:rowOff>
    </xdr:to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8330565" y="937261"/>
          <a:ext cx="2326667" cy="1356360"/>
        </a:xfrm>
        <a:prstGeom prst="rect">
          <a:avLst/>
        </a:prstGeom>
        <a:solidFill>
          <a:srgbClr val="FFFF99"/>
        </a:solidFill>
        <a:ln w="19050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wrap="none" lIns="18288" tIns="22860" rIns="0" bIns="22860" anchor="ctr" upright="1">
          <a:noAutofit/>
        </a:bodyPr>
        <a:lstStyle/>
        <a:p>
          <a:pPr algn="ctr" rtl="0">
            <a:defRPr sz="1000"/>
          </a:pPr>
          <a:r>
            <a:rPr lang="es-PE" sz="1000" b="1" i="0" u="sng" strike="noStrike" baseline="0">
              <a:solidFill>
                <a:srgbClr val="800000"/>
              </a:solidFill>
              <a:latin typeface="Arial"/>
              <a:cs typeface="Arial"/>
            </a:rPr>
            <a:t>Crear</a:t>
          </a: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1.- Seleccionar Rango de Celdas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2.- Ficha: Formulas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3.- Grupo: Nombres definidos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4.- Opción: Asignar nombre a un rango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5.- Opción: Definir nombre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6.- Escribir nombre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6.- Botón: Aceptar</a:t>
          </a:r>
        </a:p>
      </xdr:txBody>
    </xdr:sp>
    <xdr:clientData/>
  </xdr:twoCellAnchor>
  <xdr:twoCellAnchor>
    <xdr:from>
      <xdr:col>11</xdr:col>
      <xdr:colOff>169545</xdr:colOff>
      <xdr:row>4</xdr:row>
      <xdr:rowOff>37011</xdr:rowOff>
    </xdr:from>
    <xdr:to>
      <xdr:col>14</xdr:col>
      <xdr:colOff>236220</xdr:colOff>
      <xdr:row>9</xdr:row>
      <xdr:rowOff>152401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837545" y="936171"/>
          <a:ext cx="2444115" cy="1349830"/>
        </a:xfrm>
        <a:prstGeom prst="rect">
          <a:avLst/>
        </a:prstGeom>
        <a:solidFill>
          <a:srgbClr val="FFFF99"/>
        </a:solidFill>
        <a:ln w="19050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wrap="none" lIns="18288" tIns="22860" rIns="0" bIns="22860" anchor="ctr" upright="1">
          <a:noAutofit/>
        </a:bodyPr>
        <a:lstStyle/>
        <a:p>
          <a:pPr algn="ctr" rtl="0">
            <a:defRPr sz="1000"/>
          </a:pPr>
          <a:r>
            <a:rPr lang="es-PE" sz="1000" b="1" i="0" u="sng" strike="noStrike" baseline="0">
              <a:solidFill>
                <a:srgbClr val="800000"/>
              </a:solidFill>
              <a:latin typeface="Arial"/>
              <a:cs typeface="Arial"/>
            </a:rPr>
            <a:t>Eliminar</a:t>
          </a: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1.- Ficha: Formulas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2.- Grupo: Nombres definidos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3.- Opción: Administrador de nombres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4.- Seleccionar nombre de rango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5.- Botón: Eliminar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6.- Botón: Aceptar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6.- Botón: Cerrar</a:t>
          </a:r>
        </a:p>
      </xdr:txBody>
    </xdr:sp>
    <xdr:clientData/>
  </xdr:twoCellAnchor>
  <xdr:twoCellAnchor>
    <xdr:from>
      <xdr:col>9</xdr:col>
      <xdr:colOff>340995</xdr:colOff>
      <xdr:row>0</xdr:row>
      <xdr:rowOff>217170</xdr:rowOff>
    </xdr:from>
    <xdr:to>
      <xdr:col>12</xdr:col>
      <xdr:colOff>369570</xdr:colOff>
      <xdr:row>3</xdr:row>
      <xdr:rowOff>57150</xdr:rowOff>
    </xdr:to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9424035" y="217170"/>
          <a:ext cx="2406015" cy="548640"/>
        </a:xfrm>
        <a:prstGeom prst="rect">
          <a:avLst/>
        </a:prstGeom>
        <a:solidFill>
          <a:srgbClr val="FFFF99"/>
        </a:solidFill>
        <a:ln w="19050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36576" tIns="45720" rIns="36576" bIns="45720" anchor="ctr" upright="1"/>
        <a:lstStyle/>
        <a:p>
          <a:pPr algn="ctr" rtl="0">
            <a:defRPr sz="1000"/>
          </a:pPr>
          <a:r>
            <a:rPr lang="es-PE" sz="1400" b="1" i="0" u="none" strike="noStrike" baseline="0">
              <a:solidFill>
                <a:srgbClr val="800000"/>
              </a:solidFill>
              <a:latin typeface="Comic Sans MS"/>
            </a:rPr>
            <a:t>Nombre de Rango</a:t>
          </a:r>
        </a:p>
      </xdr:txBody>
    </xdr:sp>
    <xdr:clientData/>
  </xdr:twoCellAnchor>
  <xdr:twoCellAnchor>
    <xdr:from>
      <xdr:col>9</xdr:col>
      <xdr:colOff>563880</xdr:colOff>
      <xdr:row>10</xdr:row>
      <xdr:rowOff>123825</xdr:rowOff>
    </xdr:from>
    <xdr:to>
      <xdr:col>12</xdr:col>
      <xdr:colOff>513107</xdr:colOff>
      <xdr:row>18</xdr:row>
      <xdr:rowOff>7620</xdr:rowOff>
    </xdr:to>
    <xdr:sp macro="" textlink="">
      <xdr:nvSpPr>
        <xdr:cNvPr id="6" name="Text Box 4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9646920" y="2470785"/>
          <a:ext cx="2326667" cy="1590675"/>
        </a:xfrm>
        <a:prstGeom prst="rect">
          <a:avLst/>
        </a:prstGeom>
        <a:solidFill>
          <a:srgbClr val="FFFF99"/>
        </a:solidFill>
        <a:ln w="19050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wrap="square" lIns="18288" tIns="22860" rIns="0" bIns="22860" anchor="ctr" upright="1">
          <a:noAutofit/>
        </a:bodyPr>
        <a:lstStyle/>
        <a:p>
          <a:pPr algn="ctr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Seleccionar el rango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A6:A23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/>
          </a:r>
          <a:b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</a:b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luego escribir en el cuadro de</a:t>
          </a:r>
          <a:b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</a:b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nombres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DISTRITO</a:t>
          </a:r>
        </a:p>
        <a:p>
          <a:pPr algn="ctr" rtl="0">
            <a:defRPr sz="1000"/>
          </a:pPr>
          <a:endParaRPr lang="es-PE" sz="1000" b="1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  <a:t>Seleccionar el rango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  <a:t>C6:C23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  <a:t/>
          </a:r>
          <a:br>
            <a:rPr lang="es-PE" sz="1000" b="0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</a:br>
          <a:r>
            <a:rPr lang="es-PE" sz="1000" b="0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  <a:t>luego escribir en el cuadro de</a:t>
          </a:r>
          <a:br>
            <a:rPr lang="es-PE" sz="1000" b="0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</a:br>
          <a:r>
            <a:rPr lang="es-PE" sz="1000" b="0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  <a:t>nombres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  <a:t>DONA</a:t>
          </a:r>
        </a:p>
      </xdr:txBody>
    </xdr:sp>
    <xdr:clientData/>
  </xdr:twoCellAnchor>
  <xdr:twoCellAnchor editAs="oneCell">
    <xdr:from>
      <xdr:col>8</xdr:col>
      <xdr:colOff>645853</xdr:colOff>
      <xdr:row>27</xdr:row>
      <xdr:rowOff>60960</xdr:rowOff>
    </xdr:from>
    <xdr:to>
      <xdr:col>13</xdr:col>
      <xdr:colOff>655378</xdr:colOff>
      <xdr:row>34</xdr:row>
      <xdr:rowOff>85320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8936413" y="6065520"/>
          <a:ext cx="3971925" cy="1647420"/>
        </a:xfrm>
        <a:prstGeom prst="rect">
          <a:avLst/>
        </a:prstGeom>
        <a:solidFill>
          <a:srgbClr val="FFFF99"/>
        </a:solidFill>
        <a:ln w="28575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36576" tIns="45720" rIns="0" bIns="45720" anchor="ctr" upright="1"/>
        <a:lstStyle/>
        <a:p>
          <a:pPr algn="ctr" rtl="0">
            <a:defRPr sz="1000"/>
          </a:pPr>
          <a:r>
            <a:rPr lang="es-PE" sz="1400" b="1" i="0" u="none" strike="noStrike" baseline="0">
              <a:solidFill>
                <a:srgbClr val="800000"/>
              </a:solidFill>
              <a:latin typeface="Comic Sans MS"/>
            </a:rPr>
            <a:t>Funcion Matematica</a:t>
          </a:r>
          <a:endParaRPr lang="es-PE" sz="1000" b="1" i="0" u="sng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100" b="1" i="0" u="sng" strike="noStrike" baseline="0">
              <a:solidFill>
                <a:srgbClr val="800000"/>
              </a:solidFill>
              <a:latin typeface="+mn-lt"/>
              <a:cs typeface="Arial"/>
            </a:rPr>
            <a:t>SUMAR.SI</a:t>
          </a: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.-Suma los valores comprendidos en un rango de celdas,  que cumplan con la condición o criterio establecido.</a:t>
          </a:r>
        </a:p>
        <a:p>
          <a:pPr algn="l" rtl="0">
            <a:defRPr sz="1000"/>
          </a:pPr>
          <a:endParaRPr lang="es-PE" sz="1100" b="0" i="0" u="none" strike="noStrike" baseline="0">
            <a:solidFill>
              <a:srgbClr val="8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               </a:t>
          </a:r>
          <a:r>
            <a:rPr lang="es-PE" sz="1100" b="1" i="0" u="none" strike="noStrike" baseline="0">
              <a:solidFill>
                <a:srgbClr val="800000"/>
              </a:solidFill>
              <a:latin typeface="+mn-lt"/>
              <a:cs typeface="Arial"/>
            </a:rPr>
            <a:t>=SUMAR.SI(Rango,Criterio,Rango_Suma)</a:t>
          </a:r>
          <a:endParaRPr lang="es-PE" sz="1100" b="0" i="0" u="none" strike="noStrike" baseline="0">
            <a:solidFill>
              <a:srgbClr val="800000"/>
            </a:solidFill>
            <a:latin typeface="+mn-lt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8</xdr:col>
      <xdr:colOff>624840</xdr:colOff>
      <xdr:row>19</xdr:row>
      <xdr:rowOff>53340</xdr:rowOff>
    </xdr:from>
    <xdr:to>
      <xdr:col>13</xdr:col>
      <xdr:colOff>634365</xdr:colOff>
      <xdr:row>26</xdr:row>
      <xdr:rowOff>126480</xdr:rowOff>
    </xdr:to>
    <xdr:sp macro="" textlink="">
      <xdr:nvSpPr>
        <xdr:cNvPr id="8" name="Text Box 2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8915400" y="4320540"/>
          <a:ext cx="3971925" cy="1551420"/>
        </a:xfrm>
        <a:prstGeom prst="rect">
          <a:avLst/>
        </a:prstGeom>
        <a:solidFill>
          <a:srgbClr val="FFFF99"/>
        </a:solidFill>
        <a:ln w="28575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36576" tIns="45720" rIns="0" bIns="45720" anchor="ctr" upright="1"/>
        <a:lstStyle/>
        <a:p>
          <a:pPr algn="ctr" rtl="0">
            <a:defRPr sz="1000"/>
          </a:pPr>
          <a:r>
            <a:rPr lang="es-PE" sz="1400" b="1" i="0" u="none" strike="noStrike" baseline="0">
              <a:solidFill>
                <a:srgbClr val="800000"/>
              </a:solidFill>
              <a:latin typeface="Comic Sans MS"/>
            </a:rPr>
            <a:t>Funcion Estadistica</a:t>
          </a:r>
          <a:endParaRPr lang="es-PE" sz="1000" b="1" i="0" u="sng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rtl="0"/>
          <a:r>
            <a:rPr lang="es-PE" sz="1100" b="1" i="0" u="sng" strike="noStrike" baseline="0">
              <a:solidFill>
                <a:srgbClr val="800000"/>
              </a:solidFill>
              <a:latin typeface="+mn-lt"/>
              <a:cs typeface="Arial"/>
            </a:rPr>
            <a:t>CONTAR.SI</a:t>
          </a: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.-</a:t>
          </a:r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Cuenta de un rango de celdas el numero de celdas, que cumplan con el criterio establecido.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rtl="0"/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 Sintaxis: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rtl="0"/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s-PE" sz="1100" b="1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=CONTAR.SI(Rango,Criterio)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21</xdr:row>
      <xdr:rowOff>0</xdr:rowOff>
    </xdr:from>
    <xdr:to>
      <xdr:col>4</xdr:col>
      <xdr:colOff>22861</xdr:colOff>
      <xdr:row>29</xdr:row>
      <xdr:rowOff>60960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 txBox="1">
          <a:spLocks noChangeArrowheads="1"/>
        </xdr:cNvSpPr>
      </xdr:nvSpPr>
      <xdr:spPr bwMode="auto">
        <a:xfrm>
          <a:off x="396241" y="5013960"/>
          <a:ext cx="3268980" cy="2316480"/>
        </a:xfrm>
        <a:prstGeom prst="rect">
          <a:avLst/>
        </a:prstGeom>
        <a:solidFill>
          <a:srgbClr val="FFFF99"/>
        </a:solidFill>
        <a:ln w="28575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72000" tIns="45720" rIns="72000" bIns="45720" anchor="ctr" upright="1"/>
        <a:lstStyle/>
        <a:p>
          <a:pPr algn="ctr" rtl="0">
            <a:defRPr sz="1000"/>
          </a:pPr>
          <a:r>
            <a:rPr lang="es-PE" sz="1400" b="1" i="0" u="none" strike="noStrike" baseline="0">
              <a:solidFill>
                <a:srgbClr val="800000"/>
              </a:solidFill>
              <a:latin typeface="Comic Sans MS"/>
            </a:rPr>
            <a:t>Funcion Estadistica</a:t>
          </a:r>
          <a:endParaRPr lang="es-PE" sz="1000" b="1" i="0" u="sng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rtl="0"/>
          <a:r>
            <a:rPr lang="es-PE" sz="1100" b="1" i="0" u="sng" strike="noStrike" baseline="0">
              <a:solidFill>
                <a:srgbClr val="800000"/>
              </a:solidFill>
              <a:latin typeface="+mn-lt"/>
              <a:cs typeface="Arial"/>
            </a:rPr>
            <a:t>K.ESIMO.MENOR</a:t>
          </a: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.-Devuelve el valor k-esimo menor de un conjunto de datos</a:t>
          </a:r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.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rtl="0"/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 Sintaxis: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rtl="0"/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s-PE" sz="1100" b="1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=K.ESIMO.MENOR(Matriz, K)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Matriz: 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Es una matriz o rango de datos numericos cuyo valor k-ésimo menor desea determinar.</a:t>
          </a:r>
        </a:p>
        <a:p>
          <a:pPr algn="l" rtl="0">
            <a:defRPr sz="1000"/>
          </a:pPr>
          <a:endParaRPr lang="es-PE" sz="1000" b="1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K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: Representa dentro de la matriz o rango de datos la posición, a partir del valor mas bajo, del dato a devolver.</a:t>
          </a: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8</xdr:col>
      <xdr:colOff>22860</xdr:colOff>
      <xdr:row>29</xdr:row>
      <xdr:rowOff>60960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 txBox="1">
          <a:spLocks noChangeArrowheads="1"/>
        </xdr:cNvSpPr>
      </xdr:nvSpPr>
      <xdr:spPr bwMode="auto">
        <a:xfrm>
          <a:off x="4038600" y="5013960"/>
          <a:ext cx="3268980" cy="2316480"/>
        </a:xfrm>
        <a:prstGeom prst="rect">
          <a:avLst/>
        </a:prstGeom>
        <a:solidFill>
          <a:srgbClr val="FFFF99"/>
        </a:solidFill>
        <a:ln w="28575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72000" tIns="45720" rIns="72000" bIns="45720" anchor="ctr" upright="1"/>
        <a:lstStyle/>
        <a:p>
          <a:pPr algn="ctr" rtl="0">
            <a:defRPr sz="1000"/>
          </a:pPr>
          <a:r>
            <a:rPr lang="es-PE" sz="1400" b="1" i="0" u="none" strike="noStrike" baseline="0">
              <a:solidFill>
                <a:srgbClr val="800000"/>
              </a:solidFill>
              <a:latin typeface="Comic Sans MS"/>
            </a:rPr>
            <a:t>Funcion Estadistica</a:t>
          </a:r>
          <a:endParaRPr lang="es-PE" sz="1000" b="1" i="0" u="sng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rtl="0"/>
          <a:r>
            <a:rPr lang="es-PE" sz="1100" b="1" i="0" u="sng" strike="noStrike" baseline="0">
              <a:solidFill>
                <a:srgbClr val="800000"/>
              </a:solidFill>
              <a:latin typeface="+mn-lt"/>
              <a:cs typeface="Arial"/>
            </a:rPr>
            <a:t>K.ESIMO.MAYOR</a:t>
          </a: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.-Devuelve el valor k-esimo mayor de un conjunto de datos</a:t>
          </a:r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.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rtl="0"/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 Sintaxis: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rtl="0"/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s-PE" sz="1100" b="1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=K.ESIMO.MAYOR(Matriz, K)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Matriz: 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Es una matriz o rango de datos numericos cuyo valor k-ésimo mayor desea determinar.</a:t>
          </a:r>
        </a:p>
        <a:p>
          <a:pPr algn="l" rtl="0">
            <a:defRPr sz="1000"/>
          </a:pPr>
          <a:endParaRPr lang="es-PE" sz="1000" b="1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K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: Representa dentro de la matriz o rango de datos la posición, a partir del valor mas alto, del dato a devolver.</a:t>
          </a: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381000</xdr:colOff>
      <xdr:row>30</xdr:row>
      <xdr:rowOff>30480</xdr:rowOff>
    </xdr:from>
    <xdr:to>
      <xdr:col>4</xdr:col>
      <xdr:colOff>7620</xdr:colOff>
      <xdr:row>37</xdr:row>
      <xdr:rowOff>50280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381000" y="7528560"/>
          <a:ext cx="3268980" cy="1620000"/>
        </a:xfrm>
        <a:prstGeom prst="rect">
          <a:avLst/>
        </a:prstGeom>
        <a:solidFill>
          <a:srgbClr val="FFFF99"/>
        </a:solidFill>
        <a:ln w="28575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72000" tIns="45720" rIns="72000" bIns="45720" anchor="ctr" upright="1"/>
        <a:lstStyle/>
        <a:p>
          <a:pPr rtl="0"/>
          <a:r>
            <a:rPr lang="es-PE" sz="1100" b="1" i="0" u="sng" strike="noStrike" baseline="0">
              <a:solidFill>
                <a:srgbClr val="800000"/>
              </a:solidFill>
              <a:latin typeface="+mn-lt"/>
              <a:cs typeface="Arial"/>
            </a:rPr>
            <a:t>MODA.UNO</a:t>
          </a: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.-Devuelve el valor mas frecuente o repetitivo de una matriz o rango de datos.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rtl="0"/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 Sintaxis: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rtl="0"/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s-PE" sz="1100" b="1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=MODA.UNO(Número1, Número2, ...)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Numero1: 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Número1, número2, ...son de 1 a 255 números, nombres, matrices o referencias que contienen números para los que desea la moda.</a:t>
          </a:r>
        </a:p>
      </xdr:txBody>
    </xdr:sp>
    <xdr:clientData/>
  </xdr:twoCellAnchor>
  <xdr:twoCellAnchor editAs="oneCell">
    <xdr:from>
      <xdr:col>5</xdr:col>
      <xdr:colOff>0</xdr:colOff>
      <xdr:row>30</xdr:row>
      <xdr:rowOff>30480</xdr:rowOff>
    </xdr:from>
    <xdr:to>
      <xdr:col>8</xdr:col>
      <xdr:colOff>22860</xdr:colOff>
      <xdr:row>38</xdr:row>
      <xdr:rowOff>144780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SpPr txBox="1">
          <a:spLocks noChangeArrowheads="1"/>
        </xdr:cNvSpPr>
      </xdr:nvSpPr>
      <xdr:spPr bwMode="auto">
        <a:xfrm>
          <a:off x="4038600" y="7528560"/>
          <a:ext cx="3268980" cy="1943100"/>
        </a:xfrm>
        <a:prstGeom prst="rect">
          <a:avLst/>
        </a:prstGeom>
        <a:solidFill>
          <a:srgbClr val="FFFF99"/>
        </a:solidFill>
        <a:ln w="28575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72000" tIns="45720" rIns="72000" bIns="45720" anchor="ctr" upright="1"/>
        <a:lstStyle/>
        <a:p>
          <a:pPr rtl="0"/>
          <a:r>
            <a:rPr lang="es-PE" sz="1100" b="1" i="0" u="sng" strike="noStrike" baseline="0">
              <a:solidFill>
                <a:srgbClr val="800000"/>
              </a:solidFill>
              <a:latin typeface="+mn-lt"/>
              <a:cs typeface="Arial"/>
            </a:rPr>
            <a:t>MODA.VARIOS</a:t>
          </a: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.-Devuelve una matriz vertical de los valores más frecuentes o repetitivos de una matriz o rango de datos. Para una matriz horizontal, use </a:t>
          </a:r>
        </a:p>
        <a:p>
          <a:pPr rtl="0"/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=TRANSPONER(MODA.VARIOS(número1,número2,...))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rtl="0"/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 Sintaxis: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rtl="0"/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s-PE" sz="1100" b="1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=MODA.UNO(Número1, Número2, ...)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Numero1: 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Número1, número2, ...son de 1 a 255 números, nombres, matrices o referencias que contienen números para los que desea la moda.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3:N56"/>
  <sheetViews>
    <sheetView showGridLines="0" topLeftCell="D29" zoomScale="90" zoomScaleNormal="90" workbookViewId="0">
      <selection activeCell="N53" sqref="N53"/>
    </sheetView>
  </sheetViews>
  <sheetFormatPr baseColWidth="10" defaultRowHeight="12.75" x14ac:dyDescent="0.2"/>
  <cols>
    <col min="1" max="2" width="15.7109375" customWidth="1"/>
    <col min="3" max="14" width="13.7109375" customWidth="1"/>
  </cols>
  <sheetData>
    <row r="13" spans="1:14" ht="70.150000000000006" customHeight="1" x14ac:dyDescent="0.2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</row>
    <row r="26" spans="1:14" ht="30" customHeight="1" x14ac:dyDescent="0.2"/>
    <row r="30" spans="1:14" ht="27" x14ac:dyDescent="0.2">
      <c r="A30" s="99" t="s">
        <v>30</v>
      </c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1"/>
    </row>
    <row r="32" spans="1:14" ht="16.149999999999999" customHeight="1" x14ac:dyDescent="0.2">
      <c r="A32" s="103" t="s">
        <v>26</v>
      </c>
      <c r="B32" s="106" t="s">
        <v>27</v>
      </c>
      <c r="C32" s="109" t="s">
        <v>28</v>
      </c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1"/>
    </row>
    <row r="33" spans="1:14" ht="16.149999999999999" customHeight="1" x14ac:dyDescent="0.2">
      <c r="A33" s="104"/>
      <c r="B33" s="107"/>
      <c r="C33" s="112" t="s">
        <v>7</v>
      </c>
      <c r="D33" s="113"/>
      <c r="E33" s="114"/>
      <c r="F33" s="115" t="s">
        <v>197</v>
      </c>
      <c r="G33" s="116"/>
      <c r="H33" s="117"/>
      <c r="I33" s="118" t="s">
        <v>9</v>
      </c>
      <c r="J33" s="119"/>
      <c r="K33" s="120"/>
      <c r="L33" s="121" t="s">
        <v>29</v>
      </c>
      <c r="M33" s="122"/>
      <c r="N33" s="123"/>
    </row>
    <row r="34" spans="1:14" ht="16.149999999999999" customHeight="1" x14ac:dyDescent="0.2">
      <c r="A34" s="105"/>
      <c r="B34" s="108"/>
      <c r="C34" s="4" t="s">
        <v>198</v>
      </c>
      <c r="D34" s="4" t="s">
        <v>26</v>
      </c>
      <c r="E34" s="5">
        <v>0.2</v>
      </c>
      <c r="F34" s="6" t="s">
        <v>198</v>
      </c>
      <c r="G34" s="6" t="s">
        <v>26</v>
      </c>
      <c r="H34" s="6">
        <v>0.35</v>
      </c>
      <c r="I34" s="7" t="s">
        <v>198</v>
      </c>
      <c r="J34" s="7" t="s">
        <v>26</v>
      </c>
      <c r="K34" s="7">
        <v>0.15</v>
      </c>
      <c r="L34" s="8" t="s">
        <v>198</v>
      </c>
      <c r="M34" s="8" t="s">
        <v>26</v>
      </c>
      <c r="N34" s="8">
        <v>0.3</v>
      </c>
    </row>
    <row r="35" spans="1:14" s="60" customFormat="1" ht="18" customHeight="1" x14ac:dyDescent="0.2">
      <c r="A35" s="53" t="s">
        <v>199</v>
      </c>
      <c r="B35" s="54">
        <v>10300</v>
      </c>
      <c r="C35" s="66">
        <v>108379</v>
      </c>
      <c r="D35" s="55" t="s">
        <v>199</v>
      </c>
      <c r="E35" s="56">
        <f>$B35*E$34</f>
        <v>2060</v>
      </c>
      <c r="F35" s="67">
        <v>208379</v>
      </c>
      <c r="G35" s="57" t="s">
        <v>199</v>
      </c>
      <c r="H35" s="57">
        <f>$B35*H$34</f>
        <v>3604.9999999999995</v>
      </c>
      <c r="I35" s="68">
        <v>308379</v>
      </c>
      <c r="J35" s="58" t="s">
        <v>199</v>
      </c>
      <c r="K35" s="58">
        <f>$B35*K$34</f>
        <v>1545</v>
      </c>
      <c r="L35" s="69">
        <v>408379</v>
      </c>
      <c r="M35" s="59" t="s">
        <v>199</v>
      </c>
      <c r="N35" s="59">
        <f>$B35*N$34</f>
        <v>3090</v>
      </c>
    </row>
    <row r="36" spans="1:14" s="60" customFormat="1" ht="18" customHeight="1" x14ac:dyDescent="0.2">
      <c r="A36" s="53" t="s">
        <v>200</v>
      </c>
      <c r="B36" s="54">
        <v>16800</v>
      </c>
      <c r="C36" s="66">
        <v>108078</v>
      </c>
      <c r="D36" s="55" t="s">
        <v>200</v>
      </c>
      <c r="E36" s="56">
        <f t="shared" ref="E36:E44" si="0">$B36*E$34</f>
        <v>3360</v>
      </c>
      <c r="F36" s="67">
        <v>208078</v>
      </c>
      <c r="G36" s="57" t="s">
        <v>200</v>
      </c>
      <c r="H36" s="57">
        <f t="shared" ref="H36:H44" si="1">$B36*H$34</f>
        <v>5880</v>
      </c>
      <c r="I36" s="68">
        <v>308078</v>
      </c>
      <c r="J36" s="58" t="s">
        <v>200</v>
      </c>
      <c r="K36" s="58">
        <f t="shared" ref="K36:K44" si="2">$B36*K$34</f>
        <v>2520</v>
      </c>
      <c r="L36" s="69">
        <v>408078</v>
      </c>
      <c r="M36" s="59" t="s">
        <v>200</v>
      </c>
      <c r="N36" s="59">
        <f t="shared" ref="N36:N44" si="3">$B36*N$34</f>
        <v>5040</v>
      </c>
    </row>
    <row r="37" spans="1:14" s="60" customFormat="1" ht="18" customHeight="1" x14ac:dyDescent="0.2">
      <c r="A37" s="53" t="s">
        <v>201</v>
      </c>
      <c r="B37" s="54">
        <v>10600</v>
      </c>
      <c r="C37" s="66">
        <v>106765</v>
      </c>
      <c r="D37" s="55" t="s">
        <v>201</v>
      </c>
      <c r="E37" s="56">
        <f t="shared" si="0"/>
        <v>2120</v>
      </c>
      <c r="F37" s="67">
        <v>206765</v>
      </c>
      <c r="G37" s="57" t="s">
        <v>201</v>
      </c>
      <c r="H37" s="57">
        <f t="shared" si="1"/>
        <v>3709.9999999999995</v>
      </c>
      <c r="I37" s="68">
        <v>306765</v>
      </c>
      <c r="J37" s="58" t="s">
        <v>201</v>
      </c>
      <c r="K37" s="58">
        <f t="shared" si="2"/>
        <v>1590</v>
      </c>
      <c r="L37" s="69">
        <v>406765</v>
      </c>
      <c r="M37" s="59" t="s">
        <v>201</v>
      </c>
      <c r="N37" s="59">
        <f t="shared" si="3"/>
        <v>3180</v>
      </c>
    </row>
    <row r="38" spans="1:14" s="60" customFormat="1" ht="18" customHeight="1" x14ac:dyDescent="0.2">
      <c r="A38" s="53" t="s">
        <v>202</v>
      </c>
      <c r="B38" s="54">
        <v>16100</v>
      </c>
      <c r="C38" s="66">
        <v>108679</v>
      </c>
      <c r="D38" s="55" t="s">
        <v>202</v>
      </c>
      <c r="E38" s="56">
        <f t="shared" si="0"/>
        <v>3220</v>
      </c>
      <c r="F38" s="67">
        <v>208679</v>
      </c>
      <c r="G38" s="57" t="s">
        <v>202</v>
      </c>
      <c r="H38" s="57">
        <f t="shared" si="1"/>
        <v>5635</v>
      </c>
      <c r="I38" s="68">
        <v>308679</v>
      </c>
      <c r="J38" s="58" t="s">
        <v>202</v>
      </c>
      <c r="K38" s="58">
        <f t="shared" si="2"/>
        <v>2415</v>
      </c>
      <c r="L38" s="69">
        <v>408679</v>
      </c>
      <c r="M38" s="59" t="s">
        <v>202</v>
      </c>
      <c r="N38" s="59">
        <f t="shared" si="3"/>
        <v>4830</v>
      </c>
    </row>
    <row r="39" spans="1:14" s="60" customFormat="1" ht="18" customHeight="1" x14ac:dyDescent="0.2">
      <c r="A39" s="53" t="s">
        <v>203</v>
      </c>
      <c r="B39" s="54">
        <v>14700</v>
      </c>
      <c r="C39" s="66">
        <v>107065</v>
      </c>
      <c r="D39" s="55" t="s">
        <v>203</v>
      </c>
      <c r="E39" s="56">
        <f t="shared" si="0"/>
        <v>2940</v>
      </c>
      <c r="F39" s="67">
        <v>207065</v>
      </c>
      <c r="G39" s="57" t="s">
        <v>203</v>
      </c>
      <c r="H39" s="57">
        <f t="shared" si="1"/>
        <v>5145</v>
      </c>
      <c r="I39" s="68">
        <v>307065</v>
      </c>
      <c r="J39" s="58" t="s">
        <v>203</v>
      </c>
      <c r="K39" s="58">
        <f t="shared" si="2"/>
        <v>2205</v>
      </c>
      <c r="L39" s="69">
        <v>407065</v>
      </c>
      <c r="M39" s="59" t="s">
        <v>203</v>
      </c>
      <c r="N39" s="59">
        <f t="shared" si="3"/>
        <v>4410</v>
      </c>
    </row>
    <row r="40" spans="1:14" s="60" customFormat="1" ht="18" customHeight="1" x14ac:dyDescent="0.2">
      <c r="A40" s="53" t="s">
        <v>204</v>
      </c>
      <c r="B40" s="54">
        <v>16600</v>
      </c>
      <c r="C40" s="66">
        <v>106765</v>
      </c>
      <c r="D40" s="55" t="s">
        <v>204</v>
      </c>
      <c r="E40" s="56">
        <f t="shared" si="0"/>
        <v>3320</v>
      </c>
      <c r="F40" s="67">
        <v>206765</v>
      </c>
      <c r="G40" s="57" t="s">
        <v>204</v>
      </c>
      <c r="H40" s="57">
        <f t="shared" si="1"/>
        <v>5810</v>
      </c>
      <c r="I40" s="68">
        <v>306765</v>
      </c>
      <c r="J40" s="58" t="s">
        <v>204</v>
      </c>
      <c r="K40" s="58">
        <f t="shared" si="2"/>
        <v>2490</v>
      </c>
      <c r="L40" s="69">
        <v>406765</v>
      </c>
      <c r="M40" s="59" t="s">
        <v>204</v>
      </c>
      <c r="N40" s="59">
        <f t="shared" si="3"/>
        <v>4980</v>
      </c>
    </row>
    <row r="41" spans="1:14" s="2" customFormat="1" ht="18" customHeight="1" x14ac:dyDescent="0.2">
      <c r="A41" s="53" t="s">
        <v>205</v>
      </c>
      <c r="B41" s="54">
        <v>19400</v>
      </c>
      <c r="C41" s="66">
        <v>108079</v>
      </c>
      <c r="D41" s="55" t="s">
        <v>205</v>
      </c>
      <c r="E41" s="56">
        <f t="shared" si="0"/>
        <v>3880</v>
      </c>
      <c r="F41" s="67">
        <v>208079</v>
      </c>
      <c r="G41" s="57" t="s">
        <v>205</v>
      </c>
      <c r="H41" s="57">
        <f t="shared" si="1"/>
        <v>6790</v>
      </c>
      <c r="I41" s="68">
        <v>308079</v>
      </c>
      <c r="J41" s="58" t="s">
        <v>205</v>
      </c>
      <c r="K41" s="58">
        <f t="shared" si="2"/>
        <v>2910</v>
      </c>
      <c r="L41" s="69">
        <v>408079</v>
      </c>
      <c r="M41" s="59" t="s">
        <v>205</v>
      </c>
      <c r="N41" s="59">
        <f t="shared" si="3"/>
        <v>5820</v>
      </c>
    </row>
    <row r="42" spans="1:14" s="60" customFormat="1" ht="18" customHeight="1" x14ac:dyDescent="0.2">
      <c r="A42" s="53" t="s">
        <v>206</v>
      </c>
      <c r="B42" s="54">
        <v>13800</v>
      </c>
      <c r="C42" s="66">
        <v>107765</v>
      </c>
      <c r="D42" s="55" t="s">
        <v>206</v>
      </c>
      <c r="E42" s="56">
        <f t="shared" si="0"/>
        <v>2760</v>
      </c>
      <c r="F42" s="67">
        <v>207765</v>
      </c>
      <c r="G42" s="57" t="s">
        <v>206</v>
      </c>
      <c r="H42" s="57">
        <f t="shared" si="1"/>
        <v>4830</v>
      </c>
      <c r="I42" s="68">
        <v>307765</v>
      </c>
      <c r="J42" s="58" t="s">
        <v>206</v>
      </c>
      <c r="K42" s="58">
        <f t="shared" si="2"/>
        <v>2070</v>
      </c>
      <c r="L42" s="69">
        <v>407765</v>
      </c>
      <c r="M42" s="59" t="s">
        <v>206</v>
      </c>
      <c r="N42" s="59">
        <f t="shared" si="3"/>
        <v>4140</v>
      </c>
    </row>
    <row r="43" spans="1:14" s="60" customFormat="1" ht="18" customHeight="1" x14ac:dyDescent="0.2">
      <c r="A43" s="53" t="s">
        <v>207</v>
      </c>
      <c r="B43" s="54">
        <v>19000</v>
      </c>
      <c r="C43" s="66">
        <v>108465</v>
      </c>
      <c r="D43" s="55" t="s">
        <v>207</v>
      </c>
      <c r="E43" s="56">
        <f t="shared" si="0"/>
        <v>3800</v>
      </c>
      <c r="F43" s="67">
        <v>208465</v>
      </c>
      <c r="G43" s="57" t="s">
        <v>207</v>
      </c>
      <c r="H43" s="57">
        <f t="shared" si="1"/>
        <v>6650</v>
      </c>
      <c r="I43" s="68">
        <v>308465</v>
      </c>
      <c r="J43" s="58" t="s">
        <v>207</v>
      </c>
      <c r="K43" s="58">
        <f t="shared" si="2"/>
        <v>2850</v>
      </c>
      <c r="L43" s="69">
        <v>408465</v>
      </c>
      <c r="M43" s="59" t="s">
        <v>207</v>
      </c>
      <c r="N43" s="59">
        <f t="shared" si="3"/>
        <v>5700</v>
      </c>
    </row>
    <row r="44" spans="1:14" s="60" customFormat="1" ht="18" customHeight="1" x14ac:dyDescent="0.2">
      <c r="A44" s="61" t="s">
        <v>196</v>
      </c>
      <c r="B44" s="54">
        <v>12800</v>
      </c>
      <c r="C44" s="66">
        <v>106682</v>
      </c>
      <c r="D44" s="62" t="s">
        <v>196</v>
      </c>
      <c r="E44" s="56">
        <f t="shared" si="0"/>
        <v>2560</v>
      </c>
      <c r="F44" s="67">
        <v>206682</v>
      </c>
      <c r="G44" s="63" t="s">
        <v>196</v>
      </c>
      <c r="H44" s="63">
        <f t="shared" si="1"/>
        <v>4480</v>
      </c>
      <c r="I44" s="68">
        <v>306682</v>
      </c>
      <c r="J44" s="64" t="s">
        <v>196</v>
      </c>
      <c r="K44" s="64">
        <f t="shared" si="2"/>
        <v>1920</v>
      </c>
      <c r="L44" s="69">
        <v>406682</v>
      </c>
      <c r="M44" s="65" t="s">
        <v>196</v>
      </c>
      <c r="N44" s="65">
        <f t="shared" si="3"/>
        <v>3840</v>
      </c>
    </row>
    <row r="45" spans="1:14" ht="19.899999999999999" customHeight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ht="19.899999999999999" customHeight="1" x14ac:dyDescent="0.2">
      <c r="A46" s="96" t="s">
        <v>31</v>
      </c>
      <c r="B46" s="97"/>
      <c r="C46" s="94">
        <f>MAX(B35:B44)</f>
        <v>19400</v>
      </c>
      <c r="D46" s="95"/>
      <c r="E46" s="11"/>
      <c r="F46" s="11"/>
      <c r="G46" s="11"/>
      <c r="H46" s="11"/>
      <c r="I46" s="11"/>
      <c r="J46" s="96" t="s">
        <v>41</v>
      </c>
      <c r="K46" s="102"/>
      <c r="L46" s="102"/>
      <c r="M46" s="97"/>
      <c r="N46" s="10">
        <f>MAX(E35:E44,H35:H44,K35:K44)</f>
        <v>6790</v>
      </c>
    </row>
    <row r="47" spans="1:14" ht="15" customHeight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ht="19.899999999999999" customHeight="1" x14ac:dyDescent="0.2">
      <c r="A48" s="96" t="s">
        <v>32</v>
      </c>
      <c r="B48" s="97"/>
      <c r="C48" s="94">
        <f>MIN(B35:B44)</f>
        <v>10300</v>
      </c>
      <c r="D48" s="95"/>
      <c r="E48" s="9"/>
      <c r="F48" s="9"/>
      <c r="G48" s="9"/>
      <c r="H48" s="9"/>
      <c r="I48" s="9"/>
      <c r="J48" s="96" t="s">
        <v>42</v>
      </c>
      <c r="K48" s="102"/>
      <c r="L48" s="102"/>
      <c r="M48" s="97"/>
      <c r="N48" s="10">
        <f>MIN(E35:E44,H35:H44,K35:K44,N35:N44)</f>
        <v>1545</v>
      </c>
    </row>
    <row r="49" spans="1:14" ht="15" customHeight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ht="19.899999999999999" customHeight="1" x14ac:dyDescent="0.2">
      <c r="A50" s="96" t="s">
        <v>33</v>
      </c>
      <c r="B50" s="97"/>
      <c r="C50" s="94">
        <f>AVERAGE(B35:B44)</f>
        <v>15010</v>
      </c>
      <c r="D50" s="95"/>
      <c r="E50" s="9"/>
      <c r="F50" s="9"/>
      <c r="G50" s="9"/>
      <c r="H50" s="9"/>
      <c r="I50" s="9"/>
      <c r="J50" s="96" t="s">
        <v>43</v>
      </c>
      <c r="K50" s="102"/>
      <c r="L50" s="102"/>
      <c r="M50" s="97"/>
      <c r="N50" s="10">
        <f>AVERAGE(E35:E44,H35:H44,K35:K44,N35:N44)</f>
        <v>3752.5</v>
      </c>
    </row>
    <row r="51" spans="1:14" ht="15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ht="19.899999999999999" customHeight="1" x14ac:dyDescent="0.2">
      <c r="A52" s="96" t="s">
        <v>34</v>
      </c>
      <c r="B52" s="97"/>
      <c r="C52" s="94">
        <f>COUNT(C34:N34)</f>
        <v>4</v>
      </c>
      <c r="D52" s="95"/>
      <c r="E52" s="9"/>
      <c r="F52" s="9"/>
      <c r="G52" s="9"/>
      <c r="H52" s="9"/>
      <c r="I52" s="9"/>
      <c r="J52" s="9"/>
      <c r="K52" s="96" t="s">
        <v>35</v>
      </c>
      <c r="L52" s="102"/>
      <c r="M52" s="97"/>
      <c r="N52" s="10">
        <f>COUNTA(C33:N33)</f>
        <v>4</v>
      </c>
    </row>
    <row r="53" spans="1:14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ht="19.899999999999999" customHeight="1" x14ac:dyDescent="0.2">
      <c r="A54" s="96" t="s">
        <v>210</v>
      </c>
      <c r="B54" s="97"/>
      <c r="C54" s="94">
        <f>COUNTIF(B35:B44,"&gt;15000")</f>
        <v>5</v>
      </c>
      <c r="D54" s="95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ht="19.899999999999999" customHeight="1" x14ac:dyDescent="0.2">
      <c r="A56" s="96" t="s">
        <v>211</v>
      </c>
      <c r="B56" s="97"/>
      <c r="C56" s="94">
        <f>COUNTIF(B35:B44,"&lt;=15000")</f>
        <v>5</v>
      </c>
      <c r="D56" s="95"/>
      <c r="E56" s="9"/>
      <c r="F56" s="9"/>
      <c r="G56" s="9"/>
      <c r="H56" s="9"/>
      <c r="I56" s="9"/>
      <c r="J56" s="9"/>
      <c r="K56" s="9"/>
      <c r="L56" s="9"/>
      <c r="M56" s="9"/>
      <c r="N56" s="9"/>
    </row>
  </sheetData>
  <mergeCells count="25">
    <mergeCell ref="A54:B54"/>
    <mergeCell ref="C50:D50"/>
    <mergeCell ref="C52:D52"/>
    <mergeCell ref="C54:D54"/>
    <mergeCell ref="C48:D48"/>
    <mergeCell ref="C33:E33"/>
    <mergeCell ref="F33:H33"/>
    <mergeCell ref="I33:K33"/>
    <mergeCell ref="L33:N33"/>
    <mergeCell ref="C56:D56"/>
    <mergeCell ref="A56:B56"/>
    <mergeCell ref="A50:B50"/>
    <mergeCell ref="A52:B52"/>
    <mergeCell ref="A13:N13"/>
    <mergeCell ref="A30:N30"/>
    <mergeCell ref="A46:B46"/>
    <mergeCell ref="A48:B48"/>
    <mergeCell ref="K52:M52"/>
    <mergeCell ref="J46:M46"/>
    <mergeCell ref="J48:M48"/>
    <mergeCell ref="J50:M50"/>
    <mergeCell ref="C46:D46"/>
    <mergeCell ref="A32:A34"/>
    <mergeCell ref="B32:B34"/>
    <mergeCell ref="C32:N32"/>
  </mergeCells>
  <phoneticPr fontId="0" type="noConversion"/>
  <conditionalFormatting sqref="H35:H44 K35:K44 N35:N44 E35:E44">
    <cfRule type="cellIs" dxfId="1" priority="1" operator="equal">
      <formula>$N$46</formula>
    </cfRule>
  </conditionalFormatting>
  <pageMargins left="0.75" right="0.75" top="1" bottom="1" header="0" footer="0"/>
  <pageSetup paperSize="9" orientation="portrait" horizontalDpi="4294967293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showGridLines="0" topLeftCell="A61" workbookViewId="0">
      <selection activeCell="G76" sqref="G76"/>
    </sheetView>
  </sheetViews>
  <sheetFormatPr baseColWidth="10" defaultRowHeight="12.75" x14ac:dyDescent="0.2"/>
  <cols>
    <col min="1" max="3" width="16.7109375" customWidth="1"/>
    <col min="4" max="4" width="2.7109375" customWidth="1"/>
    <col min="5" max="7" width="16.7109375" customWidth="1"/>
  </cols>
  <sheetData>
    <row r="1" spans="1:7" ht="23.25" x14ac:dyDescent="0.2">
      <c r="A1" s="133" t="s">
        <v>5</v>
      </c>
      <c r="B1" s="133"/>
      <c r="C1" s="133"/>
      <c r="D1" s="133"/>
      <c r="E1" s="133"/>
      <c r="F1" s="133"/>
      <c r="G1" s="133"/>
    </row>
    <row r="3" spans="1:7" ht="20.25" x14ac:dyDescent="0.2">
      <c r="A3" s="132" t="s">
        <v>6</v>
      </c>
      <c r="B3" s="132"/>
      <c r="C3" s="132"/>
      <c r="E3" s="132" t="s">
        <v>25</v>
      </c>
      <c r="F3" s="132"/>
      <c r="G3" s="132"/>
    </row>
    <row r="4" spans="1:7" ht="15" customHeight="1" thickBot="1" x14ac:dyDescent="0.25">
      <c r="F4" s="1"/>
    </row>
    <row r="5" spans="1:7" ht="30" customHeight="1" thickTop="1" thickBot="1" x14ac:dyDescent="0.25">
      <c r="A5" s="27" t="s">
        <v>4</v>
      </c>
      <c r="B5" s="28" t="s">
        <v>3</v>
      </c>
      <c r="C5" s="29" t="s">
        <v>24</v>
      </c>
      <c r="D5" s="3"/>
      <c r="E5" s="25" t="s">
        <v>96</v>
      </c>
      <c r="F5" s="24" t="s">
        <v>97</v>
      </c>
      <c r="G5" s="26" t="s">
        <v>98</v>
      </c>
    </row>
    <row r="6" spans="1:7" s="60" customFormat="1" ht="16.899999999999999" customHeight="1" thickTop="1" thickBot="1" x14ac:dyDescent="0.25">
      <c r="A6" s="70" t="s">
        <v>12</v>
      </c>
      <c r="B6" s="71" t="s">
        <v>14</v>
      </c>
      <c r="C6" s="79">
        <v>19500</v>
      </c>
      <c r="D6" s="73"/>
      <c r="E6" s="70" t="s">
        <v>11</v>
      </c>
      <c r="F6" s="74">
        <f>COUNTIF(DIS,E6)</f>
        <v>3</v>
      </c>
      <c r="G6" s="75">
        <f>AVERAGEIF(DIS,E6,DONA)</f>
        <v>15966.666666666666</v>
      </c>
    </row>
    <row r="7" spans="1:7" s="60" customFormat="1" ht="16.899999999999999" customHeight="1" thickTop="1" thickBot="1" x14ac:dyDescent="0.25">
      <c r="A7" s="70" t="s">
        <v>13</v>
      </c>
      <c r="B7" s="71" t="s">
        <v>15</v>
      </c>
      <c r="C7" s="79">
        <v>13500</v>
      </c>
      <c r="D7" s="73"/>
      <c r="E7" s="70" t="s">
        <v>9</v>
      </c>
      <c r="F7" s="74">
        <f>COUNTIF(DIS,E7)</f>
        <v>2</v>
      </c>
      <c r="G7" s="75">
        <f>AVERAGEIF(DIS,E7,DONA)</f>
        <v>37900</v>
      </c>
    </row>
    <row r="8" spans="1:7" s="60" customFormat="1" ht="16.899999999999999" customHeight="1" thickTop="1" thickBot="1" x14ac:dyDescent="0.25">
      <c r="A8" s="70" t="s">
        <v>7</v>
      </c>
      <c r="B8" s="71" t="s">
        <v>1</v>
      </c>
      <c r="C8" s="79">
        <v>23300</v>
      </c>
      <c r="D8" s="73"/>
      <c r="E8" s="70" t="s">
        <v>8</v>
      </c>
      <c r="F8" s="74">
        <f>COUNTIF(DIS,E8)</f>
        <v>2</v>
      </c>
      <c r="G8" s="75">
        <f>AVERAGEIF(DIS,E8,DONA)</f>
        <v>28350</v>
      </c>
    </row>
    <row r="9" spans="1:7" s="60" customFormat="1" ht="16.899999999999999" customHeight="1" thickTop="1" thickBot="1" x14ac:dyDescent="0.25">
      <c r="A9" s="70" t="s">
        <v>8</v>
      </c>
      <c r="B9" s="71" t="s">
        <v>0</v>
      </c>
      <c r="C9" s="79">
        <v>35600</v>
      </c>
      <c r="D9" s="73"/>
      <c r="E9" s="70" t="s">
        <v>7</v>
      </c>
      <c r="F9" s="74">
        <f>COUNTIF(DIS,E9)</f>
        <v>4</v>
      </c>
      <c r="G9" s="75">
        <f>AVERAGEIF(DIS,E9,DONA)</f>
        <v>26925</v>
      </c>
    </row>
    <row r="10" spans="1:7" s="60" customFormat="1" ht="16.899999999999999" customHeight="1" thickTop="1" thickBot="1" x14ac:dyDescent="0.25">
      <c r="A10" s="70" t="s">
        <v>9</v>
      </c>
      <c r="B10" s="71" t="s">
        <v>16</v>
      </c>
      <c r="C10" s="79">
        <v>36300</v>
      </c>
      <c r="D10" s="73"/>
      <c r="E10" s="70" t="s">
        <v>10</v>
      </c>
      <c r="F10" s="74">
        <f>COUNTIF(DIS,E10)</f>
        <v>2</v>
      </c>
      <c r="G10" s="75">
        <f>AVERAGEIF(DIS,E10,DONA)</f>
        <v>25850</v>
      </c>
    </row>
    <row r="11" spans="1:7" s="60" customFormat="1" ht="16.899999999999999" customHeight="1" thickTop="1" thickBot="1" x14ac:dyDescent="0.25">
      <c r="A11" s="70" t="s">
        <v>7</v>
      </c>
      <c r="B11" s="71" t="s">
        <v>17</v>
      </c>
      <c r="C11" s="79">
        <v>23900</v>
      </c>
      <c r="D11" s="73"/>
      <c r="E11" s="70" t="s">
        <v>13</v>
      </c>
      <c r="F11" s="74">
        <f>COUNTIF(DIS,E11)</f>
        <v>3</v>
      </c>
      <c r="G11" s="75">
        <f>AVERAGEIF(DIS,E11,DONA)</f>
        <v>19400</v>
      </c>
    </row>
    <row r="12" spans="1:7" s="60" customFormat="1" ht="16.899999999999999" customHeight="1" thickTop="1" thickBot="1" x14ac:dyDescent="0.25">
      <c r="A12" s="70" t="s">
        <v>10</v>
      </c>
      <c r="B12" s="71" t="s">
        <v>18</v>
      </c>
      <c r="C12" s="79">
        <v>36200</v>
      </c>
      <c r="D12" s="73"/>
      <c r="E12" s="70" t="s">
        <v>12</v>
      </c>
      <c r="F12" s="74">
        <f>COUNTIF(DIS,E12)</f>
        <v>2</v>
      </c>
      <c r="G12" s="75">
        <f>AVERAGEIF(DIS,E12,DONA)</f>
        <v>27000</v>
      </c>
    </row>
    <row r="13" spans="1:7" s="60" customFormat="1" ht="16.899999999999999" customHeight="1" thickTop="1" thickBot="1" x14ac:dyDescent="0.25">
      <c r="A13" s="70" t="s">
        <v>11</v>
      </c>
      <c r="B13" s="71" t="s">
        <v>19</v>
      </c>
      <c r="C13" s="79">
        <v>12700</v>
      </c>
      <c r="D13" s="73"/>
    </row>
    <row r="14" spans="1:7" s="60" customFormat="1" ht="16.899999999999999" customHeight="1" thickTop="1" thickBot="1" x14ac:dyDescent="0.25">
      <c r="A14" s="70" t="s">
        <v>12</v>
      </c>
      <c r="B14" s="71" t="s">
        <v>20</v>
      </c>
      <c r="C14" s="79">
        <v>34500</v>
      </c>
      <c r="D14" s="73"/>
      <c r="E14"/>
      <c r="F14"/>
      <c r="G14" s="73"/>
    </row>
    <row r="15" spans="1:7" s="60" customFormat="1" ht="16.899999999999999" customHeight="1" thickTop="1" thickBot="1" x14ac:dyDescent="0.25">
      <c r="A15" s="70" t="s">
        <v>11</v>
      </c>
      <c r="B15" s="71" t="s">
        <v>21</v>
      </c>
      <c r="C15" s="79">
        <v>13000</v>
      </c>
      <c r="D15" s="73"/>
    </row>
    <row r="16" spans="1:7" s="60" customFormat="1" ht="16.899999999999999" customHeight="1" thickTop="1" thickBot="1" x14ac:dyDescent="0.25">
      <c r="A16" s="70" t="s">
        <v>10</v>
      </c>
      <c r="B16" s="71" t="s">
        <v>22</v>
      </c>
      <c r="C16" s="79">
        <v>15500</v>
      </c>
      <c r="D16" s="73"/>
    </row>
    <row r="17" spans="1:7" s="60" customFormat="1" ht="16.899999999999999" customHeight="1" thickTop="1" thickBot="1" x14ac:dyDescent="0.25">
      <c r="A17" s="70" t="s">
        <v>7</v>
      </c>
      <c r="B17" s="71" t="s">
        <v>23</v>
      </c>
      <c r="C17" s="79">
        <v>25800</v>
      </c>
      <c r="D17" s="73"/>
    </row>
    <row r="18" spans="1:7" s="60" customFormat="1" ht="16.899999999999999" customHeight="1" thickTop="1" thickBot="1" x14ac:dyDescent="0.25">
      <c r="A18" s="70" t="s">
        <v>9</v>
      </c>
      <c r="B18" s="71" t="s">
        <v>36</v>
      </c>
      <c r="C18" s="79">
        <v>39500</v>
      </c>
      <c r="D18" s="73"/>
    </row>
    <row r="19" spans="1:7" s="60" customFormat="1" ht="16.899999999999999" customHeight="1" thickTop="1" thickBot="1" x14ac:dyDescent="0.25">
      <c r="A19" s="70" t="s">
        <v>13</v>
      </c>
      <c r="B19" s="71" t="s">
        <v>37</v>
      </c>
      <c r="C19" s="79">
        <v>22900</v>
      </c>
      <c r="D19" s="73"/>
    </row>
    <row r="20" spans="1:7" s="60" customFormat="1" ht="16.899999999999999" customHeight="1" thickTop="1" thickBot="1" x14ac:dyDescent="0.25">
      <c r="A20" s="70" t="s">
        <v>8</v>
      </c>
      <c r="B20" s="71" t="s">
        <v>38</v>
      </c>
      <c r="C20" s="79">
        <v>21100</v>
      </c>
      <c r="D20" s="73"/>
    </row>
    <row r="21" spans="1:7" s="60" customFormat="1" ht="16.899999999999999" customHeight="1" thickTop="1" thickBot="1" x14ac:dyDescent="0.25">
      <c r="A21" s="70" t="s">
        <v>7</v>
      </c>
      <c r="B21" s="71" t="s">
        <v>39</v>
      </c>
      <c r="C21" s="79">
        <v>34700</v>
      </c>
      <c r="D21" s="73"/>
    </row>
    <row r="22" spans="1:7" s="60" customFormat="1" ht="16.899999999999999" customHeight="1" thickTop="1" thickBot="1" x14ac:dyDescent="0.25">
      <c r="A22" s="70" t="s">
        <v>11</v>
      </c>
      <c r="B22" s="71" t="s">
        <v>40</v>
      </c>
      <c r="C22" s="79">
        <v>22200</v>
      </c>
      <c r="D22" s="73"/>
    </row>
    <row r="23" spans="1:7" s="60" customFormat="1" ht="16.899999999999999" customHeight="1" thickTop="1" thickBot="1" x14ac:dyDescent="0.25">
      <c r="A23" s="70" t="s">
        <v>13</v>
      </c>
      <c r="B23" s="71" t="s">
        <v>2</v>
      </c>
      <c r="C23" s="79">
        <v>21800</v>
      </c>
      <c r="D23" s="73"/>
    </row>
    <row r="24" spans="1:7" ht="13.5" thickTop="1" x14ac:dyDescent="0.2"/>
    <row r="25" spans="1:7" ht="23.25" x14ac:dyDescent="0.35">
      <c r="A25" s="134" t="s">
        <v>44</v>
      </c>
      <c r="B25" s="134"/>
      <c r="C25" s="134"/>
      <c r="D25" s="134"/>
      <c r="E25" s="134"/>
      <c r="F25" s="134"/>
      <c r="G25" s="134"/>
    </row>
    <row r="27" spans="1:7" ht="20.25" x14ac:dyDescent="0.2">
      <c r="A27" s="132" t="s">
        <v>6</v>
      </c>
      <c r="B27" s="132"/>
      <c r="C27" s="132"/>
      <c r="E27" s="132" t="s">
        <v>25</v>
      </c>
      <c r="F27" s="132"/>
      <c r="G27" s="132"/>
    </row>
    <row r="28" spans="1:7" ht="13.5" thickBot="1" x14ac:dyDescent="0.25"/>
    <row r="29" spans="1:7" ht="30" customHeight="1" thickTop="1" thickBot="1" x14ac:dyDescent="0.25">
      <c r="A29" s="27" t="s">
        <v>51</v>
      </c>
      <c r="B29" s="28" t="s">
        <v>52</v>
      </c>
      <c r="C29" s="29" t="s">
        <v>24</v>
      </c>
      <c r="D29" s="17"/>
      <c r="E29" s="30" t="s">
        <v>51</v>
      </c>
      <c r="F29" s="24" t="s">
        <v>99</v>
      </c>
      <c r="G29" s="26" t="s">
        <v>100</v>
      </c>
    </row>
    <row r="30" spans="1:7" s="60" customFormat="1" ht="16.899999999999999" customHeight="1" thickTop="1" thickBot="1" x14ac:dyDescent="0.25">
      <c r="A30" s="70" t="s">
        <v>50</v>
      </c>
      <c r="B30" s="71" t="s">
        <v>53</v>
      </c>
      <c r="C30" s="78">
        <v>58400</v>
      </c>
      <c r="D30" s="76"/>
      <c r="E30" s="70" t="s">
        <v>47</v>
      </c>
      <c r="F30" s="74">
        <f>COUNTIF(DEP,E30)</f>
        <v>2</v>
      </c>
      <c r="G30" s="72">
        <f>AVERAGEIF(DEP,E30,DONA2)</f>
        <v>59300</v>
      </c>
    </row>
    <row r="31" spans="1:7" s="60" customFormat="1" ht="16.899999999999999" customHeight="1" thickTop="1" thickBot="1" x14ac:dyDescent="0.25">
      <c r="A31" s="70" t="s">
        <v>49</v>
      </c>
      <c r="B31" s="71" t="s">
        <v>54</v>
      </c>
      <c r="C31" s="78">
        <v>89300</v>
      </c>
      <c r="D31" s="76"/>
      <c r="E31" s="70" t="s">
        <v>49</v>
      </c>
      <c r="F31" s="74">
        <f>COUNTIF(DEP,E31)</f>
        <v>3</v>
      </c>
      <c r="G31" s="72">
        <f>AVERAGEIF(DEP,E31,DONA2)</f>
        <v>77666.666666666672</v>
      </c>
    </row>
    <row r="32" spans="1:7" s="60" customFormat="1" ht="16.899999999999999" customHeight="1" thickTop="1" thickBot="1" x14ac:dyDescent="0.25">
      <c r="A32" s="70" t="s">
        <v>7</v>
      </c>
      <c r="B32" s="71" t="s">
        <v>55</v>
      </c>
      <c r="C32" s="78">
        <v>76900</v>
      </c>
      <c r="D32" s="76"/>
      <c r="E32" s="70" t="s">
        <v>46</v>
      </c>
      <c r="F32" s="74">
        <f>COUNTIF(DEP,E32)</f>
        <v>2</v>
      </c>
      <c r="G32" s="72">
        <f>AVERAGEIF(DEP,E32,DONA2)</f>
        <v>68150</v>
      </c>
    </row>
    <row r="33" spans="1:7" s="60" customFormat="1" ht="16.899999999999999" customHeight="1" thickTop="1" thickBot="1" x14ac:dyDescent="0.25">
      <c r="A33" s="70" t="s">
        <v>47</v>
      </c>
      <c r="B33" s="71" t="s">
        <v>56</v>
      </c>
      <c r="C33" s="78">
        <v>58200</v>
      </c>
      <c r="D33" s="76"/>
      <c r="E33" s="70" t="s">
        <v>48</v>
      </c>
      <c r="F33" s="74">
        <f>COUNTIF(DEP,E33)</f>
        <v>2</v>
      </c>
      <c r="G33" s="72">
        <f>AVERAGEIF(DEP,E33,DONA2)</f>
        <v>68500</v>
      </c>
    </row>
    <row r="34" spans="1:7" s="60" customFormat="1" ht="16.899999999999999" customHeight="1" thickTop="1" thickBot="1" x14ac:dyDescent="0.25">
      <c r="A34" s="70" t="s">
        <v>46</v>
      </c>
      <c r="B34" s="71" t="s">
        <v>57</v>
      </c>
      <c r="C34" s="78">
        <v>75200</v>
      </c>
      <c r="D34" s="76"/>
      <c r="E34" s="70" t="s">
        <v>7</v>
      </c>
      <c r="F34" s="74">
        <f>COUNTIF(DEP,E34)</f>
        <v>4</v>
      </c>
      <c r="G34" s="72">
        <f>AVERAGEIF(DEP,E34,DONA2)</f>
        <v>69800</v>
      </c>
    </row>
    <row r="35" spans="1:7" s="60" customFormat="1" ht="16.899999999999999" customHeight="1" thickTop="1" thickBot="1" x14ac:dyDescent="0.25">
      <c r="A35" s="70" t="s">
        <v>7</v>
      </c>
      <c r="B35" s="71" t="s">
        <v>58</v>
      </c>
      <c r="C35" s="78">
        <v>67400</v>
      </c>
      <c r="D35" s="76"/>
      <c r="E35" s="70" t="s">
        <v>50</v>
      </c>
      <c r="F35" s="74">
        <f>COUNTIF(DEP,E35)</f>
        <v>2</v>
      </c>
      <c r="G35" s="72">
        <f>AVERAGEIF(DEP,E35,DONA2)</f>
        <v>72650</v>
      </c>
    </row>
    <row r="36" spans="1:7" s="60" customFormat="1" ht="16.899999999999999" customHeight="1" thickTop="1" thickBot="1" x14ac:dyDescent="0.25">
      <c r="A36" s="70" t="s">
        <v>48</v>
      </c>
      <c r="B36" s="71" t="s">
        <v>59</v>
      </c>
      <c r="C36" s="78">
        <v>73400</v>
      </c>
      <c r="D36" s="76"/>
      <c r="E36" s="70" t="s">
        <v>45</v>
      </c>
      <c r="F36" s="74">
        <f>COUNTIF(DEP,E36)</f>
        <v>3</v>
      </c>
      <c r="G36" s="72">
        <f>AVERAGEIF(DEP,E36,DONA2)</f>
        <v>61966.666666666664</v>
      </c>
    </row>
    <row r="37" spans="1:7" s="60" customFormat="1" ht="16.899999999999999" customHeight="1" thickTop="1" thickBot="1" x14ac:dyDescent="0.25">
      <c r="A37" s="70" t="s">
        <v>45</v>
      </c>
      <c r="B37" s="71" t="s">
        <v>60</v>
      </c>
      <c r="C37" s="78">
        <v>50500</v>
      </c>
      <c r="D37" s="76"/>
    </row>
    <row r="38" spans="1:7" s="60" customFormat="1" ht="16.899999999999999" customHeight="1" thickTop="1" thickBot="1" x14ac:dyDescent="0.25">
      <c r="A38" s="70" t="s">
        <v>50</v>
      </c>
      <c r="B38" s="71" t="s">
        <v>61</v>
      </c>
      <c r="C38" s="78">
        <v>86900</v>
      </c>
      <c r="D38" s="76"/>
      <c r="E38" s="76"/>
      <c r="F38" s="76"/>
      <c r="G38" s="76"/>
    </row>
    <row r="39" spans="1:7" s="60" customFormat="1" ht="16.899999999999999" customHeight="1" thickTop="1" thickBot="1" x14ac:dyDescent="0.25">
      <c r="A39" s="70" t="s">
        <v>45</v>
      </c>
      <c r="B39" s="71" t="s">
        <v>63</v>
      </c>
      <c r="C39" s="78">
        <v>84600</v>
      </c>
      <c r="D39" s="76"/>
      <c r="E39" s="77"/>
      <c r="F39" s="77"/>
      <c r="G39" s="77"/>
    </row>
    <row r="40" spans="1:7" s="60" customFormat="1" ht="16.899999999999999" customHeight="1" thickTop="1" thickBot="1" x14ac:dyDescent="0.25">
      <c r="A40" s="70" t="s">
        <v>48</v>
      </c>
      <c r="B40" s="71" t="s">
        <v>62</v>
      </c>
      <c r="C40" s="78">
        <v>63600</v>
      </c>
      <c r="D40" s="76"/>
      <c r="E40" s="77"/>
      <c r="F40" s="77"/>
      <c r="G40" s="77"/>
    </row>
    <row r="41" spans="1:7" s="60" customFormat="1" ht="16.899999999999999" customHeight="1" thickTop="1" thickBot="1" x14ac:dyDescent="0.25">
      <c r="A41" s="70" t="s">
        <v>7</v>
      </c>
      <c r="B41" s="71" t="s">
        <v>64</v>
      </c>
      <c r="C41" s="78">
        <v>78000</v>
      </c>
      <c r="D41" s="76"/>
      <c r="E41" s="77"/>
      <c r="F41" s="77"/>
      <c r="G41" s="77"/>
    </row>
    <row r="42" spans="1:7" s="60" customFormat="1" ht="16.899999999999999" customHeight="1" thickTop="1" thickBot="1" x14ac:dyDescent="0.25">
      <c r="A42" s="70" t="s">
        <v>46</v>
      </c>
      <c r="B42" s="71" t="s">
        <v>65</v>
      </c>
      <c r="C42" s="78">
        <v>61100</v>
      </c>
      <c r="D42" s="76"/>
      <c r="E42" s="77"/>
      <c r="F42" s="77"/>
      <c r="G42" s="77"/>
    </row>
    <row r="43" spans="1:7" s="60" customFormat="1" ht="16.899999999999999" customHeight="1" thickTop="1" thickBot="1" x14ac:dyDescent="0.25">
      <c r="A43" s="70" t="s">
        <v>49</v>
      </c>
      <c r="B43" s="71" t="s">
        <v>66</v>
      </c>
      <c r="C43" s="78">
        <v>68900</v>
      </c>
      <c r="D43" s="76"/>
      <c r="E43" s="77"/>
      <c r="F43" s="77"/>
      <c r="G43" s="77"/>
    </row>
    <row r="44" spans="1:7" s="60" customFormat="1" ht="16.899999999999999" customHeight="1" thickTop="1" thickBot="1" x14ac:dyDescent="0.25">
      <c r="A44" s="70" t="s">
        <v>47</v>
      </c>
      <c r="B44" s="71" t="s">
        <v>67</v>
      </c>
      <c r="C44" s="78">
        <v>60400</v>
      </c>
      <c r="D44" s="76"/>
      <c r="E44" s="77"/>
      <c r="F44" s="77"/>
      <c r="G44" s="77"/>
    </row>
    <row r="45" spans="1:7" s="60" customFormat="1" ht="16.899999999999999" customHeight="1" thickTop="1" thickBot="1" x14ac:dyDescent="0.25">
      <c r="A45" s="70" t="s">
        <v>7</v>
      </c>
      <c r="B45" s="71" t="s">
        <v>68</v>
      </c>
      <c r="C45" s="78">
        <v>56900</v>
      </c>
      <c r="D45" s="76"/>
      <c r="E45" s="77"/>
      <c r="F45" s="77"/>
      <c r="G45" s="77"/>
    </row>
    <row r="46" spans="1:7" s="60" customFormat="1" ht="16.899999999999999" customHeight="1" thickTop="1" thickBot="1" x14ac:dyDescent="0.25">
      <c r="A46" s="70" t="s">
        <v>45</v>
      </c>
      <c r="B46" s="71" t="s">
        <v>70</v>
      </c>
      <c r="C46" s="78">
        <v>50800</v>
      </c>
      <c r="D46" s="76"/>
      <c r="E46" s="77"/>
      <c r="F46" s="77"/>
      <c r="G46" s="77"/>
    </row>
    <row r="47" spans="1:7" s="60" customFormat="1" ht="16.899999999999999" customHeight="1" thickTop="1" thickBot="1" x14ac:dyDescent="0.25">
      <c r="A47" s="70" t="s">
        <v>49</v>
      </c>
      <c r="B47" s="71" t="s">
        <v>69</v>
      </c>
      <c r="C47" s="78">
        <v>74800</v>
      </c>
      <c r="D47" s="76"/>
      <c r="E47" s="77"/>
      <c r="F47" s="77"/>
      <c r="G47" s="77"/>
    </row>
    <row r="48" spans="1:7" ht="13.5" thickTop="1" x14ac:dyDescent="0.2"/>
    <row r="49" spans="1:7" ht="40.15" customHeight="1" x14ac:dyDescent="0.2">
      <c r="A49" s="131" t="s">
        <v>81</v>
      </c>
      <c r="B49" s="132"/>
      <c r="C49" s="132"/>
      <c r="D49" s="132"/>
      <c r="E49" s="132"/>
      <c r="F49" s="132"/>
      <c r="G49" s="132"/>
    </row>
    <row r="50" spans="1:7" x14ac:dyDescent="0.2">
      <c r="F50" s="1"/>
    </row>
    <row r="51" spans="1:7" ht="20.25" x14ac:dyDescent="0.2">
      <c r="A51" s="132" t="s">
        <v>6</v>
      </c>
      <c r="B51" s="132"/>
      <c r="C51" s="132"/>
      <c r="E51" s="132" t="s">
        <v>25</v>
      </c>
      <c r="F51" s="132"/>
      <c r="G51" s="132"/>
    </row>
    <row r="52" spans="1:7" ht="13.5" thickBot="1" x14ac:dyDescent="0.25"/>
    <row r="53" spans="1:7" ht="30" customHeight="1" thickTop="1" thickBot="1" x14ac:dyDescent="0.25">
      <c r="A53" s="21" t="s">
        <v>71</v>
      </c>
      <c r="B53" s="22" t="s">
        <v>94</v>
      </c>
      <c r="C53" s="23" t="s">
        <v>72</v>
      </c>
      <c r="D53" s="12"/>
      <c r="E53" s="30" t="s">
        <v>71</v>
      </c>
      <c r="F53" s="24" t="s">
        <v>95</v>
      </c>
      <c r="G53" s="26" t="s">
        <v>101</v>
      </c>
    </row>
    <row r="54" spans="1:7" ht="14.25" thickTop="1" thickBot="1" x14ac:dyDescent="0.25">
      <c r="A54" s="19" t="s">
        <v>73</v>
      </c>
      <c r="B54" s="20" t="s">
        <v>82</v>
      </c>
      <c r="C54" s="80">
        <v>77800</v>
      </c>
      <c r="D54" s="12"/>
      <c r="E54" s="14" t="s">
        <v>74</v>
      </c>
      <c r="F54" s="16">
        <f>COUNTIF(ESTA,E54)</f>
        <v>8</v>
      </c>
      <c r="G54" s="15">
        <f>AVERAGEIF(ESTA,E54,VENTA)</f>
        <v>49812.5</v>
      </c>
    </row>
    <row r="55" spans="1:7" ht="14.25" thickTop="1" thickBot="1" x14ac:dyDescent="0.25">
      <c r="A55" s="19" t="s">
        <v>74</v>
      </c>
      <c r="B55" s="20" t="s">
        <v>87</v>
      </c>
      <c r="C55" s="80">
        <v>62700</v>
      </c>
      <c r="D55" s="12"/>
      <c r="E55" s="14" t="s">
        <v>73</v>
      </c>
      <c r="F55" s="16">
        <f>COUNTIF(ESTA,E55)</f>
        <v>7</v>
      </c>
      <c r="G55" s="15">
        <f>AVERAGEIF(ESTA,E55,VENTA)</f>
        <v>46828.571428571428</v>
      </c>
    </row>
    <row r="56" spans="1:7" ht="14.25" thickTop="1" thickBot="1" x14ac:dyDescent="0.25">
      <c r="A56" s="19" t="s">
        <v>75</v>
      </c>
      <c r="B56" s="20" t="s">
        <v>83</v>
      </c>
      <c r="C56" s="80">
        <v>20900</v>
      </c>
      <c r="D56" s="12"/>
      <c r="E56" s="14" t="s">
        <v>75</v>
      </c>
      <c r="F56" s="16">
        <f>COUNTIF(ESTA,E56)</f>
        <v>4</v>
      </c>
      <c r="G56" s="15">
        <f>AVERAGEIF(ESTA,E56,VENTA)</f>
        <v>48800</v>
      </c>
    </row>
    <row r="57" spans="1:7" ht="14.25" thickTop="1" thickBot="1" x14ac:dyDescent="0.25">
      <c r="A57" s="19" t="s">
        <v>76</v>
      </c>
      <c r="B57" s="20" t="s">
        <v>84</v>
      </c>
      <c r="C57" s="80">
        <v>45800</v>
      </c>
      <c r="D57" s="12"/>
      <c r="E57" s="14" t="s">
        <v>76</v>
      </c>
      <c r="F57" s="16">
        <f>COUNTIF(ESTA,E57)</f>
        <v>5</v>
      </c>
      <c r="G57" s="15">
        <f>AVERAGEIF(ESTA,E57,VENTA)</f>
        <v>46960</v>
      </c>
    </row>
    <row r="58" spans="1:7" ht="14.25" thickTop="1" thickBot="1" x14ac:dyDescent="0.25">
      <c r="A58" s="19" t="s">
        <v>73</v>
      </c>
      <c r="B58" s="20" t="s">
        <v>85</v>
      </c>
      <c r="C58" s="80">
        <v>34400</v>
      </c>
      <c r="D58" s="12"/>
      <c r="E58" s="13"/>
      <c r="F58" s="13"/>
      <c r="G58" s="13"/>
    </row>
    <row r="59" spans="1:7" ht="14.25" thickTop="1" thickBot="1" x14ac:dyDescent="0.25">
      <c r="A59" s="19" t="s">
        <v>74</v>
      </c>
      <c r="B59" s="20" t="s">
        <v>86</v>
      </c>
      <c r="C59" s="80">
        <v>30400</v>
      </c>
      <c r="D59" s="12"/>
      <c r="E59" s="31" t="s">
        <v>77</v>
      </c>
      <c r="F59" s="32">
        <f>MAX(VENTA)</f>
        <v>77800</v>
      </c>
    </row>
    <row r="60" spans="1:7" ht="14.25" thickTop="1" thickBot="1" x14ac:dyDescent="0.25">
      <c r="A60" s="19" t="s">
        <v>75</v>
      </c>
      <c r="B60" s="20" t="s">
        <v>88</v>
      </c>
      <c r="C60" s="80">
        <v>46600</v>
      </c>
      <c r="D60" s="12"/>
      <c r="E60" s="31" t="s">
        <v>78</v>
      </c>
      <c r="F60" s="32">
        <f>MIN(VENTA)</f>
        <v>11000</v>
      </c>
    </row>
    <row r="61" spans="1:7" ht="14.25" thickTop="1" thickBot="1" x14ac:dyDescent="0.25">
      <c r="A61" s="19" t="s">
        <v>76</v>
      </c>
      <c r="B61" s="20" t="s">
        <v>89</v>
      </c>
      <c r="C61" s="80">
        <v>36800</v>
      </c>
      <c r="D61" s="12"/>
      <c r="E61" s="31" t="s">
        <v>79</v>
      </c>
      <c r="F61" s="32">
        <f>AVERAGE(VENTA)</f>
        <v>48179.166666666664</v>
      </c>
    </row>
    <row r="62" spans="1:7" ht="14.25" thickTop="1" thickBot="1" x14ac:dyDescent="0.25">
      <c r="A62" s="19" t="s">
        <v>73</v>
      </c>
      <c r="B62" s="20" t="s">
        <v>90</v>
      </c>
      <c r="C62" s="80">
        <v>11000</v>
      </c>
      <c r="D62" s="12"/>
      <c r="E62" s="31" t="s">
        <v>80</v>
      </c>
      <c r="F62" s="33">
        <f>COUNTA(VENTA)</f>
        <v>24</v>
      </c>
    </row>
    <row r="63" spans="1:7" ht="14.25" thickTop="1" thickBot="1" x14ac:dyDescent="0.25">
      <c r="A63" s="19" t="s">
        <v>74</v>
      </c>
      <c r="B63" s="20" t="s">
        <v>91</v>
      </c>
      <c r="C63" s="80">
        <v>73000</v>
      </c>
      <c r="D63" s="12"/>
      <c r="E63" s="31" t="s">
        <v>212</v>
      </c>
      <c r="F63" s="33">
        <f>COUNTIF(VENTA,"&gt;50000")</f>
        <v>11</v>
      </c>
    </row>
    <row r="64" spans="1:7" ht="14.25" thickTop="1" thickBot="1" x14ac:dyDescent="0.25">
      <c r="A64" s="19" t="s">
        <v>75</v>
      </c>
      <c r="B64" s="20" t="s">
        <v>92</v>
      </c>
      <c r="C64" s="80">
        <v>76700</v>
      </c>
      <c r="D64" s="12"/>
      <c r="E64" s="31" t="s">
        <v>213</v>
      </c>
      <c r="F64" s="33">
        <f>COUNTIF(VENTA,"&lt;=50000")</f>
        <v>13</v>
      </c>
    </row>
    <row r="65" spans="1:7" ht="14.25" thickTop="1" thickBot="1" x14ac:dyDescent="0.25">
      <c r="A65" s="19" t="s">
        <v>74</v>
      </c>
      <c r="B65" s="20" t="s">
        <v>93</v>
      </c>
      <c r="C65" s="80">
        <v>32600</v>
      </c>
      <c r="D65" s="12"/>
      <c r="E65" s="13"/>
      <c r="F65" s="12"/>
      <c r="G65" s="13"/>
    </row>
    <row r="66" spans="1:7" ht="14.25" thickTop="1" thickBot="1" x14ac:dyDescent="0.25">
      <c r="A66" s="19" t="s">
        <v>73</v>
      </c>
      <c r="B66" s="20" t="s">
        <v>162</v>
      </c>
      <c r="C66" s="80">
        <v>69800</v>
      </c>
      <c r="D66" s="18"/>
      <c r="E66" s="13"/>
      <c r="F66" s="18"/>
      <c r="G66" s="18"/>
    </row>
    <row r="67" spans="1:7" ht="14.25" thickTop="1" thickBot="1" x14ac:dyDescent="0.25">
      <c r="A67" s="19" t="s">
        <v>76</v>
      </c>
      <c r="B67" s="20" t="s">
        <v>163</v>
      </c>
      <c r="C67" s="80">
        <v>64200</v>
      </c>
      <c r="D67" s="18"/>
      <c r="E67" s="13"/>
      <c r="F67" s="18"/>
      <c r="G67" s="18"/>
    </row>
    <row r="68" spans="1:7" ht="14.25" thickTop="1" thickBot="1" x14ac:dyDescent="0.25">
      <c r="A68" s="19" t="s">
        <v>74</v>
      </c>
      <c r="B68" s="20" t="s">
        <v>164</v>
      </c>
      <c r="C68" s="80">
        <v>46800</v>
      </c>
      <c r="E68" s="13"/>
    </row>
    <row r="69" spans="1:7" ht="14.25" thickTop="1" thickBot="1" x14ac:dyDescent="0.25">
      <c r="A69" s="19" t="s">
        <v>76</v>
      </c>
      <c r="B69" s="20" t="s">
        <v>165</v>
      </c>
      <c r="C69" s="80">
        <v>76100</v>
      </c>
      <c r="E69" s="13"/>
    </row>
    <row r="70" spans="1:7" ht="14.25" thickTop="1" thickBot="1" x14ac:dyDescent="0.25">
      <c r="A70" s="19" t="s">
        <v>73</v>
      </c>
      <c r="B70" s="20" t="s">
        <v>166</v>
      </c>
      <c r="C70" s="80">
        <v>62500</v>
      </c>
      <c r="E70" s="13"/>
    </row>
    <row r="71" spans="1:7" ht="14.25" thickTop="1" thickBot="1" x14ac:dyDescent="0.25">
      <c r="A71" s="19" t="s">
        <v>74</v>
      </c>
      <c r="B71" s="20" t="s">
        <v>167</v>
      </c>
      <c r="C71" s="80">
        <v>63800</v>
      </c>
    </row>
    <row r="72" spans="1:7" ht="14.25" thickTop="1" thickBot="1" x14ac:dyDescent="0.25">
      <c r="A72" s="19" t="s">
        <v>73</v>
      </c>
      <c r="B72" s="20" t="s">
        <v>168</v>
      </c>
      <c r="C72" s="80">
        <v>22900</v>
      </c>
    </row>
    <row r="73" spans="1:7" ht="14.25" thickTop="1" thickBot="1" x14ac:dyDescent="0.25">
      <c r="A73" s="19" t="s">
        <v>76</v>
      </c>
      <c r="B73" s="20" t="s">
        <v>169</v>
      </c>
      <c r="C73" s="80">
        <v>11900</v>
      </c>
    </row>
    <row r="74" spans="1:7" ht="14.25" thickTop="1" thickBot="1" x14ac:dyDescent="0.25">
      <c r="A74" s="19" t="s">
        <v>73</v>
      </c>
      <c r="B74" s="20" t="s">
        <v>170</v>
      </c>
      <c r="C74" s="80">
        <v>49400</v>
      </c>
    </row>
    <row r="75" spans="1:7" ht="14.25" thickTop="1" thickBot="1" x14ac:dyDescent="0.25">
      <c r="A75" s="19" t="s">
        <v>74</v>
      </c>
      <c r="B75" s="20" t="s">
        <v>171</v>
      </c>
      <c r="C75" s="80">
        <v>61100</v>
      </c>
    </row>
    <row r="76" spans="1:7" ht="14.25" thickTop="1" thickBot="1" x14ac:dyDescent="0.25">
      <c r="A76" s="19" t="s">
        <v>75</v>
      </c>
      <c r="B76" s="20" t="s">
        <v>172</v>
      </c>
      <c r="C76" s="80">
        <v>51000</v>
      </c>
    </row>
    <row r="77" spans="1:7" ht="14.25" thickTop="1" thickBot="1" x14ac:dyDescent="0.25">
      <c r="A77" s="19" t="s">
        <v>74</v>
      </c>
      <c r="B77" s="20" t="s">
        <v>173</v>
      </c>
      <c r="C77" s="80">
        <v>28100</v>
      </c>
    </row>
    <row r="78" spans="1:7" ht="14.25" thickTop="1" thickBot="1" x14ac:dyDescent="0.25"/>
    <row r="79" spans="1:7" ht="14.25" thickTop="1" thickBot="1" x14ac:dyDescent="0.25">
      <c r="A79" s="129" t="s">
        <v>143</v>
      </c>
      <c r="B79" s="130"/>
      <c r="C79" s="135">
        <f>SUM(C54:C77)</f>
        <v>1156300</v>
      </c>
    </row>
    <row r="80" spans="1:7" ht="13.5" thickTop="1" x14ac:dyDescent="0.2"/>
  </sheetData>
  <mergeCells count="10">
    <mergeCell ref="A1:G1"/>
    <mergeCell ref="A25:G25"/>
    <mergeCell ref="E3:G3"/>
    <mergeCell ref="A27:C27"/>
    <mergeCell ref="E27:G27"/>
    <mergeCell ref="A79:B79"/>
    <mergeCell ref="A49:G49"/>
    <mergeCell ref="A51:C51"/>
    <mergeCell ref="E51:G51"/>
    <mergeCell ref="A3:C3"/>
  </mergeCells>
  <pageMargins left="0.75" right="0.75" top="1" bottom="1" header="0" footer="0"/>
  <pageSetup paperSize="9" orientation="portrait" horizontalDpi="180" verticalDpi="18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opLeftCell="A13" zoomScale="115" zoomScaleNormal="115" workbookViewId="0">
      <selection activeCell="F28" sqref="F28"/>
    </sheetView>
  </sheetViews>
  <sheetFormatPr baseColWidth="10" defaultColWidth="11.42578125" defaultRowHeight="12.75" x14ac:dyDescent="0.2"/>
  <cols>
    <col min="1" max="1" width="7.28515625" style="37" bestFit="1" customWidth="1"/>
    <col min="2" max="2" width="17.7109375" style="37" customWidth="1"/>
    <col min="3" max="3" width="9.28515625" style="37" bestFit="1" customWidth="1"/>
    <col min="4" max="4" width="11.7109375" style="37" bestFit="1" customWidth="1"/>
    <col min="5" max="5" width="6.7109375" style="37" customWidth="1"/>
    <col min="6" max="6" width="15" style="37" customWidth="1"/>
    <col min="7" max="7" width="7.7109375" style="37" customWidth="1"/>
    <col min="8" max="8" width="30.42578125" style="37" bestFit="1" customWidth="1"/>
    <col min="9" max="9" width="4.28515625" style="37" customWidth="1"/>
    <col min="10" max="10" width="16.28515625" style="37" customWidth="1"/>
    <col min="11" max="16384" width="11.42578125" style="37"/>
  </cols>
  <sheetData>
    <row r="2" spans="1:6" ht="25.5" x14ac:dyDescent="0.2">
      <c r="A2" s="35" t="s">
        <v>144</v>
      </c>
      <c r="B2" s="35" t="s">
        <v>145</v>
      </c>
      <c r="C2" s="35" t="s">
        <v>146</v>
      </c>
      <c r="D2" s="36" t="s">
        <v>102</v>
      </c>
      <c r="E2" s="36" t="s">
        <v>103</v>
      </c>
      <c r="F2" s="36" t="s">
        <v>104</v>
      </c>
    </row>
    <row r="3" spans="1:6" s="85" customFormat="1" ht="18" customHeight="1" x14ac:dyDescent="0.2">
      <c r="A3" s="81" t="s">
        <v>105</v>
      </c>
      <c r="B3" s="82" t="s">
        <v>140</v>
      </c>
      <c r="C3" s="81" t="s">
        <v>141</v>
      </c>
      <c r="D3" s="83">
        <v>320</v>
      </c>
      <c r="E3" s="84">
        <v>75</v>
      </c>
      <c r="F3" s="93">
        <f>D3*E3</f>
        <v>24000</v>
      </c>
    </row>
    <row r="4" spans="1:6" s="85" customFormat="1" ht="18" customHeight="1" x14ac:dyDescent="0.2">
      <c r="A4" s="81" t="s">
        <v>147</v>
      </c>
      <c r="B4" s="82" t="s">
        <v>111</v>
      </c>
      <c r="C4" s="81" t="s">
        <v>114</v>
      </c>
      <c r="D4" s="86">
        <v>295</v>
      </c>
      <c r="E4" s="87">
        <v>55</v>
      </c>
      <c r="F4" s="93">
        <f t="shared" ref="F4:F18" si="0">D4*E4</f>
        <v>16225</v>
      </c>
    </row>
    <row r="5" spans="1:6" s="85" customFormat="1" ht="18" customHeight="1" x14ac:dyDescent="0.2">
      <c r="A5" s="81" t="s">
        <v>148</v>
      </c>
      <c r="B5" s="82" t="s">
        <v>129</v>
      </c>
      <c r="C5" s="81" t="s">
        <v>130</v>
      </c>
      <c r="D5" s="86">
        <v>65</v>
      </c>
      <c r="E5" s="87">
        <v>84</v>
      </c>
      <c r="F5" s="93">
        <f t="shared" si="0"/>
        <v>5460</v>
      </c>
    </row>
    <row r="6" spans="1:6" s="85" customFormat="1" ht="18" customHeight="1" x14ac:dyDescent="0.2">
      <c r="A6" s="81" t="s">
        <v>149</v>
      </c>
      <c r="B6" s="82" t="s">
        <v>129</v>
      </c>
      <c r="C6" s="81" t="s">
        <v>132</v>
      </c>
      <c r="D6" s="86">
        <v>63</v>
      </c>
      <c r="E6" s="87">
        <v>98</v>
      </c>
      <c r="F6" s="93">
        <f t="shared" si="0"/>
        <v>6174</v>
      </c>
    </row>
    <row r="7" spans="1:6" s="85" customFormat="1" ht="18" customHeight="1" x14ac:dyDescent="0.2">
      <c r="A7" s="81" t="s">
        <v>150</v>
      </c>
      <c r="B7" s="82" t="s">
        <v>106</v>
      </c>
      <c r="C7" s="81" t="s">
        <v>107</v>
      </c>
      <c r="D7" s="86">
        <v>90</v>
      </c>
      <c r="E7" s="87">
        <v>53</v>
      </c>
      <c r="F7" s="93">
        <f t="shared" si="0"/>
        <v>4770</v>
      </c>
    </row>
    <row r="8" spans="1:6" s="85" customFormat="1" ht="18" customHeight="1" x14ac:dyDescent="0.2">
      <c r="A8" s="81" t="s">
        <v>151</v>
      </c>
      <c r="B8" s="82" t="s">
        <v>106</v>
      </c>
      <c r="C8" s="81" t="s">
        <v>109</v>
      </c>
      <c r="D8" s="86">
        <v>125</v>
      </c>
      <c r="E8" s="87">
        <v>28</v>
      </c>
      <c r="F8" s="93">
        <f t="shared" si="0"/>
        <v>3500</v>
      </c>
    </row>
    <row r="9" spans="1:6" s="85" customFormat="1" ht="18" customHeight="1" x14ac:dyDescent="0.2">
      <c r="A9" s="81" t="s">
        <v>152</v>
      </c>
      <c r="B9" s="82" t="s">
        <v>140</v>
      </c>
      <c r="C9" s="81" t="s">
        <v>142</v>
      </c>
      <c r="D9" s="86">
        <v>180</v>
      </c>
      <c r="E9" s="87">
        <v>80</v>
      </c>
      <c r="F9" s="93">
        <f t="shared" si="0"/>
        <v>14400</v>
      </c>
    </row>
    <row r="10" spans="1:6" s="85" customFormat="1" ht="18" customHeight="1" x14ac:dyDescent="0.2">
      <c r="A10" s="81" t="s">
        <v>153</v>
      </c>
      <c r="B10" s="82" t="s">
        <v>137</v>
      </c>
      <c r="C10" s="81" t="s">
        <v>138</v>
      </c>
      <c r="D10" s="86">
        <v>320</v>
      </c>
      <c r="E10" s="87">
        <v>42</v>
      </c>
      <c r="F10" s="93">
        <f t="shared" si="0"/>
        <v>13440</v>
      </c>
    </row>
    <row r="11" spans="1:6" s="85" customFormat="1" ht="18" customHeight="1" x14ac:dyDescent="0.2">
      <c r="A11" s="81" t="s">
        <v>154</v>
      </c>
      <c r="B11" s="82" t="s">
        <v>137</v>
      </c>
      <c r="C11" s="81" t="s">
        <v>139</v>
      </c>
      <c r="D11" s="86">
        <v>350</v>
      </c>
      <c r="E11" s="87">
        <v>20</v>
      </c>
      <c r="F11" s="93">
        <f t="shared" si="0"/>
        <v>7000</v>
      </c>
    </row>
    <row r="12" spans="1:6" s="85" customFormat="1" ht="18" customHeight="1" x14ac:dyDescent="0.2">
      <c r="A12" s="81" t="s">
        <v>155</v>
      </c>
      <c r="B12" s="82" t="s">
        <v>122</v>
      </c>
      <c r="C12" s="81" t="s">
        <v>123</v>
      </c>
      <c r="D12" s="86">
        <v>290</v>
      </c>
      <c r="E12" s="87">
        <v>20</v>
      </c>
      <c r="F12" s="93">
        <f t="shared" si="0"/>
        <v>5800</v>
      </c>
    </row>
    <row r="13" spans="1:6" s="85" customFormat="1" ht="18" customHeight="1" x14ac:dyDescent="0.2">
      <c r="A13" s="81" t="s">
        <v>156</v>
      </c>
      <c r="B13" s="82" t="s">
        <v>122</v>
      </c>
      <c r="C13" s="81" t="s">
        <v>124</v>
      </c>
      <c r="D13" s="86">
        <v>230</v>
      </c>
      <c r="E13" s="87">
        <v>52</v>
      </c>
      <c r="F13" s="93">
        <f t="shared" si="0"/>
        <v>11960</v>
      </c>
    </row>
    <row r="14" spans="1:6" s="85" customFormat="1" ht="18" customHeight="1" x14ac:dyDescent="0.2">
      <c r="A14" s="81" t="s">
        <v>157</v>
      </c>
      <c r="B14" s="82" t="s">
        <v>126</v>
      </c>
      <c r="C14" s="81" t="s">
        <v>127</v>
      </c>
      <c r="D14" s="86">
        <v>665</v>
      </c>
      <c r="E14" s="87">
        <v>65</v>
      </c>
      <c r="F14" s="93">
        <f t="shared" si="0"/>
        <v>43225</v>
      </c>
    </row>
    <row r="15" spans="1:6" s="85" customFormat="1" ht="18" customHeight="1" x14ac:dyDescent="0.2">
      <c r="A15" s="81" t="s">
        <v>158</v>
      </c>
      <c r="B15" s="82" t="s">
        <v>119</v>
      </c>
      <c r="C15" s="81" t="s">
        <v>120</v>
      </c>
      <c r="D15" s="86">
        <v>105</v>
      </c>
      <c r="E15" s="87">
        <v>60</v>
      </c>
      <c r="F15" s="93">
        <f t="shared" si="0"/>
        <v>6300</v>
      </c>
    </row>
    <row r="16" spans="1:6" s="85" customFormat="1" ht="18" customHeight="1" x14ac:dyDescent="0.2">
      <c r="A16" s="81" t="s">
        <v>159</v>
      </c>
      <c r="B16" s="82" t="s">
        <v>111</v>
      </c>
      <c r="C16" s="81" t="s">
        <v>112</v>
      </c>
      <c r="D16" s="86">
        <v>205</v>
      </c>
      <c r="E16" s="87">
        <v>50</v>
      </c>
      <c r="F16" s="93">
        <f t="shared" si="0"/>
        <v>10250</v>
      </c>
    </row>
    <row r="17" spans="1:6" s="85" customFormat="1" ht="18" customHeight="1" x14ac:dyDescent="0.2">
      <c r="A17" s="81" t="s">
        <v>160</v>
      </c>
      <c r="B17" s="82" t="s">
        <v>134</v>
      </c>
      <c r="C17" s="81" t="s">
        <v>135</v>
      </c>
      <c r="D17" s="86">
        <v>90</v>
      </c>
      <c r="E17" s="87">
        <v>30</v>
      </c>
      <c r="F17" s="93">
        <f t="shared" si="0"/>
        <v>2700</v>
      </c>
    </row>
    <row r="18" spans="1:6" s="85" customFormat="1" ht="18" customHeight="1" x14ac:dyDescent="0.2">
      <c r="A18" s="81" t="s">
        <v>161</v>
      </c>
      <c r="B18" s="82" t="s">
        <v>116</v>
      </c>
      <c r="C18" s="81" t="s">
        <v>117</v>
      </c>
      <c r="D18" s="86">
        <v>65</v>
      </c>
      <c r="E18" s="87">
        <v>10</v>
      </c>
      <c r="F18" s="93">
        <f t="shared" si="0"/>
        <v>650</v>
      </c>
    </row>
    <row r="19" spans="1:6" s="85" customFormat="1" ht="18" customHeight="1" x14ac:dyDescent="0.2">
      <c r="E19" s="35" t="s">
        <v>143</v>
      </c>
      <c r="F19" s="93">
        <f>SUM(F3:F18)</f>
        <v>175854</v>
      </c>
    </row>
  </sheetData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15" zoomScaleNormal="115" workbookViewId="0">
      <selection activeCell="C10" sqref="C10"/>
    </sheetView>
  </sheetViews>
  <sheetFormatPr baseColWidth="10" defaultColWidth="11.5703125" defaultRowHeight="18" customHeight="1" x14ac:dyDescent="0.2"/>
  <cols>
    <col min="1" max="1" width="30.42578125" style="77" bestFit="1" customWidth="1"/>
    <col min="2" max="2" width="2.28515625" style="77" bestFit="1" customWidth="1"/>
    <col min="3" max="3" width="19.42578125" style="77" customWidth="1"/>
    <col min="4" max="16384" width="11.5703125" style="77"/>
  </cols>
  <sheetData>
    <row r="1" spans="1:3" ht="18" customHeight="1" x14ac:dyDescent="0.2">
      <c r="A1" s="88"/>
      <c r="B1" s="88"/>
      <c r="C1" s="88"/>
    </row>
    <row r="2" spans="1:3" ht="18" customHeight="1" x14ac:dyDescent="0.2">
      <c r="A2" s="88"/>
      <c r="B2" s="88"/>
      <c r="C2" s="34" t="s">
        <v>108</v>
      </c>
    </row>
    <row r="3" spans="1:3" ht="18" customHeight="1" x14ac:dyDescent="0.2">
      <c r="A3" s="89" t="s">
        <v>113</v>
      </c>
      <c r="B3" s="90" t="s">
        <v>110</v>
      </c>
      <c r="C3" s="91">
        <f>SUM(Productos!E3:E18)</f>
        <v>822</v>
      </c>
    </row>
    <row r="4" spans="1:3" ht="18" customHeight="1" x14ac:dyDescent="0.2">
      <c r="A4" s="89" t="s">
        <v>115</v>
      </c>
      <c r="B4" s="90" t="s">
        <v>110</v>
      </c>
      <c r="C4" s="91">
        <f>MAX(UV)</f>
        <v>98</v>
      </c>
    </row>
    <row r="5" spans="1:3" ht="18" customHeight="1" x14ac:dyDescent="0.2">
      <c r="A5" s="89" t="s">
        <v>118</v>
      </c>
      <c r="B5" s="90" t="s">
        <v>110</v>
      </c>
      <c r="C5" s="91">
        <f>MIN(UV)</f>
        <v>10</v>
      </c>
    </row>
    <row r="6" spans="1:3" ht="18" customHeight="1" x14ac:dyDescent="0.2">
      <c r="A6" s="89" t="s">
        <v>121</v>
      </c>
      <c r="B6" s="90" t="s">
        <v>110</v>
      </c>
      <c r="C6" s="91">
        <f>AVERAGE(UV)</f>
        <v>51.375</v>
      </c>
    </row>
    <row r="7" spans="1:3" ht="18" customHeight="1" x14ac:dyDescent="0.2">
      <c r="A7" s="89" t="s">
        <v>174</v>
      </c>
      <c r="B7" s="90" t="s">
        <v>110</v>
      </c>
      <c r="C7" s="91">
        <f>_xlfn.MODE.SNGL(UV)</f>
        <v>20</v>
      </c>
    </row>
    <row r="8" spans="1:3" ht="18" customHeight="1" x14ac:dyDescent="0.2">
      <c r="A8" s="88"/>
      <c r="B8" s="88"/>
      <c r="C8" s="88"/>
    </row>
    <row r="9" spans="1:3" ht="18" customHeight="1" x14ac:dyDescent="0.2">
      <c r="A9" s="88"/>
      <c r="B9" s="88"/>
      <c r="C9" s="34" t="s">
        <v>125</v>
      </c>
    </row>
    <row r="10" spans="1:3" ht="18" customHeight="1" x14ac:dyDescent="0.2">
      <c r="A10" s="89" t="s">
        <v>128</v>
      </c>
      <c r="B10" s="90" t="s">
        <v>110</v>
      </c>
      <c r="C10" s="92"/>
    </row>
    <row r="11" spans="1:3" ht="18" customHeight="1" x14ac:dyDescent="0.2">
      <c r="A11" s="89" t="s">
        <v>131</v>
      </c>
      <c r="B11" s="90" t="s">
        <v>110</v>
      </c>
      <c r="C11" s="92"/>
    </row>
    <row r="12" spans="1:3" ht="18" customHeight="1" x14ac:dyDescent="0.2">
      <c r="A12" s="89" t="s">
        <v>133</v>
      </c>
      <c r="B12" s="90" t="s">
        <v>110</v>
      </c>
      <c r="C12" s="92"/>
    </row>
    <row r="13" spans="1:3" ht="18" customHeight="1" x14ac:dyDescent="0.2">
      <c r="A13" s="89" t="s">
        <v>136</v>
      </c>
      <c r="B13" s="90" t="s">
        <v>110</v>
      </c>
      <c r="C13" s="92"/>
    </row>
    <row r="14" spans="1:3" ht="18" customHeight="1" x14ac:dyDescent="0.2">
      <c r="A14" s="89" t="s">
        <v>175</v>
      </c>
      <c r="B14" s="90" t="s">
        <v>110</v>
      </c>
      <c r="C14" s="91"/>
    </row>
    <row r="15" spans="1:3" ht="18" customHeight="1" x14ac:dyDescent="0.2">
      <c r="A15" s="88"/>
      <c r="B15" s="88"/>
      <c r="C15" s="88"/>
    </row>
    <row r="16" spans="1:3" ht="18" customHeight="1" x14ac:dyDescent="0.2">
      <c r="A16" s="88"/>
      <c r="B16" s="88"/>
      <c r="C16" s="88"/>
    </row>
  </sheetData>
  <pageMargins left="0.75" right="0.75" top="1" bottom="1" header="0" footer="0"/>
  <pageSetup paperSize="9"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tabSelected="1" topLeftCell="E22" workbookViewId="0">
      <selection activeCell="K28" sqref="K28"/>
    </sheetView>
  </sheetViews>
  <sheetFormatPr baseColWidth="10" defaultColWidth="11.5703125" defaultRowHeight="18" customHeight="1" x14ac:dyDescent="0.2"/>
  <cols>
    <col min="1" max="1" width="5.7109375" style="38" customWidth="1"/>
    <col min="2" max="4" width="15.7109375" style="38" customWidth="1"/>
    <col min="5" max="5" width="5.7109375" style="38" customWidth="1"/>
    <col min="6" max="8" width="15.7109375" style="38" customWidth="1"/>
    <col min="9" max="9" width="5.7109375" style="38" customWidth="1"/>
    <col min="10" max="11" width="15.7109375" style="38" customWidth="1"/>
    <col min="12" max="12" width="5.7109375" style="38" customWidth="1"/>
    <col min="13" max="14" width="15.7109375" style="38" customWidth="1"/>
    <col min="15" max="16384" width="11.5703125" style="38"/>
  </cols>
  <sheetData>
    <row r="1" spans="2:14" ht="34.9" customHeight="1" x14ac:dyDescent="0.2">
      <c r="B1" s="128" t="s">
        <v>181</v>
      </c>
      <c r="C1" s="128"/>
      <c r="D1" s="128"/>
      <c r="F1" s="128" t="s">
        <v>182</v>
      </c>
      <c r="G1" s="128"/>
      <c r="H1" s="128"/>
      <c r="J1" s="128" t="s">
        <v>183</v>
      </c>
      <c r="K1" s="128"/>
      <c r="M1" s="128" t="s">
        <v>184</v>
      </c>
      <c r="N1" s="128"/>
    </row>
    <row r="2" spans="2:14" ht="18" customHeight="1" thickBot="1" x14ac:dyDescent="0.25">
      <c r="B2" s="124" t="s">
        <v>185</v>
      </c>
      <c r="C2" s="124"/>
      <c r="D2" s="124"/>
      <c r="F2" s="124" t="s">
        <v>185</v>
      </c>
      <c r="G2" s="124"/>
      <c r="H2" s="124"/>
    </row>
    <row r="3" spans="2:14" ht="18" customHeight="1" thickTop="1" thickBot="1" x14ac:dyDescent="0.25">
      <c r="B3" s="124" t="s">
        <v>186</v>
      </c>
      <c r="C3" s="124"/>
      <c r="D3" s="124"/>
      <c r="F3" s="124" t="s">
        <v>186</v>
      </c>
      <c r="G3" s="124"/>
      <c r="H3" s="124"/>
      <c r="J3" s="39" t="s">
        <v>187</v>
      </c>
      <c r="K3" s="40" t="s">
        <v>188</v>
      </c>
      <c r="M3" s="39" t="s">
        <v>187</v>
      </c>
      <c r="N3" s="40" t="s">
        <v>188</v>
      </c>
    </row>
    <row r="4" spans="2:14" ht="18" customHeight="1" thickTop="1" thickBot="1" x14ac:dyDescent="0.25">
      <c r="B4" s="124" t="s">
        <v>189</v>
      </c>
      <c r="C4" s="124"/>
      <c r="D4" s="124"/>
      <c r="F4" s="124" t="s">
        <v>189</v>
      </c>
      <c r="G4" s="124"/>
      <c r="H4" s="124"/>
      <c r="J4" s="41" t="s">
        <v>176</v>
      </c>
      <c r="K4" s="42">
        <v>2600</v>
      </c>
      <c r="M4" s="41" t="s">
        <v>176</v>
      </c>
      <c r="N4" s="42">
        <v>2600</v>
      </c>
    </row>
    <row r="5" spans="2:14" ht="18" customHeight="1" thickTop="1" thickBot="1" x14ac:dyDescent="0.25">
      <c r="B5" s="124" t="s">
        <v>190</v>
      </c>
      <c r="C5" s="124"/>
      <c r="D5" s="124"/>
      <c r="F5" s="124" t="s">
        <v>190</v>
      </c>
      <c r="G5" s="124"/>
      <c r="H5" s="124"/>
      <c r="J5" s="41" t="s">
        <v>176</v>
      </c>
      <c r="K5" s="42">
        <v>1800</v>
      </c>
      <c r="M5" s="41" t="s">
        <v>176</v>
      </c>
      <c r="N5" s="42">
        <v>1800</v>
      </c>
    </row>
    <row r="6" spans="2:14" ht="18" customHeight="1" thickTop="1" thickBot="1" x14ac:dyDescent="0.25">
      <c r="B6" s="124" t="s">
        <v>191</v>
      </c>
      <c r="C6" s="124"/>
      <c r="D6" s="124"/>
      <c r="F6" s="124" t="s">
        <v>191</v>
      </c>
      <c r="G6" s="124"/>
      <c r="H6" s="124"/>
      <c r="J6" s="41" t="s">
        <v>177</v>
      </c>
      <c r="K6" s="42">
        <v>1000</v>
      </c>
      <c r="M6" s="41" t="s">
        <v>177</v>
      </c>
      <c r="N6" s="42">
        <v>1000</v>
      </c>
    </row>
    <row r="7" spans="2:14" ht="18" customHeight="1" thickTop="1" thickBot="1" x14ac:dyDescent="0.25">
      <c r="J7" s="41" t="s">
        <v>178</v>
      </c>
      <c r="K7" s="42">
        <v>1500</v>
      </c>
      <c r="M7" s="41" t="s">
        <v>178</v>
      </c>
      <c r="N7" s="42">
        <v>1500</v>
      </c>
    </row>
    <row r="8" spans="2:14" ht="18" customHeight="1" thickTop="1" thickBot="1" x14ac:dyDescent="0.25">
      <c r="B8" s="125" t="s">
        <v>208</v>
      </c>
      <c r="C8" s="126"/>
      <c r="D8" s="127"/>
      <c r="E8" s="46"/>
      <c r="F8" s="125" t="s">
        <v>209</v>
      </c>
      <c r="G8" s="126"/>
      <c r="H8" s="127"/>
      <c r="J8" s="41" t="s">
        <v>178</v>
      </c>
      <c r="K8" s="42">
        <v>1600</v>
      </c>
      <c r="M8" s="41" t="s">
        <v>178</v>
      </c>
      <c r="N8" s="42">
        <v>1600</v>
      </c>
    </row>
    <row r="9" spans="2:14" ht="18" customHeight="1" thickTop="1" thickBot="1" x14ac:dyDescent="0.25">
      <c r="B9" s="43" t="s">
        <v>192</v>
      </c>
      <c r="C9" s="44" t="s">
        <v>193</v>
      </c>
      <c r="D9" s="45" t="s">
        <v>194</v>
      </c>
      <c r="E9" s="48"/>
      <c r="F9" s="43" t="s">
        <v>192</v>
      </c>
      <c r="G9" s="44" t="s">
        <v>193</v>
      </c>
      <c r="H9" s="45" t="s">
        <v>182</v>
      </c>
      <c r="J9" s="41" t="s">
        <v>177</v>
      </c>
      <c r="K9" s="42">
        <v>1000</v>
      </c>
      <c r="M9" s="41" t="s">
        <v>177</v>
      </c>
      <c r="N9" s="42">
        <v>1000</v>
      </c>
    </row>
    <row r="10" spans="2:14" ht="18" customHeight="1" thickTop="1" thickBot="1" x14ac:dyDescent="0.25">
      <c r="B10" s="41">
        <v>0.34236111111111112</v>
      </c>
      <c r="C10" s="42">
        <v>1</v>
      </c>
      <c r="D10" s="47">
        <f>SMALL($B$10:$B$19,C10)</f>
        <v>0.3263888888888889</v>
      </c>
      <c r="E10" s="48"/>
      <c r="F10" s="41">
        <v>0.34236111111111112</v>
      </c>
      <c r="G10" s="42">
        <v>1</v>
      </c>
      <c r="H10" s="47">
        <f>LARGE($F$10:$F$19,G10)</f>
        <v>0.35069444444444442</v>
      </c>
      <c r="J10" s="41" t="s">
        <v>178</v>
      </c>
      <c r="K10" s="42">
        <v>1700</v>
      </c>
      <c r="M10" s="41" t="s">
        <v>178</v>
      </c>
      <c r="N10" s="42">
        <v>1700</v>
      </c>
    </row>
    <row r="11" spans="2:14" ht="18" customHeight="1" thickTop="1" thickBot="1" x14ac:dyDescent="0.25">
      <c r="B11" s="41">
        <v>0.3263888888888889</v>
      </c>
      <c r="C11" s="42">
        <v>2</v>
      </c>
      <c r="D11" s="47">
        <f t="shared" ref="D11:D12" si="0">SMALL($B$10:$B$19,C11)</f>
        <v>0.32847222222222222</v>
      </c>
      <c r="F11" s="41">
        <v>0.3263888888888889</v>
      </c>
      <c r="G11" s="42">
        <v>2</v>
      </c>
      <c r="H11" s="47">
        <f t="shared" ref="H11:H12" si="1">LARGE($F$10:$F$19,G11)</f>
        <v>0.34722222222222227</v>
      </c>
      <c r="J11" s="41" t="s">
        <v>178</v>
      </c>
      <c r="K11" s="42">
        <v>1800</v>
      </c>
      <c r="M11" s="41" t="s">
        <v>178</v>
      </c>
      <c r="N11" s="42">
        <v>1800</v>
      </c>
    </row>
    <row r="12" spans="2:14" ht="18" customHeight="1" thickTop="1" thickBot="1" x14ac:dyDescent="0.25">
      <c r="B12" s="41">
        <v>0.32847222222222222</v>
      </c>
      <c r="C12" s="42">
        <v>3</v>
      </c>
      <c r="D12" s="47">
        <f t="shared" si="0"/>
        <v>0.32916666666666666</v>
      </c>
      <c r="E12" s="49"/>
      <c r="F12" s="41">
        <v>0.32847222222222222</v>
      </c>
      <c r="G12" s="42">
        <v>3</v>
      </c>
      <c r="H12" s="47">
        <f t="shared" si="1"/>
        <v>0.34583333333333338</v>
      </c>
      <c r="J12" s="41" t="s">
        <v>178</v>
      </c>
      <c r="K12" s="42">
        <v>1600</v>
      </c>
      <c r="M12" s="41" t="s">
        <v>178</v>
      </c>
      <c r="N12" s="42">
        <v>1600</v>
      </c>
    </row>
    <row r="13" spans="2:14" ht="18" customHeight="1" thickTop="1" thickBot="1" x14ac:dyDescent="0.25">
      <c r="B13" s="41">
        <v>0.34375</v>
      </c>
      <c r="C13"/>
      <c r="D13"/>
      <c r="E13" s="49"/>
      <c r="F13" s="41">
        <v>0.34375</v>
      </c>
      <c r="G13"/>
      <c r="H13"/>
      <c r="J13" s="41" t="s">
        <v>178</v>
      </c>
      <c r="K13" s="42">
        <v>1900</v>
      </c>
      <c r="M13" s="41" t="s">
        <v>178</v>
      </c>
      <c r="N13" s="42">
        <v>1900</v>
      </c>
    </row>
    <row r="14" spans="2:14" ht="18" customHeight="1" thickTop="1" thickBot="1" x14ac:dyDescent="0.25">
      <c r="B14" s="41">
        <v>0.34722222222222227</v>
      </c>
      <c r="C14"/>
      <c r="D14"/>
      <c r="E14" s="49"/>
      <c r="F14" s="41">
        <v>0.34722222222222227</v>
      </c>
      <c r="G14"/>
      <c r="H14"/>
      <c r="J14" s="41" t="s">
        <v>179</v>
      </c>
      <c r="K14" s="42">
        <v>3500</v>
      </c>
      <c r="M14" s="41" t="s">
        <v>179</v>
      </c>
      <c r="N14" s="42">
        <v>3500</v>
      </c>
    </row>
    <row r="15" spans="2:14" ht="18" customHeight="1" thickTop="1" thickBot="1" x14ac:dyDescent="0.25">
      <c r="B15" s="41">
        <v>0.3298611111111111</v>
      </c>
      <c r="C15"/>
      <c r="D15"/>
      <c r="E15" s="49"/>
      <c r="F15" s="41">
        <v>0.3298611111111111</v>
      </c>
      <c r="G15"/>
      <c r="H15"/>
      <c r="J15" s="41" t="s">
        <v>178</v>
      </c>
      <c r="K15" s="42">
        <v>1700</v>
      </c>
      <c r="M15" s="41" t="s">
        <v>178</v>
      </c>
      <c r="N15" s="42">
        <v>1700</v>
      </c>
    </row>
    <row r="16" spans="2:14" ht="18" customHeight="1" thickTop="1" thickBot="1" x14ac:dyDescent="0.25">
      <c r="B16" s="41">
        <v>0.33333333333333331</v>
      </c>
      <c r="C16"/>
      <c r="D16"/>
      <c r="E16" s="49"/>
      <c r="F16" s="41">
        <v>0.33333333333333331</v>
      </c>
      <c r="G16"/>
      <c r="H16"/>
      <c r="J16" s="41" t="s">
        <v>178</v>
      </c>
      <c r="K16" s="42">
        <v>1500</v>
      </c>
      <c r="M16" s="41" t="s">
        <v>178</v>
      </c>
      <c r="N16" s="42">
        <v>1500</v>
      </c>
    </row>
    <row r="17" spans="2:14" ht="18" customHeight="1" thickTop="1" thickBot="1" x14ac:dyDescent="0.25">
      <c r="B17" s="41">
        <v>0.32916666666666666</v>
      </c>
      <c r="C17"/>
      <c r="D17"/>
      <c r="E17" s="49"/>
      <c r="F17" s="41">
        <v>0.32916666666666666</v>
      </c>
      <c r="G17"/>
      <c r="H17"/>
      <c r="J17" s="41" t="s">
        <v>180</v>
      </c>
      <c r="K17" s="42">
        <v>2150</v>
      </c>
      <c r="M17" s="41" t="s">
        <v>180</v>
      </c>
      <c r="N17" s="42">
        <v>2150</v>
      </c>
    </row>
    <row r="18" spans="2:14" ht="18" customHeight="1" thickTop="1" thickBot="1" x14ac:dyDescent="0.25">
      <c r="B18" s="41">
        <v>0.34583333333333338</v>
      </c>
      <c r="C18"/>
      <c r="D18"/>
      <c r="E18" s="49"/>
      <c r="F18" s="41">
        <v>0.34583333333333338</v>
      </c>
      <c r="G18"/>
      <c r="H18"/>
      <c r="J18" s="41" t="s">
        <v>176</v>
      </c>
      <c r="K18" s="42">
        <v>2500</v>
      </c>
      <c r="M18" s="41" t="s">
        <v>176</v>
      </c>
      <c r="N18" s="42">
        <v>2500</v>
      </c>
    </row>
    <row r="19" spans="2:14" ht="18" customHeight="1" thickTop="1" thickBot="1" x14ac:dyDescent="0.25">
      <c r="B19" s="41">
        <v>0.35069444444444442</v>
      </c>
      <c r="C19"/>
      <c r="D19"/>
      <c r="E19" s="49"/>
      <c r="F19" s="41">
        <v>0.35069444444444442</v>
      </c>
      <c r="G19"/>
      <c r="H19"/>
      <c r="J19" s="41" t="s">
        <v>177</v>
      </c>
      <c r="K19" s="42">
        <v>1300</v>
      </c>
      <c r="M19" s="41" t="s">
        <v>177</v>
      </c>
      <c r="N19" s="42">
        <v>1300</v>
      </c>
    </row>
    <row r="20" spans="2:14" ht="18" customHeight="1" thickTop="1" thickBot="1" x14ac:dyDescent="0.25">
      <c r="B20" s="50"/>
      <c r="D20" s="49"/>
      <c r="F20" s="49"/>
      <c r="G20" s="49"/>
      <c r="J20" s="41" t="s">
        <v>178</v>
      </c>
      <c r="K20" s="42">
        <v>1900</v>
      </c>
      <c r="M20" s="41" t="s">
        <v>178</v>
      </c>
      <c r="N20" s="42">
        <v>1900</v>
      </c>
    </row>
    <row r="21" spans="2:14" ht="18" customHeight="1" thickTop="1" thickBot="1" x14ac:dyDescent="0.25">
      <c r="B21" s="50"/>
      <c r="J21" s="41" t="s">
        <v>176</v>
      </c>
      <c r="K21" s="42">
        <v>1900</v>
      </c>
      <c r="M21" s="41" t="s">
        <v>176</v>
      </c>
      <c r="N21" s="42">
        <v>1900</v>
      </c>
    </row>
    <row r="22" spans="2:14" ht="18" customHeight="1" thickTop="1" thickBot="1" x14ac:dyDescent="0.25">
      <c r="J22" s="41" t="s">
        <v>179</v>
      </c>
      <c r="K22" s="42">
        <v>3500</v>
      </c>
      <c r="M22" s="41" t="s">
        <v>179</v>
      </c>
      <c r="N22" s="42">
        <v>3500</v>
      </c>
    </row>
    <row r="23" spans="2:14" ht="18" customHeight="1" thickTop="1" thickBot="1" x14ac:dyDescent="0.25">
      <c r="J23" s="41" t="s">
        <v>179</v>
      </c>
      <c r="K23" s="42">
        <v>3500</v>
      </c>
      <c r="M23" s="41" t="s">
        <v>179</v>
      </c>
      <c r="N23" s="42">
        <v>3500</v>
      </c>
    </row>
    <row r="24" spans="2:14" ht="18" customHeight="1" thickTop="1" thickBot="1" x14ac:dyDescent="0.25"/>
    <row r="25" spans="2:14" ht="34.9" customHeight="1" thickBot="1" x14ac:dyDescent="0.25">
      <c r="J25" s="51" t="s">
        <v>195</v>
      </c>
      <c r="K25" s="52">
        <f>_xlfn.MODE.SNGL(K4:K23)</f>
        <v>1900</v>
      </c>
      <c r="M25" s="51" t="s">
        <v>195</v>
      </c>
      <c r="N25" s="52">
        <f t="array" ref="N25:N26">_xlfn.MODE.MULT(N4:N23)</f>
        <v>1900</v>
      </c>
    </row>
    <row r="26" spans="2:14" ht="34.9" customHeight="1" thickBot="1" x14ac:dyDescent="0.25">
      <c r="M26" s="51" t="s">
        <v>195</v>
      </c>
      <c r="N26" s="52">
        <v>3500</v>
      </c>
    </row>
    <row r="45" spans="2:2" ht="18" customHeight="1" x14ac:dyDescent="0.2">
      <c r="B45" s="38">
        <v>1300</v>
      </c>
    </row>
    <row r="46" spans="2:2" ht="18" customHeight="1" x14ac:dyDescent="0.2">
      <c r="B46" s="38">
        <v>900</v>
      </c>
    </row>
    <row r="47" spans="2:2" ht="18" customHeight="1" x14ac:dyDescent="0.2">
      <c r="B47" s="38">
        <v>800</v>
      </c>
    </row>
    <row r="48" spans="2:2" ht="18" customHeight="1" x14ac:dyDescent="0.2">
      <c r="B48" s="38">
        <v>1000</v>
      </c>
    </row>
    <row r="49" spans="2:2" ht="18" customHeight="1" x14ac:dyDescent="0.2">
      <c r="B49" s="38">
        <v>900</v>
      </c>
    </row>
  </sheetData>
  <mergeCells count="16">
    <mergeCell ref="B1:D1"/>
    <mergeCell ref="F1:H1"/>
    <mergeCell ref="J1:K1"/>
    <mergeCell ref="M1:N1"/>
    <mergeCell ref="B2:D2"/>
    <mergeCell ref="F2:H2"/>
    <mergeCell ref="B6:D6"/>
    <mergeCell ref="F6:H6"/>
    <mergeCell ref="B8:D8"/>
    <mergeCell ref="F8:H8"/>
    <mergeCell ref="B3:D3"/>
    <mergeCell ref="F3:H3"/>
    <mergeCell ref="B4:D4"/>
    <mergeCell ref="F4:H4"/>
    <mergeCell ref="B5:D5"/>
    <mergeCell ref="F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7</vt:i4>
      </vt:variant>
    </vt:vector>
  </HeadingPairs>
  <TitlesOfParts>
    <vt:vector size="12" baseType="lpstr">
      <vt:lpstr>Estadisticas_1</vt:lpstr>
      <vt:lpstr>Nombres</vt:lpstr>
      <vt:lpstr>Productos</vt:lpstr>
      <vt:lpstr>ResumenProductos</vt:lpstr>
      <vt:lpstr>Estadisticas_2</vt:lpstr>
      <vt:lpstr>DEP</vt:lpstr>
      <vt:lpstr>DIS</vt:lpstr>
      <vt:lpstr>DONA</vt:lpstr>
      <vt:lpstr>DONA2</vt:lpstr>
      <vt:lpstr>ESTA</vt:lpstr>
      <vt:lpstr>UV</vt:lpstr>
      <vt:lpstr>VENTA</vt:lpstr>
    </vt:vector>
  </TitlesOfParts>
  <Manager>djdh65@hotmail.com</Manager>
  <Company>Sof-Daf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Dionicio Herrera</dc:creator>
  <cp:lastModifiedBy>usuario</cp:lastModifiedBy>
  <dcterms:created xsi:type="dcterms:W3CDTF">2000-02-15T10:24:59Z</dcterms:created>
  <dcterms:modified xsi:type="dcterms:W3CDTF">2017-04-29T18:10:20Z</dcterms:modified>
</cp:coreProperties>
</file>