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_\Documents\BUSINESS PROJECT\DOCUMENTACION ESTRATEGICA MAGICA\"/>
    </mc:Choice>
  </mc:AlternateContent>
  <xr:revisionPtr revIDLastSave="0" documentId="13_ncr:1_{DC3AEBA9-C54A-436E-BB33-7B0BD94E405C}" xr6:coauthVersionLast="47" xr6:coauthVersionMax="47" xr10:uidLastSave="{00000000-0000-0000-0000-000000000000}"/>
  <bookViews>
    <workbookView xWindow="-120" yWindow="-120" windowWidth="21840" windowHeight="13140" xr2:uid="{FB2E1996-A760-4D5F-B8E5-7F8B06AB98EB}"/>
  </bookViews>
  <sheets>
    <sheet name="Balance General" sheetId="1" r:id="rId1"/>
    <sheet name="Estado de Resultad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16" i="2"/>
  <c r="C10" i="2"/>
  <c r="C9" i="2"/>
  <c r="C7" i="2"/>
  <c r="C6" i="2"/>
  <c r="B46" i="1"/>
  <c r="H24" i="1"/>
  <c r="H27" i="1" s="1"/>
  <c r="I12" i="2"/>
  <c r="I14" i="2"/>
  <c r="I5" i="2"/>
  <c r="I3" i="2"/>
  <c r="B26" i="2" l="1"/>
  <c r="H3" i="2"/>
  <c r="H18" i="2"/>
  <c r="H12" i="2"/>
  <c r="H13" i="2"/>
  <c r="H14" i="2"/>
  <c r="H8" i="2"/>
  <c r="H5" i="2"/>
  <c r="L20" i="1"/>
  <c r="L21" i="1"/>
  <c r="L22" i="1"/>
  <c r="L23" i="1"/>
  <c r="L26" i="1"/>
  <c r="L28" i="1"/>
  <c r="L29" i="1"/>
  <c r="L19" i="1"/>
  <c r="F27" i="1"/>
  <c r="F20" i="1"/>
  <c r="F21" i="1"/>
  <c r="F22" i="1"/>
  <c r="F23" i="1"/>
  <c r="F24" i="1"/>
  <c r="F30" i="1"/>
  <c r="F31" i="1"/>
  <c r="F32" i="1"/>
  <c r="F33" i="1"/>
  <c r="F36" i="1"/>
  <c r="F37" i="1"/>
  <c r="F39" i="1"/>
  <c r="F40" i="1"/>
  <c r="F41" i="1"/>
  <c r="F45" i="1"/>
  <c r="K20" i="1" l="1"/>
  <c r="K19" i="1"/>
  <c r="K21" i="1"/>
  <c r="K26" i="1"/>
  <c r="K22" i="1"/>
  <c r="K23" i="1"/>
  <c r="L24" i="1"/>
  <c r="F46" i="1"/>
  <c r="D9" i="1"/>
  <c r="D8" i="1"/>
  <c r="D7" i="1"/>
  <c r="F19" i="1"/>
  <c r="H15" i="2" l="1"/>
  <c r="L31" i="1"/>
  <c r="D12" i="1"/>
  <c r="K24" i="1"/>
  <c r="K27" i="1" s="1"/>
  <c r="K29" i="1"/>
  <c r="K28" i="1"/>
  <c r="L30" i="1"/>
  <c r="B15" i="2"/>
  <c r="I15" i="2" s="1"/>
  <c r="H30" i="1"/>
  <c r="H31" i="1" s="1"/>
  <c r="K30" i="1" l="1"/>
  <c r="B35" i="2" l="1"/>
  <c r="B28" i="2"/>
  <c r="B25" i="1"/>
  <c r="D4" i="1" s="1"/>
  <c r="B36" i="2" l="1"/>
  <c r="D6" i="2" s="1"/>
  <c r="B47" i="1"/>
  <c r="D7" i="2" l="1"/>
  <c r="E6" i="2"/>
  <c r="H6" i="2" s="1"/>
  <c r="F6" i="2"/>
  <c r="F7" i="2" s="1"/>
  <c r="F9" i="2" s="1"/>
  <c r="F10" i="2" s="1"/>
  <c r="F16" i="2" s="1"/>
  <c r="F20" i="2" s="1"/>
  <c r="G6" i="2"/>
  <c r="G7" i="2" s="1"/>
  <c r="G9" i="2" s="1"/>
  <c r="G10" i="2" s="1"/>
  <c r="G16" i="2" s="1"/>
  <c r="G20" i="2" s="1"/>
  <c r="B6" i="2"/>
  <c r="B7" i="2" s="1"/>
  <c r="B9" i="2" s="1"/>
  <c r="B10" i="2" s="1"/>
  <c r="B16" i="2" s="1"/>
  <c r="B20" i="2" s="1"/>
  <c r="F25" i="1"/>
  <c r="D9" i="2" l="1"/>
  <c r="I7" i="2"/>
  <c r="E7" i="2"/>
  <c r="E9" i="2" s="1"/>
  <c r="I6" i="2"/>
  <c r="H7" i="2"/>
  <c r="E27" i="1"/>
  <c r="D6" i="1"/>
  <c r="D10" i="1"/>
  <c r="F47" i="1"/>
  <c r="E32" i="1"/>
  <c r="E37" i="1"/>
  <c r="E45" i="1"/>
  <c r="E22" i="1"/>
  <c r="E33" i="1"/>
  <c r="E39" i="1"/>
  <c r="E30" i="1"/>
  <c r="E23" i="1"/>
  <c r="E40" i="1"/>
  <c r="E20" i="1"/>
  <c r="E24" i="1"/>
  <c r="E31" i="1"/>
  <c r="E36" i="1"/>
  <c r="E41" i="1"/>
  <c r="E21" i="1"/>
  <c r="E19" i="1"/>
  <c r="D10" i="2" l="1"/>
  <c r="I9" i="2"/>
  <c r="E10" i="2"/>
  <c r="H9" i="2"/>
  <c r="E25" i="1"/>
  <c r="E46" i="1"/>
  <c r="D16" i="2" l="1"/>
  <c r="I10" i="2"/>
  <c r="E16" i="2"/>
  <c r="H10" i="2"/>
  <c r="E47" i="1"/>
  <c r="D20" i="2" l="1"/>
  <c r="I20" i="2" s="1"/>
  <c r="I16" i="2"/>
  <c r="E20" i="2"/>
  <c r="H16" i="2"/>
  <c r="H20" i="2" l="1"/>
  <c r="D15" i="1"/>
  <c r="D14" i="1"/>
</calcChain>
</file>

<file path=xl/sharedStrings.xml><?xml version="1.0" encoding="utf-8"?>
<sst xmlns="http://schemas.openxmlformats.org/spreadsheetml/2006/main" count="113" uniqueCount="98">
  <si>
    <t>Depreciacion[Accumulated Depreciation]</t>
  </si>
  <si>
    <t>MES ACTUAL</t>
  </si>
  <si>
    <t>MES ANTERIOR</t>
  </si>
  <si>
    <t>Total De Pasivo Circulante[Current Liabilities]</t>
  </si>
  <si>
    <t>Credito a Largo Plazo[Long Term Debt]</t>
  </si>
  <si>
    <t>Gastos de Operación</t>
  </si>
  <si>
    <t>Impuestos a la Utilidad[Income Taxes]</t>
  </si>
  <si>
    <t>Computadora</t>
  </si>
  <si>
    <t>Escritorio</t>
  </si>
  <si>
    <t>Anaqueles</t>
  </si>
  <si>
    <t>Utileria</t>
  </si>
  <si>
    <t>Publicidad</t>
  </si>
  <si>
    <t>Papeleria</t>
  </si>
  <si>
    <t>INICIAL</t>
  </si>
  <si>
    <t>Sillas</t>
  </si>
  <si>
    <t>Anuncio de Tienda</t>
  </si>
  <si>
    <t>Luces</t>
  </si>
  <si>
    <t>Costo de los Productos Manufacturados</t>
  </si>
  <si>
    <t>Costo de los Productos Disponibles para la Venta</t>
  </si>
  <si>
    <t>Inventario Final de Productos Terminados (Un mes Despues)</t>
  </si>
  <si>
    <t>Inventario Inicial de Productos Terminados (Inicial)</t>
  </si>
  <si>
    <t>Costo de los Productos Vendidos</t>
  </si>
  <si>
    <t>COSTO DE LOS PRODUCTOS MANUFACTURADOS</t>
  </si>
  <si>
    <t>Inventario Inicial</t>
  </si>
  <si>
    <t>Compras de Materiales Directos</t>
  </si>
  <si>
    <t>Costo de Materiales Directos Disponibles para su Uso</t>
  </si>
  <si>
    <t>Inventario Final</t>
  </si>
  <si>
    <t>Materiales Directos Usados</t>
  </si>
  <si>
    <t>Mano de Obra Directa</t>
  </si>
  <si>
    <t>Costos Indirectos de Manufactura:</t>
  </si>
  <si>
    <t>Suministros</t>
  </si>
  <si>
    <t>Depreciacion de Equipo</t>
  </si>
  <si>
    <t>Total de Costos Indirectos de Manufactura</t>
  </si>
  <si>
    <t>Materiales Directos:</t>
  </si>
  <si>
    <t>Mano de Obra Indirecta</t>
  </si>
  <si>
    <t>Ratios</t>
  </si>
  <si>
    <t>Inventario de Materias Primas [Raw Material]</t>
  </si>
  <si>
    <t>Inventario de Productos Terminados [Finished Goods]</t>
  </si>
  <si>
    <t>Efectivo [Cash]</t>
  </si>
  <si>
    <t>Cuentas por Cobrar [Accounts Receivable]</t>
  </si>
  <si>
    <t>Deducibles [Prepaid Expenses]</t>
  </si>
  <si>
    <t>Inventario [Inventory]</t>
  </si>
  <si>
    <t>Total De Activo Circulante [Current Assets]</t>
  </si>
  <si>
    <t>Otros Activos [Other Assets]</t>
  </si>
  <si>
    <t>Activo Fijo [Fixed Assets]</t>
  </si>
  <si>
    <t>Total De Activo Fijo [Net Fixed Assets]</t>
  </si>
  <si>
    <t>Total De Activo [Total Assets]</t>
  </si>
  <si>
    <t>ACTIVOS [ASSETS]</t>
  </si>
  <si>
    <t>Proveedores [Suppliers]</t>
  </si>
  <si>
    <t>Cuentas por Pagar [Accounts Payable]</t>
  </si>
  <si>
    <t>PASIVOS Y CAPITAL CONTABLE  [LIABILITIES &amp; EQUITY]</t>
  </si>
  <si>
    <t>Credito a Corto Plazo [Current Portion of Debt]</t>
  </si>
  <si>
    <t>Impuesto a la Utilidad ISR [Income Taxes Payable]</t>
  </si>
  <si>
    <t>Beneficios a Empleados [Employee Benefits]</t>
  </si>
  <si>
    <t>Capital Contable [Capital Stock]</t>
  </si>
  <si>
    <t>Ganancias Retenidas [Retained Earnings]</t>
  </si>
  <si>
    <t>Capital de los Accionistas [Shareholder´s Equity]</t>
  </si>
  <si>
    <t>Total de Pasivo y Capital [Total Liabilities &amp; Equity]</t>
  </si>
  <si>
    <t>BALANCE GENERAL [BALANCE SHEET]</t>
  </si>
  <si>
    <t>ANALISIS VERTICAL</t>
  </si>
  <si>
    <t>ANALISIS HORIZONTAL</t>
  </si>
  <si>
    <t>Ventas Netas [Net Sales] Unidades Previstas a Vender X Precio de Venta</t>
  </si>
  <si>
    <t>Costo de Ventas [Cost of Goods Sold]</t>
  </si>
  <si>
    <t>Utilidad Bruta [Gross Margin]</t>
  </si>
  <si>
    <t>Gastos de Venta y Marketing [Sales &amp; Marketing]</t>
  </si>
  <si>
    <t>Gastos de Investigacion y Desarrollo [Research and Development]</t>
  </si>
  <si>
    <t>Gastos de Administracion [General &amp; Administrative]</t>
  </si>
  <si>
    <t>Utilidad de Operación [Income from Operations]</t>
  </si>
  <si>
    <t>ESTADO DE RESULTADOS [INCOME STATEMENT]</t>
  </si>
  <si>
    <t>Utilidad Neta [Net Income]</t>
  </si>
  <si>
    <t>Liquidez</t>
  </si>
  <si>
    <t>Liquidez, Miden la capacidad de la empresa para cubrir compromisos a corto plazo, un ratio 1:1 es considerado como normal, un ratio 2:0 o mayor es considerado como bueno. [Activo Circulante/Pasivo Circulante]</t>
  </si>
  <si>
    <t>Apalancamiento o Endeudamiento, Si la deuda es mas alta, el nivel de Riesgo sera Mayor, por lo tanto la empresa tendra mejor Rendimiento [Pasivo Total/Activo Total]</t>
  </si>
  <si>
    <t>Gestion del Activo, mide la eficiencia de la empresa en su Rotacion del Activo [Ventas/Activo Total], en su inventario [360/(Costo de Ventas/Inventario)], en sus cuentas por cobrar [360/(Ventas/Cuentas por Cobrar)] y en sus cuentas por pagar [360/(Costo de Ventas/Cuentas por Pagar)].</t>
  </si>
  <si>
    <t>Rentabilidad, miden la eficiencia en la operatividad de la empresa. Rendimiento sobre Activos [Utilidad Neta/Activos Totales], DUPONT, lo que gano por cada peso [(Ventas/Activo Total)*(Utilidad Neta/Ventas)]</t>
  </si>
  <si>
    <t>DeudaCapital, Si el porcentaje es mayor al 100% los acreedores aportan mas que los accionistas. [Pasivo Total/Capital Contable]</t>
  </si>
  <si>
    <t>Rotacion del Activo</t>
  </si>
  <si>
    <t>Dias de Inventario</t>
  </si>
  <si>
    <t>Dias de Cuentas por Cobrar</t>
  </si>
  <si>
    <t>Dias de Cuentas por Pagar</t>
  </si>
  <si>
    <t>Endeudamiento y Rendimiento</t>
  </si>
  <si>
    <t>Deuda y Capital</t>
  </si>
  <si>
    <t>ROA</t>
  </si>
  <si>
    <t>DUPONT</t>
  </si>
  <si>
    <t>PROYECCION INICIAL</t>
  </si>
  <si>
    <t>PORCENTAJE DEL MES ACTUAL</t>
  </si>
  <si>
    <t>INCREMENTO DEL MES ACTUAL</t>
  </si>
  <si>
    <t>Total de Pasivo [Total Liabilities]</t>
  </si>
  <si>
    <t>Vinilos</t>
  </si>
  <si>
    <t>Pintura</t>
  </si>
  <si>
    <t>Pizarron</t>
  </si>
  <si>
    <t>Gas, Luz y Agua</t>
  </si>
  <si>
    <t>Costo de los Productos Manufacturados (Materia Prima + Gas, Luz y Agua)</t>
  </si>
  <si>
    <t>Materiales para Manufacturar</t>
  </si>
  <si>
    <t>INCREMENTO (desde la proyeccion hasta el mes actual)</t>
  </si>
  <si>
    <t>PORCENTAJE (proyeccion inicial)</t>
  </si>
  <si>
    <t>Carpa</t>
  </si>
  <si>
    <t>Generador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</si>
</sst>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sz val="11"/>
      <color theme="2" tint="-0.499984740745262"/>
      <name val="Avenir Next LT Pro"/>
      <family val="2"/>
    </font>
    <font>
      <b/>
      <sz val="11"/>
      <color theme="2" tint="-0.499984740745262"/>
      <name val="Avenir Next LT Pro"/>
      <family val="2"/>
    </font>
    <font>
      <sz val="11"/>
      <color theme="2" tint="-0.749992370372631"/>
      <name val="Avenir Next LT Pro"/>
      <family val="2"/>
    </font>
    <font>
      <b/>
      <sz val="11"/>
      <color theme="2" tint="-0.74999237037263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1" tint="0.34998626667073579"/>
      <name val="Avenir Next LT Pro"/>
      <family val="2"/>
    </font>
    <font>
      <sz val="8"/>
      <color theme="1"/>
      <name val="Avenir Next LT Pr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11C1FF"/>
        <bgColor indexed="64"/>
      </patternFill>
    </fill>
    <fill>
      <patternFill patternType="solid">
        <fgColor rgb="FF79DD79"/>
        <bgColor indexed="64"/>
      </patternFill>
    </fill>
    <fill>
      <patternFill patternType="solid">
        <fgColor rgb="FFF68E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10" fontId="0" fillId="0" borderId="0" xfId="0" applyNumberFormat="1"/>
    <xf numFmtId="44" fontId="0" fillId="0" borderId="0" xfId="0" applyNumberFormat="1"/>
    <xf numFmtId="9" fontId="0" fillId="0" borderId="0" xfId="0" applyNumberFormat="1"/>
    <xf numFmtId="0" fontId="1" fillId="0" borderId="2" xfId="0" applyFont="1" applyBorder="1"/>
    <xf numFmtId="44" fontId="1" fillId="0" borderId="2" xfId="0" applyNumberFormat="1" applyFont="1" applyBorder="1"/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3" xfId="0" applyFont="1" applyFill="1" applyBorder="1"/>
    <xf numFmtId="0" fontId="3" fillId="3" borderId="1" xfId="0" applyFont="1" applyFill="1" applyBorder="1"/>
    <xf numFmtId="0" fontId="3" fillId="3" borderId="4" xfId="0" applyFont="1" applyFill="1" applyBorder="1"/>
    <xf numFmtId="44" fontId="4" fillId="0" borderId="8" xfId="0" applyNumberFormat="1" applyFont="1" applyBorder="1"/>
    <xf numFmtId="44" fontId="4" fillId="0" borderId="10" xfId="0" applyNumberFormat="1" applyFont="1" applyBorder="1"/>
    <xf numFmtId="44" fontId="4" fillId="0" borderId="6" xfId="0" applyNumberFormat="1" applyFont="1" applyBorder="1"/>
    <xf numFmtId="44" fontId="4" fillId="0" borderId="9" xfId="0" applyNumberFormat="1" applyFont="1" applyBorder="1"/>
    <xf numFmtId="44" fontId="3" fillId="4" borderId="1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right"/>
    </xf>
    <xf numFmtId="44" fontId="5" fillId="5" borderId="6" xfId="0" applyNumberFormat="1" applyFont="1" applyFill="1" applyBorder="1"/>
    <xf numFmtId="0" fontId="3" fillId="2" borderId="5" xfId="0" applyFont="1" applyFill="1" applyBorder="1" applyAlignment="1">
      <alignment horizontal="center" vertical="center"/>
    </xf>
    <xf numFmtId="44" fontId="3" fillId="4" borderId="6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44" fontId="5" fillId="5" borderId="9" xfId="0" applyNumberFormat="1" applyFont="1" applyFill="1" applyBorder="1"/>
    <xf numFmtId="44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0" fontId="1" fillId="0" borderId="0" xfId="0" applyFont="1"/>
    <xf numFmtId="0" fontId="3" fillId="2" borderId="7" xfId="0" applyFont="1" applyFill="1" applyBorder="1" applyAlignment="1">
      <alignment horizontal="center"/>
    </xf>
    <xf numFmtId="44" fontId="3" fillId="2" borderId="7" xfId="0" applyNumberFormat="1" applyFont="1" applyFill="1" applyBorder="1" applyAlignment="1">
      <alignment horizontal="center"/>
    </xf>
    <xf numFmtId="0" fontId="2" fillId="3" borderId="0" xfId="0" applyFont="1" applyFill="1"/>
    <xf numFmtId="44" fontId="4" fillId="0" borderId="7" xfId="0" applyNumberFormat="1" applyFont="1" applyBorder="1"/>
    <xf numFmtId="0" fontId="1" fillId="3" borderId="0" xfId="0" applyFont="1" applyFill="1"/>
    <xf numFmtId="44" fontId="1" fillId="0" borderId="12" xfId="0" applyNumberFormat="1" applyFont="1" applyBorder="1"/>
    <xf numFmtId="44" fontId="1" fillId="0" borderId="7" xfId="0" applyNumberFormat="1" applyFont="1" applyBorder="1"/>
    <xf numFmtId="44" fontId="1" fillId="0" borderId="16" xfId="0" applyNumberFormat="1" applyFont="1" applyBorder="1"/>
    <xf numFmtId="0" fontId="3" fillId="3" borderId="0" xfId="0" applyFont="1" applyFill="1"/>
    <xf numFmtId="44" fontId="4" fillId="0" borderId="12" xfId="0" applyNumberFormat="1" applyFont="1" applyBorder="1"/>
    <xf numFmtId="0" fontId="7" fillId="4" borderId="7" xfId="0" applyFont="1" applyFill="1" applyBorder="1"/>
    <xf numFmtId="44" fontId="1" fillId="4" borderId="7" xfId="0" applyNumberFormat="1" applyFont="1" applyFill="1" applyBorder="1"/>
    <xf numFmtId="0" fontId="7" fillId="4" borderId="13" xfId="0" applyFont="1" applyFill="1" applyBorder="1"/>
    <xf numFmtId="44" fontId="5" fillId="4" borderId="7" xfId="0" applyNumberFormat="1" applyFont="1" applyFill="1" applyBorder="1"/>
    <xf numFmtId="0" fontId="7" fillId="6" borderId="7" xfId="0" applyFont="1" applyFill="1" applyBorder="1"/>
    <xf numFmtId="44" fontId="1" fillId="6" borderId="7" xfId="0" applyNumberFormat="1" applyFont="1" applyFill="1" applyBorder="1"/>
    <xf numFmtId="0" fontId="7" fillId="5" borderId="17" xfId="0" applyFont="1" applyFill="1" applyBorder="1"/>
    <xf numFmtId="44" fontId="1" fillId="5" borderId="14" xfId="0" applyNumberFormat="1" applyFont="1" applyFill="1" applyBorder="1"/>
    <xf numFmtId="0" fontId="7" fillId="6" borderId="15" xfId="0" applyFont="1" applyFill="1" applyBorder="1"/>
    <xf numFmtId="44" fontId="5" fillId="6" borderId="7" xfId="0" applyNumberFormat="1" applyFont="1" applyFill="1" applyBorder="1"/>
    <xf numFmtId="0" fontId="7" fillId="5" borderId="10" xfId="0" applyFont="1" applyFill="1" applyBorder="1"/>
    <xf numFmtId="44" fontId="5" fillId="5" borderId="14" xfId="0" applyNumberFormat="1" applyFont="1" applyFill="1" applyBorder="1"/>
    <xf numFmtId="0" fontId="3" fillId="6" borderId="4" xfId="0" applyFont="1" applyFill="1" applyBorder="1" applyAlignment="1">
      <alignment horizontal="right"/>
    </xf>
    <xf numFmtId="44" fontId="5" fillId="6" borderId="6" xfId="0" applyNumberFormat="1" applyFont="1" applyFill="1" applyBorder="1"/>
    <xf numFmtId="0" fontId="3" fillId="7" borderId="4" xfId="0" applyFont="1" applyFill="1" applyBorder="1" applyAlignment="1">
      <alignment horizontal="right"/>
    </xf>
    <xf numFmtId="44" fontId="5" fillId="7" borderId="6" xfId="0" applyNumberFormat="1" applyFont="1" applyFill="1" applyBorder="1"/>
    <xf numFmtId="0" fontId="3" fillId="3" borderId="3" xfId="0" applyFont="1" applyFill="1" applyBorder="1" applyAlignment="1">
      <alignment horizontal="right"/>
    </xf>
    <xf numFmtId="0" fontId="2" fillId="3" borderId="14" xfId="0" applyFont="1" applyFill="1" applyBorder="1"/>
    <xf numFmtId="0" fontId="8" fillId="0" borderId="0" xfId="0" applyFont="1" applyAlignment="1">
      <alignment wrapText="1"/>
    </xf>
    <xf numFmtId="44" fontId="1" fillId="0" borderId="27" xfId="0" applyNumberFormat="1" applyFont="1" applyBorder="1"/>
    <xf numFmtId="44" fontId="7" fillId="5" borderId="0" xfId="0" applyNumberFormat="1" applyFont="1" applyFill="1" applyAlignment="1">
      <alignment horizontal="center" vertical="center"/>
    </xf>
    <xf numFmtId="44" fontId="1" fillId="5" borderId="28" xfId="0" applyNumberFormat="1" applyFont="1" applyFill="1" applyBorder="1" applyAlignment="1">
      <alignment horizontal="right" vertical="center"/>
    </xf>
    <xf numFmtId="44" fontId="1" fillId="5" borderId="30" xfId="0" applyNumberFormat="1" applyFont="1" applyFill="1" applyBorder="1" applyAlignment="1">
      <alignment horizontal="right" vertical="center"/>
    </xf>
    <xf numFmtId="9" fontId="1" fillId="0" borderId="35" xfId="0" applyNumberFormat="1" applyFont="1" applyBorder="1"/>
    <xf numFmtId="44" fontId="3" fillId="10" borderId="7" xfId="0" applyNumberFormat="1" applyFont="1" applyFill="1" applyBorder="1" applyAlignment="1">
      <alignment horizontal="center"/>
    </xf>
    <xf numFmtId="10" fontId="4" fillId="0" borderId="7" xfId="0" applyNumberFormat="1" applyFont="1" applyBorder="1"/>
    <xf numFmtId="44" fontId="4" fillId="0" borderId="0" xfId="0" applyNumberFormat="1" applyFont="1"/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44" fontId="3" fillId="11" borderId="7" xfId="0" applyNumberFormat="1" applyFont="1" applyFill="1" applyBorder="1" applyAlignment="1">
      <alignment horizontal="center"/>
    </xf>
    <xf numFmtId="44" fontId="3" fillId="10" borderId="7" xfId="0" applyNumberFormat="1" applyFont="1" applyFill="1" applyBorder="1" applyAlignment="1">
      <alignment horizontal="center" vertical="center"/>
    </xf>
    <xf numFmtId="2" fontId="1" fillId="9" borderId="30" xfId="0" applyNumberFormat="1" applyFont="1" applyFill="1" applyBorder="1" applyAlignment="1">
      <alignment horizontal="center" vertical="center"/>
    </xf>
    <xf numFmtId="1" fontId="1" fillId="9" borderId="30" xfId="0" applyNumberFormat="1" applyFont="1" applyFill="1" applyBorder="1" applyAlignment="1">
      <alignment horizontal="center" vertical="center"/>
    </xf>
    <xf numFmtId="2" fontId="1" fillId="9" borderId="29" xfId="0" applyNumberFormat="1" applyFont="1" applyFill="1" applyBorder="1" applyAlignment="1">
      <alignment horizontal="center" vertical="center"/>
    </xf>
    <xf numFmtId="2" fontId="1" fillId="9" borderId="26" xfId="0" applyNumberFormat="1" applyFont="1" applyFill="1" applyBorder="1" applyAlignment="1">
      <alignment horizontal="center" vertical="center"/>
    </xf>
    <xf numFmtId="44" fontId="4" fillId="0" borderId="17" xfId="0" applyNumberFormat="1" applyFont="1" applyBorder="1"/>
    <xf numFmtId="44" fontId="3" fillId="11" borderId="10" xfId="0" applyNumberFormat="1" applyFont="1" applyFill="1" applyBorder="1" applyAlignment="1">
      <alignment horizontal="center" vertical="center"/>
    </xf>
    <xf numFmtId="44" fontId="5" fillId="0" borderId="0" xfId="0" applyNumberFormat="1" applyFont="1"/>
    <xf numFmtId="44" fontId="3" fillId="0" borderId="0" xfId="0" applyNumberFormat="1" applyFont="1" applyAlignment="1">
      <alignment horizontal="center"/>
    </xf>
    <xf numFmtId="44" fontId="3" fillId="10" borderId="7" xfId="0" applyNumberFormat="1" applyFont="1" applyFill="1" applyBorder="1" applyAlignment="1">
      <alignment horizontal="center" vertical="center" wrapText="1"/>
    </xf>
    <xf numFmtId="2" fontId="1" fillId="9" borderId="2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0" fontId="1" fillId="9" borderId="29" xfId="0" applyNumberFormat="1" applyFont="1" applyFill="1" applyBorder="1" applyAlignment="1">
      <alignment horizontal="center" vertical="center"/>
    </xf>
    <xf numFmtId="10" fontId="1" fillId="9" borderId="31" xfId="0" applyNumberFormat="1" applyFont="1" applyFill="1" applyBorder="1" applyAlignment="1">
      <alignment horizontal="center" vertical="center"/>
    </xf>
    <xf numFmtId="9" fontId="1" fillId="9" borderId="29" xfId="0" applyNumberFormat="1" applyFont="1" applyFill="1" applyBorder="1" applyAlignment="1">
      <alignment horizontal="center" vertical="center"/>
    </xf>
    <xf numFmtId="9" fontId="1" fillId="9" borderId="31" xfId="0" applyNumberFormat="1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44" fontId="1" fillId="5" borderId="34" xfId="0" applyNumberFormat="1" applyFont="1" applyFill="1" applyBorder="1" applyAlignment="1">
      <alignment horizontal="right" vertical="center" wrapText="1"/>
    </xf>
    <xf numFmtId="44" fontId="1" fillId="5" borderId="33" xfId="0" applyNumberFormat="1" applyFont="1" applyFill="1" applyBorder="1" applyAlignment="1">
      <alignment horizontal="right" vertical="center" wrapText="1"/>
    </xf>
    <xf numFmtId="44" fontId="1" fillId="5" borderId="32" xfId="0" applyNumberFormat="1" applyFont="1" applyFill="1" applyBorder="1" applyAlignment="1">
      <alignment horizontal="right" vertical="center"/>
    </xf>
    <xf numFmtId="44" fontId="1" fillId="5" borderId="33" xfId="0" applyNumberFormat="1" applyFont="1" applyFill="1" applyBorder="1" applyAlignment="1">
      <alignment horizontal="right" vertical="center"/>
    </xf>
    <xf numFmtId="44" fontId="1" fillId="5" borderId="24" xfId="0" applyNumberFormat="1" applyFont="1" applyFill="1" applyBorder="1" applyAlignment="1">
      <alignment horizontal="right" vertical="center"/>
    </xf>
    <xf numFmtId="44" fontId="1" fillId="5" borderId="25" xfId="0" applyNumberFormat="1" applyFont="1" applyFill="1" applyBorder="1" applyAlignment="1">
      <alignment horizontal="right" vertical="center"/>
    </xf>
    <xf numFmtId="44" fontId="1" fillId="0" borderId="0" xfId="0" applyNumberFormat="1" applyFont="1" applyBorder="1"/>
    <xf numFmtId="44" fontId="4" fillId="0" borderId="0" xfId="0" applyNumberFormat="1" applyFont="1" applyBorder="1"/>
    <xf numFmtId="44" fontId="3" fillId="0" borderId="0" xfId="0" applyNumberFormat="1" applyFont="1" applyFill="1" applyBorder="1" applyAlignment="1">
      <alignment horizontal="center"/>
    </xf>
    <xf numFmtId="44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DD79"/>
      <color rgb="FF11C1FF"/>
      <color rgb="FFF68EEA"/>
      <color rgb="FFE6EBF6"/>
      <color rgb="FFF14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D967-317B-456C-9570-5132F1C86999}">
  <dimension ref="A1:L47"/>
  <sheetViews>
    <sheetView showGridLines="0" tabSelected="1" workbookViewId="0">
      <selection activeCell="B73" sqref="B73"/>
    </sheetView>
  </sheetViews>
  <sheetFormatPr baseColWidth="10" defaultRowHeight="15" x14ac:dyDescent="0.25"/>
  <cols>
    <col min="1" max="1" width="56.140625" customWidth="1"/>
    <col min="2" max="2" width="22.7109375" style="2" customWidth="1"/>
    <col min="3" max="3" width="31.140625" style="2" customWidth="1"/>
    <col min="4" max="4" width="19" style="2" customWidth="1"/>
    <col min="5" max="5" width="37.5703125" style="3" customWidth="1"/>
    <col min="6" max="6" width="36.42578125" style="1" customWidth="1"/>
    <col min="7" max="7" width="62.140625" customWidth="1"/>
    <col min="8" max="8" width="22.42578125" style="2" customWidth="1"/>
    <col min="9" max="9" width="21.140625" customWidth="1"/>
    <col min="10" max="10" width="19.42578125" customWidth="1"/>
    <col min="11" max="11" width="38" customWidth="1"/>
    <col min="12" max="12" width="35.7109375" customWidth="1"/>
  </cols>
  <sheetData>
    <row r="1" spans="1:12" ht="46.5" customHeight="1" x14ac:dyDescent="0.25">
      <c r="A1" s="79" t="s">
        <v>58</v>
      </c>
      <c r="B1" s="79"/>
      <c r="C1" s="57" t="s">
        <v>35</v>
      </c>
      <c r="D1" s="23"/>
      <c r="E1" s="24"/>
      <c r="F1" s="25"/>
      <c r="G1" s="26"/>
      <c r="H1" s="23"/>
      <c r="I1" s="26"/>
      <c r="J1" s="26"/>
      <c r="K1" s="26"/>
      <c r="L1" s="26"/>
    </row>
    <row r="2" spans="1:12" x14ac:dyDescent="0.25">
      <c r="A2" s="26"/>
      <c r="B2" s="23"/>
      <c r="C2" s="23"/>
      <c r="D2" s="23"/>
      <c r="E2" s="24"/>
      <c r="F2" s="25"/>
      <c r="G2" s="26"/>
      <c r="H2" s="23"/>
      <c r="I2" s="26"/>
      <c r="J2" s="26"/>
      <c r="K2" s="26"/>
      <c r="L2" s="26"/>
    </row>
    <row r="3" spans="1:12" ht="14.25" customHeight="1" x14ac:dyDescent="0.25">
      <c r="A3" s="26"/>
      <c r="B3" s="23"/>
      <c r="C3" s="23"/>
      <c r="D3" s="23"/>
      <c r="E3" s="23"/>
      <c r="F3" s="25"/>
      <c r="G3" s="26"/>
      <c r="H3" s="23"/>
      <c r="I3" s="26"/>
      <c r="J3" s="26"/>
      <c r="K3" s="26"/>
      <c r="L3" s="26"/>
    </row>
    <row r="4" spans="1:12" ht="18.75" customHeight="1" x14ac:dyDescent="0.25">
      <c r="A4" s="84" t="s">
        <v>71</v>
      </c>
      <c r="B4" s="85"/>
      <c r="C4" s="94" t="s">
        <v>70</v>
      </c>
      <c r="D4" s="78">
        <f>B25/H24</f>
        <v>2.3592166720978227</v>
      </c>
      <c r="E4" s="24"/>
      <c r="F4" s="25"/>
      <c r="G4" s="26"/>
      <c r="H4" s="23"/>
      <c r="I4" s="26"/>
      <c r="J4" s="26"/>
      <c r="K4" s="26"/>
      <c r="L4" s="26"/>
    </row>
    <row r="5" spans="1:12" ht="21" customHeight="1" x14ac:dyDescent="0.25">
      <c r="A5" s="86"/>
      <c r="B5" s="87"/>
      <c r="C5" s="95"/>
      <c r="D5" s="78"/>
      <c r="E5" s="24"/>
      <c r="F5" s="25"/>
      <c r="G5" s="26"/>
      <c r="H5" s="23"/>
      <c r="I5" s="26"/>
      <c r="J5" s="26"/>
      <c r="K5" s="26"/>
      <c r="L5" s="26"/>
    </row>
    <row r="6" spans="1:12" ht="21" customHeight="1" x14ac:dyDescent="0.25">
      <c r="A6" s="84" t="s">
        <v>73</v>
      </c>
      <c r="B6" s="84"/>
      <c r="C6" s="59" t="s">
        <v>76</v>
      </c>
      <c r="D6" s="69" t="e">
        <f>'Estado de Resultados'!E3/'Balance General'!C47</f>
        <v>#DIV/0!</v>
      </c>
      <c r="E6" s="24"/>
      <c r="F6" s="25"/>
      <c r="G6" s="26"/>
      <c r="H6" s="23"/>
      <c r="I6" s="26"/>
      <c r="J6" s="26"/>
      <c r="K6" s="26"/>
      <c r="L6" s="26"/>
    </row>
    <row r="7" spans="1:12" ht="21" customHeight="1" x14ac:dyDescent="0.25">
      <c r="A7" s="89"/>
      <c r="B7" s="89"/>
      <c r="C7" s="59" t="s">
        <v>77</v>
      </c>
      <c r="D7" s="70" t="e">
        <f>360/('Estado de Resultados'!E4/C24)</f>
        <v>#DIV/0!</v>
      </c>
      <c r="E7" s="24"/>
      <c r="F7" s="25"/>
      <c r="G7" s="26"/>
      <c r="H7" s="23"/>
      <c r="I7" s="26"/>
      <c r="J7" s="26"/>
      <c r="K7" s="26"/>
      <c r="L7" s="26"/>
    </row>
    <row r="8" spans="1:12" ht="21" customHeight="1" x14ac:dyDescent="0.25">
      <c r="A8" s="89"/>
      <c r="B8" s="89"/>
      <c r="C8" s="59" t="s">
        <v>78</v>
      </c>
      <c r="D8" s="70" t="e">
        <f>360/('Estado de Resultados'!E3/C20)</f>
        <v>#DIV/0!</v>
      </c>
      <c r="E8" s="24"/>
      <c r="F8" s="25"/>
      <c r="G8" s="26"/>
      <c r="H8" s="23"/>
      <c r="I8" s="26"/>
      <c r="J8" s="26"/>
      <c r="K8" s="26"/>
      <c r="L8" s="26"/>
    </row>
    <row r="9" spans="1:12" ht="21.75" customHeight="1" x14ac:dyDescent="0.25">
      <c r="A9" s="86"/>
      <c r="B9" s="86"/>
      <c r="C9" s="59" t="s">
        <v>79</v>
      </c>
      <c r="D9" s="71" t="e">
        <f>360/('Estado de Resultados'!E4/I20)</f>
        <v>#DIV/0!</v>
      </c>
      <c r="E9" s="24"/>
      <c r="F9" s="25"/>
      <c r="G9" s="26"/>
      <c r="H9" s="23"/>
      <c r="I9" s="26"/>
      <c r="J9" s="26"/>
      <c r="K9" s="26"/>
      <c r="L9" s="26"/>
    </row>
    <row r="10" spans="1:12" ht="20.25" customHeight="1" x14ac:dyDescent="0.25">
      <c r="A10" s="84" t="s">
        <v>72</v>
      </c>
      <c r="B10" s="84"/>
      <c r="C10" s="90" t="s">
        <v>80</v>
      </c>
      <c r="D10" s="80" t="e">
        <f>SUM(I24,I26)/C47</f>
        <v>#DIV/0!</v>
      </c>
      <c r="E10" s="60"/>
      <c r="F10" s="25"/>
      <c r="G10" s="26"/>
      <c r="H10" s="23"/>
      <c r="I10" s="26"/>
      <c r="J10" s="26"/>
      <c r="K10" s="26"/>
      <c r="L10" s="26"/>
    </row>
    <row r="11" spans="1:12" ht="18.75" customHeight="1" x14ac:dyDescent="0.25">
      <c r="A11" s="86"/>
      <c r="B11" s="86"/>
      <c r="C11" s="91"/>
      <c r="D11" s="81"/>
      <c r="E11" s="24"/>
      <c r="F11" s="25"/>
      <c r="G11" s="26"/>
      <c r="H11" s="23"/>
      <c r="I11" s="26"/>
      <c r="J11" s="26"/>
      <c r="K11" s="26"/>
      <c r="L11" s="26"/>
    </row>
    <row r="12" spans="1:12" x14ac:dyDescent="0.25">
      <c r="A12" s="84" t="s">
        <v>75</v>
      </c>
      <c r="B12" s="84"/>
      <c r="C12" s="92" t="s">
        <v>81</v>
      </c>
      <c r="D12" s="82" t="e">
        <f>SUM(I24,I26)/I30</f>
        <v>#DIV/0!</v>
      </c>
      <c r="E12" s="24"/>
      <c r="F12" s="25"/>
      <c r="G12" s="26"/>
      <c r="H12" s="23"/>
      <c r="I12" s="26"/>
      <c r="J12" s="26"/>
      <c r="K12" s="26"/>
      <c r="L12" s="26"/>
    </row>
    <row r="13" spans="1:12" x14ac:dyDescent="0.25">
      <c r="A13" s="86"/>
      <c r="B13" s="86"/>
      <c r="C13" s="93"/>
      <c r="D13" s="83"/>
      <c r="E13" s="24"/>
      <c r="F13" s="25"/>
      <c r="G13" s="26"/>
      <c r="H13" s="23"/>
      <c r="I13" s="26"/>
      <c r="J13" s="26"/>
      <c r="K13" s="26"/>
      <c r="L13" s="26"/>
    </row>
    <row r="14" spans="1:12" ht="17.25" customHeight="1" x14ac:dyDescent="0.25">
      <c r="A14" s="84" t="s">
        <v>74</v>
      </c>
      <c r="B14" s="84"/>
      <c r="C14" s="59" t="s">
        <v>82</v>
      </c>
      <c r="D14" s="72" t="e">
        <f>'Estado de Resultados'!E20/C47</f>
        <v>#DIV/0!</v>
      </c>
      <c r="E14" s="24"/>
      <c r="F14" s="25"/>
      <c r="G14" s="26"/>
      <c r="H14" s="23"/>
      <c r="I14" s="26"/>
      <c r="J14" s="26"/>
      <c r="K14" s="26"/>
      <c r="L14" s="26"/>
    </row>
    <row r="15" spans="1:12" x14ac:dyDescent="0.25">
      <c r="A15" s="88"/>
      <c r="B15" s="88"/>
      <c r="C15" s="58" t="s">
        <v>83</v>
      </c>
      <c r="D15" s="71" t="e">
        <f>('Estado de Resultados'!E3/C47)*('Estado de Resultados'!E20/'Estado de Resultados'!E3)</f>
        <v>#DIV/0!</v>
      </c>
      <c r="E15" s="24"/>
      <c r="F15" s="25"/>
      <c r="G15" s="26"/>
      <c r="H15" s="23"/>
      <c r="I15" s="26"/>
      <c r="J15" s="26"/>
      <c r="K15" s="26"/>
      <c r="L15" s="26"/>
    </row>
    <row r="16" spans="1:12" x14ac:dyDescent="0.25">
      <c r="A16" s="55"/>
      <c r="B16" s="55"/>
      <c r="C16" s="56"/>
      <c r="D16" s="23"/>
      <c r="E16" s="24"/>
      <c r="F16" s="25"/>
      <c r="G16" s="26"/>
      <c r="H16" s="23"/>
      <c r="I16" s="26"/>
      <c r="J16" s="26"/>
      <c r="K16" s="26"/>
      <c r="L16" s="26"/>
    </row>
    <row r="17" spans="1:12" x14ac:dyDescent="0.25">
      <c r="A17" s="26"/>
      <c r="B17" s="23"/>
      <c r="C17" s="23"/>
      <c r="D17" s="23"/>
      <c r="E17" s="28" t="s">
        <v>59</v>
      </c>
      <c r="F17" s="28" t="s">
        <v>60</v>
      </c>
      <c r="G17" s="4"/>
      <c r="H17" s="5"/>
      <c r="I17" s="26"/>
      <c r="J17" s="26"/>
      <c r="K17" s="28" t="s">
        <v>59</v>
      </c>
      <c r="L17" s="28" t="s">
        <v>60</v>
      </c>
    </row>
    <row r="18" spans="1:12" x14ac:dyDescent="0.25">
      <c r="A18" s="27" t="s">
        <v>47</v>
      </c>
      <c r="B18" s="28" t="s">
        <v>13</v>
      </c>
      <c r="C18" s="67" t="s">
        <v>1</v>
      </c>
      <c r="D18" s="61" t="s">
        <v>2</v>
      </c>
      <c r="E18" s="61" t="s">
        <v>85</v>
      </c>
      <c r="F18" s="61" t="s">
        <v>86</v>
      </c>
      <c r="G18" s="27" t="s">
        <v>50</v>
      </c>
      <c r="H18" s="28" t="s">
        <v>13</v>
      </c>
      <c r="I18" s="67" t="s">
        <v>1</v>
      </c>
      <c r="J18" s="61" t="s">
        <v>2</v>
      </c>
      <c r="K18" s="61" t="s">
        <v>85</v>
      </c>
      <c r="L18" s="61" t="s">
        <v>86</v>
      </c>
    </row>
    <row r="19" spans="1:12" x14ac:dyDescent="0.25">
      <c r="A19" s="29" t="s">
        <v>38</v>
      </c>
      <c r="B19" s="30">
        <v>0</v>
      </c>
      <c r="C19" s="30">
        <v>0</v>
      </c>
      <c r="D19" s="30">
        <v>0</v>
      </c>
      <c r="E19" s="62" t="e">
        <f t="shared" ref="E19:E24" si="0">C19/$C$47</f>
        <v>#DIV/0!</v>
      </c>
      <c r="F19" s="62" t="e">
        <f>((C19/D19)-1)</f>
        <v>#DIV/0!</v>
      </c>
      <c r="G19" s="29" t="s">
        <v>48</v>
      </c>
      <c r="H19" s="32">
        <v>0</v>
      </c>
      <c r="I19" s="30">
        <v>0</v>
      </c>
      <c r="J19" s="30">
        <v>0</v>
      </c>
      <c r="K19" s="62" t="e">
        <f>I19/$I$27</f>
        <v>#DIV/0!</v>
      </c>
      <c r="L19" s="62" t="e">
        <f>((I19/J19)-1)</f>
        <v>#DIV/0!</v>
      </c>
    </row>
    <row r="20" spans="1:12" x14ac:dyDescent="0.25">
      <c r="A20" s="29" t="s">
        <v>39</v>
      </c>
      <c r="B20" s="30">
        <v>0</v>
      </c>
      <c r="C20" s="30">
        <v>0</v>
      </c>
      <c r="D20" s="30">
        <v>0</v>
      </c>
      <c r="E20" s="62" t="e">
        <f t="shared" si="0"/>
        <v>#DIV/0!</v>
      </c>
      <c r="F20" s="62" t="e">
        <f t="shared" ref="F20:F47" si="1">((C20/D20)-1)</f>
        <v>#DIV/0!</v>
      </c>
      <c r="G20" s="29" t="s">
        <v>49</v>
      </c>
      <c r="H20" s="33">
        <v>12888.6</v>
      </c>
      <c r="I20" s="30">
        <v>0</v>
      </c>
      <c r="J20" s="30">
        <v>0</v>
      </c>
      <c r="K20" s="62" t="e">
        <f t="shared" ref="K20:K23" si="2">I20/$I$27</f>
        <v>#DIV/0!</v>
      </c>
      <c r="L20" s="62" t="e">
        <f t="shared" ref="L20:L31" si="3">((I20/J20)-1)</f>
        <v>#DIV/0!</v>
      </c>
    </row>
    <row r="21" spans="1:12" x14ac:dyDescent="0.25">
      <c r="A21" s="29" t="s">
        <v>40</v>
      </c>
      <c r="B21" s="30">
        <v>0</v>
      </c>
      <c r="C21" s="30">
        <v>0</v>
      </c>
      <c r="D21" s="30">
        <v>0</v>
      </c>
      <c r="E21" s="62" t="e">
        <f t="shared" si="0"/>
        <v>#DIV/0!</v>
      </c>
      <c r="F21" s="62" t="e">
        <f t="shared" si="1"/>
        <v>#DIV/0!</v>
      </c>
      <c r="G21" s="29" t="s">
        <v>51</v>
      </c>
      <c r="H21" s="34"/>
      <c r="I21" s="30">
        <v>0</v>
      </c>
      <c r="J21" s="30">
        <v>0</v>
      </c>
      <c r="K21" s="62" t="e">
        <f t="shared" si="2"/>
        <v>#DIV/0!</v>
      </c>
      <c r="L21" s="62" t="e">
        <f t="shared" si="3"/>
        <v>#DIV/0!</v>
      </c>
    </row>
    <row r="22" spans="1:12" x14ac:dyDescent="0.25">
      <c r="A22" s="35" t="s">
        <v>41</v>
      </c>
      <c r="B22" s="30"/>
      <c r="C22" s="30">
        <v>0</v>
      </c>
      <c r="D22" s="30">
        <v>0</v>
      </c>
      <c r="E22" s="62" t="e">
        <f t="shared" si="0"/>
        <v>#DIV/0!</v>
      </c>
      <c r="F22" s="62" t="e">
        <f t="shared" si="1"/>
        <v>#DIV/0!</v>
      </c>
      <c r="G22" s="29" t="s">
        <v>52</v>
      </c>
      <c r="H22" s="33">
        <v>0</v>
      </c>
      <c r="I22" s="30">
        <v>0</v>
      </c>
      <c r="J22" s="30">
        <v>0</v>
      </c>
      <c r="K22" s="62" t="e">
        <f t="shared" si="2"/>
        <v>#DIV/0!</v>
      </c>
      <c r="L22" s="62" t="e">
        <f t="shared" si="3"/>
        <v>#DIV/0!</v>
      </c>
    </row>
    <row r="23" spans="1:12" x14ac:dyDescent="0.25">
      <c r="A23" s="29" t="s">
        <v>36</v>
      </c>
      <c r="B23" s="30">
        <v>11157</v>
      </c>
      <c r="C23" s="30">
        <v>0</v>
      </c>
      <c r="D23" s="30">
        <v>0</v>
      </c>
      <c r="E23" s="62" t="e">
        <f t="shared" si="0"/>
        <v>#DIV/0!</v>
      </c>
      <c r="F23" s="62" t="e">
        <f t="shared" si="1"/>
        <v>#DIV/0!</v>
      </c>
      <c r="G23" s="54" t="s">
        <v>53</v>
      </c>
      <c r="H23" s="34">
        <v>0</v>
      </c>
      <c r="I23" s="30">
        <v>0</v>
      </c>
      <c r="J23" s="30">
        <v>0</v>
      </c>
      <c r="K23" s="62" t="e">
        <f t="shared" si="2"/>
        <v>#DIV/0!</v>
      </c>
      <c r="L23" s="62" t="e">
        <f t="shared" si="3"/>
        <v>#DIV/0!</v>
      </c>
    </row>
    <row r="24" spans="1:12" x14ac:dyDescent="0.25">
      <c r="A24" s="29" t="s">
        <v>37</v>
      </c>
      <c r="B24" s="36">
        <v>19250</v>
      </c>
      <c r="C24" s="30">
        <v>0</v>
      </c>
      <c r="D24" s="30">
        <v>0</v>
      </c>
      <c r="E24" s="62" t="e">
        <f t="shared" si="0"/>
        <v>#DIV/0!</v>
      </c>
      <c r="F24" s="62" t="e">
        <f t="shared" si="1"/>
        <v>#DIV/0!</v>
      </c>
      <c r="G24" s="37" t="s">
        <v>3</v>
      </c>
      <c r="H24" s="38">
        <f>SUM(H19:H23)</f>
        <v>12888.6</v>
      </c>
      <c r="I24" s="30">
        <v>0</v>
      </c>
      <c r="J24" s="30">
        <v>0</v>
      </c>
      <c r="K24" s="62" t="e">
        <f>SUM(K19:K23)</f>
        <v>#DIV/0!</v>
      </c>
      <c r="L24" s="62" t="e">
        <f t="shared" si="3"/>
        <v>#DIV/0!</v>
      </c>
    </row>
    <row r="25" spans="1:12" x14ac:dyDescent="0.25">
      <c r="A25" s="39" t="s">
        <v>42</v>
      </c>
      <c r="B25" s="40">
        <f>SUM(B19:B24)</f>
        <v>30407</v>
      </c>
      <c r="C25" s="30">
        <v>0</v>
      </c>
      <c r="D25" s="30">
        <v>0</v>
      </c>
      <c r="E25" s="62" t="e">
        <f>SUM(E19:E24)</f>
        <v>#DIV/0!</v>
      </c>
      <c r="F25" s="62" t="e">
        <f t="shared" si="1"/>
        <v>#DIV/0!</v>
      </c>
      <c r="G25" s="31"/>
      <c r="H25" s="34"/>
      <c r="I25" s="30">
        <v>0</v>
      </c>
      <c r="J25" s="30">
        <v>0</v>
      </c>
      <c r="K25" s="62"/>
      <c r="L25" s="62"/>
    </row>
    <row r="26" spans="1:12" x14ac:dyDescent="0.25">
      <c r="A26" s="29"/>
      <c r="B26" s="30"/>
      <c r="C26" s="30">
        <v>0</v>
      </c>
      <c r="D26" s="30">
        <v>0</v>
      </c>
      <c r="E26" s="62"/>
      <c r="F26" s="62"/>
      <c r="G26" s="29" t="s">
        <v>4</v>
      </c>
      <c r="H26" s="33"/>
      <c r="I26" s="30">
        <v>0</v>
      </c>
      <c r="J26" s="30">
        <v>0</v>
      </c>
      <c r="K26" s="62" t="e">
        <f>I26/I27</f>
        <v>#DIV/0!</v>
      </c>
      <c r="L26" s="62" t="e">
        <f t="shared" si="3"/>
        <v>#DIV/0!</v>
      </c>
    </row>
    <row r="27" spans="1:12" x14ac:dyDescent="0.25">
      <c r="A27" s="35" t="s">
        <v>43</v>
      </c>
      <c r="B27" s="30">
        <v>0</v>
      </c>
      <c r="C27" s="30">
        <v>0</v>
      </c>
      <c r="D27" s="30">
        <v>0</v>
      </c>
      <c r="E27" s="62" t="e">
        <f>C27/C47</f>
        <v>#DIV/0!</v>
      </c>
      <c r="F27" s="62" t="e">
        <f t="shared" si="1"/>
        <v>#DIV/0!</v>
      </c>
      <c r="G27" s="35" t="s">
        <v>87</v>
      </c>
      <c r="H27" s="34">
        <f>SUM(H24,H26)</f>
        <v>12888.6</v>
      </c>
      <c r="I27" s="30">
        <v>0</v>
      </c>
      <c r="J27" s="30">
        <v>0</v>
      </c>
      <c r="K27" s="62" t="e">
        <f>SUM(K24,K26)</f>
        <v>#DIV/0!</v>
      </c>
      <c r="L27" s="62"/>
    </row>
    <row r="28" spans="1:12" x14ac:dyDescent="0.25">
      <c r="A28" s="29"/>
      <c r="B28" s="30"/>
      <c r="C28" s="30">
        <v>0</v>
      </c>
      <c r="D28" s="30">
        <v>0</v>
      </c>
      <c r="E28" s="62"/>
      <c r="F28" s="62"/>
      <c r="G28" s="29" t="s">
        <v>54</v>
      </c>
      <c r="H28" s="33">
        <v>81227</v>
      </c>
      <c r="I28" s="30">
        <v>0</v>
      </c>
      <c r="J28" s="30">
        <v>0</v>
      </c>
      <c r="K28" s="62" t="e">
        <f>I28/$I$30</f>
        <v>#DIV/0!</v>
      </c>
      <c r="L28" s="62" t="e">
        <f t="shared" si="3"/>
        <v>#DIV/0!</v>
      </c>
    </row>
    <row r="29" spans="1:12" x14ac:dyDescent="0.25">
      <c r="A29" s="35" t="s">
        <v>44</v>
      </c>
      <c r="B29" s="30"/>
      <c r="C29" s="30">
        <v>0</v>
      </c>
      <c r="D29" s="30">
        <v>0</v>
      </c>
      <c r="E29" s="62"/>
      <c r="F29" s="62"/>
      <c r="G29" s="54" t="s">
        <v>55</v>
      </c>
      <c r="H29" s="34">
        <v>0</v>
      </c>
      <c r="I29" s="30">
        <v>0</v>
      </c>
      <c r="J29" s="30">
        <v>0</v>
      </c>
      <c r="K29" s="62" t="e">
        <f>I29/$I$30</f>
        <v>#DIV/0!</v>
      </c>
      <c r="L29" s="62" t="e">
        <f t="shared" si="3"/>
        <v>#DIV/0!</v>
      </c>
    </row>
    <row r="30" spans="1:12" x14ac:dyDescent="0.25">
      <c r="A30" s="29" t="s">
        <v>7</v>
      </c>
      <c r="B30" s="30">
        <v>3000</v>
      </c>
      <c r="C30" s="30">
        <v>0</v>
      </c>
      <c r="D30" s="30">
        <v>0</v>
      </c>
      <c r="E30" s="62" t="e">
        <f>C30/$C$47</f>
        <v>#DIV/0!</v>
      </c>
      <c r="F30" s="62" t="e">
        <f t="shared" si="1"/>
        <v>#DIV/0!</v>
      </c>
      <c r="G30" s="41" t="s">
        <v>56</v>
      </c>
      <c r="H30" s="42">
        <f>SUM(H28:H29)</f>
        <v>81227</v>
      </c>
      <c r="I30" s="30">
        <v>0</v>
      </c>
      <c r="J30" s="30">
        <v>0</v>
      </c>
      <c r="K30" s="62" t="e">
        <f>SUM(K28:K29)</f>
        <v>#DIV/0!</v>
      </c>
      <c r="L30" s="62" t="e">
        <f t="shared" si="3"/>
        <v>#DIV/0!</v>
      </c>
    </row>
    <row r="31" spans="1:12" x14ac:dyDescent="0.25">
      <c r="A31" s="29" t="s">
        <v>8</v>
      </c>
      <c r="B31" s="30">
        <v>3000</v>
      </c>
      <c r="C31" s="30">
        <v>0</v>
      </c>
      <c r="D31" s="30">
        <v>0</v>
      </c>
      <c r="E31" s="62" t="e">
        <f>C31/$C$47</f>
        <v>#DIV/0!</v>
      </c>
      <c r="F31" s="62" t="e">
        <f t="shared" si="1"/>
        <v>#DIV/0!</v>
      </c>
      <c r="G31" s="43" t="s">
        <v>57</v>
      </c>
      <c r="H31" s="44">
        <f>SUM(H27,H30)</f>
        <v>94115.6</v>
      </c>
      <c r="I31" s="30">
        <v>0</v>
      </c>
      <c r="J31" s="30">
        <v>0</v>
      </c>
      <c r="K31" s="62"/>
      <c r="L31" s="62" t="e">
        <f t="shared" si="3"/>
        <v>#DIV/0!</v>
      </c>
    </row>
    <row r="32" spans="1:12" x14ac:dyDescent="0.25">
      <c r="A32" s="29" t="s">
        <v>9</v>
      </c>
      <c r="B32" s="30">
        <v>2500</v>
      </c>
      <c r="C32" s="30">
        <v>0</v>
      </c>
      <c r="D32" s="30">
        <v>0</v>
      </c>
      <c r="E32" s="62" t="e">
        <f>C32/$C$47</f>
        <v>#DIV/0!</v>
      </c>
      <c r="F32" s="62" t="e">
        <f t="shared" si="1"/>
        <v>#DIV/0!</v>
      </c>
      <c r="G32" s="26"/>
      <c r="H32" s="23"/>
      <c r="I32" s="26"/>
      <c r="J32" s="26"/>
      <c r="K32" s="26"/>
      <c r="L32" s="26"/>
    </row>
    <row r="33" spans="1:12" x14ac:dyDescent="0.25">
      <c r="A33" s="29" t="s">
        <v>16</v>
      </c>
      <c r="B33" s="30">
        <v>1000</v>
      </c>
      <c r="C33" s="30">
        <v>0</v>
      </c>
      <c r="D33" s="30">
        <v>0</v>
      </c>
      <c r="E33" s="62" t="e">
        <f>C33/$C$47</f>
        <v>#DIV/0!</v>
      </c>
      <c r="F33" s="62" t="e">
        <f t="shared" si="1"/>
        <v>#DIV/0!</v>
      </c>
      <c r="G33" s="26"/>
      <c r="H33" s="23"/>
      <c r="I33" s="26"/>
      <c r="J33" s="26"/>
      <c r="K33" s="26"/>
      <c r="L33" s="26"/>
    </row>
    <row r="34" spans="1:12" x14ac:dyDescent="0.25">
      <c r="A34" s="29" t="s">
        <v>88</v>
      </c>
      <c r="B34" s="30">
        <v>1000</v>
      </c>
      <c r="C34" s="30">
        <v>0</v>
      </c>
      <c r="D34" s="30">
        <v>0</v>
      </c>
      <c r="E34" s="62"/>
      <c r="F34" s="62"/>
      <c r="G34" s="26"/>
      <c r="H34" s="23"/>
      <c r="I34" s="26"/>
      <c r="J34" s="26"/>
      <c r="K34" s="26"/>
      <c r="L34" s="26"/>
    </row>
    <row r="35" spans="1:12" x14ac:dyDescent="0.25">
      <c r="A35" s="29" t="s">
        <v>89</v>
      </c>
      <c r="B35" s="30">
        <v>3000</v>
      </c>
      <c r="C35" s="30">
        <v>0</v>
      </c>
      <c r="D35" s="30">
        <v>0</v>
      </c>
      <c r="E35" s="62"/>
      <c r="F35" s="62"/>
      <c r="G35" s="26"/>
      <c r="H35" s="23"/>
      <c r="I35" s="26"/>
      <c r="J35" s="26"/>
      <c r="K35" s="26"/>
      <c r="L35" s="26"/>
    </row>
    <row r="36" spans="1:12" x14ac:dyDescent="0.25">
      <c r="A36" s="29" t="s">
        <v>10</v>
      </c>
      <c r="B36" s="30">
        <v>7000</v>
      </c>
      <c r="C36" s="30">
        <v>0</v>
      </c>
      <c r="D36" s="30">
        <v>0</v>
      </c>
      <c r="E36" s="62" t="e">
        <f>C36/$C$47</f>
        <v>#DIV/0!</v>
      </c>
      <c r="F36" s="62" t="e">
        <f t="shared" si="1"/>
        <v>#DIV/0!</v>
      </c>
      <c r="G36" s="63"/>
      <c r="H36" s="23"/>
      <c r="I36" s="26"/>
      <c r="J36" s="26"/>
      <c r="K36" s="26"/>
      <c r="L36" s="26"/>
    </row>
    <row r="37" spans="1:12" x14ac:dyDescent="0.25">
      <c r="A37" s="29" t="s">
        <v>14</v>
      </c>
      <c r="B37" s="30">
        <v>3000</v>
      </c>
      <c r="C37" s="30">
        <v>0</v>
      </c>
      <c r="D37" s="30">
        <v>0</v>
      </c>
      <c r="E37" s="62" t="e">
        <f>C37/$C$47</f>
        <v>#DIV/0!</v>
      </c>
      <c r="F37" s="62" t="e">
        <f t="shared" si="1"/>
        <v>#DIV/0!</v>
      </c>
      <c r="G37" s="26"/>
      <c r="H37" s="23"/>
      <c r="I37" s="26"/>
      <c r="J37" s="26"/>
      <c r="K37" s="26"/>
      <c r="L37" s="26"/>
    </row>
    <row r="38" spans="1:12" x14ac:dyDescent="0.25">
      <c r="A38" s="29" t="s">
        <v>90</v>
      </c>
      <c r="B38" s="30">
        <v>1000</v>
      </c>
      <c r="C38" s="30">
        <v>0</v>
      </c>
      <c r="D38" s="30">
        <v>0</v>
      </c>
      <c r="E38" s="62"/>
      <c r="F38" s="62"/>
      <c r="G38" s="26"/>
      <c r="H38" s="23"/>
      <c r="I38" s="26"/>
      <c r="J38" s="26"/>
      <c r="K38" s="26"/>
      <c r="L38" s="26"/>
    </row>
    <row r="39" spans="1:12" x14ac:dyDescent="0.25">
      <c r="A39" s="29" t="s">
        <v>15</v>
      </c>
      <c r="B39" s="30">
        <v>1000</v>
      </c>
      <c r="C39" s="30">
        <v>0</v>
      </c>
      <c r="D39" s="30">
        <v>0</v>
      </c>
      <c r="E39" s="62" t="e">
        <f>C39/$C$47</f>
        <v>#DIV/0!</v>
      </c>
      <c r="F39" s="62" t="e">
        <f t="shared" si="1"/>
        <v>#DIV/0!</v>
      </c>
      <c r="G39" s="26"/>
      <c r="H39" s="23"/>
      <c r="I39" s="26"/>
      <c r="J39" s="26"/>
      <c r="K39" s="26"/>
      <c r="L39" s="26"/>
    </row>
    <row r="40" spans="1:12" x14ac:dyDescent="0.25">
      <c r="A40" s="29" t="s">
        <v>11</v>
      </c>
      <c r="B40" s="30">
        <v>1500</v>
      </c>
      <c r="C40" s="30">
        <v>0</v>
      </c>
      <c r="D40" s="30">
        <v>0</v>
      </c>
      <c r="E40" s="62" t="e">
        <f>C40/$C$47</f>
        <v>#DIV/0!</v>
      </c>
      <c r="F40" s="62" t="e">
        <f t="shared" si="1"/>
        <v>#DIV/0!</v>
      </c>
      <c r="G40" s="26"/>
      <c r="H40" s="23"/>
      <c r="I40" s="26"/>
      <c r="J40" s="26"/>
      <c r="K40" s="26"/>
      <c r="L40" s="26"/>
    </row>
    <row r="41" spans="1:12" x14ac:dyDescent="0.25">
      <c r="A41" s="29" t="s">
        <v>12</v>
      </c>
      <c r="B41" s="30">
        <v>500</v>
      </c>
      <c r="C41" s="30">
        <v>0</v>
      </c>
      <c r="D41" s="30">
        <v>0</v>
      </c>
      <c r="E41" s="62" t="e">
        <f>C41/$C$47</f>
        <v>#DIV/0!</v>
      </c>
      <c r="F41" s="62" t="e">
        <f t="shared" si="1"/>
        <v>#DIV/0!</v>
      </c>
      <c r="G41" s="26"/>
      <c r="H41" s="23"/>
      <c r="I41" s="26"/>
      <c r="J41" s="26"/>
      <c r="K41" s="26"/>
      <c r="L41" s="26"/>
    </row>
    <row r="42" spans="1:12" x14ac:dyDescent="0.25">
      <c r="A42" s="29" t="s">
        <v>93</v>
      </c>
      <c r="B42" s="36">
        <v>18020</v>
      </c>
      <c r="C42" s="30">
        <v>0</v>
      </c>
      <c r="D42" s="30">
        <v>0</v>
      </c>
      <c r="E42" s="62"/>
      <c r="F42" s="62"/>
      <c r="G42" s="26"/>
      <c r="H42" s="23"/>
      <c r="I42" s="26"/>
      <c r="J42" s="26"/>
      <c r="K42" s="26"/>
      <c r="L42" s="26"/>
    </row>
    <row r="43" spans="1:12" x14ac:dyDescent="0.25">
      <c r="A43" s="29" t="s">
        <v>96</v>
      </c>
      <c r="B43" s="36">
        <v>1300</v>
      </c>
      <c r="C43" s="30"/>
      <c r="D43" s="30"/>
      <c r="E43" s="62"/>
      <c r="F43" s="62"/>
      <c r="G43" s="26"/>
      <c r="H43" s="23"/>
      <c r="I43" s="26"/>
      <c r="J43" s="26"/>
      <c r="K43" s="26"/>
      <c r="L43" s="26"/>
    </row>
    <row r="44" spans="1:12" x14ac:dyDescent="0.25">
      <c r="A44" s="29" t="s">
        <v>97</v>
      </c>
      <c r="B44" s="36">
        <v>4000</v>
      </c>
      <c r="C44" s="30"/>
      <c r="D44" s="30"/>
      <c r="E44" s="62"/>
      <c r="F44" s="62"/>
      <c r="G44" s="26"/>
      <c r="H44" s="23"/>
      <c r="I44" s="26"/>
      <c r="J44" s="26"/>
      <c r="K44" s="26"/>
      <c r="L44" s="26"/>
    </row>
    <row r="45" spans="1:12" x14ac:dyDescent="0.25">
      <c r="A45" s="29" t="s">
        <v>0</v>
      </c>
      <c r="B45" s="36">
        <v>0</v>
      </c>
      <c r="C45" s="30">
        <v>0</v>
      </c>
      <c r="D45" s="30">
        <v>0</v>
      </c>
      <c r="E45" s="62" t="e">
        <f>C45/$C$47</f>
        <v>#DIV/0!</v>
      </c>
      <c r="F45" s="62" t="e">
        <f t="shared" si="1"/>
        <v>#DIV/0!</v>
      </c>
      <c r="G45" s="26"/>
      <c r="H45" s="23"/>
      <c r="I45" s="26"/>
      <c r="J45" s="26"/>
      <c r="K45" s="26"/>
      <c r="L45" s="26"/>
    </row>
    <row r="46" spans="1:12" x14ac:dyDescent="0.25">
      <c r="A46" s="45" t="s">
        <v>45</v>
      </c>
      <c r="B46" s="46">
        <f>SUM(B30:B44)-B45</f>
        <v>50820</v>
      </c>
      <c r="C46" s="30">
        <v>0</v>
      </c>
      <c r="D46" s="30">
        <v>0</v>
      </c>
      <c r="E46" s="62" t="e">
        <f>SUM(E30:E45)</f>
        <v>#DIV/0!</v>
      </c>
      <c r="F46" s="62" t="e">
        <f t="shared" si="1"/>
        <v>#DIV/0!</v>
      </c>
      <c r="G46" s="26"/>
      <c r="H46" s="23"/>
      <c r="I46" s="26"/>
      <c r="J46" s="26"/>
      <c r="K46" s="26"/>
      <c r="L46" s="26"/>
    </row>
    <row r="47" spans="1:12" x14ac:dyDescent="0.25">
      <c r="A47" s="47" t="s">
        <v>46</v>
      </c>
      <c r="B47" s="48">
        <f>SUM(B25,B27,B46)</f>
        <v>81227</v>
      </c>
      <c r="C47" s="30">
        <v>0</v>
      </c>
      <c r="D47" s="30">
        <v>0</v>
      </c>
      <c r="E47" s="62" t="e">
        <f>SUM(E25,E27,E46)</f>
        <v>#DIV/0!</v>
      </c>
      <c r="F47" s="62" t="e">
        <f t="shared" si="1"/>
        <v>#DIV/0!</v>
      </c>
      <c r="G47" s="26"/>
      <c r="H47" s="23"/>
      <c r="I47" s="26"/>
      <c r="J47" s="26"/>
      <c r="K47" s="26"/>
      <c r="L47" s="26"/>
    </row>
  </sheetData>
  <mergeCells count="12">
    <mergeCell ref="A14:B15"/>
    <mergeCell ref="A6:B9"/>
    <mergeCell ref="C10:C11"/>
    <mergeCell ref="C12:C13"/>
    <mergeCell ref="C4:C5"/>
    <mergeCell ref="D4:D5"/>
    <mergeCell ref="A1:B1"/>
    <mergeCell ref="D10:D11"/>
    <mergeCell ref="D12:D13"/>
    <mergeCell ref="A4:B5"/>
    <mergeCell ref="A10:B11"/>
    <mergeCell ref="A12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960A-5BB0-4D31-AD69-21ADC90D2134}">
  <dimension ref="A1:I36"/>
  <sheetViews>
    <sheetView showGridLines="0" workbookViewId="0">
      <selection activeCell="C25" sqref="C25"/>
    </sheetView>
  </sheetViews>
  <sheetFormatPr baseColWidth="10" defaultRowHeight="15" x14ac:dyDescent="0.25"/>
  <cols>
    <col min="1" max="1" width="77.42578125" customWidth="1"/>
    <col min="2" max="3" width="26.5703125" style="2" customWidth="1"/>
    <col min="4" max="4" width="24.5703125" style="2" customWidth="1"/>
    <col min="5" max="5" width="21" customWidth="1"/>
    <col min="6" max="7" width="22" customWidth="1"/>
    <col min="8" max="8" width="24.85546875" customWidth="1"/>
    <col min="9" max="9" width="27.42578125" customWidth="1"/>
  </cols>
  <sheetData>
    <row r="1" spans="1:9" x14ac:dyDescent="0.25">
      <c r="A1" s="4"/>
      <c r="B1" s="5"/>
      <c r="C1" s="96"/>
      <c r="D1" s="23"/>
      <c r="H1" s="28" t="s">
        <v>59</v>
      </c>
      <c r="I1" s="28" t="s">
        <v>60</v>
      </c>
    </row>
    <row r="2" spans="1:9" ht="53.25" customHeight="1" x14ac:dyDescent="0.25">
      <c r="A2" s="19" t="s">
        <v>68</v>
      </c>
      <c r="B2" s="20" t="s">
        <v>84</v>
      </c>
      <c r="C2" s="74" t="s">
        <v>1</v>
      </c>
      <c r="D2" s="68" t="s">
        <v>2</v>
      </c>
      <c r="E2" s="68" t="s">
        <v>2</v>
      </c>
      <c r="F2" s="68" t="s">
        <v>2</v>
      </c>
      <c r="G2" s="68" t="s">
        <v>2</v>
      </c>
      <c r="H2" s="77" t="s">
        <v>95</v>
      </c>
      <c r="I2" s="77" t="s">
        <v>94</v>
      </c>
    </row>
    <row r="3" spans="1:9" x14ac:dyDescent="0.25">
      <c r="A3" s="64" t="s">
        <v>61</v>
      </c>
      <c r="B3" s="13">
        <v>44905</v>
      </c>
      <c r="C3" s="13">
        <v>44905</v>
      </c>
      <c r="D3" s="13">
        <v>44905</v>
      </c>
      <c r="E3" s="13">
        <v>44905</v>
      </c>
      <c r="F3" s="13">
        <v>44905</v>
      </c>
      <c r="G3" s="13">
        <v>44905</v>
      </c>
      <c r="H3" s="62">
        <f>E3/E3</f>
        <v>1</v>
      </c>
      <c r="I3" s="62">
        <f>((D3/B3)-1)</f>
        <v>0</v>
      </c>
    </row>
    <row r="4" spans="1:9" x14ac:dyDescent="0.25">
      <c r="A4" s="65" t="s">
        <v>62</v>
      </c>
      <c r="B4" s="13"/>
      <c r="C4" s="13"/>
      <c r="D4" s="13"/>
      <c r="E4" s="13"/>
      <c r="F4" s="13"/>
      <c r="G4" s="12"/>
      <c r="H4" s="62"/>
      <c r="I4" s="62"/>
    </row>
    <row r="5" spans="1:9" x14ac:dyDescent="0.25">
      <c r="A5" s="64" t="s">
        <v>20</v>
      </c>
      <c r="B5" s="13">
        <v>19250</v>
      </c>
      <c r="C5" s="13">
        <v>19250</v>
      </c>
      <c r="D5" s="13">
        <v>19250</v>
      </c>
      <c r="E5" s="13">
        <v>19250</v>
      </c>
      <c r="F5" s="13">
        <v>19250</v>
      </c>
      <c r="G5" s="13">
        <v>19250</v>
      </c>
      <c r="H5" s="62">
        <f>E5/$E$3</f>
        <v>0.42868277474668748</v>
      </c>
      <c r="I5" s="62">
        <f t="shared" ref="I5:I10" si="0">((D5/B5)-1)</f>
        <v>0</v>
      </c>
    </row>
    <row r="6" spans="1:9" x14ac:dyDescent="0.25">
      <c r="A6" s="64" t="s">
        <v>92</v>
      </c>
      <c r="B6" s="13">
        <f>B36</f>
        <v>14157</v>
      </c>
      <c r="C6" s="13">
        <f>B36</f>
        <v>14157</v>
      </c>
      <c r="D6" s="13">
        <f>B36</f>
        <v>14157</v>
      </c>
      <c r="E6" s="13">
        <f>B36</f>
        <v>14157</v>
      </c>
      <c r="F6" s="13">
        <f>B36</f>
        <v>14157</v>
      </c>
      <c r="G6" s="12">
        <f>B36</f>
        <v>14157</v>
      </c>
      <c r="H6" s="62">
        <f t="shared" ref="H6:H20" si="1">E6/$E$3</f>
        <v>0.31526556062799244</v>
      </c>
      <c r="I6" s="62">
        <f t="shared" si="0"/>
        <v>0</v>
      </c>
    </row>
    <row r="7" spans="1:9" x14ac:dyDescent="0.25">
      <c r="A7" s="65" t="s">
        <v>18</v>
      </c>
      <c r="B7" s="13">
        <f>SUM(B5:B6)</f>
        <v>33407</v>
      </c>
      <c r="C7" s="13">
        <f>SUM(C5:C6)</f>
        <v>33407</v>
      </c>
      <c r="D7" s="13">
        <f>SUM(D5:D6)</f>
        <v>33407</v>
      </c>
      <c r="E7" s="13">
        <f t="shared" ref="E7:G7" si="2">SUM(E5:E6)</f>
        <v>33407</v>
      </c>
      <c r="F7" s="13">
        <f t="shared" si="2"/>
        <v>33407</v>
      </c>
      <c r="G7" s="13">
        <f t="shared" si="2"/>
        <v>33407</v>
      </c>
      <c r="H7" s="62">
        <f t="shared" si="1"/>
        <v>0.74394833537467986</v>
      </c>
      <c r="I7" s="62">
        <f t="shared" si="0"/>
        <v>0</v>
      </c>
    </row>
    <row r="8" spans="1:9" x14ac:dyDescent="0.25">
      <c r="A8" s="64" t="s">
        <v>19</v>
      </c>
      <c r="B8" s="13">
        <v>0</v>
      </c>
      <c r="C8" s="13"/>
      <c r="D8" s="13"/>
      <c r="E8" s="13"/>
      <c r="F8" s="13"/>
      <c r="G8" s="12"/>
      <c r="H8" s="62">
        <f t="shared" si="1"/>
        <v>0</v>
      </c>
      <c r="I8" s="62"/>
    </row>
    <row r="9" spans="1:9" x14ac:dyDescent="0.25">
      <c r="A9" s="53" t="s">
        <v>21</v>
      </c>
      <c r="B9" s="14">
        <f>B7-B8</f>
        <v>33407</v>
      </c>
      <c r="C9" s="14">
        <f>C7-C8</f>
        <v>33407</v>
      </c>
      <c r="D9" s="14">
        <f>D7-D8</f>
        <v>33407</v>
      </c>
      <c r="E9" s="14">
        <f t="shared" ref="E9:G9" si="3">E7-E8</f>
        <v>33407</v>
      </c>
      <c r="F9" s="14">
        <f t="shared" si="3"/>
        <v>33407</v>
      </c>
      <c r="G9" s="14">
        <f t="shared" si="3"/>
        <v>33407</v>
      </c>
      <c r="H9" s="62">
        <f t="shared" si="1"/>
        <v>0.74394833537467986</v>
      </c>
      <c r="I9" s="62">
        <f t="shared" si="0"/>
        <v>0</v>
      </c>
    </row>
    <row r="10" spans="1:9" x14ac:dyDescent="0.25">
      <c r="A10" s="49" t="s">
        <v>63</v>
      </c>
      <c r="B10" s="50">
        <f>B3-B9</f>
        <v>11498</v>
      </c>
      <c r="C10" s="50">
        <f>C3-C9</f>
        <v>11498</v>
      </c>
      <c r="D10" s="50">
        <f>D3-D9</f>
        <v>11498</v>
      </c>
      <c r="E10" s="50">
        <f t="shared" ref="E10:G10" si="4">E3-E9</f>
        <v>11498</v>
      </c>
      <c r="F10" s="50">
        <f t="shared" si="4"/>
        <v>11498</v>
      </c>
      <c r="G10" s="50">
        <f t="shared" si="4"/>
        <v>11498</v>
      </c>
      <c r="H10" s="62">
        <f t="shared" si="1"/>
        <v>0.25605166462532014</v>
      </c>
      <c r="I10" s="62">
        <f t="shared" si="0"/>
        <v>0</v>
      </c>
    </row>
    <row r="11" spans="1:9" x14ac:dyDescent="0.25">
      <c r="A11" s="7"/>
      <c r="B11" s="14"/>
      <c r="C11" s="14"/>
      <c r="D11" s="14"/>
      <c r="E11" s="14"/>
      <c r="F11" s="14"/>
      <c r="G11" s="73"/>
      <c r="H11" s="62"/>
      <c r="I11" s="62"/>
    </row>
    <row r="12" spans="1:9" x14ac:dyDescent="0.25">
      <c r="A12" s="64" t="s">
        <v>64</v>
      </c>
      <c r="B12" s="13">
        <v>50820</v>
      </c>
      <c r="C12" s="13"/>
      <c r="D12" s="13"/>
      <c r="E12" s="13">
        <v>0</v>
      </c>
      <c r="F12" s="13">
        <v>0</v>
      </c>
      <c r="G12" s="12"/>
      <c r="H12" s="62">
        <f t="shared" si="1"/>
        <v>0</v>
      </c>
      <c r="I12" s="62">
        <f>((D12/B12)+1)</f>
        <v>1</v>
      </c>
    </row>
    <row r="13" spans="1:9" x14ac:dyDescent="0.25">
      <c r="A13" s="64" t="s">
        <v>65</v>
      </c>
      <c r="B13" s="13">
        <v>0</v>
      </c>
      <c r="C13" s="13"/>
      <c r="D13" s="13"/>
      <c r="E13" s="13">
        <v>0</v>
      </c>
      <c r="F13" s="13">
        <v>0</v>
      </c>
      <c r="G13" s="12"/>
      <c r="H13" s="62">
        <f t="shared" si="1"/>
        <v>0</v>
      </c>
      <c r="I13" s="62"/>
    </row>
    <row r="14" spans="1:9" x14ac:dyDescent="0.25">
      <c r="A14" s="66" t="s">
        <v>66</v>
      </c>
      <c r="B14" s="13">
        <v>9888.6</v>
      </c>
      <c r="C14" s="13"/>
      <c r="D14" s="13"/>
      <c r="E14" s="13">
        <v>0</v>
      </c>
      <c r="F14" s="13">
        <v>0</v>
      </c>
      <c r="G14" s="12"/>
      <c r="H14" s="62">
        <f t="shared" si="1"/>
        <v>0</v>
      </c>
      <c r="I14" s="62">
        <f>((D14/B14)+1)</f>
        <v>1</v>
      </c>
    </row>
    <row r="15" spans="1:9" x14ac:dyDescent="0.25">
      <c r="A15" s="53" t="s">
        <v>5</v>
      </c>
      <c r="B15" s="14">
        <f>SUM(B12:B14)</f>
        <v>60708.6</v>
      </c>
      <c r="C15" s="14">
        <v>-3218.6</v>
      </c>
      <c r="D15" s="14">
        <v>-14716.6</v>
      </c>
      <c r="E15" s="14">
        <v>-26214.6</v>
      </c>
      <c r="F15" s="14">
        <v>-37712.6</v>
      </c>
      <c r="G15" s="73">
        <v>-49210.6</v>
      </c>
      <c r="H15" s="62">
        <f t="shared" si="1"/>
        <v>-0.58377908918828636</v>
      </c>
      <c r="I15" s="62">
        <f>((D15/B15)+1)</f>
        <v>0.7575862398408133</v>
      </c>
    </row>
    <row r="16" spans="1:9" x14ac:dyDescent="0.25">
      <c r="A16" s="51" t="s">
        <v>67</v>
      </c>
      <c r="B16" s="52">
        <f>B10-B15</f>
        <v>-49210.6</v>
      </c>
      <c r="C16" s="52">
        <f>C10+C15</f>
        <v>8279.4</v>
      </c>
      <c r="D16" s="52">
        <f>D10+D15</f>
        <v>-3218.6000000000004</v>
      </c>
      <c r="E16" s="52">
        <f>E10+E15</f>
        <v>-14716.599999999999</v>
      </c>
      <c r="F16" s="52">
        <f>F10+F15</f>
        <v>-26214.6</v>
      </c>
      <c r="G16" s="52">
        <f>G10+G15</f>
        <v>-37712.6</v>
      </c>
      <c r="H16" s="62">
        <f t="shared" si="1"/>
        <v>-0.32772742456296622</v>
      </c>
      <c r="I16" s="62">
        <f>((D16/B16)+1)</f>
        <v>1.0654046079503197</v>
      </c>
    </row>
    <row r="17" spans="1:9" x14ac:dyDescent="0.25">
      <c r="A17" s="7"/>
      <c r="B17" s="14"/>
      <c r="C17" s="14"/>
      <c r="D17" s="14"/>
      <c r="E17" s="14"/>
      <c r="F17" s="14"/>
      <c r="G17" s="73"/>
      <c r="H17" s="62"/>
      <c r="I17" s="62"/>
    </row>
    <row r="18" spans="1:9" x14ac:dyDescent="0.25">
      <c r="A18" s="64" t="s">
        <v>6</v>
      </c>
      <c r="B18" s="13">
        <v>0</v>
      </c>
      <c r="C18" s="13"/>
      <c r="D18" s="13"/>
      <c r="E18" s="13"/>
      <c r="F18" s="13"/>
      <c r="G18" s="12"/>
      <c r="H18" s="62">
        <f t="shared" si="1"/>
        <v>0</v>
      </c>
      <c r="I18" s="62"/>
    </row>
    <row r="19" spans="1:9" x14ac:dyDescent="0.25">
      <c r="A19" s="8"/>
      <c r="B19" s="14"/>
      <c r="C19" s="14"/>
      <c r="D19" s="14"/>
      <c r="E19" s="14"/>
      <c r="F19" s="14"/>
      <c r="G19" s="73"/>
      <c r="H19" s="62"/>
      <c r="I19" s="62"/>
    </row>
    <row r="20" spans="1:9" x14ac:dyDescent="0.25">
      <c r="A20" s="17" t="s">
        <v>69</v>
      </c>
      <c r="B20" s="18">
        <f>B16-B18</f>
        <v>-49210.6</v>
      </c>
      <c r="C20" s="18">
        <f>C16-C18</f>
        <v>8279.4</v>
      </c>
      <c r="D20" s="18">
        <f>D16-D18</f>
        <v>-3218.6000000000004</v>
      </c>
      <c r="E20" s="18">
        <f t="shared" ref="E20:G20" si="5">E16-E18</f>
        <v>-14716.599999999999</v>
      </c>
      <c r="F20" s="18">
        <f t="shared" si="5"/>
        <v>-26214.6</v>
      </c>
      <c r="G20" s="18">
        <f t="shared" si="5"/>
        <v>-37712.6</v>
      </c>
      <c r="H20" s="62">
        <f t="shared" si="1"/>
        <v>-0.32772742456296622</v>
      </c>
      <c r="I20" s="62">
        <f>((D20/B20)+1)</f>
        <v>1.0654046079503197</v>
      </c>
    </row>
    <row r="21" spans="1:9" x14ac:dyDescent="0.25">
      <c r="A21" s="4"/>
      <c r="B21" s="5"/>
      <c r="C21" s="96"/>
      <c r="D21" s="23"/>
    </row>
    <row r="22" spans="1:9" x14ac:dyDescent="0.25">
      <c r="A22" s="16" t="s">
        <v>22</v>
      </c>
      <c r="B22" s="15" t="s">
        <v>13</v>
      </c>
      <c r="C22" s="98"/>
      <c r="D22" s="76"/>
    </row>
    <row r="23" spans="1:9" x14ac:dyDescent="0.25">
      <c r="A23" s="6" t="s">
        <v>33</v>
      </c>
      <c r="B23" s="11"/>
      <c r="C23" s="97"/>
      <c r="D23" s="63"/>
    </row>
    <row r="24" spans="1:9" x14ac:dyDescent="0.25">
      <c r="A24" s="7" t="s">
        <v>23</v>
      </c>
      <c r="B24" s="12">
        <v>0</v>
      </c>
      <c r="C24" s="97"/>
      <c r="D24" s="63"/>
    </row>
    <row r="25" spans="1:9" x14ac:dyDescent="0.25">
      <c r="A25" s="7" t="s">
        <v>24</v>
      </c>
      <c r="B25" s="13">
        <v>11157</v>
      </c>
      <c r="C25" s="97"/>
      <c r="D25" s="63"/>
    </row>
    <row r="26" spans="1:9" x14ac:dyDescent="0.25">
      <c r="A26" s="7" t="s">
        <v>25</v>
      </c>
      <c r="B26" s="13">
        <f>SUM(B24:B25)</f>
        <v>11157</v>
      </c>
      <c r="C26" s="97"/>
      <c r="D26" s="63"/>
    </row>
    <row r="27" spans="1:9" x14ac:dyDescent="0.25">
      <c r="A27" s="8" t="s">
        <v>26</v>
      </c>
      <c r="B27" s="14">
        <v>0</v>
      </c>
      <c r="C27" s="97"/>
      <c r="D27" s="63"/>
    </row>
    <row r="28" spans="1:9" x14ac:dyDescent="0.25">
      <c r="A28" s="9" t="s">
        <v>27</v>
      </c>
      <c r="B28" s="13">
        <f>B26-B27</f>
        <v>11157</v>
      </c>
      <c r="C28" s="97"/>
      <c r="D28" s="63"/>
      <c r="E28" s="2"/>
    </row>
    <row r="29" spans="1:9" x14ac:dyDescent="0.25">
      <c r="A29" s="7" t="s">
        <v>28</v>
      </c>
      <c r="B29" s="13">
        <v>0</v>
      </c>
      <c r="C29" s="97"/>
      <c r="D29" s="63"/>
    </row>
    <row r="30" spans="1:9" x14ac:dyDescent="0.25">
      <c r="A30" s="6" t="s">
        <v>29</v>
      </c>
      <c r="B30" s="13"/>
      <c r="C30" s="97"/>
      <c r="D30" s="63"/>
    </row>
    <row r="31" spans="1:9" x14ac:dyDescent="0.25">
      <c r="A31" s="7" t="s">
        <v>34</v>
      </c>
      <c r="B31" s="13">
        <v>0</v>
      </c>
      <c r="C31" s="97"/>
      <c r="D31" s="63"/>
    </row>
    <row r="32" spans="1:9" x14ac:dyDescent="0.25">
      <c r="A32" s="7" t="s">
        <v>30</v>
      </c>
      <c r="B32" s="13">
        <v>0</v>
      </c>
      <c r="C32" s="97"/>
      <c r="D32" s="63"/>
    </row>
    <row r="33" spans="1:4" x14ac:dyDescent="0.25">
      <c r="A33" s="7" t="s">
        <v>91</v>
      </c>
      <c r="B33" s="13">
        <v>3000</v>
      </c>
      <c r="C33" s="97"/>
      <c r="D33" s="63"/>
    </row>
    <row r="34" spans="1:4" x14ac:dyDescent="0.25">
      <c r="A34" s="8" t="s">
        <v>31</v>
      </c>
      <c r="B34" s="13">
        <v>0</v>
      </c>
      <c r="C34" s="97"/>
      <c r="D34" s="63"/>
    </row>
    <row r="35" spans="1:4" x14ac:dyDescent="0.25">
      <c r="A35" s="10" t="s">
        <v>32</v>
      </c>
      <c r="B35" s="13">
        <f>SUM(B31:B34)</f>
        <v>3000</v>
      </c>
      <c r="C35" s="97"/>
      <c r="D35" s="63"/>
    </row>
    <row r="36" spans="1:4" x14ac:dyDescent="0.25">
      <c r="A36" s="21" t="s">
        <v>17</v>
      </c>
      <c r="B36" s="22">
        <f>SUM(B28,B29,B35)</f>
        <v>14157</v>
      </c>
      <c r="C36" s="99"/>
      <c r="D36" s="7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 General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Gallegos Contreras</dc:creator>
  <cp:lastModifiedBy>Raul Gallegos Contreras</cp:lastModifiedBy>
  <dcterms:created xsi:type="dcterms:W3CDTF">2020-06-11T06:23:26Z</dcterms:created>
  <dcterms:modified xsi:type="dcterms:W3CDTF">2023-07-25T07:57:21Z</dcterms:modified>
</cp:coreProperties>
</file>