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aul_\Documents\BUSINESS PROJECT\DOCUMENTACION ESTRATEGICA MAGICA\"/>
    </mc:Choice>
  </mc:AlternateContent>
  <xr:revisionPtr revIDLastSave="0" documentId="13_ncr:1_{26FA6384-94C2-425D-8A45-693AE2C3CD84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Costos" sheetId="1" r:id="rId1"/>
    <sheet name="Fijacion del Preci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4" i="1" l="1"/>
  <c r="C182" i="1"/>
  <c r="F3" i="2"/>
  <c r="F16" i="2"/>
  <c r="F21" i="2"/>
  <c r="E22" i="2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7" i="2"/>
  <c r="F17" i="2" s="1"/>
  <c r="D18" i="2"/>
  <c r="F18" i="2" s="1"/>
  <c r="D19" i="2"/>
  <c r="F19" i="2" s="1"/>
  <c r="D20" i="2"/>
  <c r="F20" i="2" s="1"/>
  <c r="D2" i="2"/>
  <c r="F2" i="2" s="1"/>
  <c r="F22" i="2" s="1"/>
  <c r="G123" i="1"/>
  <c r="I123" i="1" s="1"/>
  <c r="C126" i="1"/>
  <c r="G128" i="1"/>
  <c r="I128" i="1" s="1"/>
  <c r="C132" i="1"/>
  <c r="D22" i="2" l="1"/>
  <c r="G37" i="1"/>
  <c r="I37" i="1" s="1"/>
  <c r="C15" i="1"/>
  <c r="G32" i="1"/>
  <c r="I32" i="1" s="1"/>
  <c r="C45" i="1"/>
  <c r="C35" i="1"/>
  <c r="C117" i="1"/>
  <c r="C119" i="1" s="1"/>
  <c r="C138" i="1"/>
  <c r="G134" i="1"/>
  <c r="I134" i="1" s="1"/>
  <c r="I4" i="1"/>
  <c r="I3" i="1"/>
  <c r="I2" i="1"/>
  <c r="G47" i="1"/>
  <c r="I47" i="1" s="1"/>
  <c r="C55" i="1"/>
  <c r="G57" i="1"/>
  <c r="I57" i="1" s="1"/>
  <c r="C62" i="1"/>
  <c r="G27" i="1"/>
  <c r="I27" i="1" s="1"/>
  <c r="C30" i="1"/>
  <c r="G22" i="1"/>
  <c r="I22" i="1" s="1"/>
  <c r="C25" i="1"/>
  <c r="G17" i="1"/>
  <c r="I17" i="1" s="1"/>
  <c r="C20" i="1"/>
  <c r="G12" i="1"/>
  <c r="I12" i="1" s="1"/>
  <c r="C99" i="1"/>
  <c r="C89" i="1"/>
  <c r="C78" i="1"/>
  <c r="G140" i="1"/>
  <c r="I140" i="1" s="1"/>
  <c r="C143" i="1"/>
  <c r="G91" i="1"/>
  <c r="I91" i="1" s="1"/>
  <c r="G80" i="1"/>
  <c r="I80" i="1" s="1"/>
  <c r="G69" i="1"/>
  <c r="I69" i="1" s="1"/>
  <c r="I143" i="1" l="1"/>
  <c r="C145" i="1"/>
  <c r="C64" i="1"/>
  <c r="I62" i="1"/>
  <c r="I99" i="1"/>
  <c r="C101" i="1"/>
  <c r="I65" i="1" l="1"/>
  <c r="C146" i="1"/>
  <c r="I145" i="1"/>
  <c r="C147" i="1"/>
  <c r="C183" i="1" s="1"/>
  <c r="I101" i="1"/>
</calcChain>
</file>

<file path=xl/sharedStrings.xml><?xml version="1.0" encoding="utf-8"?>
<sst xmlns="http://schemas.openxmlformats.org/spreadsheetml/2006/main" count="479" uniqueCount="309">
  <si>
    <t>Parafina</t>
  </si>
  <si>
    <t>Color</t>
  </si>
  <si>
    <t>Mecha</t>
  </si>
  <si>
    <t>Papel Cascaron</t>
  </si>
  <si>
    <t>Pintura Negra</t>
  </si>
  <si>
    <t>Pintura Dorada</t>
  </si>
  <si>
    <t>Clavo</t>
  </si>
  <si>
    <t>Resistencia</t>
  </si>
  <si>
    <t>Led</t>
  </si>
  <si>
    <t>Soldadura</t>
  </si>
  <si>
    <t>Cable</t>
  </si>
  <si>
    <t>Mantequilla</t>
  </si>
  <si>
    <t>Harina</t>
  </si>
  <si>
    <t>Vainilla</t>
  </si>
  <si>
    <t>Polvo para Hornear</t>
  </si>
  <si>
    <t>Café</t>
  </si>
  <si>
    <t>Chocolate</t>
  </si>
  <si>
    <t>Productos</t>
  </si>
  <si>
    <t>Joyeria</t>
  </si>
  <si>
    <t>Libro</t>
  </si>
  <si>
    <t>Vela</t>
  </si>
  <si>
    <t xml:space="preserve">Incienso </t>
  </si>
  <si>
    <t>Amuleto</t>
  </si>
  <si>
    <t>Varita</t>
  </si>
  <si>
    <t>Athame</t>
  </si>
  <si>
    <t>Caldero</t>
  </si>
  <si>
    <t>Copa</t>
  </si>
  <si>
    <t>Insumo para su Manufactura</t>
  </si>
  <si>
    <t>Cuchillo</t>
  </si>
  <si>
    <t>Pintura Azul</t>
  </si>
  <si>
    <t>Pintura Naranja</t>
  </si>
  <si>
    <t>Pintura Amarilla</t>
  </si>
  <si>
    <t>Tela Negra</t>
  </si>
  <si>
    <t>Tela Dorada</t>
  </si>
  <si>
    <t>Hilo Negro</t>
  </si>
  <si>
    <t>Madera</t>
  </si>
  <si>
    <t>Iman</t>
  </si>
  <si>
    <t>Hilo de Metal Dorado</t>
  </si>
  <si>
    <t>Farol</t>
  </si>
  <si>
    <t>Silicon</t>
  </si>
  <si>
    <t>Vitral</t>
  </si>
  <si>
    <t>Pintura Cobre</t>
  </si>
  <si>
    <t>Reflector</t>
  </si>
  <si>
    <t>Papel Celofan Amarillo</t>
  </si>
  <si>
    <t>Bocadillos</t>
  </si>
  <si>
    <t>Leche Normal</t>
  </si>
  <si>
    <t>Leche Evaporada</t>
  </si>
  <si>
    <t>Leche Condensada</t>
  </si>
  <si>
    <t>Azucar</t>
  </si>
  <si>
    <t>Huevo</t>
  </si>
  <si>
    <t>Canela</t>
  </si>
  <si>
    <t>Levadura</t>
  </si>
  <si>
    <t>Queso Crema</t>
  </si>
  <si>
    <t>Agua</t>
  </si>
  <si>
    <t>Bolígrafo</t>
  </si>
  <si>
    <t>Tijera</t>
  </si>
  <si>
    <t>Cutter</t>
  </si>
  <si>
    <t>Pinza Ponchadora</t>
  </si>
  <si>
    <t>Papel Pergamino</t>
  </si>
  <si>
    <t>Costo Unitario del Producto Terminado</t>
  </si>
  <si>
    <t>Total</t>
  </si>
  <si>
    <t>Pistola para Silicon</t>
  </si>
  <si>
    <t>Cautin</t>
  </si>
  <si>
    <t>Papel Bond Blanco</t>
  </si>
  <si>
    <t>Regla Profesional</t>
  </si>
  <si>
    <t>Pincel</t>
  </si>
  <si>
    <t>Rama de Arbol</t>
  </si>
  <si>
    <t>Hilo Dorado</t>
  </si>
  <si>
    <t>Unidades Disponibles al Iniciar Operaciones</t>
  </si>
  <si>
    <t>Capacidad</t>
  </si>
  <si>
    <t>Costo del Insumo por Unidad Producida</t>
  </si>
  <si>
    <t>Tubo de 17gr</t>
  </si>
  <si>
    <t>PRODUCTOS DE LED</t>
  </si>
  <si>
    <t xml:space="preserve">Led </t>
  </si>
  <si>
    <t>Precio del Insumo para la Capacidad</t>
  </si>
  <si>
    <t>$10 c/U</t>
  </si>
  <si>
    <t>$1 c/u</t>
  </si>
  <si>
    <t>$10 c/metro</t>
  </si>
  <si>
    <t>10 Faroles</t>
  </si>
  <si>
    <t>$25 c/u</t>
  </si>
  <si>
    <t>$10 c/u</t>
  </si>
  <si>
    <t>$35 c/u</t>
  </si>
  <si>
    <t>$50 c/Tubo de 17gr</t>
  </si>
  <si>
    <t>10 Vitrales</t>
  </si>
  <si>
    <t>$1 c/U</t>
  </si>
  <si>
    <t>$10 c/Metro</t>
  </si>
  <si>
    <t>Capacidad por Unidad de Insumo</t>
  </si>
  <si>
    <t>Precio por Unidad de Medida</t>
  </si>
  <si>
    <t>1 silicon por cada vitral</t>
  </si>
  <si>
    <t>20 clavos por vitral</t>
  </si>
  <si>
    <t xml:space="preserve">3 vitrales por celofan </t>
  </si>
  <si>
    <t>2 resistencias por vitral</t>
  </si>
  <si>
    <t>2 leds por vitral</t>
  </si>
  <si>
    <t>3 vitrales por tubo de soldadura</t>
  </si>
  <si>
    <t>5 reflectores por silicon</t>
  </si>
  <si>
    <t xml:space="preserve">8 clavos por reflector </t>
  </si>
  <si>
    <t>10 resistencias por reflector</t>
  </si>
  <si>
    <t xml:space="preserve">TOTAL DE INVERSION INICIAL DE INSUMOS PARA PRODUCTO   </t>
  </si>
  <si>
    <t>Total de Inversion final en productos terminados para operaciones iniciales</t>
  </si>
  <si>
    <t>Total de inversion final en productos terminados de led para operaciones iniciales</t>
  </si>
  <si>
    <t>Margen de maniobra por insumos no utilizados</t>
  </si>
  <si>
    <t>SNACKS Y BEBIDAS</t>
  </si>
  <si>
    <t>TOTAL DE INVERSION INICIAL DE INSUMOS PARA HERRAMIENTAS MAGICAS</t>
  </si>
  <si>
    <t>HERRAMIENTAS MAGICAS</t>
  </si>
  <si>
    <t>3 athames</t>
  </si>
  <si>
    <t>$300 c/u</t>
  </si>
  <si>
    <t>1 pintura para 3 athames</t>
  </si>
  <si>
    <t>1 cuchillo para un athame</t>
  </si>
  <si>
    <t>$200 c/u</t>
  </si>
  <si>
    <t>1 pintura para 3 calderos</t>
  </si>
  <si>
    <t>1 caldero para un caldero</t>
  </si>
  <si>
    <t>$50 c/u</t>
  </si>
  <si>
    <t>1 pintura para 3 copas</t>
  </si>
  <si>
    <t>1 copa para una copa</t>
  </si>
  <si>
    <t xml:space="preserve">1 mecha por vela </t>
  </si>
  <si>
    <t>20 velas</t>
  </si>
  <si>
    <t>3 copas</t>
  </si>
  <si>
    <t>3 calderos</t>
  </si>
  <si>
    <t>$5 c/u</t>
  </si>
  <si>
    <t>20 varitas</t>
  </si>
  <si>
    <t>20 varitas por cada pintura</t>
  </si>
  <si>
    <t>2 imanes por varita</t>
  </si>
  <si>
    <t>$50 c/metro</t>
  </si>
  <si>
    <t>Total de inversion final en productos terminados de herramientas magicas para operaciones iniciales</t>
  </si>
  <si>
    <t>$30 Caja 1 Litro</t>
  </si>
  <si>
    <t>$20 Lata 360gr</t>
  </si>
  <si>
    <t>$25 Lata 375gr</t>
  </si>
  <si>
    <t>$40 Paquete 180gr</t>
  </si>
  <si>
    <t>$30 Bolsa 1kg</t>
  </si>
  <si>
    <t>$50 Caja 12 piezas</t>
  </si>
  <si>
    <t>$30 Barra 90gr</t>
  </si>
  <si>
    <t>$40 Paquete 1kg</t>
  </si>
  <si>
    <t>$20 Frasco 150ml</t>
  </si>
  <si>
    <t>$40 Frasco 60gr</t>
  </si>
  <si>
    <t>$20 Frasco 110gr</t>
  </si>
  <si>
    <t>$20 Paquete 55gr</t>
  </si>
  <si>
    <t>$100 Frasco 200gr</t>
  </si>
  <si>
    <t>$50 Garrafon 20Litros</t>
  </si>
  <si>
    <t>$60 Paquete 360gr</t>
  </si>
  <si>
    <t>4 Tazas por litro</t>
  </si>
  <si>
    <t>20 Tazas</t>
  </si>
  <si>
    <t>5 tazas por lata</t>
  </si>
  <si>
    <t>10 tazas por frasco</t>
  </si>
  <si>
    <t>100 tazas por bolsa</t>
  </si>
  <si>
    <t>80 tazas por garrafon</t>
  </si>
  <si>
    <t>32 Tazas</t>
  </si>
  <si>
    <t>16 Tazas por paquete</t>
  </si>
  <si>
    <t>$30 bolsa 1 kg</t>
  </si>
  <si>
    <t>TOTAL DE INVERSION INICIAL DE INSUMOS PARA BEBIDAS</t>
  </si>
  <si>
    <t>Total de inversion final en productos terminados debebidas para operaciones iniciales</t>
  </si>
  <si>
    <t>BEBIDAS</t>
  </si>
  <si>
    <t>COSTOS DIRECTOS TOTALES DE INVERSION</t>
  </si>
  <si>
    <t>TOTAL DE INVERSION INICIAL DE INSUMOS PARA BOCADILLO</t>
  </si>
  <si>
    <t>$100 bolsa de 4 pinceles</t>
  </si>
  <si>
    <t>$100 1 boligrafo de gel</t>
  </si>
  <si>
    <t>$300 1 regla profesional</t>
  </si>
  <si>
    <t>$20 1 tijera</t>
  </si>
  <si>
    <t>$20 1 cutter</t>
  </si>
  <si>
    <t>$200 una pinza ponchadora</t>
  </si>
  <si>
    <t>$150 1 pistola de silicon</t>
  </si>
  <si>
    <t>$150 1 cautin</t>
  </si>
  <si>
    <t>$150 1 paquete de papel bond</t>
  </si>
  <si>
    <t>$200 1 paquete de papel pergamino</t>
  </si>
  <si>
    <t>Variada</t>
  </si>
  <si>
    <t>5 cajas</t>
  </si>
  <si>
    <t>5 latas</t>
  </si>
  <si>
    <t>5 paquetes</t>
  </si>
  <si>
    <t>2 bolsas</t>
  </si>
  <si>
    <t>20 barras</t>
  </si>
  <si>
    <t>10 paquetes</t>
  </si>
  <si>
    <t>2 frascos</t>
  </si>
  <si>
    <t>1 frasco</t>
  </si>
  <si>
    <t>Grenetina</t>
  </si>
  <si>
    <t>Aceite</t>
  </si>
  <si>
    <t>1 frasco de aceite</t>
  </si>
  <si>
    <t>$50 frasco de 1 litro</t>
  </si>
  <si>
    <t>$15 paquete 18 gramos</t>
  </si>
  <si>
    <t>2 paquetes</t>
  </si>
  <si>
    <t>COSTO TOTAL DE INVERSION EN PRODUCTOS INICIALES</t>
  </si>
  <si>
    <t>COSTOS DIRECTOS TOTALES DE INSUMOS</t>
  </si>
  <si>
    <t>Estufa</t>
  </si>
  <si>
    <t>Olla</t>
  </si>
  <si>
    <t>Cucharon</t>
  </si>
  <si>
    <t>Batidora</t>
  </si>
  <si>
    <t>Licuadora</t>
  </si>
  <si>
    <t>Molde</t>
  </si>
  <si>
    <t>Refrigerador</t>
  </si>
  <si>
    <t>$3000 1 estufa</t>
  </si>
  <si>
    <t>$300 2 ollas</t>
  </si>
  <si>
    <t>$50 2 cucharones</t>
  </si>
  <si>
    <t>Rodillo de Madera</t>
  </si>
  <si>
    <t>$50 2 rodillos</t>
  </si>
  <si>
    <t>Base para Pastel</t>
  </si>
  <si>
    <t>$50 2 bases para pastel</t>
  </si>
  <si>
    <t>Basos desechables</t>
  </si>
  <si>
    <t>Cubiertos desechables</t>
  </si>
  <si>
    <t>Platos desechables</t>
  </si>
  <si>
    <t>$1000 1 batidora</t>
  </si>
  <si>
    <t>$1000 1 licuadora</t>
  </si>
  <si>
    <t>$100 4 moldes</t>
  </si>
  <si>
    <t>$10000 1 refrigerador</t>
  </si>
  <si>
    <t>$30 7 paquetes de 10 vasos</t>
  </si>
  <si>
    <t>$30 3 paquetes de 20 platos</t>
  </si>
  <si>
    <t>$15 2 paquetes de 25 cubiertos</t>
  </si>
  <si>
    <t>Caja</t>
  </si>
  <si>
    <t>Cajita de Madera</t>
  </si>
  <si>
    <t>Jarron</t>
  </si>
  <si>
    <t>Globo</t>
  </si>
  <si>
    <t>Papel Periodico</t>
  </si>
  <si>
    <t>Cemento Blanco</t>
  </si>
  <si>
    <t>Pintura Morada Metalico</t>
  </si>
  <si>
    <t>Pintura Verde Metalico</t>
  </si>
  <si>
    <t>Pegamento Blanco</t>
  </si>
  <si>
    <t>2 jarrones</t>
  </si>
  <si>
    <t>1 pintura para 2 cajas</t>
  </si>
  <si>
    <t>1 caja para 1 caja</t>
  </si>
  <si>
    <t>2 cajas</t>
  </si>
  <si>
    <t>Envase de 1kg</t>
  </si>
  <si>
    <t>$50 dos Kilos</t>
  </si>
  <si>
    <t>1 pintura para 2 jarrones</t>
  </si>
  <si>
    <t>unos mililitros aproximadamente</t>
  </si>
  <si>
    <t>$0.05 c/metro</t>
  </si>
  <si>
    <t>$0.50 c/metro</t>
  </si>
  <si>
    <t>$0.60 c/globo</t>
  </si>
  <si>
    <t>$0.25 c/hoja</t>
  </si>
  <si>
    <t>2 metros por cada varita</t>
  </si>
  <si>
    <t>1 ramita de arbol por cada varita</t>
  </si>
  <si>
    <t>1 metro por cada amuleto</t>
  </si>
  <si>
    <t>2 metros por cada amuleto</t>
  </si>
  <si>
    <t>1 pedazo de madera por amuleto</t>
  </si>
  <si>
    <t>1 pintura para 9 amuletos</t>
  </si>
  <si>
    <t>9 amuletos</t>
  </si>
  <si>
    <t>33cm de tela por amuleto</t>
  </si>
  <si>
    <t>1 globo por jarron</t>
  </si>
  <si>
    <t>3 hojas por jarron</t>
  </si>
  <si>
    <t>1 kilo por jarron</t>
  </si>
  <si>
    <t>$80 50 Gramos ($1.6 cada gramo)</t>
  </si>
  <si>
    <t>10 gramos por cada vela</t>
  </si>
  <si>
    <t>200 gramos por cada vela</t>
  </si>
  <si>
    <t>$70 un Kilo ($0.07 cada gramo)</t>
  </si>
  <si>
    <t>10 leds por reflector</t>
  </si>
  <si>
    <t>20 Reflectores</t>
  </si>
  <si>
    <t>20 reflectores por pintura</t>
  </si>
  <si>
    <t>20 reflectores por papel cascaron</t>
  </si>
  <si>
    <t>20 reflectores por tubo de soldadura</t>
  </si>
  <si>
    <t>3 metro de cable por reflector</t>
  </si>
  <si>
    <t>Paquete con 600 Leds ($1 cada Led)</t>
  </si>
  <si>
    <t>Paquete de 1kg  1000 clavos ($0.08 cada clavo)</t>
  </si>
  <si>
    <t xml:space="preserve">3 metro de cable por vitral </t>
  </si>
  <si>
    <t>2 vitrales por papel cascaron</t>
  </si>
  <si>
    <t>2 vitrales por pintura</t>
  </si>
  <si>
    <t>4 metros de cable por farol</t>
  </si>
  <si>
    <t>3 faroles por tubo de soldadura</t>
  </si>
  <si>
    <t>2 faroles por pintura</t>
  </si>
  <si>
    <t>2 faroles por papel cascaron</t>
  </si>
  <si>
    <t>1 silicon por farol</t>
  </si>
  <si>
    <t>15 clavos por farol</t>
  </si>
  <si>
    <t>10 resistencias por farol</t>
  </si>
  <si>
    <t>10 leds por farol</t>
  </si>
  <si>
    <t>Paquete con 100 piezas ($0.60 cada globo)</t>
  </si>
  <si>
    <t>1 Periodico de 40 hojas ($0.25 por hoja)</t>
  </si>
  <si>
    <t>$50 cada 100m ($0.50 cada metro)</t>
  </si>
  <si>
    <t>$10 cada 200m ($0.05 cada metro)</t>
  </si>
  <si>
    <t>Incienso</t>
  </si>
  <si>
    <t>Bocadillo</t>
  </si>
  <si>
    <t>Curso Ocultismo</t>
  </si>
  <si>
    <t>Producto o Servicio</t>
  </si>
  <si>
    <t>Precio</t>
  </si>
  <si>
    <t>Unidades</t>
  </si>
  <si>
    <t>Total Ventas</t>
  </si>
  <si>
    <t>$100-$500</t>
  </si>
  <si>
    <t>$30-$50</t>
  </si>
  <si>
    <t>No Disponible</t>
  </si>
  <si>
    <t>Te</t>
  </si>
  <si>
    <t>Infusion</t>
  </si>
  <si>
    <t>Atole</t>
  </si>
  <si>
    <t>Fecula de Maiz</t>
  </si>
  <si>
    <t>5 Tazas</t>
  </si>
  <si>
    <t>$12 Bolsa 47gramos</t>
  </si>
  <si>
    <t>5 tazas por bolsa</t>
  </si>
  <si>
    <t>50 tazas</t>
  </si>
  <si>
    <t>$50 paquete con 50 piezas</t>
  </si>
  <si>
    <t>50 tazas por paquete</t>
  </si>
  <si>
    <t>Inversion Directa</t>
  </si>
  <si>
    <t>TOTAL</t>
  </si>
  <si>
    <t>Utilidad Directa</t>
  </si>
  <si>
    <t>Exhibidores de Productos</t>
  </si>
  <si>
    <t>Luces e Illuminacion</t>
  </si>
  <si>
    <t>Pintura</t>
  </si>
  <si>
    <t>Computadora</t>
  </si>
  <si>
    <t>Escritorio</t>
  </si>
  <si>
    <t>Vinilo de Vitral</t>
  </si>
  <si>
    <t>Pizarron</t>
  </si>
  <si>
    <t>Utileria y Decoracion</t>
  </si>
  <si>
    <t>Sillas</t>
  </si>
  <si>
    <t>Anuncio de Tienda</t>
  </si>
  <si>
    <t>Publicidad</t>
  </si>
  <si>
    <t>Papeleria</t>
  </si>
  <si>
    <t>$500 c/u</t>
  </si>
  <si>
    <t>$1000 cada cubeta</t>
  </si>
  <si>
    <t>$3000 c/u</t>
  </si>
  <si>
    <t>$1000 c/u</t>
  </si>
  <si>
    <t>$600 c/u</t>
  </si>
  <si>
    <t>500 (Notas, Plumones, Libretas, Clips)</t>
  </si>
  <si>
    <t>Material de Oficina y Decoracion (Indirectos)</t>
  </si>
  <si>
    <t>Herramientas para la Manufactura (Directos)</t>
  </si>
  <si>
    <t>COSTOS INDIRECTOS Y FIJOS TOTALES DE INVERSION</t>
  </si>
  <si>
    <t>GASTOS (Gas, Luz y Agua: 3000, Rentas:5000, Sueldos y Salarios: 4888.6)</t>
  </si>
  <si>
    <t>INVERSION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</si>
</sst>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&quot;$&quot;#,##0.0;[Red]\-&quot;$&quot;#,##0.0"/>
    <numFmt numFmtId="165" formatCode="&quot;$&quot;#,##0.000;[Red]\-&quot;$&quot;#,##0.000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749992370372631"/>
      <name val="ZemestroStd"/>
    </font>
    <font>
      <b/>
      <sz val="10"/>
      <color theme="2" tint="-0.749992370372631"/>
      <name val="ZemestroStd"/>
    </font>
    <font>
      <b/>
      <sz val="10"/>
      <color theme="2" tint="-0.89999084444715716"/>
      <name val="ZemestroStd"/>
    </font>
    <font>
      <b/>
      <sz val="11"/>
      <color theme="2" tint="-0.749992370372631"/>
      <name val="ZemestroStd"/>
    </font>
    <font>
      <b/>
      <sz val="11"/>
      <color theme="0"/>
      <name val="ZemestroStd"/>
    </font>
    <font>
      <b/>
      <sz val="9"/>
      <color theme="0"/>
      <name val="ZemestroStd"/>
    </font>
    <font>
      <b/>
      <sz val="11"/>
      <name val="ZemestroStd"/>
    </font>
    <font>
      <sz val="10"/>
      <color theme="2" tint="-0.749992370372631"/>
      <name val="ZemestroStd"/>
    </font>
    <font>
      <sz val="10"/>
      <color rgb="FFFF0000"/>
      <name val="ZemestroStd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7" borderId="0" xfId="0" applyFont="1" applyFill="1"/>
    <xf numFmtId="6" fontId="2" fillId="7" borderId="0" xfId="0" applyNumberFormat="1" applyFont="1" applyFill="1"/>
    <xf numFmtId="8" fontId="2" fillId="8" borderId="0" xfId="0" applyNumberFormat="1" applyFont="1" applyFill="1"/>
    <xf numFmtId="0" fontId="2" fillId="0" borderId="0" xfId="0" applyFont="1"/>
    <xf numFmtId="6" fontId="2" fillId="8" borderId="0" xfId="0" applyNumberFormat="1" applyFont="1" applyFill="1"/>
    <xf numFmtId="0" fontId="2" fillId="0" borderId="0" xfId="0" applyFont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0" xfId="0" applyFont="1" applyFill="1"/>
    <xf numFmtId="6" fontId="2" fillId="13" borderId="0" xfId="0" applyNumberFormat="1" applyFont="1" applyFill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0" borderId="3" xfId="0" applyFont="1" applyBorder="1"/>
    <xf numFmtId="0" fontId="2" fillId="7" borderId="1" xfId="0" applyFont="1" applyFill="1" applyBorder="1" applyAlignment="1">
      <alignment horizontal="right"/>
    </xf>
    <xf numFmtId="6" fontId="2" fillId="7" borderId="1" xfId="0" applyNumberFormat="1" applyFont="1" applyFill="1" applyBorder="1"/>
    <xf numFmtId="0" fontId="2" fillId="7" borderId="0" xfId="0" applyFont="1" applyFill="1" applyAlignment="1">
      <alignment horizontal="right"/>
    </xf>
    <xf numFmtId="6" fontId="2" fillId="7" borderId="0" xfId="0" applyNumberFormat="1" applyFont="1" applyFill="1" applyAlignment="1">
      <alignment horizontal="right"/>
    </xf>
    <xf numFmtId="0" fontId="2" fillId="10" borderId="1" xfId="0" applyFont="1" applyFill="1" applyBorder="1"/>
    <xf numFmtId="6" fontId="2" fillId="10" borderId="1" xfId="0" applyNumberFormat="1" applyFont="1" applyFill="1" applyBorder="1"/>
    <xf numFmtId="8" fontId="2" fillId="14" borderId="1" xfId="0" applyNumberFormat="1" applyFont="1" applyFill="1" applyBorder="1"/>
    <xf numFmtId="0" fontId="2" fillId="10" borderId="0" xfId="0" applyFont="1" applyFill="1"/>
    <xf numFmtId="6" fontId="2" fillId="10" borderId="0" xfId="0" applyNumberFormat="1" applyFont="1" applyFill="1"/>
    <xf numFmtId="8" fontId="2" fillId="14" borderId="0" xfId="0" applyNumberFormat="1" applyFont="1" applyFill="1"/>
    <xf numFmtId="6" fontId="2" fillId="14" borderId="0" xfId="0" applyNumberFormat="1" applyFont="1" applyFill="1"/>
    <xf numFmtId="0" fontId="2" fillId="10" borderId="1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6" fontId="2" fillId="10" borderId="0" xfId="0" applyNumberFormat="1" applyFont="1" applyFill="1" applyAlignment="1">
      <alignment horizontal="right"/>
    </xf>
    <xf numFmtId="0" fontId="2" fillId="4" borderId="1" xfId="0" applyFont="1" applyFill="1" applyBorder="1"/>
    <xf numFmtId="6" fontId="2" fillId="4" borderId="1" xfId="0" applyNumberFormat="1" applyFont="1" applyFill="1" applyBorder="1"/>
    <xf numFmtId="8" fontId="2" fillId="5" borderId="1" xfId="0" applyNumberFormat="1" applyFont="1" applyFill="1" applyBorder="1"/>
    <xf numFmtId="0" fontId="2" fillId="4" borderId="0" xfId="0" applyFont="1" applyFill="1"/>
    <xf numFmtId="6" fontId="2" fillId="4" borderId="0" xfId="0" applyNumberFormat="1" applyFont="1" applyFill="1"/>
    <xf numFmtId="8" fontId="2" fillId="5" borderId="0" xfId="0" applyNumberFormat="1" applyFont="1" applyFill="1"/>
    <xf numFmtId="6" fontId="2" fillId="5" borderId="0" xfId="0" applyNumberFormat="1" applyFont="1" applyFill="1"/>
    <xf numFmtId="6" fontId="2" fillId="4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justify" vertical="center" wrapText="1"/>
    </xf>
    <xf numFmtId="6" fontId="2" fillId="2" borderId="1" xfId="0" applyNumberFormat="1" applyFont="1" applyFill="1" applyBorder="1"/>
    <xf numFmtId="0" fontId="2" fillId="2" borderId="1" xfId="0" applyFont="1" applyFill="1" applyBorder="1"/>
    <xf numFmtId="6" fontId="2" fillId="15" borderId="1" xfId="0" applyNumberFormat="1" applyFont="1" applyFill="1" applyBorder="1"/>
    <xf numFmtId="0" fontId="2" fillId="2" borderId="0" xfId="0" applyFont="1" applyFill="1" applyAlignment="1">
      <alignment horizontal="justify" vertical="center" wrapText="1"/>
    </xf>
    <xf numFmtId="6" fontId="2" fillId="2" borderId="0" xfId="0" applyNumberFormat="1" applyFont="1" applyFill="1"/>
    <xf numFmtId="0" fontId="2" fillId="2" borderId="0" xfId="0" applyFont="1" applyFill="1"/>
    <xf numFmtId="6" fontId="2" fillId="15" borderId="0" xfId="0" applyNumberFormat="1" applyFont="1" applyFill="1"/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6" fontId="2" fillId="2" borderId="0" xfId="0" applyNumberFormat="1" applyFont="1" applyFill="1" applyAlignment="1">
      <alignment horizontal="right"/>
    </xf>
    <xf numFmtId="0" fontId="2" fillId="7" borderId="1" xfId="0" applyFont="1" applyFill="1" applyBorder="1" applyAlignment="1">
      <alignment horizontal="justify" vertical="center" wrapText="1"/>
    </xf>
    <xf numFmtId="0" fontId="2" fillId="7" borderId="1" xfId="0" applyFont="1" applyFill="1" applyBorder="1"/>
    <xf numFmtId="8" fontId="2" fillId="8" borderId="1" xfId="0" applyNumberFormat="1" applyFont="1" applyFill="1" applyBorder="1"/>
    <xf numFmtId="0" fontId="2" fillId="7" borderId="0" xfId="0" applyFont="1" applyFill="1" applyAlignment="1">
      <alignment horizontal="justify" vertical="center" wrapText="1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0" fontId="2" fillId="10" borderId="1" xfId="0" applyFont="1" applyFill="1" applyBorder="1" applyAlignment="1">
      <alignment horizontal="justify" vertical="center" wrapText="1"/>
    </xf>
    <xf numFmtId="0" fontId="2" fillId="10" borderId="0" xfId="0" applyFont="1" applyFill="1" applyAlignment="1">
      <alignment horizontal="justify" vertical="center" wrapText="1"/>
    </xf>
    <xf numFmtId="0" fontId="2" fillId="10" borderId="1" xfId="0" applyFont="1" applyFill="1" applyBorder="1" applyAlignment="1">
      <alignment horizontal="right" vertical="center" wrapText="1"/>
    </xf>
    <xf numFmtId="0" fontId="2" fillId="10" borderId="0" xfId="0" applyFont="1" applyFill="1" applyAlignment="1">
      <alignment horizontal="right" vertical="center" wrapText="1"/>
    </xf>
    <xf numFmtId="6" fontId="2" fillId="10" borderId="6" xfId="0" applyNumberFormat="1" applyFont="1" applyFill="1" applyBorder="1" applyAlignment="1">
      <alignment horizontal="right"/>
    </xf>
    <xf numFmtId="0" fontId="2" fillId="13" borderId="0" xfId="0" applyFont="1" applyFill="1" applyAlignment="1">
      <alignment horizontal="justify" vertical="center" wrapText="1"/>
    </xf>
    <xf numFmtId="6" fontId="2" fillId="13" borderId="0" xfId="0" applyNumberFormat="1" applyFont="1" applyFill="1"/>
    <xf numFmtId="0" fontId="2" fillId="4" borderId="0" xfId="0" applyFont="1" applyFill="1" applyAlignment="1">
      <alignment horizontal="justify" vertical="center" wrapText="1"/>
    </xf>
    <xf numFmtId="6" fontId="2" fillId="0" borderId="0" xfId="0" applyNumberFormat="1" applyFont="1"/>
    <xf numFmtId="6" fontId="2" fillId="0" borderId="0" xfId="0" applyNumberFormat="1" applyFont="1" applyAlignment="1">
      <alignment horizontal="center" vertical="center"/>
    </xf>
    <xf numFmtId="0" fontId="2" fillId="17" borderId="0" xfId="0" applyFont="1" applyFill="1" applyAlignment="1">
      <alignment horizontal="justify" vertical="center" wrapText="1"/>
    </xf>
    <xf numFmtId="6" fontId="2" fillId="17" borderId="0" xfId="0" applyNumberFormat="1" applyFont="1" applyFill="1"/>
    <xf numFmtId="0" fontId="2" fillId="17" borderId="0" xfId="0" applyFont="1" applyFill="1"/>
    <xf numFmtId="0" fontId="2" fillId="0" borderId="0" xfId="0" applyFont="1" applyAlignment="1">
      <alignment horizontal="justify" vertical="center" wrapText="1"/>
    </xf>
    <xf numFmtId="6" fontId="2" fillId="11" borderId="0" xfId="0" applyNumberFormat="1" applyFont="1" applyFill="1"/>
    <xf numFmtId="6" fontId="2" fillId="8" borderId="1" xfId="0" applyNumberFormat="1" applyFont="1" applyFill="1" applyBorder="1"/>
    <xf numFmtId="0" fontId="2" fillId="4" borderId="1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6" fontId="2" fillId="13" borderId="0" xfId="0" applyNumberFormat="1" applyFont="1" applyFill="1" applyAlignment="1">
      <alignment horizontal="center" vertical="center"/>
    </xf>
    <xf numFmtId="0" fontId="2" fillId="17" borderId="1" xfId="0" applyFont="1" applyFill="1" applyBorder="1" applyAlignment="1">
      <alignment horizontal="justify" vertical="center" wrapText="1"/>
    </xf>
    <xf numFmtId="6" fontId="2" fillId="17" borderId="1" xfId="0" applyNumberFormat="1" applyFont="1" applyFill="1" applyBorder="1"/>
    <xf numFmtId="0" fontId="2" fillId="17" borderId="1" xfId="0" applyFont="1" applyFill="1" applyBorder="1" applyAlignment="1">
      <alignment horizontal="right" vertical="center" wrapText="1"/>
    </xf>
    <xf numFmtId="0" fontId="2" fillId="17" borderId="0" xfId="0" applyFont="1" applyFill="1" applyAlignment="1">
      <alignment horizontal="right" vertical="center" wrapText="1"/>
    </xf>
    <xf numFmtId="6" fontId="2" fillId="17" borderId="0" xfId="0" applyNumberFormat="1" applyFont="1" applyFill="1" applyAlignment="1">
      <alignment horizontal="right"/>
    </xf>
    <xf numFmtId="165" fontId="2" fillId="8" borderId="0" xfId="0" applyNumberFormat="1" applyFont="1" applyFill="1"/>
    <xf numFmtId="8" fontId="2" fillId="11" borderId="1" xfId="0" applyNumberFormat="1" applyFont="1" applyFill="1" applyBorder="1"/>
    <xf numFmtId="164" fontId="2" fillId="11" borderId="0" xfId="0" applyNumberFormat="1" applyFont="1" applyFill="1"/>
    <xf numFmtId="165" fontId="2" fillId="11" borderId="0" xfId="0" applyNumberFormat="1" applyFont="1" applyFill="1"/>
    <xf numFmtId="6" fontId="2" fillId="10" borderId="6" xfId="0" applyNumberFormat="1" applyFont="1" applyFill="1" applyBorder="1" applyAlignment="1">
      <alignment horizontal="right" wrapText="1"/>
    </xf>
    <xf numFmtId="0" fontId="2" fillId="13" borderId="0" xfId="0" applyFont="1" applyFill="1" applyAlignment="1">
      <alignment horizontal="center" vertical="center" wrapText="1"/>
    </xf>
    <xf numFmtId="0" fontId="2" fillId="17" borderId="1" xfId="0" applyFont="1" applyFill="1" applyBorder="1"/>
    <xf numFmtId="0" fontId="2" fillId="19" borderId="10" xfId="0" applyFont="1" applyFill="1" applyBorder="1" applyAlignment="1">
      <alignment horizontal="center" vertical="center" wrapText="1"/>
    </xf>
    <xf numFmtId="6" fontId="2" fillId="19" borderId="10" xfId="0" applyNumberFormat="1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6" fontId="4" fillId="19" borderId="1" xfId="0" applyNumberFormat="1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right" vertical="center" wrapText="1"/>
    </xf>
    <xf numFmtId="6" fontId="2" fillId="20" borderId="1" xfId="0" applyNumberFormat="1" applyFont="1" applyFill="1" applyBorder="1" applyAlignment="1">
      <alignment horizontal="right"/>
    </xf>
    <xf numFmtId="0" fontId="2" fillId="20" borderId="1" xfId="0" applyFont="1" applyFill="1" applyBorder="1"/>
    <xf numFmtId="0" fontId="2" fillId="20" borderId="0" xfId="0" applyFont="1" applyFill="1" applyAlignment="1">
      <alignment horizontal="right" vertical="center" wrapText="1"/>
    </xf>
    <xf numFmtId="6" fontId="2" fillId="20" borderId="0" xfId="0" applyNumberFormat="1" applyFont="1" applyFill="1" applyAlignment="1">
      <alignment horizontal="right"/>
    </xf>
    <xf numFmtId="0" fontId="2" fillId="20" borderId="0" xfId="0" applyFont="1" applyFill="1"/>
    <xf numFmtId="0" fontId="2" fillId="21" borderId="1" xfId="0" applyFont="1" applyFill="1" applyBorder="1" applyAlignment="1">
      <alignment horizontal="right" vertical="center" wrapText="1"/>
    </xf>
    <xf numFmtId="6" fontId="2" fillId="21" borderId="1" xfId="0" applyNumberFormat="1" applyFont="1" applyFill="1" applyBorder="1" applyAlignment="1">
      <alignment horizontal="right"/>
    </xf>
    <xf numFmtId="6" fontId="2" fillId="21" borderId="0" xfId="0" applyNumberFormat="1" applyFont="1" applyFill="1" applyAlignment="1">
      <alignment horizontal="right"/>
    </xf>
    <xf numFmtId="0" fontId="2" fillId="21" borderId="0" xfId="0" applyFont="1" applyFill="1"/>
    <xf numFmtId="0" fontId="2" fillId="21" borderId="8" xfId="0" applyFont="1" applyFill="1" applyBorder="1" applyAlignment="1">
      <alignment horizontal="right" vertical="center" wrapText="1"/>
    </xf>
    <xf numFmtId="6" fontId="2" fillId="21" borderId="8" xfId="0" applyNumberFormat="1" applyFont="1" applyFill="1" applyBorder="1" applyAlignment="1">
      <alignment horizontal="right"/>
    </xf>
    <xf numFmtId="0" fontId="2" fillId="21" borderId="0" xfId="0" applyFont="1" applyFill="1" applyAlignment="1">
      <alignment horizontal="left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  <xf numFmtId="6" fontId="2" fillId="20" borderId="1" xfId="0" applyNumberFormat="1" applyFont="1" applyFill="1" applyBorder="1"/>
    <xf numFmtId="8" fontId="2" fillId="20" borderId="0" xfId="0" applyNumberFormat="1" applyFont="1" applyFill="1"/>
    <xf numFmtId="0" fontId="2" fillId="0" borderId="0" xfId="0" applyFont="1" applyAlignment="1">
      <alignment horizontal="center"/>
    </xf>
    <xf numFmtId="0" fontId="2" fillId="13" borderId="0" xfId="0" applyFont="1" applyFill="1" applyAlignment="1">
      <alignment horizontal="left"/>
    </xf>
    <xf numFmtId="6" fontId="2" fillId="13" borderId="0" xfId="0" applyNumberFormat="1" applyFont="1" applyFill="1" applyAlignment="1">
      <alignment horizontal="right"/>
    </xf>
    <xf numFmtId="6" fontId="2" fillId="21" borderId="0" xfId="0" applyNumberFormat="1" applyFont="1" applyFill="1"/>
    <xf numFmtId="8" fontId="2" fillId="21" borderId="0" xfId="0" applyNumberFormat="1" applyFont="1" applyFill="1"/>
    <xf numFmtId="8" fontId="2" fillId="11" borderId="0" xfId="0" applyNumberFormat="1" applyFont="1" applyFill="1"/>
    <xf numFmtId="0" fontId="5" fillId="12" borderId="2" xfId="0" applyFont="1" applyFill="1" applyBorder="1" applyAlignment="1">
      <alignment horizontal="center" vertical="center" wrapText="1"/>
    </xf>
    <xf numFmtId="6" fontId="5" fillId="12" borderId="5" xfId="0" applyNumberFormat="1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 wrapText="1"/>
    </xf>
    <xf numFmtId="6" fontId="5" fillId="13" borderId="9" xfId="0" applyNumberFormat="1" applyFont="1" applyFill="1" applyBorder="1" applyAlignment="1">
      <alignment horizontal="center"/>
    </xf>
    <xf numFmtId="6" fontId="5" fillId="13" borderId="4" xfId="0" applyNumberFormat="1" applyFont="1" applyFill="1" applyBorder="1" applyAlignment="1">
      <alignment horizontal="center"/>
    </xf>
    <xf numFmtId="0" fontId="5" fillId="19" borderId="0" xfId="0" applyFont="1" applyFill="1" applyAlignment="1">
      <alignment horizontal="center" vertical="center" wrapText="1"/>
    </xf>
    <xf numFmtId="6" fontId="5" fillId="19" borderId="11" xfId="0" applyNumberFormat="1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6" fontId="5" fillId="18" borderId="7" xfId="0" applyNumberFormat="1" applyFont="1" applyFill="1" applyBorder="1" applyAlignment="1">
      <alignment horizontal="center" vertical="center" wrapText="1"/>
    </xf>
    <xf numFmtId="6" fontId="5" fillId="18" borderId="0" xfId="0" applyNumberFormat="1" applyFont="1" applyFill="1" applyAlignment="1">
      <alignment horizontal="center" vertical="center" wrapText="1"/>
    </xf>
    <xf numFmtId="0" fontId="2" fillId="21" borderId="0" xfId="0" applyFont="1" applyFill="1" applyAlignment="1">
      <alignment horizontal="right" vertical="center" wrapText="1"/>
    </xf>
    <xf numFmtId="0" fontId="2" fillId="21" borderId="1" xfId="0" applyFont="1" applyFill="1" applyBorder="1" applyAlignment="1">
      <alignment horizontal="justify" vertical="center" wrapText="1"/>
    </xf>
    <xf numFmtId="6" fontId="2" fillId="21" borderId="1" xfId="0" applyNumberFormat="1" applyFont="1" applyFill="1" applyBorder="1"/>
    <xf numFmtId="0" fontId="2" fillId="21" borderId="1" xfId="0" applyFont="1" applyFill="1" applyBorder="1"/>
    <xf numFmtId="0" fontId="2" fillId="21" borderId="0" xfId="0" applyFont="1" applyFill="1" applyAlignment="1">
      <alignment horizontal="justify" vertical="center" wrapText="1"/>
    </xf>
    <xf numFmtId="0" fontId="2" fillId="20" borderId="1" xfId="0" applyFont="1" applyFill="1" applyBorder="1" applyAlignment="1">
      <alignment horizontal="justify" vertical="center" wrapText="1"/>
    </xf>
    <xf numFmtId="0" fontId="2" fillId="20" borderId="0" xfId="0" applyFont="1" applyFill="1" applyAlignment="1">
      <alignment horizontal="justify" vertical="center" wrapText="1"/>
    </xf>
    <xf numFmtId="6" fontId="2" fillId="20" borderId="0" xfId="0" applyNumberFormat="1" applyFont="1" applyFill="1"/>
    <xf numFmtId="165" fontId="2" fillId="21" borderId="0" xfId="0" applyNumberFormat="1" applyFont="1" applyFill="1"/>
    <xf numFmtId="165" fontId="2" fillId="20" borderId="1" xfId="0" applyNumberFormat="1" applyFont="1" applyFill="1" applyBorder="1"/>
    <xf numFmtId="6" fontId="2" fillId="17" borderId="0" xfId="0" applyNumberFormat="1" applyFont="1" applyFill="1" applyAlignment="1">
      <alignment horizontal="left"/>
    </xf>
    <xf numFmtId="0" fontId="8" fillId="25" borderId="1" xfId="0" applyFont="1" applyFill="1" applyBorder="1" applyAlignment="1">
      <alignment horizontal="center" vertical="center" wrapText="1"/>
    </xf>
    <xf numFmtId="8" fontId="8" fillId="25" borderId="1" xfId="0" applyNumberFormat="1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 vertical="center" wrapText="1"/>
    </xf>
    <xf numFmtId="8" fontId="2" fillId="10" borderId="8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/>
    <xf numFmtId="6" fontId="2" fillId="13" borderId="0" xfId="0" applyNumberFormat="1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13" borderId="0" xfId="0" applyFont="1" applyFill="1" applyAlignment="1">
      <alignment horizontal="left"/>
    </xf>
    <xf numFmtId="6" fontId="2" fillId="5" borderId="1" xfId="0" applyNumberFormat="1" applyFont="1" applyFill="1" applyBorder="1" applyAlignment="1">
      <alignment horizontal="center" vertical="center"/>
    </xf>
    <xf numFmtId="6" fontId="2" fillId="5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6" fontId="2" fillId="1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6" fontId="2" fillId="1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6" fontId="2" fillId="20" borderId="1" xfId="0" applyNumberFormat="1" applyFont="1" applyFill="1" applyBorder="1" applyAlignment="1">
      <alignment horizontal="center" vertical="center"/>
    </xf>
    <xf numFmtId="6" fontId="2" fillId="20" borderId="0" xfId="0" applyNumberFormat="1" applyFont="1" applyFill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2" fillId="13" borderId="8" xfId="0" applyFont="1" applyFill="1" applyBorder="1" applyAlignment="1">
      <alignment horizontal="left"/>
    </xf>
    <xf numFmtId="6" fontId="2" fillId="14" borderId="1" xfId="0" applyNumberFormat="1" applyFont="1" applyFill="1" applyBorder="1" applyAlignment="1">
      <alignment horizontal="center" vertical="center"/>
    </xf>
    <xf numFmtId="6" fontId="2" fillId="14" borderId="0" xfId="0" applyNumberFormat="1" applyFont="1" applyFill="1" applyAlignment="1">
      <alignment horizontal="center" vertical="center"/>
    </xf>
    <xf numFmtId="6" fontId="2" fillId="8" borderId="1" xfId="0" applyNumberFormat="1" applyFont="1" applyFill="1" applyBorder="1" applyAlignment="1">
      <alignment horizontal="center" vertical="center"/>
    </xf>
    <xf numFmtId="6" fontId="2" fillId="8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 wrapText="1"/>
    </xf>
    <xf numFmtId="6" fontId="5" fillId="12" borderId="12" xfId="0" applyNumberFormat="1" applyFont="1" applyFill="1" applyBorder="1" applyAlignment="1">
      <alignment horizontal="center" vertical="center"/>
    </xf>
    <xf numFmtId="6" fontId="5" fillId="12" borderId="13" xfId="0" applyNumberFormat="1" applyFont="1" applyFill="1" applyBorder="1" applyAlignment="1">
      <alignment horizontal="center" vertical="center"/>
    </xf>
    <xf numFmtId="6" fontId="2" fillId="21" borderId="0" xfId="0" applyNumberFormat="1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6" fontId="2" fillId="18" borderId="0" xfId="0" applyNumberFormat="1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6" fontId="2" fillId="11" borderId="1" xfId="0" applyNumberFormat="1" applyFont="1" applyFill="1" applyBorder="1" applyAlignment="1">
      <alignment horizontal="center" vertical="center"/>
    </xf>
    <xf numFmtId="6" fontId="2" fillId="11" borderId="0" xfId="0" applyNumberFormat="1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6" fontId="2" fillId="21" borderId="1" xfId="0" applyNumberFormat="1" applyFont="1" applyFill="1" applyBorder="1" applyAlignment="1">
      <alignment horizontal="center" vertical="center"/>
    </xf>
    <xf numFmtId="165" fontId="2" fillId="20" borderId="1" xfId="0" applyNumberFormat="1" applyFont="1" applyFill="1" applyBorder="1" applyAlignment="1">
      <alignment horizontal="center" vertical="center"/>
    </xf>
    <xf numFmtId="8" fontId="2" fillId="20" borderId="1" xfId="0" applyNumberFormat="1" applyFont="1" applyFill="1" applyBorder="1" applyAlignment="1">
      <alignment horizontal="center" vertical="center"/>
    </xf>
    <xf numFmtId="6" fontId="2" fillId="15" borderId="1" xfId="0" applyNumberFormat="1" applyFont="1" applyFill="1" applyBorder="1" applyAlignment="1">
      <alignment horizontal="center" vertical="center"/>
    </xf>
    <xf numFmtId="6" fontId="2" fillId="15" borderId="0" xfId="0" applyNumberFormat="1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ZemestroStd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9999FF"/>
      <color rgb="FFFF99FF"/>
      <color rgb="FFFF66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6AFC4-6CB5-49D3-92CB-198B1EFA4B31}" name="Precios" displayName="Precios" ref="A1:F22" totalsRowShown="0" headerRowDxfId="7" dataDxfId="6">
  <autoFilter ref="A1:F22" xr:uid="{FB86AFC4-6CB5-49D3-92CB-198B1EFA4B31}"/>
  <tableColumns count="6">
    <tableColumn id="1" xr3:uid="{27244283-338D-4FC0-922F-9F2319E2ED0F}" name="Producto o Servicio" dataDxfId="5"/>
    <tableColumn id="2" xr3:uid="{CC027627-B91D-4CC2-BCCC-1F2066B4FA02}" name="Precio" dataDxfId="4"/>
    <tableColumn id="3" xr3:uid="{A5ABA6C5-CB75-4693-BA9F-59EABB238945}" name="Unidades" dataDxfId="3"/>
    <tableColumn id="4" xr3:uid="{CCC6EA9F-7D37-4C4D-AB28-10E70C2D0B11}" name="Total Ventas" dataDxfId="2"/>
    <tableColumn id="5" xr3:uid="{CD266A97-55FC-4C62-9A08-E2A80B665E17}" name="Inversion Directa" dataDxfId="1"/>
    <tableColumn id="6" xr3:uid="{22F6558B-BB6F-4281-9867-A3C4249EAB6F}" name="Utilidad Direct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J194"/>
  <sheetViews>
    <sheetView zoomScaleNormal="100" workbookViewId="0">
      <pane ySplit="1" topLeftCell="A7" activePane="bottomLeft" state="frozen"/>
      <selection pane="bottomLeft" activeCell="B18" sqref="B18"/>
    </sheetView>
  </sheetViews>
  <sheetFormatPr baseColWidth="10" defaultColWidth="9.140625" defaultRowHeight="14.25"/>
  <cols>
    <col min="1" max="1" width="11.85546875" style="49" customWidth="1"/>
    <col min="2" max="2" width="28.7109375" style="4" customWidth="1"/>
    <col min="3" max="3" width="20.5703125" style="4" customWidth="1"/>
    <col min="4" max="4" width="35.42578125" style="4" customWidth="1"/>
    <col min="5" max="5" width="33.5703125" style="4" customWidth="1"/>
    <col min="6" max="6" width="28.85546875" style="4" customWidth="1"/>
    <col min="7" max="7" width="19.85546875" style="4" customWidth="1"/>
    <col min="8" max="8" width="26.5703125" style="4" customWidth="1"/>
    <col min="9" max="9" width="28.5703125" style="4" customWidth="1"/>
    <col min="10" max="16384" width="9.140625" style="4"/>
  </cols>
  <sheetData>
    <row r="1" spans="1:10" s="6" customFormat="1" ht="57.75" customHeight="1">
      <c r="A1" s="86" t="s">
        <v>17</v>
      </c>
      <c r="B1" s="86" t="s">
        <v>27</v>
      </c>
      <c r="C1" s="87" t="s">
        <v>74</v>
      </c>
      <c r="D1" s="87" t="s">
        <v>87</v>
      </c>
      <c r="E1" s="87" t="s">
        <v>86</v>
      </c>
      <c r="F1" s="87" t="s">
        <v>70</v>
      </c>
      <c r="G1" s="87" t="s">
        <v>59</v>
      </c>
      <c r="H1" s="87" t="s">
        <v>68</v>
      </c>
      <c r="I1" s="87" t="s">
        <v>98</v>
      </c>
    </row>
    <row r="2" spans="1:10" ht="15">
      <c r="A2" s="7" t="s">
        <v>18</v>
      </c>
      <c r="B2" s="8"/>
      <c r="C2" s="8"/>
      <c r="D2" s="8"/>
      <c r="E2" s="8"/>
      <c r="F2" s="8"/>
      <c r="G2" s="9">
        <v>30</v>
      </c>
      <c r="H2" s="10">
        <v>500</v>
      </c>
      <c r="I2" s="116">
        <f>G2*H2</f>
        <v>15000</v>
      </c>
      <c r="J2" s="11"/>
    </row>
    <row r="3" spans="1:10" ht="15">
      <c r="A3" s="7" t="s">
        <v>19</v>
      </c>
      <c r="B3" s="8"/>
      <c r="C3" s="8"/>
      <c r="D3" s="8"/>
      <c r="E3" s="8"/>
      <c r="F3" s="8"/>
      <c r="G3" s="9">
        <v>300</v>
      </c>
      <c r="H3" s="10">
        <v>10</v>
      </c>
      <c r="I3" s="117">
        <f>G3*H3</f>
        <v>3000</v>
      </c>
      <c r="J3" s="11"/>
    </row>
    <row r="4" spans="1:10" ht="15">
      <c r="A4" s="7" t="s">
        <v>21</v>
      </c>
      <c r="B4" s="8"/>
      <c r="C4" s="8"/>
      <c r="D4" s="8"/>
      <c r="E4" s="8"/>
      <c r="F4" s="8"/>
      <c r="G4" s="9">
        <v>25</v>
      </c>
      <c r="H4" s="10">
        <v>50</v>
      </c>
      <c r="I4" s="117">
        <f>G4*H4</f>
        <v>1250</v>
      </c>
      <c r="J4" s="11"/>
    </row>
    <row r="5" spans="1:10" ht="15">
      <c r="A5" s="190" t="s">
        <v>103</v>
      </c>
      <c r="B5" s="190"/>
      <c r="C5" s="190"/>
      <c r="D5" s="190"/>
      <c r="E5" s="190"/>
      <c r="F5" s="190"/>
      <c r="G5" s="190"/>
      <c r="H5" s="190"/>
      <c r="I5" s="190"/>
    </row>
    <row r="6" spans="1:10">
      <c r="A6" s="107"/>
      <c r="B6" s="108" t="s">
        <v>207</v>
      </c>
      <c r="C6" s="109">
        <v>60</v>
      </c>
      <c r="D6" s="145" t="s">
        <v>259</v>
      </c>
      <c r="E6" s="145"/>
      <c r="F6" s="107"/>
      <c r="G6" s="107"/>
      <c r="H6" s="107"/>
      <c r="I6" s="107"/>
    </row>
    <row r="7" spans="1:10">
      <c r="A7" s="107"/>
      <c r="B7" s="108" t="s">
        <v>208</v>
      </c>
      <c r="C7" s="109">
        <v>10</v>
      </c>
      <c r="D7" s="145" t="s">
        <v>260</v>
      </c>
      <c r="E7" s="145"/>
      <c r="F7" s="107"/>
      <c r="G7" s="107"/>
      <c r="H7" s="107"/>
      <c r="I7" s="107"/>
    </row>
    <row r="8" spans="1:10">
      <c r="A8" s="107"/>
      <c r="B8" s="108" t="s">
        <v>212</v>
      </c>
      <c r="C8" s="109">
        <v>150</v>
      </c>
      <c r="D8" s="145" t="s">
        <v>217</v>
      </c>
      <c r="E8" s="145"/>
      <c r="F8" s="107"/>
      <c r="G8" s="107"/>
      <c r="H8" s="107"/>
      <c r="I8" s="107"/>
    </row>
    <row r="9" spans="1:10">
      <c r="A9" s="107"/>
      <c r="B9" s="108" t="s">
        <v>34</v>
      </c>
      <c r="C9" s="109">
        <v>10</v>
      </c>
      <c r="D9" s="145" t="s">
        <v>262</v>
      </c>
      <c r="E9" s="145"/>
      <c r="F9" s="107"/>
      <c r="G9" s="107"/>
      <c r="H9" s="107"/>
      <c r="I9" s="107"/>
    </row>
    <row r="10" spans="1:10">
      <c r="A10" s="107"/>
      <c r="B10" s="108" t="s">
        <v>67</v>
      </c>
      <c r="C10" s="109">
        <v>10</v>
      </c>
      <c r="D10" s="145" t="s">
        <v>262</v>
      </c>
      <c r="E10" s="145"/>
      <c r="F10" s="107"/>
      <c r="G10" s="107"/>
      <c r="H10" s="107"/>
      <c r="I10" s="107"/>
    </row>
    <row r="11" spans="1:10">
      <c r="A11" s="107"/>
      <c r="B11" s="108" t="s">
        <v>37</v>
      </c>
      <c r="C11" s="109">
        <v>50</v>
      </c>
      <c r="D11" s="145" t="s">
        <v>261</v>
      </c>
      <c r="E11" s="145"/>
      <c r="F11" s="107"/>
      <c r="G11" s="107"/>
      <c r="H11" s="107"/>
      <c r="I11" s="107"/>
    </row>
    <row r="12" spans="1:10">
      <c r="A12" s="173" t="s">
        <v>24</v>
      </c>
      <c r="B12" s="1" t="s">
        <v>31</v>
      </c>
      <c r="C12" s="2">
        <v>25</v>
      </c>
      <c r="D12" s="1" t="s">
        <v>79</v>
      </c>
      <c r="E12" s="1" t="s">
        <v>106</v>
      </c>
      <c r="F12" s="3">
        <v>8.3000000000000007</v>
      </c>
      <c r="G12" s="165">
        <f>SUM(F12:F14)</f>
        <v>316.60000000000002</v>
      </c>
      <c r="H12" s="181">
        <v>3</v>
      </c>
      <c r="I12" s="165">
        <f>G12*H12</f>
        <v>949.80000000000007</v>
      </c>
    </row>
    <row r="13" spans="1:10">
      <c r="A13" s="173"/>
      <c r="B13" s="1" t="s">
        <v>29</v>
      </c>
      <c r="C13" s="2">
        <v>25</v>
      </c>
      <c r="D13" s="1" t="s">
        <v>79</v>
      </c>
      <c r="E13" s="1" t="s">
        <v>106</v>
      </c>
      <c r="F13" s="3">
        <v>8.3000000000000007</v>
      </c>
      <c r="G13" s="165"/>
      <c r="H13" s="181"/>
      <c r="I13" s="165"/>
    </row>
    <row r="14" spans="1:10">
      <c r="A14" s="173"/>
      <c r="B14" s="1" t="s">
        <v>28</v>
      </c>
      <c r="C14" s="2">
        <v>900</v>
      </c>
      <c r="D14" s="1" t="s">
        <v>105</v>
      </c>
      <c r="E14" s="1" t="s">
        <v>107</v>
      </c>
      <c r="F14" s="5">
        <v>300</v>
      </c>
      <c r="G14" s="165"/>
      <c r="H14" s="181"/>
      <c r="I14" s="165"/>
    </row>
    <row r="15" spans="1:10">
      <c r="A15" s="6"/>
      <c r="B15" s="12" t="s">
        <v>60</v>
      </c>
      <c r="C15" s="13">
        <f>SUM(C12:C14)</f>
        <v>950</v>
      </c>
    </row>
    <row r="16" spans="1:10">
      <c r="A16" s="6"/>
      <c r="B16" s="14" t="s">
        <v>69</v>
      </c>
      <c r="C16" s="15" t="s">
        <v>104</v>
      </c>
    </row>
    <row r="17" spans="1:9">
      <c r="A17" s="174" t="s">
        <v>25</v>
      </c>
      <c r="B17" s="16" t="s">
        <v>4</v>
      </c>
      <c r="C17" s="17">
        <v>25</v>
      </c>
      <c r="D17" s="16" t="s">
        <v>79</v>
      </c>
      <c r="E17" s="16" t="s">
        <v>109</v>
      </c>
      <c r="F17" s="18">
        <v>8.3000000000000007</v>
      </c>
      <c r="G17" s="162">
        <f>SUM(F17:F19)</f>
        <v>216.6</v>
      </c>
      <c r="H17" s="184">
        <v>3</v>
      </c>
      <c r="I17" s="162">
        <f>G17*H17</f>
        <v>649.79999999999995</v>
      </c>
    </row>
    <row r="18" spans="1:9">
      <c r="A18" s="175"/>
      <c r="B18" s="19" t="s">
        <v>5</v>
      </c>
      <c r="C18" s="20">
        <v>25</v>
      </c>
      <c r="D18" s="19" t="s">
        <v>79</v>
      </c>
      <c r="E18" s="19" t="s">
        <v>109</v>
      </c>
      <c r="F18" s="21">
        <v>8.3000000000000007</v>
      </c>
      <c r="G18" s="163"/>
      <c r="H18" s="185"/>
      <c r="I18" s="163"/>
    </row>
    <row r="19" spans="1:9">
      <c r="A19" s="175"/>
      <c r="B19" s="19" t="s">
        <v>25</v>
      </c>
      <c r="C19" s="20">
        <v>600</v>
      </c>
      <c r="D19" s="19" t="s">
        <v>108</v>
      </c>
      <c r="E19" s="19" t="s">
        <v>110</v>
      </c>
      <c r="F19" s="22">
        <v>200</v>
      </c>
      <c r="G19" s="163"/>
      <c r="H19" s="185"/>
      <c r="I19" s="163"/>
    </row>
    <row r="20" spans="1:9">
      <c r="A20" s="6"/>
      <c r="B20" s="23" t="s">
        <v>60</v>
      </c>
      <c r="C20" s="17">
        <f>SUM(C17:C19)</f>
        <v>650</v>
      </c>
    </row>
    <row r="21" spans="1:9">
      <c r="A21" s="6"/>
      <c r="B21" s="24" t="s">
        <v>69</v>
      </c>
      <c r="C21" s="25" t="s">
        <v>117</v>
      </c>
    </row>
    <row r="22" spans="1:9">
      <c r="A22" s="183" t="s">
        <v>26</v>
      </c>
      <c r="B22" s="26" t="s">
        <v>29</v>
      </c>
      <c r="C22" s="27">
        <v>25</v>
      </c>
      <c r="D22" s="26" t="s">
        <v>79</v>
      </c>
      <c r="E22" s="26" t="s">
        <v>112</v>
      </c>
      <c r="F22" s="28">
        <v>8.3000000000000007</v>
      </c>
      <c r="G22" s="146">
        <f>SUM(F22:F24)</f>
        <v>66.599999999999994</v>
      </c>
      <c r="H22" s="148">
        <v>3</v>
      </c>
      <c r="I22" s="146">
        <f>G22*H22</f>
        <v>199.79999999999998</v>
      </c>
    </row>
    <row r="23" spans="1:9">
      <c r="A23" s="153"/>
      <c r="B23" s="29" t="s">
        <v>30</v>
      </c>
      <c r="C23" s="30">
        <v>25</v>
      </c>
      <c r="D23" s="29" t="s">
        <v>79</v>
      </c>
      <c r="E23" s="29" t="s">
        <v>112</v>
      </c>
      <c r="F23" s="31">
        <v>8.3000000000000007</v>
      </c>
      <c r="G23" s="147"/>
      <c r="H23" s="149"/>
      <c r="I23" s="147"/>
    </row>
    <row r="24" spans="1:9">
      <c r="A24" s="153"/>
      <c r="B24" s="29" t="s">
        <v>26</v>
      </c>
      <c r="C24" s="30">
        <v>150</v>
      </c>
      <c r="D24" s="29" t="s">
        <v>111</v>
      </c>
      <c r="E24" s="29" t="s">
        <v>113</v>
      </c>
      <c r="F24" s="32">
        <v>50</v>
      </c>
      <c r="G24" s="147"/>
      <c r="H24" s="149"/>
      <c r="I24" s="147"/>
    </row>
    <row r="25" spans="1:9">
      <c r="A25" s="6"/>
      <c r="B25" s="26" t="s">
        <v>60</v>
      </c>
      <c r="C25" s="27">
        <f>SUM(C22:C24)</f>
        <v>200</v>
      </c>
    </row>
    <row r="26" spans="1:9">
      <c r="A26" s="6"/>
      <c r="B26" s="29" t="s">
        <v>69</v>
      </c>
      <c r="C26" s="33" t="s">
        <v>116</v>
      </c>
    </row>
    <row r="27" spans="1:9">
      <c r="A27" s="188" t="s">
        <v>20</v>
      </c>
      <c r="B27" s="34" t="s">
        <v>0</v>
      </c>
      <c r="C27" s="35">
        <v>280</v>
      </c>
      <c r="D27" s="36" t="s">
        <v>239</v>
      </c>
      <c r="E27" s="36" t="s">
        <v>238</v>
      </c>
      <c r="F27" s="37">
        <v>14</v>
      </c>
      <c r="G27" s="194">
        <f>SUM(F27:F29)</f>
        <v>35</v>
      </c>
      <c r="H27" s="196">
        <v>20</v>
      </c>
      <c r="I27" s="194">
        <f>G27*H27</f>
        <v>700</v>
      </c>
    </row>
    <row r="28" spans="1:9">
      <c r="A28" s="189"/>
      <c r="B28" s="38" t="s">
        <v>1</v>
      </c>
      <c r="C28" s="39">
        <v>320</v>
      </c>
      <c r="D28" s="40" t="s">
        <v>236</v>
      </c>
      <c r="E28" s="40" t="s">
        <v>237</v>
      </c>
      <c r="F28" s="41">
        <v>16</v>
      </c>
      <c r="G28" s="195"/>
      <c r="H28" s="197"/>
      <c r="I28" s="195"/>
    </row>
    <row r="29" spans="1:9">
      <c r="A29" s="189"/>
      <c r="B29" s="38" t="s">
        <v>2</v>
      </c>
      <c r="C29" s="39">
        <v>100</v>
      </c>
      <c r="D29" s="40" t="s">
        <v>118</v>
      </c>
      <c r="E29" s="40" t="s">
        <v>114</v>
      </c>
      <c r="F29" s="41">
        <v>5</v>
      </c>
      <c r="G29" s="195"/>
      <c r="H29" s="197"/>
      <c r="I29" s="195"/>
    </row>
    <row r="30" spans="1:9">
      <c r="A30" s="6"/>
      <c r="B30" s="42" t="s">
        <v>60</v>
      </c>
      <c r="C30" s="35">
        <f>SUM(C27:C29)</f>
        <v>700</v>
      </c>
    </row>
    <row r="31" spans="1:9">
      <c r="A31" s="6"/>
      <c r="B31" s="43" t="s">
        <v>69</v>
      </c>
      <c r="C31" s="44" t="s">
        <v>115</v>
      </c>
    </row>
    <row r="32" spans="1:9">
      <c r="A32" s="154" t="s">
        <v>204</v>
      </c>
      <c r="B32" s="103" t="s">
        <v>205</v>
      </c>
      <c r="C32" s="91">
        <v>100</v>
      </c>
      <c r="D32" s="92" t="s">
        <v>111</v>
      </c>
      <c r="E32" s="92" t="s">
        <v>215</v>
      </c>
      <c r="F32" s="105">
        <v>50</v>
      </c>
      <c r="G32" s="156">
        <f>SUM(F32:F34)</f>
        <v>75</v>
      </c>
      <c r="H32" s="158">
        <v>2</v>
      </c>
      <c r="I32" s="156">
        <f>G32*H32</f>
        <v>150</v>
      </c>
    </row>
    <row r="33" spans="1:9">
      <c r="A33" s="155"/>
      <c r="B33" s="104" t="s">
        <v>4</v>
      </c>
      <c r="C33" s="94">
        <v>25</v>
      </c>
      <c r="D33" s="95" t="s">
        <v>79</v>
      </c>
      <c r="E33" s="95" t="s">
        <v>214</v>
      </c>
      <c r="F33" s="106">
        <v>12.5</v>
      </c>
      <c r="G33" s="157"/>
      <c r="H33" s="159"/>
      <c r="I33" s="159"/>
    </row>
    <row r="34" spans="1:9">
      <c r="A34" s="155"/>
      <c r="B34" s="104" t="s">
        <v>5</v>
      </c>
      <c r="C34" s="94">
        <v>25</v>
      </c>
      <c r="D34" s="95" t="s">
        <v>79</v>
      </c>
      <c r="E34" s="95" t="s">
        <v>214</v>
      </c>
      <c r="F34" s="106">
        <v>12.5</v>
      </c>
      <c r="G34" s="157"/>
      <c r="H34" s="159"/>
      <c r="I34" s="159"/>
    </row>
    <row r="35" spans="1:9">
      <c r="A35" s="6"/>
      <c r="B35" s="90" t="s">
        <v>60</v>
      </c>
      <c r="C35" s="91">
        <f>SUM(C32:C34)</f>
        <v>150</v>
      </c>
    </row>
    <row r="36" spans="1:9">
      <c r="A36" s="6"/>
      <c r="B36" s="93" t="s">
        <v>69</v>
      </c>
      <c r="C36" s="94" t="s">
        <v>216</v>
      </c>
    </row>
    <row r="37" spans="1:9" ht="15" customHeight="1">
      <c r="A37" s="160" t="s">
        <v>206</v>
      </c>
      <c r="B37" s="102" t="s">
        <v>207</v>
      </c>
      <c r="C37" s="98"/>
      <c r="D37" s="99" t="s">
        <v>223</v>
      </c>
      <c r="E37" s="99" t="s">
        <v>233</v>
      </c>
      <c r="F37" s="111">
        <v>0.6</v>
      </c>
      <c r="G37" s="169">
        <f>SUM(F37:F44)</f>
        <v>76.849999999999994</v>
      </c>
      <c r="H37" s="170">
        <v>2</v>
      </c>
      <c r="I37" s="169">
        <f>G37*H37</f>
        <v>153.69999999999999</v>
      </c>
    </row>
    <row r="38" spans="1:9">
      <c r="A38" s="160"/>
      <c r="B38" s="102" t="s">
        <v>208</v>
      </c>
      <c r="C38" s="98"/>
      <c r="D38" s="99" t="s">
        <v>224</v>
      </c>
      <c r="E38" s="99" t="s">
        <v>234</v>
      </c>
      <c r="F38" s="111">
        <v>0.25</v>
      </c>
      <c r="G38" s="169"/>
      <c r="H38" s="170"/>
      <c r="I38" s="169"/>
    </row>
    <row r="39" spans="1:9">
      <c r="A39" s="160"/>
      <c r="B39" s="102" t="s">
        <v>212</v>
      </c>
      <c r="C39" s="98"/>
      <c r="D39" s="99"/>
      <c r="E39" s="99" t="s">
        <v>220</v>
      </c>
      <c r="F39" s="110">
        <v>1</v>
      </c>
      <c r="G39" s="169"/>
      <c r="H39" s="170"/>
      <c r="I39" s="169"/>
    </row>
    <row r="40" spans="1:9">
      <c r="A40" s="160"/>
      <c r="B40" s="102" t="s">
        <v>209</v>
      </c>
      <c r="C40" s="98">
        <v>50</v>
      </c>
      <c r="D40" s="99" t="s">
        <v>218</v>
      </c>
      <c r="E40" s="99" t="s">
        <v>235</v>
      </c>
      <c r="F40" s="110">
        <v>25</v>
      </c>
      <c r="G40" s="169"/>
      <c r="H40" s="170"/>
      <c r="I40" s="169"/>
    </row>
    <row r="41" spans="1:9">
      <c r="A41" s="160"/>
      <c r="B41" s="102" t="s">
        <v>4</v>
      </c>
      <c r="C41" s="98">
        <v>25</v>
      </c>
      <c r="D41" s="99" t="s">
        <v>79</v>
      </c>
      <c r="E41" s="99" t="s">
        <v>219</v>
      </c>
      <c r="F41" s="111">
        <v>12.5</v>
      </c>
      <c r="G41" s="169"/>
      <c r="H41" s="170"/>
      <c r="I41" s="169"/>
    </row>
    <row r="42" spans="1:9">
      <c r="A42" s="160"/>
      <c r="B42" s="102" t="s">
        <v>5</v>
      </c>
      <c r="C42" s="98">
        <v>25</v>
      </c>
      <c r="D42" s="99" t="s">
        <v>79</v>
      </c>
      <c r="E42" s="99" t="s">
        <v>219</v>
      </c>
      <c r="F42" s="111">
        <v>12.5</v>
      </c>
      <c r="G42" s="169"/>
      <c r="H42" s="170"/>
      <c r="I42" s="169"/>
    </row>
    <row r="43" spans="1:9">
      <c r="A43" s="160"/>
      <c r="B43" s="102" t="s">
        <v>210</v>
      </c>
      <c r="C43" s="98">
        <v>25</v>
      </c>
      <c r="D43" s="99" t="s">
        <v>79</v>
      </c>
      <c r="E43" s="99" t="s">
        <v>219</v>
      </c>
      <c r="F43" s="111">
        <v>12.5</v>
      </c>
      <c r="G43" s="169"/>
      <c r="H43" s="170"/>
      <c r="I43" s="169"/>
    </row>
    <row r="44" spans="1:9">
      <c r="A44" s="160"/>
      <c r="B44" s="102" t="s">
        <v>211</v>
      </c>
      <c r="C44" s="98">
        <v>25</v>
      </c>
      <c r="D44" s="99" t="s">
        <v>79</v>
      </c>
      <c r="E44" s="99" t="s">
        <v>219</v>
      </c>
      <c r="F44" s="111">
        <v>12.5</v>
      </c>
      <c r="G44" s="169"/>
      <c r="H44" s="170"/>
      <c r="I44" s="169"/>
    </row>
    <row r="45" spans="1:9">
      <c r="A45" s="6"/>
      <c r="B45" s="96" t="s">
        <v>60</v>
      </c>
      <c r="C45" s="97">
        <f>SUM(C40:C44)</f>
        <v>150</v>
      </c>
    </row>
    <row r="46" spans="1:9">
      <c r="A46" s="6"/>
      <c r="B46" s="100" t="s">
        <v>69</v>
      </c>
      <c r="C46" s="101" t="s">
        <v>213</v>
      </c>
    </row>
    <row r="47" spans="1:9">
      <c r="A47" s="172" t="s">
        <v>22</v>
      </c>
      <c r="B47" s="45" t="s">
        <v>4</v>
      </c>
      <c r="C47" s="13">
        <v>25</v>
      </c>
      <c r="D47" s="46" t="s">
        <v>79</v>
      </c>
      <c r="E47" s="46" t="s">
        <v>230</v>
      </c>
      <c r="F47" s="47">
        <v>2.77</v>
      </c>
      <c r="G47" s="164">
        <f>SUM(F47:F53)</f>
        <v>39.959999999999994</v>
      </c>
      <c r="H47" s="180">
        <v>9</v>
      </c>
      <c r="I47" s="164">
        <f>G47*H47</f>
        <v>359.63999999999993</v>
      </c>
    </row>
    <row r="48" spans="1:9">
      <c r="A48" s="173"/>
      <c r="B48" s="48" t="s">
        <v>5</v>
      </c>
      <c r="C48" s="2">
        <v>25</v>
      </c>
      <c r="D48" s="1" t="s">
        <v>79</v>
      </c>
      <c r="E48" s="1" t="s">
        <v>230</v>
      </c>
      <c r="F48" s="3">
        <v>2.77</v>
      </c>
      <c r="G48" s="165"/>
      <c r="H48" s="181"/>
      <c r="I48" s="165"/>
    </row>
    <row r="49" spans="1:9">
      <c r="A49" s="173"/>
      <c r="B49" s="48" t="s">
        <v>32</v>
      </c>
      <c r="C49" s="2">
        <v>150</v>
      </c>
      <c r="D49" s="1" t="s">
        <v>122</v>
      </c>
      <c r="E49" s="1" t="s">
        <v>232</v>
      </c>
      <c r="F49" s="3">
        <v>16.66</v>
      </c>
      <c r="G49" s="165"/>
      <c r="H49" s="181"/>
      <c r="I49" s="165"/>
    </row>
    <row r="50" spans="1:9">
      <c r="A50" s="173"/>
      <c r="B50" s="48" t="s">
        <v>33</v>
      </c>
      <c r="C50" s="2">
        <v>150</v>
      </c>
      <c r="D50" s="1" t="s">
        <v>122</v>
      </c>
      <c r="E50" s="1" t="s">
        <v>232</v>
      </c>
      <c r="F50" s="3">
        <v>16.66</v>
      </c>
      <c r="G50" s="165"/>
      <c r="H50" s="181"/>
      <c r="I50" s="165"/>
    </row>
    <row r="51" spans="1:9">
      <c r="A51" s="173"/>
      <c r="B51" s="48" t="s">
        <v>34</v>
      </c>
      <c r="C51" s="2"/>
      <c r="D51" s="1" t="s">
        <v>221</v>
      </c>
      <c r="E51" s="1" t="s">
        <v>227</v>
      </c>
      <c r="F51" s="3">
        <v>0.05</v>
      </c>
      <c r="G51" s="165"/>
      <c r="H51" s="181"/>
      <c r="I51" s="165"/>
    </row>
    <row r="52" spans="1:9">
      <c r="A52" s="173"/>
      <c r="B52" s="48" t="s">
        <v>67</v>
      </c>
      <c r="C52" s="2"/>
      <c r="D52" s="1" t="s">
        <v>221</v>
      </c>
      <c r="E52" s="1" t="s">
        <v>227</v>
      </c>
      <c r="F52" s="3">
        <v>0.05</v>
      </c>
      <c r="G52" s="165"/>
      <c r="H52" s="181"/>
      <c r="I52" s="165"/>
    </row>
    <row r="53" spans="1:9">
      <c r="A53" s="173"/>
      <c r="B53" s="48" t="s">
        <v>37</v>
      </c>
      <c r="C53" s="2"/>
      <c r="D53" s="1" t="s">
        <v>222</v>
      </c>
      <c r="E53" s="1" t="s">
        <v>228</v>
      </c>
      <c r="F53" s="5">
        <v>1</v>
      </c>
      <c r="G53" s="165"/>
      <c r="H53" s="181"/>
      <c r="I53" s="165"/>
    </row>
    <row r="54" spans="1:9">
      <c r="A54" s="173"/>
      <c r="B54" s="48" t="s">
        <v>35</v>
      </c>
      <c r="C54" s="2">
        <v>0</v>
      </c>
      <c r="D54" s="1"/>
      <c r="E54" s="1" t="s">
        <v>229</v>
      </c>
      <c r="F54" s="5">
        <v>0</v>
      </c>
      <c r="G54" s="165"/>
      <c r="H54" s="181"/>
      <c r="I54" s="165"/>
    </row>
    <row r="55" spans="1:9">
      <c r="B55" s="50" t="s">
        <v>60</v>
      </c>
      <c r="C55" s="13">
        <f>SUM(C47:C54)</f>
        <v>350</v>
      </c>
    </row>
    <row r="56" spans="1:9">
      <c r="B56" s="51" t="s">
        <v>69</v>
      </c>
      <c r="C56" s="15" t="s">
        <v>231</v>
      </c>
    </row>
    <row r="57" spans="1:9">
      <c r="A57" s="174" t="s">
        <v>23</v>
      </c>
      <c r="B57" s="52" t="s">
        <v>4</v>
      </c>
      <c r="C57" s="17">
        <v>25</v>
      </c>
      <c r="D57" s="16" t="s">
        <v>79</v>
      </c>
      <c r="E57" s="16" t="s">
        <v>120</v>
      </c>
      <c r="F57" s="18">
        <v>1.25</v>
      </c>
      <c r="G57" s="162">
        <f>SUM(F57:F60)</f>
        <v>13.5</v>
      </c>
      <c r="H57" s="184">
        <v>20</v>
      </c>
      <c r="I57" s="162">
        <f>G57*H57</f>
        <v>270</v>
      </c>
    </row>
    <row r="58" spans="1:9">
      <c r="A58" s="175"/>
      <c r="B58" s="53" t="s">
        <v>5</v>
      </c>
      <c r="C58" s="20">
        <v>25</v>
      </c>
      <c r="D58" s="19" t="s">
        <v>79</v>
      </c>
      <c r="E58" s="19" t="s">
        <v>120</v>
      </c>
      <c r="F58" s="21">
        <v>1.25</v>
      </c>
      <c r="G58" s="163"/>
      <c r="H58" s="185"/>
      <c r="I58" s="163"/>
    </row>
    <row r="59" spans="1:9">
      <c r="A59" s="175"/>
      <c r="B59" s="53" t="s">
        <v>36</v>
      </c>
      <c r="C59" s="20">
        <v>200</v>
      </c>
      <c r="D59" s="19" t="s">
        <v>118</v>
      </c>
      <c r="E59" s="19" t="s">
        <v>121</v>
      </c>
      <c r="F59" s="22">
        <v>10</v>
      </c>
      <c r="G59" s="163"/>
      <c r="H59" s="185"/>
      <c r="I59" s="163"/>
    </row>
    <row r="60" spans="1:9">
      <c r="A60" s="175"/>
      <c r="B60" s="53" t="s">
        <v>37</v>
      </c>
      <c r="C60" s="20"/>
      <c r="D60" s="19" t="s">
        <v>222</v>
      </c>
      <c r="E60" s="19" t="s">
        <v>225</v>
      </c>
      <c r="F60" s="22">
        <v>1</v>
      </c>
      <c r="G60" s="163"/>
      <c r="H60" s="185"/>
      <c r="I60" s="163"/>
    </row>
    <row r="61" spans="1:9">
      <c r="A61" s="175"/>
      <c r="B61" s="53" t="s">
        <v>66</v>
      </c>
      <c r="C61" s="20">
        <v>0</v>
      </c>
      <c r="D61" s="19"/>
      <c r="E61" s="19" t="s">
        <v>226</v>
      </c>
      <c r="F61" s="22">
        <v>0</v>
      </c>
      <c r="G61" s="163"/>
      <c r="H61" s="185"/>
      <c r="I61" s="163"/>
    </row>
    <row r="62" spans="1:9" ht="17.25" customHeight="1">
      <c r="A62" s="6"/>
      <c r="B62" s="54" t="s">
        <v>60</v>
      </c>
      <c r="C62" s="17">
        <f>SUM(C57:C61)</f>
        <v>250</v>
      </c>
      <c r="H62" s="187" t="s">
        <v>123</v>
      </c>
      <c r="I62" s="152">
        <f>SUM(I12,I17,I22,I27, I32, I37,I47,I57)</f>
        <v>3432.7399999999993</v>
      </c>
    </row>
    <row r="63" spans="1:9">
      <c r="A63" s="6"/>
      <c r="B63" s="55" t="s">
        <v>69</v>
      </c>
      <c r="C63" s="25" t="s">
        <v>119</v>
      </c>
      <c r="H63" s="187"/>
      <c r="I63" s="152"/>
    </row>
    <row r="64" spans="1:9" ht="69.75" customHeight="1">
      <c r="A64" s="6"/>
      <c r="B64" s="166" t="s">
        <v>102</v>
      </c>
      <c r="C64" s="167">
        <f>SUM(C6,C7,C8,C9,C10,C11,C15,C20,C25,C30,C35,C45,C55,C62)</f>
        <v>3690</v>
      </c>
      <c r="H64" s="187"/>
      <c r="I64" s="152"/>
    </row>
    <row r="65" spans="1:9" ht="45.75" customHeight="1">
      <c r="A65" s="6"/>
      <c r="B65" s="166"/>
      <c r="C65" s="168"/>
      <c r="H65" s="82" t="s">
        <v>100</v>
      </c>
      <c r="I65" s="71">
        <f>C64-I62</f>
        <v>257.26000000000067</v>
      </c>
    </row>
    <row r="66" spans="1:9" ht="15">
      <c r="A66" s="186" t="s">
        <v>72</v>
      </c>
      <c r="B66" s="186"/>
      <c r="C66" s="186"/>
      <c r="D66" s="186"/>
      <c r="E66" s="186"/>
      <c r="F66" s="186"/>
      <c r="G66" s="186"/>
      <c r="H66" s="186"/>
      <c r="I66" s="186"/>
    </row>
    <row r="67" spans="1:9">
      <c r="A67" s="6"/>
      <c r="B67" s="57" t="s">
        <v>73</v>
      </c>
      <c r="C67" s="58">
        <v>450</v>
      </c>
      <c r="D67" s="145" t="s">
        <v>246</v>
      </c>
      <c r="E67" s="145"/>
    </row>
    <row r="68" spans="1:9">
      <c r="A68" s="6"/>
      <c r="B68" s="57" t="s">
        <v>6</v>
      </c>
      <c r="C68" s="58">
        <v>80</v>
      </c>
      <c r="D68" s="161" t="s">
        <v>247</v>
      </c>
      <c r="E68" s="161"/>
    </row>
    <row r="69" spans="1:9">
      <c r="A69" s="183" t="s">
        <v>38</v>
      </c>
      <c r="B69" s="68" t="s">
        <v>4</v>
      </c>
      <c r="C69" s="27">
        <v>125</v>
      </c>
      <c r="D69" s="26" t="s">
        <v>79</v>
      </c>
      <c r="E69" s="26" t="s">
        <v>253</v>
      </c>
      <c r="F69" s="28">
        <v>12.5</v>
      </c>
      <c r="G69" s="146">
        <f>SUM(F69:F77)</f>
        <v>130.36000000000001</v>
      </c>
      <c r="H69" s="148">
        <v>10</v>
      </c>
      <c r="I69" s="146">
        <f>G69*H69</f>
        <v>1303.6000000000001</v>
      </c>
    </row>
    <row r="70" spans="1:9">
      <c r="A70" s="153"/>
      <c r="B70" s="59" t="s">
        <v>5</v>
      </c>
      <c r="C70" s="30">
        <v>125</v>
      </c>
      <c r="D70" s="29" t="s">
        <v>79</v>
      </c>
      <c r="E70" s="29" t="s">
        <v>253</v>
      </c>
      <c r="F70" s="31">
        <v>12.5</v>
      </c>
      <c r="G70" s="147"/>
      <c r="H70" s="149"/>
      <c r="I70" s="147"/>
    </row>
    <row r="71" spans="1:9">
      <c r="A71" s="153"/>
      <c r="B71" s="59" t="s">
        <v>3</v>
      </c>
      <c r="C71" s="30">
        <v>175</v>
      </c>
      <c r="D71" s="29" t="s">
        <v>81</v>
      </c>
      <c r="E71" s="29" t="s">
        <v>254</v>
      </c>
      <c r="F71" s="31">
        <v>17.5</v>
      </c>
      <c r="G71" s="147"/>
      <c r="H71" s="149"/>
      <c r="I71" s="147"/>
    </row>
    <row r="72" spans="1:9">
      <c r="A72" s="153"/>
      <c r="B72" s="59" t="s">
        <v>39</v>
      </c>
      <c r="C72" s="30">
        <v>100</v>
      </c>
      <c r="D72" s="29" t="s">
        <v>80</v>
      </c>
      <c r="E72" s="29" t="s">
        <v>255</v>
      </c>
      <c r="F72" s="32">
        <v>10</v>
      </c>
      <c r="G72" s="147"/>
      <c r="H72" s="149"/>
      <c r="I72" s="147"/>
    </row>
    <row r="73" spans="1:9">
      <c r="A73" s="153"/>
      <c r="B73" s="59" t="s">
        <v>6</v>
      </c>
      <c r="C73" s="30"/>
      <c r="D73" s="29"/>
      <c r="E73" s="29" t="s">
        <v>256</v>
      </c>
      <c r="F73" s="31">
        <v>1.2</v>
      </c>
      <c r="G73" s="147"/>
      <c r="H73" s="149"/>
      <c r="I73" s="147"/>
    </row>
    <row r="74" spans="1:9">
      <c r="A74" s="153"/>
      <c r="B74" s="59" t="s">
        <v>7</v>
      </c>
      <c r="C74" s="30">
        <v>100</v>
      </c>
      <c r="D74" s="29" t="s">
        <v>76</v>
      </c>
      <c r="E74" s="29" t="s">
        <v>257</v>
      </c>
      <c r="F74" s="32">
        <v>10</v>
      </c>
      <c r="G74" s="147"/>
      <c r="H74" s="149"/>
      <c r="I74" s="147"/>
    </row>
    <row r="75" spans="1:9">
      <c r="A75" s="153"/>
      <c r="B75" s="59" t="s">
        <v>8</v>
      </c>
      <c r="C75" s="30"/>
      <c r="D75" s="29"/>
      <c r="E75" s="29" t="s">
        <v>258</v>
      </c>
      <c r="F75" s="32">
        <v>10</v>
      </c>
      <c r="G75" s="147"/>
      <c r="H75" s="149"/>
      <c r="I75" s="147"/>
    </row>
    <row r="76" spans="1:9">
      <c r="A76" s="153"/>
      <c r="B76" s="59" t="s">
        <v>9</v>
      </c>
      <c r="C76" s="30">
        <v>150</v>
      </c>
      <c r="D76" s="29" t="s">
        <v>82</v>
      </c>
      <c r="E76" s="29" t="s">
        <v>252</v>
      </c>
      <c r="F76" s="31">
        <v>16.66</v>
      </c>
      <c r="G76" s="147"/>
      <c r="H76" s="149"/>
      <c r="I76" s="147"/>
    </row>
    <row r="77" spans="1:9">
      <c r="A77" s="153"/>
      <c r="B77" s="59" t="s">
        <v>10</v>
      </c>
      <c r="C77" s="30">
        <v>400</v>
      </c>
      <c r="D77" s="29" t="s">
        <v>85</v>
      </c>
      <c r="E77" s="29" t="s">
        <v>251</v>
      </c>
      <c r="F77" s="32">
        <v>40</v>
      </c>
      <c r="G77" s="147"/>
      <c r="H77" s="149"/>
      <c r="I77" s="147"/>
    </row>
    <row r="78" spans="1:9">
      <c r="A78" s="6"/>
      <c r="B78" s="70" t="s">
        <v>60</v>
      </c>
      <c r="C78" s="27">
        <f>SUM(C69:C77)</f>
        <v>1175</v>
      </c>
      <c r="F78" s="60"/>
      <c r="G78" s="61"/>
      <c r="H78" s="61"/>
    </row>
    <row r="79" spans="1:9">
      <c r="A79" s="6"/>
      <c r="B79" s="69" t="s">
        <v>69</v>
      </c>
      <c r="C79" s="33" t="s">
        <v>78</v>
      </c>
      <c r="F79" s="60"/>
      <c r="G79" s="61"/>
      <c r="H79" s="61"/>
    </row>
    <row r="80" spans="1:9">
      <c r="A80" s="172" t="s">
        <v>40</v>
      </c>
      <c r="B80" s="45" t="s">
        <v>41</v>
      </c>
      <c r="C80" s="13">
        <v>125</v>
      </c>
      <c r="D80" s="46" t="s">
        <v>79</v>
      </c>
      <c r="E80" s="46" t="s">
        <v>250</v>
      </c>
      <c r="F80" s="47">
        <v>12.5</v>
      </c>
      <c r="G80" s="164">
        <f>SUM(F80:F88)</f>
        <v>100.56</v>
      </c>
      <c r="H80" s="180">
        <v>10</v>
      </c>
      <c r="I80" s="164">
        <f>G80*H80</f>
        <v>1005.6</v>
      </c>
    </row>
    <row r="81" spans="1:9">
      <c r="A81" s="173"/>
      <c r="B81" s="48" t="s">
        <v>3</v>
      </c>
      <c r="C81" s="2">
        <v>175</v>
      </c>
      <c r="D81" s="1" t="s">
        <v>81</v>
      </c>
      <c r="E81" s="1" t="s">
        <v>249</v>
      </c>
      <c r="F81" s="3">
        <v>17.5</v>
      </c>
      <c r="G81" s="165"/>
      <c r="H81" s="181"/>
      <c r="I81" s="165"/>
    </row>
    <row r="82" spans="1:9">
      <c r="A82" s="173"/>
      <c r="B82" s="48" t="s">
        <v>39</v>
      </c>
      <c r="C82" s="2">
        <v>100</v>
      </c>
      <c r="D82" s="1" t="s">
        <v>80</v>
      </c>
      <c r="E82" s="1" t="s">
        <v>88</v>
      </c>
      <c r="F82" s="5">
        <v>10</v>
      </c>
      <c r="G82" s="165"/>
      <c r="H82" s="181"/>
      <c r="I82" s="165"/>
    </row>
    <row r="83" spans="1:9">
      <c r="A83" s="173"/>
      <c r="B83" s="48" t="s">
        <v>6</v>
      </c>
      <c r="C83" s="2"/>
      <c r="D83" s="1"/>
      <c r="E83" s="1" t="s">
        <v>89</v>
      </c>
      <c r="F83" s="3">
        <v>1.6</v>
      </c>
      <c r="G83" s="165"/>
      <c r="H83" s="181"/>
      <c r="I83" s="165"/>
    </row>
    <row r="84" spans="1:9">
      <c r="A84" s="173"/>
      <c r="B84" s="48" t="s">
        <v>43</v>
      </c>
      <c r="C84" s="2">
        <v>75</v>
      </c>
      <c r="D84" s="1" t="s">
        <v>79</v>
      </c>
      <c r="E84" s="1" t="s">
        <v>90</v>
      </c>
      <c r="F84" s="3">
        <v>8.3000000000000007</v>
      </c>
      <c r="G84" s="165"/>
      <c r="H84" s="181"/>
      <c r="I84" s="165"/>
    </row>
    <row r="85" spans="1:9">
      <c r="A85" s="173"/>
      <c r="B85" s="48" t="s">
        <v>7</v>
      </c>
      <c r="C85" s="2">
        <v>20</v>
      </c>
      <c r="D85" s="1" t="s">
        <v>84</v>
      </c>
      <c r="E85" s="1" t="s">
        <v>91</v>
      </c>
      <c r="F85" s="5">
        <v>2</v>
      </c>
      <c r="G85" s="165"/>
      <c r="H85" s="181"/>
      <c r="I85" s="165"/>
    </row>
    <row r="86" spans="1:9">
      <c r="A86" s="173"/>
      <c r="B86" s="48" t="s">
        <v>8</v>
      </c>
      <c r="C86" s="2"/>
      <c r="D86" s="1"/>
      <c r="E86" s="1" t="s">
        <v>92</v>
      </c>
      <c r="F86" s="5">
        <v>2</v>
      </c>
      <c r="G86" s="165"/>
      <c r="H86" s="181"/>
      <c r="I86" s="165"/>
    </row>
    <row r="87" spans="1:9">
      <c r="A87" s="173"/>
      <c r="B87" s="48" t="s">
        <v>9</v>
      </c>
      <c r="C87" s="2">
        <v>150</v>
      </c>
      <c r="D87" s="1" t="s">
        <v>82</v>
      </c>
      <c r="E87" s="1" t="s">
        <v>93</v>
      </c>
      <c r="F87" s="3">
        <v>16.66</v>
      </c>
      <c r="G87" s="165"/>
      <c r="H87" s="181"/>
      <c r="I87" s="165"/>
    </row>
    <row r="88" spans="1:9">
      <c r="A88" s="173"/>
      <c r="B88" s="48" t="s">
        <v>10</v>
      </c>
      <c r="C88" s="2">
        <v>300</v>
      </c>
      <c r="D88" s="1" t="s">
        <v>85</v>
      </c>
      <c r="E88" s="1" t="s">
        <v>248</v>
      </c>
      <c r="F88" s="5">
        <v>30</v>
      </c>
      <c r="G88" s="165"/>
      <c r="H88" s="181"/>
      <c r="I88" s="165"/>
    </row>
    <row r="89" spans="1:9">
      <c r="A89" s="6"/>
      <c r="B89" s="50" t="s">
        <v>60</v>
      </c>
      <c r="C89" s="13">
        <f>SUM(C80:C88)</f>
        <v>945</v>
      </c>
      <c r="F89" s="60"/>
      <c r="G89" s="61"/>
      <c r="H89" s="61"/>
    </row>
    <row r="90" spans="1:9">
      <c r="A90" s="6"/>
      <c r="B90" s="51" t="s">
        <v>69</v>
      </c>
      <c r="C90" s="15" t="s">
        <v>83</v>
      </c>
      <c r="F90" s="60"/>
      <c r="G90" s="61"/>
      <c r="H90" s="61"/>
    </row>
    <row r="91" spans="1:9">
      <c r="A91" s="174" t="s">
        <v>42</v>
      </c>
      <c r="B91" s="52" t="s">
        <v>4</v>
      </c>
      <c r="C91" s="17">
        <v>25</v>
      </c>
      <c r="D91" s="16" t="s">
        <v>79</v>
      </c>
      <c r="E91" s="16" t="s">
        <v>242</v>
      </c>
      <c r="F91" s="78">
        <v>1.25</v>
      </c>
      <c r="G91" s="176">
        <f>SUM(F91:F98)</f>
        <v>58.14</v>
      </c>
      <c r="H91" s="178">
        <v>20</v>
      </c>
      <c r="I91" s="176">
        <f>G91*H91</f>
        <v>1162.8</v>
      </c>
    </row>
    <row r="92" spans="1:9">
      <c r="A92" s="175"/>
      <c r="B92" s="53" t="s">
        <v>3</v>
      </c>
      <c r="C92" s="20">
        <v>35</v>
      </c>
      <c r="D92" s="19" t="s">
        <v>81</v>
      </c>
      <c r="E92" s="19" t="s">
        <v>243</v>
      </c>
      <c r="F92" s="112">
        <v>1.75</v>
      </c>
      <c r="G92" s="177"/>
      <c r="H92" s="179"/>
      <c r="I92" s="177"/>
    </row>
    <row r="93" spans="1:9">
      <c r="A93" s="175"/>
      <c r="B93" s="53" t="s">
        <v>39</v>
      </c>
      <c r="C93" s="20">
        <v>40</v>
      </c>
      <c r="D93" s="19" t="s">
        <v>75</v>
      </c>
      <c r="E93" s="19" t="s">
        <v>94</v>
      </c>
      <c r="F93" s="66">
        <v>2</v>
      </c>
      <c r="G93" s="177"/>
      <c r="H93" s="179"/>
      <c r="I93" s="177"/>
    </row>
    <row r="94" spans="1:9">
      <c r="A94" s="175"/>
      <c r="B94" s="53" t="s">
        <v>6</v>
      </c>
      <c r="C94" s="20"/>
      <c r="D94" s="19"/>
      <c r="E94" s="19" t="s">
        <v>95</v>
      </c>
      <c r="F94" s="112">
        <v>0.64</v>
      </c>
      <c r="G94" s="177"/>
      <c r="H94" s="179"/>
      <c r="I94" s="177"/>
    </row>
    <row r="95" spans="1:9">
      <c r="A95" s="175"/>
      <c r="B95" s="53" t="s">
        <v>7</v>
      </c>
      <c r="C95" s="20">
        <v>200</v>
      </c>
      <c r="D95" s="19" t="s">
        <v>76</v>
      </c>
      <c r="E95" s="19" t="s">
        <v>96</v>
      </c>
      <c r="F95" s="66">
        <v>10</v>
      </c>
      <c r="G95" s="177"/>
      <c r="H95" s="179"/>
      <c r="I95" s="177"/>
    </row>
    <row r="96" spans="1:9">
      <c r="A96" s="175"/>
      <c r="B96" s="53" t="s">
        <v>8</v>
      </c>
      <c r="C96" s="20"/>
      <c r="D96" s="19"/>
      <c r="E96" s="19" t="s">
        <v>240</v>
      </c>
      <c r="F96" s="66">
        <v>10</v>
      </c>
      <c r="G96" s="177"/>
      <c r="H96" s="179"/>
      <c r="I96" s="177"/>
    </row>
    <row r="97" spans="1:9">
      <c r="A97" s="175"/>
      <c r="B97" s="53" t="s">
        <v>9</v>
      </c>
      <c r="C97" s="20">
        <v>50</v>
      </c>
      <c r="D97" s="19" t="s">
        <v>71</v>
      </c>
      <c r="E97" s="19" t="s">
        <v>244</v>
      </c>
      <c r="F97" s="112">
        <v>2.5</v>
      </c>
      <c r="G97" s="177"/>
      <c r="H97" s="179"/>
      <c r="I97" s="177"/>
    </row>
    <row r="98" spans="1:9">
      <c r="A98" s="175"/>
      <c r="B98" s="53" t="s">
        <v>10</v>
      </c>
      <c r="C98" s="20">
        <v>600</v>
      </c>
      <c r="D98" s="19" t="s">
        <v>77</v>
      </c>
      <c r="E98" s="19" t="s">
        <v>245</v>
      </c>
      <c r="F98" s="66">
        <v>30</v>
      </c>
      <c r="G98" s="177"/>
      <c r="H98" s="179"/>
      <c r="I98" s="177"/>
    </row>
    <row r="99" spans="1:9" ht="17.25" customHeight="1">
      <c r="A99" s="6"/>
      <c r="B99" s="54" t="s">
        <v>60</v>
      </c>
      <c r="C99" s="17">
        <f>SUM(C91:C98)</f>
        <v>950</v>
      </c>
      <c r="F99" s="60"/>
      <c r="G99" s="150" t="s">
        <v>99</v>
      </c>
      <c r="H99" s="150"/>
      <c r="I99" s="152">
        <f>SUM(I69,I80,I91)</f>
        <v>3472</v>
      </c>
    </row>
    <row r="100" spans="1:9">
      <c r="A100" s="6"/>
      <c r="B100" s="55" t="s">
        <v>69</v>
      </c>
      <c r="C100" s="56" t="s">
        <v>241</v>
      </c>
      <c r="F100" s="60"/>
      <c r="G100" s="150"/>
      <c r="H100" s="150"/>
      <c r="I100" s="152"/>
    </row>
    <row r="101" spans="1:9" ht="45">
      <c r="A101" s="6"/>
      <c r="B101" s="113" t="s">
        <v>97</v>
      </c>
      <c r="C101" s="114">
        <f>SUM(C67,C68,C78,C89,C99)</f>
        <v>3600</v>
      </c>
      <c r="F101" s="60"/>
      <c r="G101" s="142" t="s">
        <v>100</v>
      </c>
      <c r="H101" s="142"/>
      <c r="I101" s="71">
        <f>C101-I99</f>
        <v>128</v>
      </c>
    </row>
    <row r="102" spans="1:9" ht="15">
      <c r="A102" s="190" t="s">
        <v>101</v>
      </c>
      <c r="B102" s="190"/>
      <c r="C102" s="190"/>
      <c r="D102" s="190"/>
      <c r="E102" s="190"/>
      <c r="F102" s="190"/>
      <c r="G102" s="190"/>
      <c r="H102" s="190"/>
      <c r="I102" s="190"/>
    </row>
    <row r="103" spans="1:9" ht="14.25" customHeight="1">
      <c r="A103" s="153" t="s">
        <v>44</v>
      </c>
      <c r="B103" s="62" t="s">
        <v>45</v>
      </c>
      <c r="C103" s="63">
        <v>150</v>
      </c>
      <c r="D103" s="64" t="s">
        <v>124</v>
      </c>
      <c r="E103" s="64" t="s">
        <v>164</v>
      </c>
    </row>
    <row r="104" spans="1:9" ht="14.25" customHeight="1">
      <c r="A104" s="153"/>
      <c r="B104" s="62" t="s">
        <v>46</v>
      </c>
      <c r="C104" s="63">
        <v>100</v>
      </c>
      <c r="D104" s="64" t="s">
        <v>125</v>
      </c>
      <c r="E104" s="64" t="s">
        <v>165</v>
      </c>
    </row>
    <row r="105" spans="1:9" ht="14.25" customHeight="1">
      <c r="A105" s="153"/>
      <c r="B105" s="62" t="s">
        <v>47</v>
      </c>
      <c r="C105" s="63">
        <v>125</v>
      </c>
      <c r="D105" s="64" t="s">
        <v>126</v>
      </c>
      <c r="E105" s="64" t="s">
        <v>165</v>
      </c>
    </row>
    <row r="106" spans="1:9" ht="14.25" customHeight="1">
      <c r="A106" s="153"/>
      <c r="B106" s="62" t="s">
        <v>52</v>
      </c>
      <c r="C106" s="63">
        <v>200</v>
      </c>
      <c r="D106" s="64" t="s">
        <v>127</v>
      </c>
      <c r="E106" s="64" t="s">
        <v>166</v>
      </c>
    </row>
    <row r="107" spans="1:9" ht="14.25" customHeight="1">
      <c r="A107" s="153"/>
      <c r="B107" s="62" t="s">
        <v>48</v>
      </c>
      <c r="C107" s="63">
        <v>60</v>
      </c>
      <c r="D107" s="64" t="s">
        <v>128</v>
      </c>
      <c r="E107" s="64" t="s">
        <v>167</v>
      </c>
    </row>
    <row r="108" spans="1:9" ht="14.25" customHeight="1">
      <c r="A108" s="153"/>
      <c r="B108" s="62" t="s">
        <v>49</v>
      </c>
      <c r="C108" s="63">
        <v>250</v>
      </c>
      <c r="D108" s="64" t="s">
        <v>129</v>
      </c>
      <c r="E108" s="64" t="s">
        <v>164</v>
      </c>
    </row>
    <row r="109" spans="1:9" ht="14.25" customHeight="1">
      <c r="A109" s="153"/>
      <c r="B109" s="62" t="s">
        <v>11</v>
      </c>
      <c r="C109" s="63">
        <v>600</v>
      </c>
      <c r="D109" s="64" t="s">
        <v>130</v>
      </c>
      <c r="E109" s="64" t="s">
        <v>168</v>
      </c>
    </row>
    <row r="110" spans="1:9" ht="14.25" customHeight="1">
      <c r="A110" s="153"/>
      <c r="B110" s="62" t="s">
        <v>12</v>
      </c>
      <c r="C110" s="63">
        <v>400</v>
      </c>
      <c r="D110" s="64" t="s">
        <v>131</v>
      </c>
      <c r="E110" s="64" t="s">
        <v>169</v>
      </c>
    </row>
    <row r="111" spans="1:9" ht="14.25" customHeight="1">
      <c r="A111" s="153"/>
      <c r="B111" s="62" t="s">
        <v>13</v>
      </c>
      <c r="C111" s="63">
        <v>40</v>
      </c>
      <c r="D111" s="64" t="s">
        <v>132</v>
      </c>
      <c r="E111" s="64" t="s">
        <v>170</v>
      </c>
    </row>
    <row r="112" spans="1:9" ht="14.25" customHeight="1">
      <c r="A112" s="153"/>
      <c r="B112" s="62" t="s">
        <v>50</v>
      </c>
      <c r="C112" s="63">
        <v>40</v>
      </c>
      <c r="D112" s="64" t="s">
        <v>133</v>
      </c>
      <c r="E112" s="64" t="s">
        <v>171</v>
      </c>
    </row>
    <row r="113" spans="1:9" ht="14.25" customHeight="1">
      <c r="A113" s="153"/>
      <c r="B113" s="62" t="s">
        <v>14</v>
      </c>
      <c r="C113" s="63">
        <v>40</v>
      </c>
      <c r="D113" s="64" t="s">
        <v>134</v>
      </c>
      <c r="E113" s="64" t="s">
        <v>170</v>
      </c>
    </row>
    <row r="114" spans="1:9" ht="14.25" customHeight="1">
      <c r="A114" s="153"/>
      <c r="B114" s="62" t="s">
        <v>51</v>
      </c>
      <c r="C114" s="63">
        <v>100</v>
      </c>
      <c r="D114" s="64" t="s">
        <v>135</v>
      </c>
      <c r="E114" s="64" t="s">
        <v>166</v>
      </c>
    </row>
    <row r="115" spans="1:9">
      <c r="A115" s="153"/>
      <c r="B115" s="62" t="s">
        <v>172</v>
      </c>
      <c r="C115" s="63">
        <v>30</v>
      </c>
      <c r="D115" s="64" t="s">
        <v>176</v>
      </c>
      <c r="E115" s="64" t="s">
        <v>177</v>
      </c>
    </row>
    <row r="116" spans="1:9">
      <c r="A116" s="153"/>
      <c r="B116" s="62" t="s">
        <v>173</v>
      </c>
      <c r="C116" s="63">
        <v>50</v>
      </c>
      <c r="D116" s="64" t="s">
        <v>175</v>
      </c>
      <c r="E116" s="64" t="s">
        <v>174</v>
      </c>
    </row>
    <row r="117" spans="1:9">
      <c r="A117" s="6"/>
      <c r="B117" s="74" t="s">
        <v>60</v>
      </c>
      <c r="C117" s="73">
        <f>SUM(C103:C116)</f>
        <v>2185</v>
      </c>
    </row>
    <row r="118" spans="1:9">
      <c r="A118" s="6"/>
      <c r="B118" s="75" t="s">
        <v>69</v>
      </c>
      <c r="C118" s="76" t="s">
        <v>163</v>
      </c>
    </row>
    <row r="119" spans="1:9" ht="45">
      <c r="A119" s="6"/>
      <c r="B119" s="115" t="s">
        <v>152</v>
      </c>
      <c r="C119" s="114">
        <f>C117</f>
        <v>2185</v>
      </c>
      <c r="D119" s="11"/>
    </row>
    <row r="120" spans="1:9" ht="15">
      <c r="A120" s="151" t="s">
        <v>150</v>
      </c>
      <c r="B120" s="151"/>
      <c r="C120" s="151"/>
      <c r="D120" s="151"/>
      <c r="E120" s="151"/>
      <c r="F120" s="151"/>
      <c r="G120" s="151"/>
      <c r="H120" s="151"/>
      <c r="I120" s="151"/>
    </row>
    <row r="121" spans="1:9">
      <c r="A121" s="6"/>
      <c r="B121" s="57" t="s">
        <v>48</v>
      </c>
      <c r="C121" s="58">
        <v>60</v>
      </c>
      <c r="D121" s="8" t="s">
        <v>147</v>
      </c>
      <c r="E121" s="8" t="s">
        <v>143</v>
      </c>
    </row>
    <row r="122" spans="1:9">
      <c r="A122" s="6"/>
      <c r="B122" s="57" t="s">
        <v>53</v>
      </c>
      <c r="C122" s="58">
        <v>100</v>
      </c>
      <c r="D122" s="8" t="s">
        <v>137</v>
      </c>
      <c r="E122" s="8" t="s">
        <v>144</v>
      </c>
    </row>
    <row r="123" spans="1:9">
      <c r="A123" s="154" t="s">
        <v>273</v>
      </c>
      <c r="B123" s="128" t="s">
        <v>53</v>
      </c>
      <c r="C123" s="105"/>
      <c r="D123" s="95" t="s">
        <v>137</v>
      </c>
      <c r="E123" s="92" t="s">
        <v>144</v>
      </c>
      <c r="F123" s="132">
        <v>0.625</v>
      </c>
      <c r="G123" s="192">
        <f>SUM(F123:F125)</f>
        <v>1.925</v>
      </c>
      <c r="H123" s="158">
        <v>50</v>
      </c>
      <c r="I123" s="193">
        <f>G123*H123</f>
        <v>96.25</v>
      </c>
    </row>
    <row r="124" spans="1:9">
      <c r="A124" s="155"/>
      <c r="B124" s="129" t="s">
        <v>48</v>
      </c>
      <c r="C124" s="130"/>
      <c r="D124" s="95" t="s">
        <v>128</v>
      </c>
      <c r="E124" s="95" t="s">
        <v>143</v>
      </c>
      <c r="F124" s="106">
        <v>0.3</v>
      </c>
      <c r="G124" s="159"/>
      <c r="H124" s="159"/>
      <c r="I124" s="159"/>
    </row>
    <row r="125" spans="1:9">
      <c r="A125" s="155"/>
      <c r="B125" s="129" t="s">
        <v>274</v>
      </c>
      <c r="C125" s="130">
        <v>50</v>
      </c>
      <c r="D125" s="95" t="s">
        <v>281</v>
      </c>
      <c r="E125" s="95" t="s">
        <v>282</v>
      </c>
      <c r="F125" s="130">
        <v>1</v>
      </c>
      <c r="G125" s="159"/>
      <c r="H125" s="159"/>
      <c r="I125" s="159"/>
    </row>
    <row r="126" spans="1:9">
      <c r="A126" s="6"/>
      <c r="B126" s="90" t="s">
        <v>60</v>
      </c>
      <c r="C126" s="91">
        <f>SUM(C125)</f>
        <v>50</v>
      </c>
    </row>
    <row r="127" spans="1:9">
      <c r="A127" s="6"/>
      <c r="B127" s="93" t="s">
        <v>69</v>
      </c>
      <c r="C127" s="94" t="s">
        <v>280</v>
      </c>
    </row>
    <row r="128" spans="1:9">
      <c r="A128" s="199" t="s">
        <v>275</v>
      </c>
      <c r="B128" s="124" t="s">
        <v>46</v>
      </c>
      <c r="C128" s="125">
        <v>20</v>
      </c>
      <c r="D128" s="126" t="s">
        <v>125</v>
      </c>
      <c r="E128" s="126" t="s">
        <v>141</v>
      </c>
      <c r="F128" s="125">
        <v>4</v>
      </c>
      <c r="G128" s="191">
        <f>SUM(F128:F131)</f>
        <v>7.3249999999999993</v>
      </c>
      <c r="H128" s="200">
        <v>5</v>
      </c>
      <c r="I128" s="191">
        <f>G128*H128</f>
        <v>36.625</v>
      </c>
    </row>
    <row r="129" spans="1:9">
      <c r="A129" s="160"/>
      <c r="B129" s="127" t="s">
        <v>53</v>
      </c>
      <c r="C129" s="110"/>
      <c r="D129" s="99" t="s">
        <v>137</v>
      </c>
      <c r="E129" s="99" t="s">
        <v>144</v>
      </c>
      <c r="F129" s="131">
        <v>0.625</v>
      </c>
      <c r="G129" s="170"/>
      <c r="H129" s="170"/>
      <c r="I129" s="170"/>
    </row>
    <row r="130" spans="1:9">
      <c r="A130" s="160"/>
      <c r="B130" s="127" t="s">
        <v>48</v>
      </c>
      <c r="C130" s="110"/>
      <c r="D130" s="99" t="s">
        <v>128</v>
      </c>
      <c r="E130" s="99" t="s">
        <v>143</v>
      </c>
      <c r="F130" s="111">
        <v>0.3</v>
      </c>
      <c r="G130" s="170"/>
      <c r="H130" s="170"/>
      <c r="I130" s="170"/>
    </row>
    <row r="131" spans="1:9">
      <c r="A131" s="160"/>
      <c r="B131" s="127" t="s">
        <v>276</v>
      </c>
      <c r="C131" s="110">
        <v>12</v>
      </c>
      <c r="D131" s="99" t="s">
        <v>278</v>
      </c>
      <c r="E131" s="99" t="s">
        <v>279</v>
      </c>
      <c r="F131" s="111">
        <v>2.4</v>
      </c>
      <c r="G131" s="170"/>
      <c r="H131" s="170"/>
      <c r="I131" s="170"/>
    </row>
    <row r="132" spans="1:9">
      <c r="A132" s="6"/>
      <c r="B132" s="96" t="s">
        <v>60</v>
      </c>
      <c r="C132" s="97">
        <f>SUM(C128,C131)</f>
        <v>32</v>
      </c>
    </row>
    <row r="133" spans="1:9">
      <c r="A133" s="6"/>
      <c r="B133" s="123" t="s">
        <v>69</v>
      </c>
      <c r="C133" s="98" t="s">
        <v>277</v>
      </c>
    </row>
    <row r="134" spans="1:9">
      <c r="A134" s="172" t="s">
        <v>15</v>
      </c>
      <c r="B134" s="45" t="s">
        <v>15</v>
      </c>
      <c r="C134" s="13">
        <v>200</v>
      </c>
      <c r="D134" s="46" t="s">
        <v>136</v>
      </c>
      <c r="E134" s="46" t="s">
        <v>142</v>
      </c>
      <c r="F134" s="67">
        <v>10</v>
      </c>
      <c r="G134" s="164">
        <f>SUM(F134:F137)</f>
        <v>14.925000000000001</v>
      </c>
      <c r="H134" s="180">
        <v>20</v>
      </c>
      <c r="I134" s="164">
        <f>G134*H134</f>
        <v>298.5</v>
      </c>
    </row>
    <row r="135" spans="1:9">
      <c r="A135" s="173"/>
      <c r="B135" s="48" t="s">
        <v>46</v>
      </c>
      <c r="C135" s="2">
        <v>80</v>
      </c>
      <c r="D135" s="1" t="s">
        <v>125</v>
      </c>
      <c r="E135" s="1" t="s">
        <v>141</v>
      </c>
      <c r="F135" s="5">
        <v>4</v>
      </c>
      <c r="G135" s="165"/>
      <c r="H135" s="181"/>
      <c r="I135" s="165"/>
    </row>
    <row r="136" spans="1:9">
      <c r="A136" s="173"/>
      <c r="B136" s="48" t="s">
        <v>48</v>
      </c>
      <c r="C136" s="2"/>
      <c r="D136" s="1" t="s">
        <v>128</v>
      </c>
      <c r="E136" s="1" t="s">
        <v>143</v>
      </c>
      <c r="F136" s="3">
        <v>0.3</v>
      </c>
      <c r="G136" s="165"/>
      <c r="H136" s="181"/>
      <c r="I136" s="165"/>
    </row>
    <row r="137" spans="1:9">
      <c r="A137" s="173"/>
      <c r="B137" s="48" t="s">
        <v>53</v>
      </c>
      <c r="C137" s="2"/>
      <c r="D137" s="1" t="s">
        <v>137</v>
      </c>
      <c r="E137" s="1" t="s">
        <v>144</v>
      </c>
      <c r="F137" s="77">
        <v>0.625</v>
      </c>
      <c r="G137" s="165"/>
      <c r="H137" s="181"/>
      <c r="I137" s="165"/>
    </row>
    <row r="138" spans="1:9">
      <c r="A138" s="6"/>
      <c r="B138" s="50" t="s">
        <v>60</v>
      </c>
      <c r="C138" s="13">
        <f>SUM(C134:C135)</f>
        <v>280</v>
      </c>
    </row>
    <row r="139" spans="1:9">
      <c r="A139" s="6"/>
      <c r="B139" s="51" t="s">
        <v>69</v>
      </c>
      <c r="C139" s="15" t="s">
        <v>140</v>
      </c>
    </row>
    <row r="140" spans="1:9">
      <c r="A140" s="174" t="s">
        <v>16</v>
      </c>
      <c r="B140" s="52" t="s">
        <v>16</v>
      </c>
      <c r="C140" s="17">
        <v>120</v>
      </c>
      <c r="D140" s="16" t="s">
        <v>138</v>
      </c>
      <c r="E140" s="16" t="s">
        <v>146</v>
      </c>
      <c r="F140" s="78">
        <v>3.75</v>
      </c>
      <c r="G140" s="176">
        <f>SUM(F140:F142)</f>
        <v>11.875</v>
      </c>
      <c r="H140" s="178">
        <v>32</v>
      </c>
      <c r="I140" s="176">
        <f>G140*H140</f>
        <v>380</v>
      </c>
    </row>
    <row r="141" spans="1:9">
      <c r="A141" s="175"/>
      <c r="B141" s="53" t="s">
        <v>45</v>
      </c>
      <c r="C141" s="20">
        <v>240</v>
      </c>
      <c r="D141" s="19" t="s">
        <v>124</v>
      </c>
      <c r="E141" s="19" t="s">
        <v>139</v>
      </c>
      <c r="F141" s="79">
        <v>7.5</v>
      </c>
      <c r="G141" s="177"/>
      <c r="H141" s="179"/>
      <c r="I141" s="177"/>
    </row>
    <row r="142" spans="1:9">
      <c r="A142" s="175"/>
      <c r="B142" s="53" t="s">
        <v>48</v>
      </c>
      <c r="C142" s="20"/>
      <c r="D142" s="19" t="s">
        <v>128</v>
      </c>
      <c r="E142" s="19" t="s">
        <v>143</v>
      </c>
      <c r="F142" s="80">
        <v>0.625</v>
      </c>
      <c r="G142" s="177"/>
      <c r="H142" s="179"/>
      <c r="I142" s="177"/>
    </row>
    <row r="143" spans="1:9" ht="16.5" customHeight="1">
      <c r="A143" s="6"/>
      <c r="B143" s="54" t="s">
        <v>60</v>
      </c>
      <c r="C143" s="17">
        <f>SUM(C140:C142)</f>
        <v>360</v>
      </c>
      <c r="G143" s="182" t="s">
        <v>149</v>
      </c>
      <c r="H143" s="182"/>
      <c r="I143" s="171">
        <f>SUM(I123,I128,I134,I140)</f>
        <v>811.375</v>
      </c>
    </row>
    <row r="144" spans="1:9" ht="17.25" customHeight="1">
      <c r="A144" s="6"/>
      <c r="B144" s="55" t="s">
        <v>69</v>
      </c>
      <c r="C144" s="81" t="s">
        <v>145</v>
      </c>
      <c r="G144" s="182"/>
      <c r="H144" s="182"/>
      <c r="I144" s="171"/>
    </row>
    <row r="145" spans="1:9" ht="45">
      <c r="A145" s="6"/>
      <c r="B145" s="120" t="s">
        <v>148</v>
      </c>
      <c r="C145" s="121">
        <f>SUM(C121,C122,C126,C132,C138,C143)</f>
        <v>882</v>
      </c>
      <c r="D145" s="11"/>
      <c r="G145" s="143" t="s">
        <v>100</v>
      </c>
      <c r="H145" s="143"/>
      <c r="I145" s="71">
        <f>C145-I143</f>
        <v>70.625</v>
      </c>
    </row>
    <row r="146" spans="1:9" ht="30">
      <c r="A146" s="6"/>
      <c r="B146" s="120" t="s">
        <v>179</v>
      </c>
      <c r="C146" s="122">
        <f>SUM(C64,C101,C119,C145)</f>
        <v>10357</v>
      </c>
      <c r="D146" s="11"/>
      <c r="G146" s="144"/>
      <c r="H146" s="144"/>
      <c r="I146" s="61"/>
    </row>
    <row r="147" spans="1:9" ht="30">
      <c r="A147" s="6"/>
      <c r="B147" s="118" t="s">
        <v>151</v>
      </c>
      <c r="C147" s="119">
        <f>SUM(I2,I3,I4,C64,C101,C119,C145)</f>
        <v>29607</v>
      </c>
    </row>
    <row r="148" spans="1:9">
      <c r="A148" s="201" t="s">
        <v>305</v>
      </c>
      <c r="B148" s="72" t="s">
        <v>65</v>
      </c>
      <c r="C148" s="73">
        <v>100</v>
      </c>
      <c r="D148" s="73" t="s">
        <v>153</v>
      </c>
      <c r="E148" s="73"/>
      <c r="F148" s="73"/>
      <c r="G148" s="73"/>
      <c r="H148" s="83"/>
      <c r="I148" s="83"/>
    </row>
    <row r="149" spans="1:9">
      <c r="A149" s="198"/>
      <c r="B149" s="62" t="s">
        <v>54</v>
      </c>
      <c r="C149" s="63">
        <v>100</v>
      </c>
      <c r="D149" s="63" t="s">
        <v>154</v>
      </c>
      <c r="E149" s="63"/>
      <c r="F149" s="63"/>
      <c r="G149" s="63"/>
      <c r="H149" s="64"/>
      <c r="I149" s="64"/>
    </row>
    <row r="150" spans="1:9">
      <c r="A150" s="198"/>
      <c r="B150" s="62" t="s">
        <v>64</v>
      </c>
      <c r="C150" s="63">
        <v>300</v>
      </c>
      <c r="D150" s="63" t="s">
        <v>155</v>
      </c>
      <c r="E150" s="63"/>
      <c r="F150" s="63"/>
      <c r="G150" s="63"/>
      <c r="H150" s="64"/>
      <c r="I150" s="64"/>
    </row>
    <row r="151" spans="1:9">
      <c r="A151" s="198"/>
      <c r="B151" s="62" t="s">
        <v>55</v>
      </c>
      <c r="C151" s="63">
        <v>20</v>
      </c>
      <c r="D151" s="63" t="s">
        <v>156</v>
      </c>
      <c r="E151" s="63"/>
      <c r="F151" s="63"/>
      <c r="G151" s="63"/>
      <c r="H151" s="64"/>
      <c r="I151" s="64"/>
    </row>
    <row r="152" spans="1:9">
      <c r="A152" s="198"/>
      <c r="B152" s="62" t="s">
        <v>56</v>
      </c>
      <c r="C152" s="63">
        <v>20</v>
      </c>
      <c r="D152" s="63" t="s">
        <v>157</v>
      </c>
      <c r="E152" s="63"/>
      <c r="F152" s="63"/>
      <c r="G152" s="63"/>
      <c r="H152" s="64"/>
      <c r="I152" s="64"/>
    </row>
    <row r="153" spans="1:9">
      <c r="A153" s="198"/>
      <c r="B153" s="62" t="s">
        <v>57</v>
      </c>
      <c r="C153" s="63">
        <v>200</v>
      </c>
      <c r="D153" s="63" t="s">
        <v>158</v>
      </c>
      <c r="E153" s="63"/>
      <c r="F153" s="63"/>
      <c r="G153" s="63"/>
      <c r="H153" s="64"/>
      <c r="I153" s="64"/>
    </row>
    <row r="154" spans="1:9">
      <c r="A154" s="198"/>
      <c r="B154" s="62" t="s">
        <v>61</v>
      </c>
      <c r="C154" s="63">
        <v>150</v>
      </c>
      <c r="D154" s="63" t="s">
        <v>159</v>
      </c>
      <c r="E154" s="63"/>
      <c r="F154" s="63"/>
      <c r="G154" s="63"/>
      <c r="H154" s="64"/>
      <c r="I154" s="64"/>
    </row>
    <row r="155" spans="1:9">
      <c r="A155" s="198"/>
      <c r="B155" s="62" t="s">
        <v>62</v>
      </c>
      <c r="C155" s="63">
        <v>150</v>
      </c>
      <c r="D155" s="63" t="s">
        <v>160</v>
      </c>
      <c r="E155" s="63"/>
      <c r="F155" s="63"/>
      <c r="G155" s="63"/>
      <c r="H155" s="64"/>
      <c r="I155" s="64"/>
    </row>
    <row r="156" spans="1:9">
      <c r="A156" s="198"/>
      <c r="B156" s="62" t="s">
        <v>63</v>
      </c>
      <c r="C156" s="63">
        <v>150</v>
      </c>
      <c r="D156" s="63" t="s">
        <v>161</v>
      </c>
      <c r="E156" s="63"/>
      <c r="F156" s="63"/>
      <c r="G156" s="63"/>
      <c r="H156" s="64"/>
      <c r="I156" s="64"/>
    </row>
    <row r="157" spans="1:9">
      <c r="A157" s="198"/>
      <c r="B157" s="62" t="s">
        <v>58</v>
      </c>
      <c r="C157" s="63">
        <v>200</v>
      </c>
      <c r="D157" s="63" t="s">
        <v>162</v>
      </c>
      <c r="E157" s="63"/>
      <c r="F157" s="63"/>
      <c r="G157" s="63"/>
      <c r="H157" s="64"/>
      <c r="I157" s="64"/>
    </row>
    <row r="158" spans="1:9">
      <c r="A158" s="198"/>
      <c r="B158" s="62" t="s">
        <v>180</v>
      </c>
      <c r="C158" s="63">
        <v>3000</v>
      </c>
      <c r="D158" s="63" t="s">
        <v>187</v>
      </c>
      <c r="E158" s="63"/>
      <c r="F158" s="63"/>
      <c r="G158" s="63"/>
      <c r="H158" s="64"/>
      <c r="I158" s="64"/>
    </row>
    <row r="159" spans="1:9">
      <c r="A159" s="198"/>
      <c r="B159" s="62" t="s">
        <v>181</v>
      </c>
      <c r="C159" s="63">
        <v>600</v>
      </c>
      <c r="D159" s="63" t="s">
        <v>188</v>
      </c>
      <c r="E159" s="63"/>
      <c r="F159" s="63"/>
      <c r="G159" s="63"/>
      <c r="H159" s="64"/>
      <c r="I159" s="64"/>
    </row>
    <row r="160" spans="1:9">
      <c r="A160" s="198"/>
      <c r="B160" s="62" t="s">
        <v>182</v>
      </c>
      <c r="C160" s="63">
        <v>100</v>
      </c>
      <c r="D160" s="63" t="s">
        <v>189</v>
      </c>
      <c r="E160" s="63"/>
      <c r="F160" s="63"/>
      <c r="G160" s="63"/>
      <c r="H160" s="64"/>
      <c r="I160" s="64"/>
    </row>
    <row r="161" spans="1:9">
      <c r="A161" s="198"/>
      <c r="B161" s="62" t="s">
        <v>190</v>
      </c>
      <c r="C161" s="63">
        <v>100</v>
      </c>
      <c r="D161" s="63" t="s">
        <v>191</v>
      </c>
      <c r="E161" s="63"/>
      <c r="F161" s="63"/>
      <c r="G161" s="63"/>
      <c r="H161" s="64"/>
      <c r="I161" s="64"/>
    </row>
    <row r="162" spans="1:9">
      <c r="A162" s="198"/>
      <c r="B162" s="62" t="s">
        <v>192</v>
      </c>
      <c r="C162" s="63">
        <v>100</v>
      </c>
      <c r="D162" s="63" t="s">
        <v>193</v>
      </c>
      <c r="E162" s="63"/>
      <c r="F162" s="63"/>
      <c r="G162" s="63"/>
      <c r="H162" s="64"/>
      <c r="I162" s="64"/>
    </row>
    <row r="163" spans="1:9">
      <c r="A163" s="198"/>
      <c r="B163" s="62" t="s">
        <v>183</v>
      </c>
      <c r="C163" s="63">
        <v>1000</v>
      </c>
      <c r="D163" s="63" t="s">
        <v>197</v>
      </c>
      <c r="E163" s="63"/>
      <c r="F163" s="63"/>
      <c r="G163" s="63"/>
      <c r="H163" s="64"/>
      <c r="I163" s="64"/>
    </row>
    <row r="164" spans="1:9">
      <c r="A164" s="198"/>
      <c r="B164" s="62" t="s">
        <v>184</v>
      </c>
      <c r="C164" s="63">
        <v>1000</v>
      </c>
      <c r="D164" s="63" t="s">
        <v>198</v>
      </c>
      <c r="E164" s="63"/>
      <c r="F164" s="63"/>
      <c r="G164" s="63"/>
      <c r="H164" s="64"/>
      <c r="I164" s="64"/>
    </row>
    <row r="165" spans="1:9">
      <c r="A165" s="198"/>
      <c r="B165" s="62" t="s">
        <v>185</v>
      </c>
      <c r="C165" s="63">
        <v>400</v>
      </c>
      <c r="D165" s="63" t="s">
        <v>199</v>
      </c>
      <c r="E165" s="63"/>
      <c r="F165" s="63"/>
      <c r="G165" s="63"/>
      <c r="H165" s="64"/>
      <c r="I165" s="64"/>
    </row>
    <row r="166" spans="1:9">
      <c r="A166" s="198"/>
      <c r="B166" s="62" t="s">
        <v>186</v>
      </c>
      <c r="C166" s="63">
        <v>10000</v>
      </c>
      <c r="D166" s="63" t="s">
        <v>200</v>
      </c>
      <c r="E166" s="63"/>
      <c r="F166" s="63"/>
      <c r="G166" s="63"/>
      <c r="H166" s="64"/>
      <c r="I166" s="64"/>
    </row>
    <row r="167" spans="1:9">
      <c r="A167" s="198"/>
      <c r="B167" s="62" t="s">
        <v>194</v>
      </c>
      <c r="C167" s="63">
        <v>210</v>
      </c>
      <c r="D167" s="63" t="s">
        <v>201</v>
      </c>
      <c r="E167" s="63"/>
      <c r="F167" s="63"/>
      <c r="G167" s="63"/>
      <c r="H167" s="64"/>
      <c r="I167" s="64"/>
    </row>
    <row r="168" spans="1:9">
      <c r="A168" s="198"/>
      <c r="B168" s="62" t="s">
        <v>196</v>
      </c>
      <c r="C168" s="63">
        <v>90</v>
      </c>
      <c r="D168" s="63" t="s">
        <v>202</v>
      </c>
      <c r="E168" s="63"/>
      <c r="F168" s="63"/>
      <c r="G168" s="63"/>
      <c r="H168" s="64"/>
      <c r="I168" s="64"/>
    </row>
    <row r="169" spans="1:9">
      <c r="A169" s="198"/>
      <c r="B169" s="62" t="s">
        <v>195</v>
      </c>
      <c r="C169" s="63">
        <v>30</v>
      </c>
      <c r="D169" s="63" t="s">
        <v>203</v>
      </c>
      <c r="E169" s="63"/>
      <c r="F169" s="63"/>
      <c r="G169" s="63"/>
      <c r="H169" s="64"/>
      <c r="I169" s="64"/>
    </row>
    <row r="170" spans="1:9" ht="15" customHeight="1">
      <c r="A170" s="198" t="s">
        <v>304</v>
      </c>
      <c r="B170" s="62" t="s">
        <v>286</v>
      </c>
      <c r="C170" s="63">
        <v>2500</v>
      </c>
      <c r="D170" s="63" t="s">
        <v>298</v>
      </c>
      <c r="E170" s="63"/>
      <c r="F170" s="63"/>
      <c r="G170" s="63"/>
      <c r="H170" s="64"/>
      <c r="I170" s="64"/>
    </row>
    <row r="171" spans="1:9" ht="15" customHeight="1">
      <c r="A171" s="198"/>
      <c r="B171" s="62" t="s">
        <v>287</v>
      </c>
      <c r="C171" s="63">
        <v>1000</v>
      </c>
      <c r="D171" s="63" t="s">
        <v>108</v>
      </c>
      <c r="E171" s="63"/>
      <c r="F171" s="63"/>
      <c r="G171" s="63"/>
      <c r="H171" s="64"/>
      <c r="I171" s="64"/>
    </row>
    <row r="172" spans="1:9" ht="15" customHeight="1">
      <c r="A172" s="198"/>
      <c r="B172" s="62" t="s">
        <v>288</v>
      </c>
      <c r="C172" s="63">
        <v>3000</v>
      </c>
      <c r="D172" s="63" t="s">
        <v>299</v>
      </c>
      <c r="E172" s="63"/>
      <c r="F172" s="63"/>
      <c r="G172" s="63"/>
      <c r="H172" s="64"/>
      <c r="I172" s="64"/>
    </row>
    <row r="173" spans="1:9" ht="15" customHeight="1">
      <c r="A173" s="198"/>
      <c r="B173" s="62" t="s">
        <v>289</v>
      </c>
      <c r="C173" s="63">
        <v>3000</v>
      </c>
      <c r="D173" s="63" t="s">
        <v>300</v>
      </c>
      <c r="E173" s="63"/>
      <c r="F173" s="63"/>
      <c r="G173" s="63"/>
      <c r="H173" s="64"/>
      <c r="I173" s="64"/>
    </row>
    <row r="174" spans="1:9" ht="15" customHeight="1">
      <c r="A174" s="198"/>
      <c r="B174" s="62" t="s">
        <v>290</v>
      </c>
      <c r="C174" s="63">
        <v>3000</v>
      </c>
      <c r="D174" s="63" t="s">
        <v>300</v>
      </c>
      <c r="E174" s="63"/>
      <c r="F174" s="63"/>
      <c r="G174" s="63"/>
      <c r="H174" s="64"/>
      <c r="I174" s="64"/>
    </row>
    <row r="175" spans="1:9" ht="15" customHeight="1">
      <c r="A175" s="198"/>
      <c r="B175" s="62" t="s">
        <v>291</v>
      </c>
      <c r="C175" s="63">
        <v>1000</v>
      </c>
      <c r="D175" s="63" t="s">
        <v>108</v>
      </c>
      <c r="E175" s="63"/>
      <c r="F175" s="63"/>
      <c r="G175" s="63"/>
      <c r="H175" s="64"/>
      <c r="I175" s="64"/>
    </row>
    <row r="176" spans="1:9" ht="15" customHeight="1">
      <c r="A176" s="198"/>
      <c r="B176" s="62" t="s">
        <v>292</v>
      </c>
      <c r="C176" s="63">
        <v>1000</v>
      </c>
      <c r="D176" s="63" t="s">
        <v>301</v>
      </c>
      <c r="E176" s="63"/>
      <c r="F176" s="63"/>
      <c r="G176" s="63"/>
      <c r="H176" s="64"/>
      <c r="I176" s="64"/>
    </row>
    <row r="177" spans="1:9" ht="15" customHeight="1">
      <c r="A177" s="198"/>
      <c r="B177" s="62" t="s">
        <v>293</v>
      </c>
      <c r="C177" s="63">
        <v>7000</v>
      </c>
      <c r="D177" s="133">
        <v>7000</v>
      </c>
      <c r="E177" s="63"/>
      <c r="F177" s="63"/>
      <c r="G177" s="63"/>
      <c r="H177" s="64"/>
      <c r="I177" s="64"/>
    </row>
    <row r="178" spans="1:9" ht="15" customHeight="1">
      <c r="A178" s="198"/>
      <c r="B178" s="62" t="s">
        <v>294</v>
      </c>
      <c r="C178" s="63">
        <v>3000</v>
      </c>
      <c r="D178" s="133" t="s">
        <v>302</v>
      </c>
      <c r="E178" s="63"/>
      <c r="F178" s="63"/>
      <c r="G178" s="63"/>
      <c r="H178" s="64"/>
      <c r="I178" s="64"/>
    </row>
    <row r="179" spans="1:9" ht="15" customHeight="1">
      <c r="A179" s="198"/>
      <c r="B179" s="62" t="s">
        <v>295</v>
      </c>
      <c r="C179" s="63">
        <v>1000</v>
      </c>
      <c r="D179" s="63" t="s">
        <v>301</v>
      </c>
      <c r="E179" s="63"/>
      <c r="F179" s="63"/>
      <c r="G179" s="63"/>
      <c r="H179" s="64"/>
      <c r="I179" s="64"/>
    </row>
    <row r="180" spans="1:9" ht="15" customHeight="1">
      <c r="A180" s="198"/>
      <c r="B180" s="62" t="s">
        <v>296</v>
      </c>
      <c r="C180" s="63">
        <v>1500</v>
      </c>
      <c r="D180" s="63" t="s">
        <v>298</v>
      </c>
      <c r="E180" s="63"/>
      <c r="F180" s="63"/>
      <c r="G180" s="63"/>
      <c r="H180" s="64"/>
      <c r="I180" s="64"/>
    </row>
    <row r="181" spans="1:9" ht="15" customHeight="1">
      <c r="A181" s="198"/>
      <c r="B181" s="62" t="s">
        <v>297</v>
      </c>
      <c r="C181" s="63">
        <v>500</v>
      </c>
      <c r="D181" s="133" t="s">
        <v>303</v>
      </c>
      <c r="E181" s="63"/>
      <c r="F181" s="63"/>
      <c r="G181" s="63"/>
      <c r="H181" s="64"/>
      <c r="I181" s="64"/>
    </row>
    <row r="182" spans="1:9" ht="50.25" customHeight="1">
      <c r="B182" s="84" t="s">
        <v>306</v>
      </c>
      <c r="C182" s="85">
        <f>SUM(C148:C181)</f>
        <v>45520</v>
      </c>
    </row>
    <row r="183" spans="1:9" ht="57" customHeight="1">
      <c r="B183" s="88" t="s">
        <v>178</v>
      </c>
      <c r="C183" s="89">
        <f>SUM(C147,C182)</f>
        <v>75127</v>
      </c>
      <c r="D183" s="136" t="s">
        <v>307</v>
      </c>
      <c r="E183" s="137">
        <v>12888.6</v>
      </c>
    </row>
    <row r="184" spans="1:9" ht="15">
      <c r="B184" s="134" t="s">
        <v>308</v>
      </c>
      <c r="C184" s="135">
        <f>SUM(C183+E183)</f>
        <v>88015.6</v>
      </c>
    </row>
    <row r="185" spans="1:9">
      <c r="B185" s="65"/>
    </row>
    <row r="186" spans="1:9">
      <c r="B186" s="65"/>
    </row>
    <row r="187" spans="1:9">
      <c r="B187" s="65"/>
    </row>
    <row r="188" spans="1:9">
      <c r="B188" s="65"/>
    </row>
    <row r="189" spans="1:9">
      <c r="B189" s="65"/>
    </row>
    <row r="190" spans="1:9">
      <c r="B190" s="65"/>
    </row>
    <row r="191" spans="1:9">
      <c r="B191" s="65"/>
    </row>
    <row r="192" spans="1:9">
      <c r="B192" s="65"/>
    </row>
    <row r="193" spans="2:2">
      <c r="B193" s="65"/>
    </row>
    <row r="194" spans="2:2">
      <c r="B194" s="65"/>
    </row>
  </sheetData>
  <mergeCells count="86">
    <mergeCell ref="A170:A181"/>
    <mergeCell ref="A123:A125"/>
    <mergeCell ref="A128:A131"/>
    <mergeCell ref="G128:G131"/>
    <mergeCell ref="H128:H131"/>
    <mergeCell ref="A148:A169"/>
    <mergeCell ref="I128:I131"/>
    <mergeCell ref="G123:G125"/>
    <mergeCell ref="H123:H125"/>
    <mergeCell ref="I123:I125"/>
    <mergeCell ref="I22:I24"/>
    <mergeCell ref="G27:G29"/>
    <mergeCell ref="H27:H29"/>
    <mergeCell ref="I27:I29"/>
    <mergeCell ref="I91:I98"/>
    <mergeCell ref="A102:I102"/>
    <mergeCell ref="H80:H88"/>
    <mergeCell ref="H91:H98"/>
    <mergeCell ref="I69:I77"/>
    <mergeCell ref="I80:I88"/>
    <mergeCell ref="I32:I34"/>
    <mergeCell ref="I37:I44"/>
    <mergeCell ref="A27:A29"/>
    <mergeCell ref="A22:A24"/>
    <mergeCell ref="A5:I5"/>
    <mergeCell ref="G12:G14"/>
    <mergeCell ref="H12:H14"/>
    <mergeCell ref="I12:I14"/>
    <mergeCell ref="G17:G19"/>
    <mergeCell ref="H17:H19"/>
    <mergeCell ref="I17:I19"/>
    <mergeCell ref="A12:A14"/>
    <mergeCell ref="A17:A19"/>
    <mergeCell ref="D11:E11"/>
    <mergeCell ref="A69:A77"/>
    <mergeCell ref="A80:A88"/>
    <mergeCell ref="A91:A98"/>
    <mergeCell ref="H47:H54"/>
    <mergeCell ref="I47:I54"/>
    <mergeCell ref="H57:H61"/>
    <mergeCell ref="I57:I61"/>
    <mergeCell ref="A66:I66"/>
    <mergeCell ref="H62:H64"/>
    <mergeCell ref="I62:I64"/>
    <mergeCell ref="A57:A61"/>
    <mergeCell ref="A47:A54"/>
    <mergeCell ref="G69:G77"/>
    <mergeCell ref="G80:G88"/>
    <mergeCell ref="G91:G98"/>
    <mergeCell ref="H69:H77"/>
    <mergeCell ref="I143:I144"/>
    <mergeCell ref="A134:A137"/>
    <mergeCell ref="A140:A142"/>
    <mergeCell ref="G140:G142"/>
    <mergeCell ref="I140:I142"/>
    <mergeCell ref="I134:I137"/>
    <mergeCell ref="H140:H142"/>
    <mergeCell ref="G134:G137"/>
    <mergeCell ref="H134:H137"/>
    <mergeCell ref="G143:H144"/>
    <mergeCell ref="H32:H34"/>
    <mergeCell ref="A37:A44"/>
    <mergeCell ref="D68:E68"/>
    <mergeCell ref="D67:E67"/>
    <mergeCell ref="G57:G61"/>
    <mergeCell ref="G47:G54"/>
    <mergeCell ref="B64:B65"/>
    <mergeCell ref="C64:C65"/>
    <mergeCell ref="G37:G44"/>
    <mergeCell ref="H37:H44"/>
    <mergeCell ref="G101:H101"/>
    <mergeCell ref="G145:H145"/>
    <mergeCell ref="G146:H146"/>
    <mergeCell ref="D6:E6"/>
    <mergeCell ref="D7:E7"/>
    <mergeCell ref="D8:E8"/>
    <mergeCell ref="D9:E9"/>
    <mergeCell ref="D10:E10"/>
    <mergeCell ref="G22:G24"/>
    <mergeCell ref="H22:H24"/>
    <mergeCell ref="G99:H100"/>
    <mergeCell ref="A120:I120"/>
    <mergeCell ref="I99:I100"/>
    <mergeCell ref="A103:A116"/>
    <mergeCell ref="A32:A34"/>
    <mergeCell ref="G32:G34"/>
  </mergeCells>
  <phoneticPr fontId="1" type="noConversion"/>
  <pageMargins left="0.7" right="0.7" top="0.75" bottom="0.75" header="0.3" footer="0.3"/>
  <ignoredErrors>
    <ignoredError sqref="C15 G47 G57 C78 C13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A8A0-EAD9-4223-9D83-0F9C0C1919FB}">
  <sheetPr>
    <tabColor theme="9" tint="0.39997558519241921"/>
  </sheetPr>
  <dimension ref="A1:F22"/>
  <sheetViews>
    <sheetView tabSelected="1" workbookViewId="0">
      <selection activeCell="I14" sqref="I14"/>
    </sheetView>
  </sheetViews>
  <sheetFormatPr baseColWidth="10" defaultRowHeight="15"/>
  <cols>
    <col min="1" max="1" width="22.5703125" customWidth="1"/>
    <col min="2" max="2" width="16" customWidth="1"/>
    <col min="3" max="3" width="16.5703125" customWidth="1"/>
    <col min="4" max="4" width="16.140625" customWidth="1"/>
    <col min="5" max="5" width="19.140625" customWidth="1"/>
    <col min="6" max="6" width="18.5703125" customWidth="1"/>
  </cols>
  <sheetData>
    <row r="1" spans="1:6">
      <c r="A1" s="138" t="s">
        <v>266</v>
      </c>
      <c r="B1" s="138" t="s">
        <v>267</v>
      </c>
      <c r="C1" s="138" t="s">
        <v>268</v>
      </c>
      <c r="D1" s="138" t="s">
        <v>269</v>
      </c>
      <c r="E1" s="138" t="s">
        <v>283</v>
      </c>
      <c r="F1" s="138" t="s">
        <v>285</v>
      </c>
    </row>
    <row r="2" spans="1:6">
      <c r="A2" s="138" t="s">
        <v>18</v>
      </c>
      <c r="B2" s="138">
        <v>50</v>
      </c>
      <c r="C2" s="138">
        <v>500</v>
      </c>
      <c r="D2" s="138">
        <f>B2*C2</f>
        <v>25000</v>
      </c>
      <c r="E2" s="138">
        <v>15000</v>
      </c>
      <c r="F2" s="138">
        <f>D2-E2</f>
        <v>10000</v>
      </c>
    </row>
    <row r="3" spans="1:6">
      <c r="A3" s="138" t="s">
        <v>19</v>
      </c>
      <c r="B3" s="139" t="s">
        <v>270</v>
      </c>
      <c r="C3" s="138">
        <v>10</v>
      </c>
      <c r="D3" s="138">
        <v>5000</v>
      </c>
      <c r="E3" s="138">
        <v>3000</v>
      </c>
      <c r="F3" s="138">
        <f t="shared" ref="F3:F21" si="0">D3-E3</f>
        <v>2000</v>
      </c>
    </row>
    <row r="4" spans="1:6">
      <c r="A4" s="138" t="s">
        <v>263</v>
      </c>
      <c r="B4" s="138">
        <v>40</v>
      </c>
      <c r="C4" s="138">
        <v>50</v>
      </c>
      <c r="D4" s="138">
        <f t="shared" ref="D4:D20" si="1">B4*C4</f>
        <v>2000</v>
      </c>
      <c r="E4" s="138">
        <v>1250</v>
      </c>
      <c r="F4" s="138">
        <f t="shared" si="0"/>
        <v>750</v>
      </c>
    </row>
    <row r="5" spans="1:6">
      <c r="A5" s="138" t="s">
        <v>24</v>
      </c>
      <c r="B5" s="138">
        <v>350</v>
      </c>
      <c r="C5" s="138">
        <v>3</v>
      </c>
      <c r="D5" s="138">
        <f t="shared" si="1"/>
        <v>1050</v>
      </c>
      <c r="E5" s="138">
        <v>950</v>
      </c>
      <c r="F5" s="138">
        <f t="shared" si="0"/>
        <v>100</v>
      </c>
    </row>
    <row r="6" spans="1:6">
      <c r="A6" s="138" t="s">
        <v>25</v>
      </c>
      <c r="B6" s="138">
        <v>250</v>
      </c>
      <c r="C6" s="138">
        <v>3</v>
      </c>
      <c r="D6" s="138">
        <f t="shared" si="1"/>
        <v>750</v>
      </c>
      <c r="E6" s="138">
        <v>650</v>
      </c>
      <c r="F6" s="138">
        <f t="shared" si="0"/>
        <v>100</v>
      </c>
    </row>
    <row r="7" spans="1:6">
      <c r="A7" s="138" t="s">
        <v>26</v>
      </c>
      <c r="B7" s="138">
        <v>80</v>
      </c>
      <c r="C7" s="138">
        <v>3</v>
      </c>
      <c r="D7" s="138">
        <f t="shared" si="1"/>
        <v>240</v>
      </c>
      <c r="E7" s="138">
        <v>200</v>
      </c>
      <c r="F7" s="138">
        <f t="shared" si="0"/>
        <v>40</v>
      </c>
    </row>
    <row r="8" spans="1:6">
      <c r="A8" s="138" t="s">
        <v>20</v>
      </c>
      <c r="B8" s="138">
        <v>50</v>
      </c>
      <c r="C8" s="138">
        <v>20</v>
      </c>
      <c r="D8" s="138">
        <f t="shared" si="1"/>
        <v>1000</v>
      </c>
      <c r="E8" s="138">
        <v>700</v>
      </c>
      <c r="F8" s="138">
        <f t="shared" si="0"/>
        <v>300</v>
      </c>
    </row>
    <row r="9" spans="1:6">
      <c r="A9" s="138" t="s">
        <v>204</v>
      </c>
      <c r="B9" s="138">
        <v>90</v>
      </c>
      <c r="C9" s="138">
        <v>2</v>
      </c>
      <c r="D9" s="138">
        <f t="shared" si="1"/>
        <v>180</v>
      </c>
      <c r="E9" s="138">
        <v>150</v>
      </c>
      <c r="F9" s="138">
        <f t="shared" si="0"/>
        <v>30</v>
      </c>
    </row>
    <row r="10" spans="1:6">
      <c r="A10" s="138" t="s">
        <v>206</v>
      </c>
      <c r="B10" s="138">
        <v>90</v>
      </c>
      <c r="C10" s="138">
        <v>2</v>
      </c>
      <c r="D10" s="138">
        <f t="shared" si="1"/>
        <v>180</v>
      </c>
      <c r="E10" s="138">
        <v>154</v>
      </c>
      <c r="F10" s="138">
        <f t="shared" si="0"/>
        <v>26</v>
      </c>
    </row>
    <row r="11" spans="1:6">
      <c r="A11" s="138" t="s">
        <v>22</v>
      </c>
      <c r="B11" s="138">
        <v>60</v>
      </c>
      <c r="C11" s="138">
        <v>9</v>
      </c>
      <c r="D11" s="138">
        <f t="shared" si="1"/>
        <v>540</v>
      </c>
      <c r="E11" s="138">
        <v>360</v>
      </c>
      <c r="F11" s="138">
        <f t="shared" si="0"/>
        <v>180</v>
      </c>
    </row>
    <row r="12" spans="1:6">
      <c r="A12" s="138" t="s">
        <v>23</v>
      </c>
      <c r="B12" s="138">
        <v>30</v>
      </c>
      <c r="C12" s="138">
        <v>20</v>
      </c>
      <c r="D12" s="138">
        <f t="shared" si="1"/>
        <v>600</v>
      </c>
      <c r="E12" s="138">
        <v>270</v>
      </c>
      <c r="F12" s="138">
        <f t="shared" si="0"/>
        <v>330</v>
      </c>
    </row>
    <row r="13" spans="1:6">
      <c r="A13" s="138" t="s">
        <v>38</v>
      </c>
      <c r="B13" s="138">
        <v>150</v>
      </c>
      <c r="C13" s="138">
        <v>10</v>
      </c>
      <c r="D13" s="138">
        <f t="shared" si="1"/>
        <v>1500</v>
      </c>
      <c r="E13" s="138">
        <v>1304</v>
      </c>
      <c r="F13" s="138">
        <f t="shared" si="0"/>
        <v>196</v>
      </c>
    </row>
    <row r="14" spans="1:6">
      <c r="A14" s="138" t="s">
        <v>40</v>
      </c>
      <c r="B14" s="138">
        <v>130</v>
      </c>
      <c r="C14" s="138">
        <v>10</v>
      </c>
      <c r="D14" s="138">
        <f t="shared" si="1"/>
        <v>1300</v>
      </c>
      <c r="E14" s="138">
        <v>1006</v>
      </c>
      <c r="F14" s="138">
        <f t="shared" si="0"/>
        <v>294</v>
      </c>
    </row>
    <row r="15" spans="1:6">
      <c r="A15" s="138" t="s">
        <v>42</v>
      </c>
      <c r="B15" s="138">
        <v>70</v>
      </c>
      <c r="C15" s="138">
        <v>20</v>
      </c>
      <c r="D15" s="138">
        <f t="shared" si="1"/>
        <v>1400</v>
      </c>
      <c r="E15" s="138">
        <v>1163</v>
      </c>
      <c r="F15" s="138">
        <f t="shared" si="0"/>
        <v>237</v>
      </c>
    </row>
    <row r="16" spans="1:6">
      <c r="A16" s="138" t="s">
        <v>264</v>
      </c>
      <c r="B16" s="139" t="s">
        <v>271</v>
      </c>
      <c r="C16" s="140" t="s">
        <v>272</v>
      </c>
      <c r="D16" s="138">
        <v>2185</v>
      </c>
      <c r="E16" s="138">
        <v>2185</v>
      </c>
      <c r="F16" s="141">
        <f t="shared" si="0"/>
        <v>0</v>
      </c>
    </row>
    <row r="17" spans="1:6">
      <c r="A17" s="138" t="s">
        <v>273</v>
      </c>
      <c r="B17" s="138">
        <v>5</v>
      </c>
      <c r="C17" s="138">
        <v>50</v>
      </c>
      <c r="D17" s="138">
        <f t="shared" si="1"/>
        <v>250</v>
      </c>
      <c r="E17" s="138">
        <v>96.25</v>
      </c>
      <c r="F17" s="138">
        <f t="shared" si="0"/>
        <v>153.75</v>
      </c>
    </row>
    <row r="18" spans="1:6">
      <c r="A18" s="138" t="s">
        <v>275</v>
      </c>
      <c r="B18" s="138">
        <v>10</v>
      </c>
      <c r="C18" s="138">
        <v>5</v>
      </c>
      <c r="D18" s="138">
        <f t="shared" si="1"/>
        <v>50</v>
      </c>
      <c r="E18" s="138">
        <v>37</v>
      </c>
      <c r="F18" s="138">
        <f t="shared" si="0"/>
        <v>13</v>
      </c>
    </row>
    <row r="19" spans="1:6">
      <c r="A19" s="138" t="s">
        <v>15</v>
      </c>
      <c r="B19" s="138">
        <v>20</v>
      </c>
      <c r="C19" s="138">
        <v>20</v>
      </c>
      <c r="D19" s="138">
        <f t="shared" si="1"/>
        <v>400</v>
      </c>
      <c r="E19" s="138">
        <v>299</v>
      </c>
      <c r="F19" s="138">
        <f t="shared" si="0"/>
        <v>101</v>
      </c>
    </row>
    <row r="20" spans="1:6">
      <c r="A20" s="138" t="s">
        <v>16</v>
      </c>
      <c r="B20" s="138">
        <v>15</v>
      </c>
      <c r="C20" s="138">
        <v>32</v>
      </c>
      <c r="D20" s="138">
        <f t="shared" si="1"/>
        <v>480</v>
      </c>
      <c r="E20" s="138">
        <v>380</v>
      </c>
      <c r="F20" s="138">
        <f t="shared" si="0"/>
        <v>100</v>
      </c>
    </row>
    <row r="21" spans="1:6">
      <c r="A21" s="138" t="s">
        <v>265</v>
      </c>
      <c r="B21" s="141">
        <v>0</v>
      </c>
      <c r="C21" s="140" t="s">
        <v>272</v>
      </c>
      <c r="D21" s="141">
        <v>0</v>
      </c>
      <c r="E21" s="141">
        <v>0</v>
      </c>
      <c r="F21" s="141">
        <f t="shared" si="0"/>
        <v>0</v>
      </c>
    </row>
    <row r="22" spans="1:6">
      <c r="A22" s="138"/>
      <c r="B22" s="138"/>
      <c r="C22" s="138" t="s">
        <v>284</v>
      </c>
      <c r="D22" s="138">
        <f>SUM(D2:D21)</f>
        <v>44105</v>
      </c>
      <c r="E22" s="138">
        <f>SUM(E2:E21)</f>
        <v>29154.25</v>
      </c>
      <c r="F22" s="138">
        <f>SUM(F2:F21)</f>
        <v>14950.75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</vt:lpstr>
      <vt:lpstr>Fijacion del 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 Gallegos Contreras</cp:lastModifiedBy>
  <dcterms:created xsi:type="dcterms:W3CDTF">2015-06-05T18:19:34Z</dcterms:created>
  <dcterms:modified xsi:type="dcterms:W3CDTF">2023-04-13T20:51:15Z</dcterms:modified>
</cp:coreProperties>
</file>