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raul_\Documents\BUSINESS PROJECT\DOCUMENTACION ESTRATEGICA MAGICA\"/>
    </mc:Choice>
  </mc:AlternateContent>
  <xr:revisionPtr revIDLastSave="0" documentId="13_ncr:1_{C8322B79-C8C5-4887-8CD8-5849028B3AD6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Costos" sheetId="1" r:id="rId1"/>
    <sheet name="Fijacion del Precio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9" i="1" l="1"/>
  <c r="I121" i="1"/>
  <c r="I170" i="1"/>
  <c r="C18" i="1"/>
  <c r="C209" i="1"/>
  <c r="G96" i="1"/>
  <c r="C107" i="1"/>
  <c r="G83" i="1"/>
  <c r="C94" i="1"/>
  <c r="F3" i="2"/>
  <c r="F16" i="2"/>
  <c r="F21" i="2"/>
  <c r="E22" i="2"/>
  <c r="D4" i="2"/>
  <c r="F4" i="2" s="1"/>
  <c r="D5" i="2"/>
  <c r="F5" i="2" s="1"/>
  <c r="D6" i="2"/>
  <c r="F6" i="2" s="1"/>
  <c r="D7" i="2"/>
  <c r="F7" i="2" s="1"/>
  <c r="D8" i="2"/>
  <c r="F8" i="2" s="1"/>
  <c r="D9" i="2"/>
  <c r="F9" i="2" s="1"/>
  <c r="D10" i="2"/>
  <c r="F10" i="2" s="1"/>
  <c r="D11" i="2"/>
  <c r="F11" i="2" s="1"/>
  <c r="D12" i="2"/>
  <c r="F12" i="2" s="1"/>
  <c r="D13" i="2"/>
  <c r="F13" i="2" s="1"/>
  <c r="D14" i="2"/>
  <c r="F14" i="2" s="1"/>
  <c r="D15" i="2"/>
  <c r="F15" i="2" s="1"/>
  <c r="D17" i="2"/>
  <c r="F17" i="2" s="1"/>
  <c r="D18" i="2"/>
  <c r="F18" i="2" s="1"/>
  <c r="D19" i="2"/>
  <c r="F19" i="2" s="1"/>
  <c r="D20" i="2"/>
  <c r="F20" i="2" s="1"/>
  <c r="D2" i="2"/>
  <c r="F2" i="2" s="1"/>
  <c r="G144" i="1"/>
  <c r="I144" i="1" s="1"/>
  <c r="C148" i="1"/>
  <c r="G150" i="1"/>
  <c r="I150" i="1" s="1"/>
  <c r="C155" i="1"/>
  <c r="F22" i="2" l="1"/>
  <c r="D22" i="2"/>
  <c r="G51" i="1"/>
  <c r="I51" i="1" s="1"/>
  <c r="C29" i="1"/>
  <c r="G46" i="1"/>
  <c r="I46" i="1" s="1"/>
  <c r="C60" i="1"/>
  <c r="C49" i="1"/>
  <c r="C137" i="1"/>
  <c r="C139" i="1" s="1"/>
  <c r="C162" i="1"/>
  <c r="G157" i="1"/>
  <c r="I157" i="1" s="1"/>
  <c r="I4" i="1"/>
  <c r="I3" i="1"/>
  <c r="I2" i="1"/>
  <c r="G62" i="1"/>
  <c r="I62" i="1" s="1"/>
  <c r="C70" i="1"/>
  <c r="G72" i="1"/>
  <c r="I72" i="1" s="1"/>
  <c r="C76" i="1"/>
  <c r="G41" i="1"/>
  <c r="I41" i="1" s="1"/>
  <c r="C44" i="1"/>
  <c r="G36" i="1"/>
  <c r="I36" i="1" s="1"/>
  <c r="C39" i="1"/>
  <c r="G31" i="1"/>
  <c r="I31" i="1" s="1"/>
  <c r="C34" i="1"/>
  <c r="G26" i="1"/>
  <c r="I26" i="1" s="1"/>
  <c r="C119" i="1"/>
  <c r="G164" i="1"/>
  <c r="I164" i="1" s="1"/>
  <c r="C168" i="1"/>
  <c r="G109" i="1"/>
  <c r="I109" i="1" s="1"/>
  <c r="I96" i="1"/>
  <c r="I83" i="1"/>
  <c r="I168" i="1" l="1"/>
  <c r="C170" i="1"/>
  <c r="C78" i="1"/>
  <c r="I76" i="1"/>
  <c r="I119" i="1"/>
  <c r="C121" i="1"/>
  <c r="C172" i="1" l="1"/>
  <c r="C210" i="1" s="1"/>
  <c r="C211" i="1" s="1"/>
  <c r="C171" i="1"/>
</calcChain>
</file>

<file path=xl/sharedStrings.xml><?xml version="1.0" encoding="utf-8"?>
<sst xmlns="http://schemas.openxmlformats.org/spreadsheetml/2006/main" count="554" uniqueCount="357">
  <si>
    <t>Parafina</t>
  </si>
  <si>
    <t>Color</t>
  </si>
  <si>
    <t>Mecha</t>
  </si>
  <si>
    <t>Papel Cascaron</t>
  </si>
  <si>
    <t>Pintura Negra</t>
  </si>
  <si>
    <t>Pintura Dorada</t>
  </si>
  <si>
    <t>Clavo</t>
  </si>
  <si>
    <t>Resistencia</t>
  </si>
  <si>
    <t>Led</t>
  </si>
  <si>
    <t>Soldadura</t>
  </si>
  <si>
    <t>Cable</t>
  </si>
  <si>
    <t>Mantequilla</t>
  </si>
  <si>
    <t>Harina</t>
  </si>
  <si>
    <t>Vainilla</t>
  </si>
  <si>
    <t>Polvo para Hornear</t>
  </si>
  <si>
    <t>Café</t>
  </si>
  <si>
    <t>Chocolate</t>
  </si>
  <si>
    <t>Productos</t>
  </si>
  <si>
    <t>Joyeria</t>
  </si>
  <si>
    <t>Libro</t>
  </si>
  <si>
    <t>Vela</t>
  </si>
  <si>
    <t xml:space="preserve">Incienso </t>
  </si>
  <si>
    <t>Amuleto</t>
  </si>
  <si>
    <t>Varita</t>
  </si>
  <si>
    <t>Athame</t>
  </si>
  <si>
    <t>Caldero</t>
  </si>
  <si>
    <t>Copa</t>
  </si>
  <si>
    <t>Insumo para su Manufactura</t>
  </si>
  <si>
    <t>Cuchillo</t>
  </si>
  <si>
    <t>Pintura Azul</t>
  </si>
  <si>
    <t>Pintura Naranja</t>
  </si>
  <si>
    <t>Pintura Amarilla</t>
  </si>
  <si>
    <t>Tela Negra</t>
  </si>
  <si>
    <t>Tela Dorada</t>
  </si>
  <si>
    <t>Hilo Negro</t>
  </si>
  <si>
    <t>Madera</t>
  </si>
  <si>
    <t>Hilo de Metal Dorado</t>
  </si>
  <si>
    <t>Farol</t>
  </si>
  <si>
    <t>Silicon</t>
  </si>
  <si>
    <t>Vitral</t>
  </si>
  <si>
    <t>Pintura Cobre</t>
  </si>
  <si>
    <t>Reflector</t>
  </si>
  <si>
    <t>Papel Celofan Amarillo</t>
  </si>
  <si>
    <t>Bocadillos</t>
  </si>
  <si>
    <t>Leche Normal</t>
  </si>
  <si>
    <t>Leche Evaporada</t>
  </si>
  <si>
    <t>Leche Condensada</t>
  </si>
  <si>
    <t>Azucar</t>
  </si>
  <si>
    <t>Huevo</t>
  </si>
  <si>
    <t>Canela</t>
  </si>
  <si>
    <t>Levadura</t>
  </si>
  <si>
    <t>Queso Crema</t>
  </si>
  <si>
    <t>Agua</t>
  </si>
  <si>
    <t>Bolígrafo</t>
  </si>
  <si>
    <t>Tijera</t>
  </si>
  <si>
    <t>Cutter</t>
  </si>
  <si>
    <t>Pinza Ponchadora</t>
  </si>
  <si>
    <t>Papel Pergamino</t>
  </si>
  <si>
    <t>Costo Unitario del Producto Terminado</t>
  </si>
  <si>
    <t>Total</t>
  </si>
  <si>
    <t>Pistola para Silicon</t>
  </si>
  <si>
    <t>Cautin</t>
  </si>
  <si>
    <t>Papel Bond Blanco</t>
  </si>
  <si>
    <t>Regla Profesional</t>
  </si>
  <si>
    <t>Pincel</t>
  </si>
  <si>
    <t>Rama de Arbol</t>
  </si>
  <si>
    <t>Hilo Dorado</t>
  </si>
  <si>
    <t>Unidades Disponibles al Iniciar Operaciones</t>
  </si>
  <si>
    <t>Capacidad</t>
  </si>
  <si>
    <t>Costo del Insumo por Unidad Producida</t>
  </si>
  <si>
    <t>Tubo de 17gr</t>
  </si>
  <si>
    <t>PRODUCTOS DE LED</t>
  </si>
  <si>
    <t xml:space="preserve">Led </t>
  </si>
  <si>
    <t>Precio del Insumo para la Capacidad</t>
  </si>
  <si>
    <t>$1 c/u</t>
  </si>
  <si>
    <t>10 Faroles</t>
  </si>
  <si>
    <t>$25 c/u</t>
  </si>
  <si>
    <t>$35 c/u</t>
  </si>
  <si>
    <t>$50 c/Tubo de 17gr</t>
  </si>
  <si>
    <t>10 Vitrales</t>
  </si>
  <si>
    <t>$1 c/U</t>
  </si>
  <si>
    <t>Capacidad por Unidad de Insumo</t>
  </si>
  <si>
    <t>Precio por Unidad de Medida</t>
  </si>
  <si>
    <t>1 silicon por cada vitral</t>
  </si>
  <si>
    <t>20 clavos por vitral</t>
  </si>
  <si>
    <t xml:space="preserve">3 vitrales por celofan </t>
  </si>
  <si>
    <t>3 vitrales por tubo de soldadura</t>
  </si>
  <si>
    <t>5 reflectores por silicon</t>
  </si>
  <si>
    <t>10 resistencias por reflector</t>
  </si>
  <si>
    <t>Total de Inversion final en productos terminados para operaciones iniciales</t>
  </si>
  <si>
    <t>Total de inversion final en productos terminados de led para operaciones iniciales</t>
  </si>
  <si>
    <t>Margen de maniobra por insumos no utilizados</t>
  </si>
  <si>
    <t>SNACKS Y BEBIDAS</t>
  </si>
  <si>
    <t>TOTAL DE INVERSION INICIAL DE INSUMOS PARA HERRAMIENTAS MAGICAS</t>
  </si>
  <si>
    <t>HERRAMIENTAS MAGICAS</t>
  </si>
  <si>
    <t>3 athames</t>
  </si>
  <si>
    <t>$300 c/u</t>
  </si>
  <si>
    <t>1 pintura para 3 athames</t>
  </si>
  <si>
    <t>1 cuchillo para un athame</t>
  </si>
  <si>
    <t>$200 c/u</t>
  </si>
  <si>
    <t>1 pintura para 3 calderos</t>
  </si>
  <si>
    <t>1 caldero para un caldero</t>
  </si>
  <si>
    <t>$50 c/u</t>
  </si>
  <si>
    <t>1 pintura para 3 copas</t>
  </si>
  <si>
    <t>1 copa para una copa</t>
  </si>
  <si>
    <t xml:space="preserve">1 mecha por vela </t>
  </si>
  <si>
    <t>20 velas</t>
  </si>
  <si>
    <t>3 copas</t>
  </si>
  <si>
    <t>3 calderos</t>
  </si>
  <si>
    <t>$5 c/u</t>
  </si>
  <si>
    <t>20 varitas</t>
  </si>
  <si>
    <t>20 varitas por cada pintura</t>
  </si>
  <si>
    <t>$50 c/metro</t>
  </si>
  <si>
    <t>Total de inversion final en productos terminados de herramientas magicas para operaciones iniciales</t>
  </si>
  <si>
    <t>$30 Caja 1 Litro</t>
  </si>
  <si>
    <t>$20 Lata 360gr</t>
  </si>
  <si>
    <t>$25 Lata 375gr</t>
  </si>
  <si>
    <t>$40 Paquete 180gr</t>
  </si>
  <si>
    <t>$30 Bolsa 1kg</t>
  </si>
  <si>
    <t>$50 Caja 12 piezas</t>
  </si>
  <si>
    <t>$30 Barra 90gr</t>
  </si>
  <si>
    <t>$40 Paquete 1kg</t>
  </si>
  <si>
    <t>$20 Frasco 150ml</t>
  </si>
  <si>
    <t>$40 Frasco 60gr</t>
  </si>
  <si>
    <t>$20 Frasco 110gr</t>
  </si>
  <si>
    <t>$20 Paquete 55gr</t>
  </si>
  <si>
    <t>$100 Frasco 200gr</t>
  </si>
  <si>
    <t>$50 Garrafon 20Litros</t>
  </si>
  <si>
    <t>$60 Paquete 360gr</t>
  </si>
  <si>
    <t>4 Tazas por litro</t>
  </si>
  <si>
    <t>20 Tazas</t>
  </si>
  <si>
    <t>5 tazas por lata</t>
  </si>
  <si>
    <t>10 tazas por frasco</t>
  </si>
  <si>
    <t>100 tazas por bolsa</t>
  </si>
  <si>
    <t>80 tazas por garrafon</t>
  </si>
  <si>
    <t>32 Tazas</t>
  </si>
  <si>
    <t>16 Tazas por paquete</t>
  </si>
  <si>
    <t>$30 bolsa 1 kg</t>
  </si>
  <si>
    <t>TOTAL DE INVERSION INICIAL DE INSUMOS PARA BEBIDAS</t>
  </si>
  <si>
    <t>Total de inversion final en productos terminados debebidas para operaciones iniciales</t>
  </si>
  <si>
    <t>BEBIDAS</t>
  </si>
  <si>
    <t>COSTOS DIRECTOS TOTALES DE INVERSION</t>
  </si>
  <si>
    <t>TOTAL DE INVERSION INICIAL DE INSUMOS PARA BOCADILLO</t>
  </si>
  <si>
    <t>$100 bolsa de 4 pinceles</t>
  </si>
  <si>
    <t>$100 1 boligrafo de gel</t>
  </si>
  <si>
    <t>$300 1 regla profesional</t>
  </si>
  <si>
    <t>$20 1 tijera</t>
  </si>
  <si>
    <t>$20 1 cutter</t>
  </si>
  <si>
    <t>$200 una pinza ponchadora</t>
  </si>
  <si>
    <t>$150 1 pistola de silicon</t>
  </si>
  <si>
    <t>$150 1 cautin</t>
  </si>
  <si>
    <t>$150 1 paquete de papel bond</t>
  </si>
  <si>
    <t>$200 1 paquete de papel pergamino</t>
  </si>
  <si>
    <t>Variada</t>
  </si>
  <si>
    <t>5 cajas</t>
  </si>
  <si>
    <t>5 latas</t>
  </si>
  <si>
    <t>5 paquetes</t>
  </si>
  <si>
    <t>2 bolsas</t>
  </si>
  <si>
    <t>20 barras</t>
  </si>
  <si>
    <t>10 paquetes</t>
  </si>
  <si>
    <t>2 frascos</t>
  </si>
  <si>
    <t>1 frasco</t>
  </si>
  <si>
    <t>Grenetina</t>
  </si>
  <si>
    <t>Aceite</t>
  </si>
  <si>
    <t>1 frasco de aceite</t>
  </si>
  <si>
    <t>$50 frasco de 1 litro</t>
  </si>
  <si>
    <t>$15 paquete 18 gramos</t>
  </si>
  <si>
    <t>2 paquetes</t>
  </si>
  <si>
    <t>COSTOS DIRECTOS TOTALES DE INSUMOS</t>
  </si>
  <si>
    <t>Estufa</t>
  </si>
  <si>
    <t>Olla</t>
  </si>
  <si>
    <t>Cucharon</t>
  </si>
  <si>
    <t>Batidora</t>
  </si>
  <si>
    <t>Licuadora</t>
  </si>
  <si>
    <t>Molde</t>
  </si>
  <si>
    <t>Refrigerador</t>
  </si>
  <si>
    <t>$3000 1 estufa</t>
  </si>
  <si>
    <t>$300 2 ollas</t>
  </si>
  <si>
    <t>$50 2 cucharones</t>
  </si>
  <si>
    <t>Rodillo de Madera</t>
  </si>
  <si>
    <t>$50 2 rodillos</t>
  </si>
  <si>
    <t>Base para Pastel</t>
  </si>
  <si>
    <t>$50 2 bases para pastel</t>
  </si>
  <si>
    <t>Cubiertos desechables</t>
  </si>
  <si>
    <t>Platos desechables</t>
  </si>
  <si>
    <t>$1000 1 batidora</t>
  </si>
  <si>
    <t>$1000 1 licuadora</t>
  </si>
  <si>
    <t>$100 4 moldes</t>
  </si>
  <si>
    <t>$10000 1 refrigerador</t>
  </si>
  <si>
    <t>$30 7 paquetes de 10 vasos</t>
  </si>
  <si>
    <t>$30 3 paquetes de 20 platos</t>
  </si>
  <si>
    <t>$15 2 paquetes de 25 cubiertos</t>
  </si>
  <si>
    <t>Caja</t>
  </si>
  <si>
    <t>Cajita de Madera</t>
  </si>
  <si>
    <t>Jarron</t>
  </si>
  <si>
    <t>Globo</t>
  </si>
  <si>
    <t>Papel Periodico</t>
  </si>
  <si>
    <t>Cemento Blanco</t>
  </si>
  <si>
    <t>Pintura Morada Metalico</t>
  </si>
  <si>
    <t>Pintura Verde Metalico</t>
  </si>
  <si>
    <t>Pegamento Blanco</t>
  </si>
  <si>
    <t>2 jarrones</t>
  </si>
  <si>
    <t>1 pintura para 2 cajas</t>
  </si>
  <si>
    <t>1 caja para 1 caja</t>
  </si>
  <si>
    <t>2 cajas</t>
  </si>
  <si>
    <t>$50 dos Kilos</t>
  </si>
  <si>
    <t>1 pintura para 2 jarrones</t>
  </si>
  <si>
    <t>unos mililitros aproximadamente</t>
  </si>
  <si>
    <t>$0.05 c/metro</t>
  </si>
  <si>
    <t>$0.50 c/metro</t>
  </si>
  <si>
    <t>$0.60 c/globo</t>
  </si>
  <si>
    <t>$0.25 c/hoja</t>
  </si>
  <si>
    <t>2 metros por cada varita</t>
  </si>
  <si>
    <t>1 ramita de arbol por cada varita</t>
  </si>
  <si>
    <t>1 metro por cada amuleto</t>
  </si>
  <si>
    <t>2 metros por cada amuleto</t>
  </si>
  <si>
    <t>1 pedazo de madera por amuleto</t>
  </si>
  <si>
    <t>1 pintura para 9 amuletos</t>
  </si>
  <si>
    <t>9 amuletos</t>
  </si>
  <si>
    <t>33cm de tela por amuleto</t>
  </si>
  <si>
    <t>1 globo por jarron</t>
  </si>
  <si>
    <t>3 hojas por jarron</t>
  </si>
  <si>
    <t>1 kilo por jarron</t>
  </si>
  <si>
    <t>$80 50 Gramos ($1.6 cada gramo)</t>
  </si>
  <si>
    <t>10 gramos por cada vela</t>
  </si>
  <si>
    <t>200 gramos por cada vela</t>
  </si>
  <si>
    <t>$70 un Kilo ($0.07 cada gramo)</t>
  </si>
  <si>
    <t>10 leds por reflector</t>
  </si>
  <si>
    <t>Paquete con 600 Leds ($1 cada Led)</t>
  </si>
  <si>
    <t>Paquete de 1kg  1000 clavos ($0.08 cada clavo)</t>
  </si>
  <si>
    <t xml:space="preserve">3 metro de cable por vitral </t>
  </si>
  <si>
    <t>2 vitrales por papel cascaron</t>
  </si>
  <si>
    <t>2 vitrales por pintura</t>
  </si>
  <si>
    <t>4 metros de cable por farol</t>
  </si>
  <si>
    <t>3 faroles por tubo de soldadura</t>
  </si>
  <si>
    <t>2 faroles por pintura</t>
  </si>
  <si>
    <t>2 faroles por papel cascaron</t>
  </si>
  <si>
    <t>1 silicon por farol</t>
  </si>
  <si>
    <t>10 resistencias por farol</t>
  </si>
  <si>
    <t>10 leds por farol</t>
  </si>
  <si>
    <t>Paquete con 100 piezas ($0.60 cada globo)</t>
  </si>
  <si>
    <t>1 Periodico de 40 hojas ($0.25 por hoja)</t>
  </si>
  <si>
    <t>$50 cada 100m ($0.50 cada metro)</t>
  </si>
  <si>
    <t>$10 cada 200m ($0.05 cada metro)</t>
  </si>
  <si>
    <t>Incienso</t>
  </si>
  <si>
    <t>Bocadillo</t>
  </si>
  <si>
    <t>Curso Ocultismo</t>
  </si>
  <si>
    <t>Producto o Servicio</t>
  </si>
  <si>
    <t>Precio</t>
  </si>
  <si>
    <t>Unidades</t>
  </si>
  <si>
    <t>Total Ventas</t>
  </si>
  <si>
    <t>$100-$500</t>
  </si>
  <si>
    <t>$30-$50</t>
  </si>
  <si>
    <t>No Disponible</t>
  </si>
  <si>
    <t>Te</t>
  </si>
  <si>
    <t>Infusion</t>
  </si>
  <si>
    <t>Atole</t>
  </si>
  <si>
    <t>Fecula de Maiz</t>
  </si>
  <si>
    <t>5 Tazas</t>
  </si>
  <si>
    <t>$12 Bolsa 47gramos</t>
  </si>
  <si>
    <t>5 tazas por bolsa</t>
  </si>
  <si>
    <t>50 tazas</t>
  </si>
  <si>
    <t>$50 paquete con 50 piezas</t>
  </si>
  <si>
    <t>50 tazas por paquete</t>
  </si>
  <si>
    <t>Inversion Directa</t>
  </si>
  <si>
    <t>TOTAL</t>
  </si>
  <si>
    <t>Utilidad Directa</t>
  </si>
  <si>
    <t>Exhibidores de Productos</t>
  </si>
  <si>
    <t>Luces e Illuminacion</t>
  </si>
  <si>
    <t>Pintura</t>
  </si>
  <si>
    <t>Computadora</t>
  </si>
  <si>
    <t>Escritorio</t>
  </si>
  <si>
    <t>Vinilo de Vitral</t>
  </si>
  <si>
    <t>Pizarron</t>
  </si>
  <si>
    <t>Utileria y Decoracion</t>
  </si>
  <si>
    <t>Sillas</t>
  </si>
  <si>
    <t>Anuncio de Tienda</t>
  </si>
  <si>
    <t>Publicidad</t>
  </si>
  <si>
    <t>Papeleria</t>
  </si>
  <si>
    <t>$500 c/u</t>
  </si>
  <si>
    <t>$1000 cada cubeta</t>
  </si>
  <si>
    <t>$3000 c/u</t>
  </si>
  <si>
    <t>$1000 c/u</t>
  </si>
  <si>
    <t>$600 c/u</t>
  </si>
  <si>
    <t>500 (Notas, Plumones, Libretas, Clips)</t>
  </si>
  <si>
    <t>Herramientas para la Manufactura (Directos)</t>
  </si>
  <si>
    <t>COSTOS INDIRECTOS Y FIJOS TOTALES DE INVERSION</t>
  </si>
  <si>
    <t>INVERSION GLOBAL</t>
  </si>
  <si>
    <t>Conector USB</t>
  </si>
  <si>
    <t>$20 c/u</t>
  </si>
  <si>
    <t>1 conector por farol</t>
  </si>
  <si>
    <t>1 conector por vitral</t>
  </si>
  <si>
    <t>1 conector por reflector</t>
  </si>
  <si>
    <t>COSTO TOTAL DE INVERSION EN PRODUCTOS INICIALES Y MATERIALES</t>
  </si>
  <si>
    <t>Material de Oficina, Decoracion y Otros (Indirectos)</t>
  </si>
  <si>
    <t>Carpa</t>
  </si>
  <si>
    <t>Generador</t>
  </si>
  <si>
    <t>$1300 c/u</t>
  </si>
  <si>
    <t>$4000 c/u</t>
  </si>
  <si>
    <r>
      <t xml:space="preserve">GASTOS (Gas, Luz y Agua: 3000, </t>
    </r>
    <r>
      <rPr>
        <sz val="11"/>
        <color rgb="FFFF0000"/>
        <rFont val="ZemestroStd"/>
      </rPr>
      <t>*Rentas:5000</t>
    </r>
    <r>
      <rPr>
        <sz val="11"/>
        <color theme="2" tint="-0.749992370372631"/>
        <rFont val="ZemestroStd"/>
      </rPr>
      <t>, Sueldos y Salarios: 4888.6)</t>
    </r>
  </si>
  <si>
    <t>*Rentas a Largo Plazo</t>
  </si>
  <si>
    <t>Cordon Negro</t>
  </si>
  <si>
    <t>3 colgantes por cada metro</t>
  </si>
  <si>
    <t>$2.99 c/metro ($1 cada colgante)</t>
  </si>
  <si>
    <t>Envase de 250kg</t>
  </si>
  <si>
    <t>10 Reflectores</t>
  </si>
  <si>
    <t>10 reflectores por papel cascaron</t>
  </si>
  <si>
    <t>10 reflectores por pintura</t>
  </si>
  <si>
    <t>$5 c/U</t>
  </si>
  <si>
    <t>$0.08 c/clavo</t>
  </si>
  <si>
    <t>$5 c/metro</t>
  </si>
  <si>
    <t>10 reflectores por tubo de soldadura</t>
  </si>
  <si>
    <t xml:space="preserve">10 clavos por reflector </t>
  </si>
  <si>
    <t>3 metros de cable por reflector</t>
  </si>
  <si>
    <t>30 clavos por farol</t>
  </si>
  <si>
    <t>$5 c/Metro</t>
  </si>
  <si>
    <t xml:space="preserve">TOTAL DE INVERSION INICIAL DE INSUMOS PARA PRODUCTOS LED   </t>
  </si>
  <si>
    <t>4 resistencias por vitral</t>
  </si>
  <si>
    <t>4 leds por vitral</t>
  </si>
  <si>
    <t>Botella de Cristal</t>
  </si>
  <si>
    <t>Tela Suede Cobre</t>
  </si>
  <si>
    <t>Tela Suede Vino</t>
  </si>
  <si>
    <t>Tela Suede Azul</t>
  </si>
  <si>
    <t>Tela Suede Café</t>
  </si>
  <si>
    <t>Cordon Yute</t>
  </si>
  <si>
    <t>$50 el rollo</t>
  </si>
  <si>
    <t>Cordon Henequen</t>
  </si>
  <si>
    <t>$12 c/u</t>
  </si>
  <si>
    <t>50 sacos por metro</t>
  </si>
  <si>
    <t>$60 c/metro (50 sacos por metro)</t>
  </si>
  <si>
    <t>Etiquetas</t>
  </si>
  <si>
    <t>$15 c/impresión</t>
  </si>
  <si>
    <t>10 etiquetas por impresión</t>
  </si>
  <si>
    <t>Etiqueta</t>
  </si>
  <si>
    <t>1 etiqueta por farol</t>
  </si>
  <si>
    <t>$1.50 impresión + $.50 cordon</t>
  </si>
  <si>
    <t>Etiquetas e informacion</t>
  </si>
  <si>
    <t>$2 impresión + $.50 cordon</t>
  </si>
  <si>
    <t>1 etiqueta por reflector</t>
  </si>
  <si>
    <t>1 etiqueta por vitral</t>
  </si>
  <si>
    <t>1 etiqueta por varita</t>
  </si>
  <si>
    <t>Bolsas de Papel</t>
  </si>
  <si>
    <t>Sello Personalizado</t>
  </si>
  <si>
    <t>OTROS</t>
  </si>
  <si>
    <t>Vasos desechables</t>
  </si>
  <si>
    <t>$30 bolsa de 10 vasos</t>
  </si>
  <si>
    <t>Plastico Envolvente</t>
  </si>
  <si>
    <t>$19 c/metro</t>
  </si>
  <si>
    <t>$30 envase de 250kg</t>
  </si>
  <si>
    <t>3 jarrones por metro</t>
  </si>
  <si>
    <t>TOTAL OTROS</t>
  </si>
  <si>
    <t>Vaso</t>
  </si>
  <si>
    <t>$3 cada vaso</t>
  </si>
  <si>
    <t>1 vaso por chocolate</t>
  </si>
  <si>
    <t>1 vaso por café</t>
  </si>
  <si>
    <t>1 vaso por atole</t>
  </si>
  <si>
    <t>1 vaso por 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</si>
</sst>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;[Red]\-&quot;$&quot;#,##0"/>
    <numFmt numFmtId="8" formatCode="&quot;$&quot;#,##0.00;[Red]\-&quot;$&quot;#,##0.00"/>
    <numFmt numFmtId="164" formatCode="&quot;$&quot;#,##0.0;[Red]\-&quot;$&quot;#,##0.0"/>
    <numFmt numFmtId="165" formatCode="&quot;$&quot;#,##0.000;[Red]\-&quot;$&quot;#,##0.000"/>
  </numFmts>
  <fonts count="12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2" tint="-0.749992370372631"/>
      <name val="ZemestroStd"/>
    </font>
    <font>
      <b/>
      <sz val="10"/>
      <color theme="2" tint="-0.749992370372631"/>
      <name val="ZemestroStd"/>
    </font>
    <font>
      <b/>
      <sz val="10"/>
      <color theme="2" tint="-0.89999084444715716"/>
      <name val="ZemestroStd"/>
    </font>
    <font>
      <b/>
      <sz val="11"/>
      <color theme="2" tint="-0.749992370372631"/>
      <name val="ZemestroStd"/>
    </font>
    <font>
      <b/>
      <sz val="11"/>
      <color theme="0"/>
      <name val="ZemestroStd"/>
    </font>
    <font>
      <b/>
      <sz val="9"/>
      <color theme="0"/>
      <name val="ZemestroStd"/>
    </font>
    <font>
      <b/>
      <sz val="11"/>
      <name val="ZemestroStd"/>
    </font>
    <font>
      <sz val="10"/>
      <color theme="2" tint="-0.749992370372631"/>
      <name val="ZemestroStd"/>
    </font>
    <font>
      <sz val="10"/>
      <color rgb="FFFF0000"/>
      <name val="ZemestroStd"/>
    </font>
    <font>
      <sz val="11"/>
      <color rgb="FFFF0000"/>
      <name val="ZemestroStd"/>
    </font>
  </fonts>
  <fills count="2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theme="7"/>
        <bgColor indexed="64"/>
      </patternFill>
    </fill>
  </fills>
  <borders count="1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rgb="FFFF0000"/>
      </right>
      <top/>
      <bottom/>
      <diagonal/>
    </border>
    <border>
      <left style="thin">
        <color rgb="FFFF0000"/>
      </left>
      <right/>
      <top/>
      <bottom/>
      <diagonal/>
    </border>
    <border>
      <left style="thin">
        <color rgb="FFFF0000"/>
      </left>
      <right/>
      <top style="thin">
        <color rgb="FFFF0000"/>
      </top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/>
      <top style="thin">
        <color rgb="FFFF0000"/>
      </top>
      <bottom style="thin">
        <color rgb="FFFF0000"/>
      </bottom>
      <diagonal/>
    </border>
    <border>
      <left/>
      <right/>
      <top/>
      <bottom style="thin">
        <color indexed="64"/>
      </bottom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rgb="FFFF0000"/>
      </top>
      <bottom style="thin">
        <color indexed="64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indexed="64"/>
      </bottom>
      <diagonal/>
    </border>
    <border>
      <left style="thin">
        <color rgb="FFFF0000"/>
      </left>
      <right style="thin">
        <color rgb="FFFF0000"/>
      </right>
      <top style="thin">
        <color indexed="64"/>
      </top>
      <bottom style="thin">
        <color rgb="FFFF0000"/>
      </bottom>
      <diagonal/>
    </border>
  </borders>
  <cellStyleXfs count="1">
    <xf numFmtId="0" fontId="0" fillId="0" borderId="0"/>
  </cellStyleXfs>
  <cellXfs count="249">
    <xf numFmtId="0" fontId="0" fillId="0" borderId="0" xfId="0"/>
    <xf numFmtId="0" fontId="2" fillId="7" borderId="0" xfId="0" applyFont="1" applyFill="1"/>
    <xf numFmtId="6" fontId="2" fillId="7" borderId="0" xfId="0" applyNumberFormat="1" applyFont="1" applyFill="1"/>
    <xf numFmtId="8" fontId="2" fillId="8" borderId="0" xfId="0" applyNumberFormat="1" applyFont="1" applyFill="1"/>
    <xf numFmtId="0" fontId="2" fillId="0" borderId="0" xfId="0" applyFont="1"/>
    <xf numFmtId="6" fontId="2" fillId="8" borderId="0" xfId="0" applyNumberFormat="1" applyFont="1" applyFill="1"/>
    <xf numFmtId="0" fontId="2" fillId="0" borderId="0" xfId="0" applyFont="1" applyAlignment="1">
      <alignment horizontal="center" vertical="center"/>
    </xf>
    <xf numFmtId="0" fontId="2" fillId="13" borderId="0" xfId="0" applyFont="1" applyFill="1" applyAlignment="1">
      <alignment horizontal="center" vertical="center"/>
    </xf>
    <xf numFmtId="0" fontId="2" fillId="13" borderId="0" xfId="0" applyFont="1" applyFill="1"/>
    <xf numFmtId="6" fontId="2" fillId="13" borderId="0" xfId="0" applyNumberFormat="1" applyFont="1" applyFill="1" applyAlignment="1">
      <alignment horizontal="center"/>
    </xf>
    <xf numFmtId="0" fontId="2" fillId="0" borderId="3" xfId="0" applyFont="1" applyBorder="1"/>
    <xf numFmtId="0" fontId="2" fillId="7" borderId="1" xfId="0" applyFont="1" applyFill="1" applyBorder="1" applyAlignment="1">
      <alignment horizontal="right"/>
    </xf>
    <xf numFmtId="6" fontId="2" fillId="7" borderId="1" xfId="0" applyNumberFormat="1" applyFont="1" applyFill="1" applyBorder="1"/>
    <xf numFmtId="0" fontId="2" fillId="7" borderId="0" xfId="0" applyFont="1" applyFill="1" applyAlignment="1">
      <alignment horizontal="right"/>
    </xf>
    <xf numFmtId="6" fontId="2" fillId="7" borderId="0" xfId="0" applyNumberFormat="1" applyFont="1" applyFill="1" applyAlignment="1">
      <alignment horizontal="right"/>
    </xf>
    <xf numFmtId="0" fontId="2" fillId="10" borderId="1" xfId="0" applyFont="1" applyFill="1" applyBorder="1"/>
    <xf numFmtId="6" fontId="2" fillId="10" borderId="1" xfId="0" applyNumberFormat="1" applyFont="1" applyFill="1" applyBorder="1"/>
    <xf numFmtId="8" fontId="2" fillId="14" borderId="1" xfId="0" applyNumberFormat="1" applyFont="1" applyFill="1" applyBorder="1"/>
    <xf numFmtId="0" fontId="2" fillId="10" borderId="0" xfId="0" applyFont="1" applyFill="1"/>
    <xf numFmtId="6" fontId="2" fillId="10" borderId="0" xfId="0" applyNumberFormat="1" applyFont="1" applyFill="1"/>
    <xf numFmtId="8" fontId="2" fillId="14" borderId="0" xfId="0" applyNumberFormat="1" applyFont="1" applyFill="1"/>
    <xf numFmtId="6" fontId="2" fillId="14" borderId="0" xfId="0" applyNumberFormat="1" applyFont="1" applyFill="1"/>
    <xf numFmtId="0" fontId="2" fillId="10" borderId="1" xfId="0" applyFont="1" applyFill="1" applyBorder="1" applyAlignment="1">
      <alignment horizontal="right"/>
    </xf>
    <xf numFmtId="0" fontId="2" fillId="10" borderId="0" xfId="0" applyFont="1" applyFill="1" applyAlignment="1">
      <alignment horizontal="right"/>
    </xf>
    <xf numFmtId="6" fontId="2" fillId="10" borderId="0" xfId="0" applyNumberFormat="1" applyFont="1" applyFill="1" applyAlignment="1">
      <alignment horizontal="right"/>
    </xf>
    <xf numFmtId="0" fontId="2" fillId="4" borderId="1" xfId="0" applyFont="1" applyFill="1" applyBorder="1"/>
    <xf numFmtId="6" fontId="2" fillId="4" borderId="1" xfId="0" applyNumberFormat="1" applyFont="1" applyFill="1" applyBorder="1"/>
    <xf numFmtId="8" fontId="2" fillId="5" borderId="1" xfId="0" applyNumberFormat="1" applyFont="1" applyFill="1" applyBorder="1"/>
    <xf numFmtId="0" fontId="2" fillId="4" borderId="0" xfId="0" applyFont="1" applyFill="1"/>
    <xf numFmtId="6" fontId="2" fillId="4" borderId="0" xfId="0" applyNumberFormat="1" applyFont="1" applyFill="1"/>
    <xf numFmtId="8" fontId="2" fillId="5" borderId="0" xfId="0" applyNumberFormat="1" applyFont="1" applyFill="1"/>
    <xf numFmtId="6" fontId="2" fillId="5" borderId="0" xfId="0" applyNumberFormat="1" applyFont="1" applyFill="1"/>
    <xf numFmtId="6" fontId="2" fillId="4" borderId="0" xfId="0" applyNumberFormat="1" applyFont="1" applyFill="1" applyAlignment="1">
      <alignment horizontal="right"/>
    </xf>
    <xf numFmtId="0" fontId="2" fillId="2" borderId="1" xfId="0" applyFont="1" applyFill="1" applyBorder="1" applyAlignment="1">
      <alignment horizontal="justify" vertical="center" wrapText="1"/>
    </xf>
    <xf numFmtId="6" fontId="2" fillId="2" borderId="1" xfId="0" applyNumberFormat="1" applyFont="1" applyFill="1" applyBorder="1"/>
    <xf numFmtId="0" fontId="2" fillId="2" borderId="1" xfId="0" applyFont="1" applyFill="1" applyBorder="1"/>
    <xf numFmtId="6" fontId="2" fillId="15" borderId="1" xfId="0" applyNumberFormat="1" applyFont="1" applyFill="1" applyBorder="1"/>
    <xf numFmtId="0" fontId="2" fillId="2" borderId="0" xfId="0" applyFont="1" applyFill="1" applyAlignment="1">
      <alignment horizontal="justify" vertical="center" wrapText="1"/>
    </xf>
    <xf numFmtId="6" fontId="2" fillId="2" borderId="0" xfId="0" applyNumberFormat="1" applyFont="1" applyFill="1"/>
    <xf numFmtId="0" fontId="2" fillId="2" borderId="0" xfId="0" applyFont="1" applyFill="1"/>
    <xf numFmtId="6" fontId="2" fillId="15" borderId="0" xfId="0" applyNumberFormat="1" applyFont="1" applyFill="1"/>
    <xf numFmtId="0" fontId="2" fillId="2" borderId="1" xfId="0" applyFont="1" applyFill="1" applyBorder="1" applyAlignment="1">
      <alignment horizontal="right" vertical="center" wrapText="1"/>
    </xf>
    <xf numFmtId="0" fontId="2" fillId="2" borderId="0" xfId="0" applyFont="1" applyFill="1" applyAlignment="1">
      <alignment horizontal="right" vertical="center" wrapText="1"/>
    </xf>
    <xf numFmtId="6" fontId="2" fillId="2" borderId="0" xfId="0" applyNumberFormat="1" applyFont="1" applyFill="1" applyAlignment="1">
      <alignment horizontal="right"/>
    </xf>
    <xf numFmtId="0" fontId="2" fillId="7" borderId="1" xfId="0" applyFont="1" applyFill="1" applyBorder="1" applyAlignment="1">
      <alignment horizontal="justify" vertical="center" wrapText="1"/>
    </xf>
    <xf numFmtId="0" fontId="2" fillId="7" borderId="1" xfId="0" applyFont="1" applyFill="1" applyBorder="1"/>
    <xf numFmtId="8" fontId="2" fillId="8" borderId="1" xfId="0" applyNumberFormat="1" applyFont="1" applyFill="1" applyBorder="1"/>
    <xf numFmtId="0" fontId="2" fillId="7" borderId="0" xfId="0" applyFont="1" applyFill="1" applyAlignment="1">
      <alignment horizontal="justify" vertical="center" wrapText="1"/>
    </xf>
    <xf numFmtId="0" fontId="2" fillId="0" borderId="0" xfId="0" applyFont="1" applyAlignment="1">
      <alignment vertical="center"/>
    </xf>
    <xf numFmtId="0" fontId="2" fillId="7" borderId="1" xfId="0" applyFont="1" applyFill="1" applyBorder="1" applyAlignment="1">
      <alignment horizontal="right" vertical="center" wrapText="1"/>
    </xf>
    <xf numFmtId="0" fontId="2" fillId="7" borderId="0" xfId="0" applyFont="1" applyFill="1" applyAlignment="1">
      <alignment horizontal="right" vertical="center" wrapText="1"/>
    </xf>
    <xf numFmtId="0" fontId="2" fillId="10" borderId="1" xfId="0" applyFont="1" applyFill="1" applyBorder="1" applyAlignment="1">
      <alignment horizontal="justify" vertical="center" wrapText="1"/>
    </xf>
    <xf numFmtId="0" fontId="2" fillId="10" borderId="0" xfId="0" applyFont="1" applyFill="1" applyAlignment="1">
      <alignment horizontal="justify" vertical="center" wrapText="1"/>
    </xf>
    <xf numFmtId="0" fontId="2" fillId="10" borderId="1" xfId="0" applyFont="1" applyFill="1" applyBorder="1" applyAlignment="1">
      <alignment horizontal="right" vertical="center" wrapText="1"/>
    </xf>
    <xf numFmtId="0" fontId="2" fillId="10" borderId="0" xfId="0" applyFont="1" applyFill="1" applyAlignment="1">
      <alignment horizontal="right" vertical="center" wrapText="1"/>
    </xf>
    <xf numFmtId="6" fontId="2" fillId="10" borderId="6" xfId="0" applyNumberFormat="1" applyFont="1" applyFill="1" applyBorder="1" applyAlignment="1">
      <alignment horizontal="right"/>
    </xf>
    <xf numFmtId="0" fontId="2" fillId="13" borderId="0" xfId="0" applyFont="1" applyFill="1" applyAlignment="1">
      <alignment horizontal="justify" vertical="center" wrapText="1"/>
    </xf>
    <xf numFmtId="6" fontId="2" fillId="13" borderId="0" xfId="0" applyNumberFormat="1" applyFont="1" applyFill="1"/>
    <xf numFmtId="0" fontId="2" fillId="4" borderId="0" xfId="0" applyFont="1" applyFill="1" applyAlignment="1">
      <alignment horizontal="justify" vertical="center" wrapText="1"/>
    </xf>
    <xf numFmtId="6" fontId="2" fillId="0" borderId="0" xfId="0" applyNumberFormat="1" applyFont="1"/>
    <xf numFmtId="6" fontId="2" fillId="0" borderId="0" xfId="0" applyNumberFormat="1" applyFont="1" applyAlignment="1">
      <alignment horizontal="center" vertical="center"/>
    </xf>
    <xf numFmtId="0" fontId="2" fillId="17" borderId="0" xfId="0" applyFont="1" applyFill="1" applyAlignment="1">
      <alignment horizontal="justify" vertical="center" wrapText="1"/>
    </xf>
    <xf numFmtId="6" fontId="2" fillId="17" borderId="0" xfId="0" applyNumberFormat="1" applyFont="1" applyFill="1"/>
    <xf numFmtId="0" fontId="2" fillId="17" borderId="0" xfId="0" applyFont="1" applyFill="1"/>
    <xf numFmtId="0" fontId="2" fillId="0" borderId="0" xfId="0" applyFont="1" applyAlignment="1">
      <alignment horizontal="justify" vertical="center" wrapText="1"/>
    </xf>
    <xf numFmtId="6" fontId="2" fillId="11" borderId="0" xfId="0" applyNumberFormat="1" applyFont="1" applyFill="1"/>
    <xf numFmtId="6" fontId="2" fillId="8" borderId="1" xfId="0" applyNumberFormat="1" applyFont="1" applyFill="1" applyBorder="1"/>
    <xf numFmtId="0" fontId="2" fillId="4" borderId="1" xfId="0" applyFont="1" applyFill="1" applyBorder="1" applyAlignment="1">
      <alignment horizontal="justify" vertical="center" wrapText="1"/>
    </xf>
    <xf numFmtId="0" fontId="2" fillId="4" borderId="0" xfId="0" applyFont="1" applyFill="1" applyAlignment="1">
      <alignment horizontal="right" vertical="center" wrapText="1"/>
    </xf>
    <xf numFmtId="0" fontId="2" fillId="4" borderId="1" xfId="0" applyFont="1" applyFill="1" applyBorder="1" applyAlignment="1">
      <alignment horizontal="right" vertical="center" wrapText="1"/>
    </xf>
    <xf numFmtId="0" fontId="2" fillId="17" borderId="1" xfId="0" applyFont="1" applyFill="1" applyBorder="1" applyAlignment="1">
      <alignment horizontal="justify" vertical="center" wrapText="1"/>
    </xf>
    <xf numFmtId="6" fontId="2" fillId="17" borderId="1" xfId="0" applyNumberFormat="1" applyFont="1" applyFill="1" applyBorder="1"/>
    <xf numFmtId="0" fontId="2" fillId="17" borderId="1" xfId="0" applyFont="1" applyFill="1" applyBorder="1" applyAlignment="1">
      <alignment horizontal="right" vertical="center" wrapText="1"/>
    </xf>
    <xf numFmtId="0" fontId="2" fillId="17" borderId="0" xfId="0" applyFont="1" applyFill="1" applyAlignment="1">
      <alignment horizontal="right" vertical="center" wrapText="1"/>
    </xf>
    <xf numFmtId="6" fontId="2" fillId="17" borderId="0" xfId="0" applyNumberFormat="1" applyFont="1" applyFill="1" applyAlignment="1">
      <alignment horizontal="right"/>
    </xf>
    <xf numFmtId="165" fontId="2" fillId="8" borderId="0" xfId="0" applyNumberFormat="1" applyFont="1" applyFill="1"/>
    <xf numFmtId="8" fontId="2" fillId="11" borderId="1" xfId="0" applyNumberFormat="1" applyFont="1" applyFill="1" applyBorder="1"/>
    <xf numFmtId="164" fontId="2" fillId="11" borderId="0" xfId="0" applyNumberFormat="1" applyFont="1" applyFill="1"/>
    <xf numFmtId="165" fontId="2" fillId="11" borderId="0" xfId="0" applyNumberFormat="1" applyFont="1" applyFill="1"/>
    <xf numFmtId="6" fontId="2" fillId="10" borderId="6" xfId="0" applyNumberFormat="1" applyFont="1" applyFill="1" applyBorder="1" applyAlignment="1">
      <alignment horizontal="right" wrapText="1"/>
    </xf>
    <xf numFmtId="0" fontId="2" fillId="13" borderId="0" xfId="0" applyFont="1" applyFill="1" applyAlignment="1">
      <alignment horizontal="center" vertical="center" wrapText="1"/>
    </xf>
    <xf numFmtId="0" fontId="2" fillId="17" borderId="1" xfId="0" applyFont="1" applyFill="1" applyBorder="1"/>
    <xf numFmtId="0" fontId="2" fillId="19" borderId="10" xfId="0" applyFont="1" applyFill="1" applyBorder="1" applyAlignment="1">
      <alignment horizontal="center" vertical="center" wrapText="1"/>
    </xf>
    <xf numFmtId="0" fontId="3" fillId="16" borderId="8" xfId="0" applyFont="1" applyFill="1" applyBorder="1" applyAlignment="1">
      <alignment horizontal="center" vertical="center"/>
    </xf>
    <xf numFmtId="0" fontId="3" fillId="16" borderId="8" xfId="0" applyFont="1" applyFill="1" applyBorder="1" applyAlignment="1">
      <alignment horizontal="center" vertical="center" wrapText="1"/>
    </xf>
    <xf numFmtId="0" fontId="4" fillId="19" borderId="1" xfId="0" applyFont="1" applyFill="1" applyBorder="1" applyAlignment="1">
      <alignment horizontal="center" vertical="center" wrapText="1"/>
    </xf>
    <xf numFmtId="0" fontId="2" fillId="20" borderId="1" xfId="0" applyFont="1" applyFill="1" applyBorder="1" applyAlignment="1">
      <alignment horizontal="right" vertical="center" wrapText="1"/>
    </xf>
    <xf numFmtId="6" fontId="2" fillId="20" borderId="1" xfId="0" applyNumberFormat="1" applyFont="1" applyFill="1" applyBorder="1" applyAlignment="1">
      <alignment horizontal="right"/>
    </xf>
    <xf numFmtId="0" fontId="2" fillId="20" borderId="1" xfId="0" applyFont="1" applyFill="1" applyBorder="1"/>
    <xf numFmtId="0" fontId="2" fillId="20" borderId="0" xfId="0" applyFont="1" applyFill="1" applyAlignment="1">
      <alignment horizontal="right" vertical="center" wrapText="1"/>
    </xf>
    <xf numFmtId="6" fontId="2" fillId="20" borderId="0" xfId="0" applyNumberFormat="1" applyFont="1" applyFill="1" applyAlignment="1">
      <alignment horizontal="right"/>
    </xf>
    <xf numFmtId="0" fontId="2" fillId="20" borderId="0" xfId="0" applyFont="1" applyFill="1"/>
    <xf numFmtId="0" fontId="2" fillId="21" borderId="1" xfId="0" applyFont="1" applyFill="1" applyBorder="1" applyAlignment="1">
      <alignment horizontal="right" vertical="center" wrapText="1"/>
    </xf>
    <xf numFmtId="6" fontId="2" fillId="21" borderId="1" xfId="0" applyNumberFormat="1" applyFont="1" applyFill="1" applyBorder="1" applyAlignment="1">
      <alignment horizontal="right"/>
    </xf>
    <xf numFmtId="6" fontId="2" fillId="21" borderId="0" xfId="0" applyNumberFormat="1" applyFont="1" applyFill="1" applyAlignment="1">
      <alignment horizontal="right"/>
    </xf>
    <xf numFmtId="0" fontId="2" fillId="21" borderId="0" xfId="0" applyFont="1" applyFill="1"/>
    <xf numFmtId="0" fontId="2" fillId="21" borderId="8" xfId="0" applyFont="1" applyFill="1" applyBorder="1" applyAlignment="1">
      <alignment horizontal="right" vertical="center" wrapText="1"/>
    </xf>
    <xf numFmtId="6" fontId="2" fillId="21" borderId="8" xfId="0" applyNumberFormat="1" applyFont="1" applyFill="1" applyBorder="1" applyAlignment="1">
      <alignment horizontal="right"/>
    </xf>
    <xf numFmtId="0" fontId="2" fillId="21" borderId="0" xfId="0" applyFont="1" applyFill="1" applyAlignment="1">
      <alignment horizontal="left" vertical="center" wrapText="1"/>
    </xf>
    <xf numFmtId="0" fontId="2" fillId="20" borderId="1" xfId="0" applyFont="1" applyFill="1" applyBorder="1" applyAlignment="1">
      <alignment horizontal="left" vertical="center" wrapText="1"/>
    </xf>
    <xf numFmtId="0" fontId="2" fillId="20" borderId="0" xfId="0" applyFont="1" applyFill="1" applyAlignment="1">
      <alignment horizontal="left" vertical="center" wrapText="1"/>
    </xf>
    <xf numFmtId="6" fontId="2" fillId="20" borderId="1" xfId="0" applyNumberFormat="1" applyFont="1" applyFill="1" applyBorder="1"/>
    <xf numFmtId="8" fontId="2" fillId="20" borderId="0" xfId="0" applyNumberFormat="1" applyFont="1" applyFill="1"/>
    <xf numFmtId="0" fontId="2" fillId="0" borderId="0" xfId="0" applyFont="1" applyAlignment="1">
      <alignment horizontal="center"/>
    </xf>
    <xf numFmtId="0" fontId="2" fillId="13" borderId="0" xfId="0" applyFont="1" applyFill="1" applyAlignment="1">
      <alignment horizontal="left"/>
    </xf>
    <xf numFmtId="6" fontId="2" fillId="13" borderId="0" xfId="0" applyNumberFormat="1" applyFont="1" applyFill="1" applyAlignment="1">
      <alignment horizontal="right"/>
    </xf>
    <xf numFmtId="6" fontId="2" fillId="21" borderId="0" xfId="0" applyNumberFormat="1" applyFont="1" applyFill="1"/>
    <xf numFmtId="8" fontId="2" fillId="21" borderId="0" xfId="0" applyNumberFormat="1" applyFont="1" applyFill="1"/>
    <xf numFmtId="8" fontId="2" fillId="11" borderId="0" xfId="0" applyNumberFormat="1" applyFont="1" applyFill="1"/>
    <xf numFmtId="0" fontId="5" fillId="12" borderId="2" xfId="0" applyFont="1" applyFill="1" applyBorder="1" applyAlignment="1">
      <alignment horizontal="center" vertical="center" wrapText="1"/>
    </xf>
    <xf numFmtId="6" fontId="5" fillId="12" borderId="5" xfId="0" applyNumberFormat="1" applyFont="1" applyFill="1" applyBorder="1" applyAlignment="1">
      <alignment horizontal="center" vertical="center"/>
    </xf>
    <xf numFmtId="0" fontId="5" fillId="12" borderId="0" xfId="0" applyFont="1" applyFill="1" applyAlignment="1">
      <alignment horizontal="center" vertical="center" wrapText="1"/>
    </xf>
    <xf numFmtId="0" fontId="5" fillId="19" borderId="0" xfId="0" applyFont="1" applyFill="1" applyAlignment="1">
      <alignment horizontal="center" vertical="center" wrapText="1"/>
    </xf>
    <xf numFmtId="0" fontId="5" fillId="18" borderId="2" xfId="0" applyFont="1" applyFill="1" applyBorder="1" applyAlignment="1">
      <alignment horizontal="center" vertical="center" wrapText="1"/>
    </xf>
    <xf numFmtId="0" fontId="2" fillId="21" borderId="0" xfId="0" applyFont="1" applyFill="1" applyAlignment="1">
      <alignment horizontal="right" vertical="center" wrapText="1"/>
    </xf>
    <xf numFmtId="0" fontId="2" fillId="21" borderId="1" xfId="0" applyFont="1" applyFill="1" applyBorder="1" applyAlignment="1">
      <alignment horizontal="justify" vertical="center" wrapText="1"/>
    </xf>
    <xf numFmtId="6" fontId="2" fillId="21" borderId="1" xfId="0" applyNumberFormat="1" applyFont="1" applyFill="1" applyBorder="1"/>
    <xf numFmtId="0" fontId="2" fillId="21" borderId="1" xfId="0" applyFont="1" applyFill="1" applyBorder="1"/>
    <xf numFmtId="0" fontId="2" fillId="21" borderId="0" xfId="0" applyFont="1" applyFill="1" applyAlignment="1">
      <alignment horizontal="justify" vertical="center" wrapText="1"/>
    </xf>
    <xf numFmtId="0" fontId="2" fillId="20" borderId="1" xfId="0" applyFont="1" applyFill="1" applyBorder="1" applyAlignment="1">
      <alignment horizontal="justify" vertical="center" wrapText="1"/>
    </xf>
    <xf numFmtId="0" fontId="2" fillId="20" borderId="0" xfId="0" applyFont="1" applyFill="1" applyAlignment="1">
      <alignment horizontal="justify" vertical="center" wrapText="1"/>
    </xf>
    <xf numFmtId="6" fontId="2" fillId="20" borderId="0" xfId="0" applyNumberFormat="1" applyFont="1" applyFill="1"/>
    <xf numFmtId="165" fontId="2" fillId="21" borderId="0" xfId="0" applyNumberFormat="1" applyFont="1" applyFill="1"/>
    <xf numFmtId="165" fontId="2" fillId="20" borderId="1" xfId="0" applyNumberFormat="1" applyFont="1" applyFill="1" applyBorder="1"/>
    <xf numFmtId="6" fontId="2" fillId="17" borderId="0" xfId="0" applyNumberFormat="1" applyFont="1" applyFill="1" applyAlignment="1">
      <alignment horizontal="left"/>
    </xf>
    <xf numFmtId="0" fontId="8" fillId="25" borderId="1" xfId="0" applyFont="1" applyFill="1" applyBorder="1" applyAlignment="1">
      <alignment horizontal="center" vertical="center" wrapText="1"/>
    </xf>
    <xf numFmtId="8" fontId="8" fillId="25" borderId="1" xfId="0" applyNumberFormat="1" applyFont="1" applyFill="1" applyBorder="1" applyAlignment="1">
      <alignment horizontal="center"/>
    </xf>
    <xf numFmtId="0" fontId="2" fillId="10" borderId="8" xfId="0" applyFont="1" applyFill="1" applyBorder="1" applyAlignment="1">
      <alignment horizontal="center" vertical="center" wrapText="1"/>
    </xf>
    <xf numFmtId="8" fontId="2" fillId="10" borderId="8" xfId="0" applyNumberFormat="1" applyFont="1" applyFill="1" applyBorder="1" applyAlignment="1">
      <alignment horizontal="center" vertical="center"/>
    </xf>
    <xf numFmtId="0" fontId="9" fillId="0" borderId="0" xfId="0" applyFont="1"/>
    <xf numFmtId="0" fontId="9" fillId="0" borderId="0" xfId="0" applyFont="1" applyAlignment="1">
      <alignment horizontal="right"/>
    </xf>
    <xf numFmtId="0" fontId="10" fillId="0" borderId="0" xfId="0" applyFont="1" applyAlignment="1">
      <alignment horizontal="center"/>
    </xf>
    <xf numFmtId="0" fontId="10" fillId="0" borderId="0" xfId="0" applyFont="1"/>
    <xf numFmtId="0" fontId="6" fillId="3" borderId="0" xfId="0" applyFont="1" applyFill="1" applyAlignment="1">
      <alignment horizontal="center" vertical="center"/>
    </xf>
    <xf numFmtId="0" fontId="6" fillId="6" borderId="0" xfId="0" applyFont="1" applyFill="1" applyAlignment="1">
      <alignment horizontal="center" vertical="center"/>
    </xf>
    <xf numFmtId="0" fontId="2" fillId="14" borderId="0" xfId="0" applyFont="1" applyFill="1" applyAlignment="1">
      <alignment horizontal="center" vertical="center"/>
    </xf>
    <xf numFmtId="0" fontId="11" fillId="0" borderId="0" xfId="0" applyFont="1"/>
    <xf numFmtId="0" fontId="2" fillId="13" borderId="0" xfId="0" applyFont="1" applyFill="1" applyAlignment="1">
      <alignment horizontal="center"/>
    </xf>
    <xf numFmtId="6" fontId="5" fillId="13" borderId="0" xfId="0" applyNumberFormat="1" applyFont="1" applyFill="1" applyAlignment="1">
      <alignment horizontal="center"/>
    </xf>
    <xf numFmtId="0" fontId="2" fillId="14" borderId="0" xfId="0" applyFont="1" applyFill="1"/>
    <xf numFmtId="6" fontId="2" fillId="14" borderId="0" xfId="0" applyNumberFormat="1" applyFont="1" applyFill="1" applyAlignment="1">
      <alignment horizontal="center"/>
    </xf>
    <xf numFmtId="0" fontId="2" fillId="14" borderId="2" xfId="0" applyFont="1" applyFill="1" applyBorder="1" applyAlignment="1">
      <alignment horizontal="center"/>
    </xf>
    <xf numFmtId="6" fontId="5" fillId="14" borderId="9" xfId="0" applyNumberFormat="1" applyFont="1" applyFill="1" applyBorder="1" applyAlignment="1">
      <alignment horizontal="center"/>
    </xf>
    <xf numFmtId="6" fontId="5" fillId="14" borderId="4" xfId="0" applyNumberFormat="1" applyFont="1" applyFill="1" applyBorder="1" applyAlignment="1">
      <alignment horizontal="center"/>
    </xf>
    <xf numFmtId="8" fontId="2" fillId="4" borderId="0" xfId="0" applyNumberFormat="1" applyFont="1" applyFill="1"/>
    <xf numFmtId="8" fontId="2" fillId="13" borderId="0" xfId="0" applyNumberFormat="1" applyFont="1" applyFill="1"/>
    <xf numFmtId="0" fontId="2" fillId="8" borderId="1" xfId="0" applyFont="1" applyFill="1" applyBorder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6" fontId="2" fillId="8" borderId="0" xfId="0" applyNumberFormat="1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6" fontId="2" fillId="13" borderId="0" xfId="0" applyNumberFormat="1" applyFont="1" applyFill="1" applyAlignment="1">
      <alignment horizontal="center" vertical="center" wrapText="1"/>
    </xf>
    <xf numFmtId="0" fontId="2" fillId="13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2" fillId="13" borderId="0" xfId="0" applyFont="1" applyFill="1" applyAlignment="1">
      <alignment horizontal="left"/>
    </xf>
    <xf numFmtId="6" fontId="2" fillId="5" borderId="1" xfId="0" applyNumberFormat="1" applyFont="1" applyFill="1" applyBorder="1" applyAlignment="1">
      <alignment horizontal="center" vertical="center"/>
    </xf>
    <xf numFmtId="6" fontId="2" fillId="5" borderId="0" xfId="0" applyNumberFormat="1" applyFont="1" applyFill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6" fontId="2" fillId="12" borderId="0" xfId="0" applyNumberFormat="1" applyFont="1" applyFill="1" applyAlignment="1">
      <alignment horizontal="center" vertical="center" wrapText="1"/>
    </xf>
    <xf numFmtId="0" fontId="6" fillId="3" borderId="0" xfId="0" applyFont="1" applyFill="1" applyAlignment="1">
      <alignment horizontal="center" vertical="center"/>
    </xf>
    <xf numFmtId="0" fontId="6" fillId="23" borderId="1" xfId="0" applyFont="1" applyFill="1" applyBorder="1" applyAlignment="1">
      <alignment horizontal="center" vertical="center"/>
    </xf>
    <xf numFmtId="0" fontId="6" fillId="23" borderId="0" xfId="0" applyFont="1" applyFill="1" applyAlignment="1">
      <alignment horizontal="center" vertical="center"/>
    </xf>
    <xf numFmtId="6" fontId="2" fillId="20" borderId="1" xfId="0" applyNumberFormat="1" applyFont="1" applyFill="1" applyBorder="1" applyAlignment="1">
      <alignment horizontal="center" vertical="center"/>
    </xf>
    <xf numFmtId="6" fontId="2" fillId="20" borderId="0" xfId="0" applyNumberFormat="1" applyFont="1" applyFill="1" applyAlignment="1">
      <alignment horizontal="center" vertical="center"/>
    </xf>
    <xf numFmtId="0" fontId="2" fillId="20" borderId="1" xfId="0" applyFont="1" applyFill="1" applyBorder="1" applyAlignment="1">
      <alignment horizontal="center" vertical="center"/>
    </xf>
    <xf numFmtId="0" fontId="2" fillId="20" borderId="0" xfId="0" applyFont="1" applyFill="1" applyAlignment="1">
      <alignment horizontal="center" vertical="center"/>
    </xf>
    <xf numFmtId="0" fontId="6" fillId="24" borderId="0" xfId="0" applyFont="1" applyFill="1" applyAlignment="1">
      <alignment horizontal="center" vertical="center"/>
    </xf>
    <xf numFmtId="0" fontId="2" fillId="13" borderId="8" xfId="0" applyFont="1" applyFill="1" applyBorder="1" applyAlignment="1">
      <alignment horizontal="left"/>
    </xf>
    <xf numFmtId="6" fontId="2" fillId="14" borderId="1" xfId="0" applyNumberFormat="1" applyFont="1" applyFill="1" applyBorder="1" applyAlignment="1">
      <alignment horizontal="center" vertical="center"/>
    </xf>
    <xf numFmtId="6" fontId="2" fillId="14" borderId="0" xfId="0" applyNumberFormat="1" applyFont="1" applyFill="1" applyAlignment="1">
      <alignment horizontal="center" vertical="center"/>
    </xf>
    <xf numFmtId="0" fontId="5" fillId="12" borderId="0" xfId="0" applyFont="1" applyFill="1" applyAlignment="1">
      <alignment horizontal="center" vertical="center" wrapText="1"/>
    </xf>
    <xf numFmtId="0" fontId="2" fillId="21" borderId="0" xfId="0" applyFont="1" applyFill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6" fillId="6" borderId="0" xfId="0" applyFont="1" applyFill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0" fontId="6" fillId="9" borderId="0" xfId="0" applyFont="1" applyFill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0" fontId="2" fillId="11" borderId="0" xfId="0" applyFont="1" applyFill="1" applyAlignment="1">
      <alignment horizontal="center" vertical="center"/>
    </xf>
    <xf numFmtId="0" fontId="2" fillId="18" borderId="0" xfId="0" applyFont="1" applyFill="1" applyAlignment="1">
      <alignment horizontal="center" vertical="center" wrapText="1"/>
    </xf>
    <xf numFmtId="0" fontId="2" fillId="14" borderId="1" xfId="0" applyFont="1" applyFill="1" applyBorder="1" applyAlignment="1">
      <alignment horizontal="center" vertical="center"/>
    </xf>
    <xf numFmtId="0" fontId="2" fillId="14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 wrapText="1"/>
    </xf>
    <xf numFmtId="0" fontId="2" fillId="12" borderId="0" xfId="0" applyFont="1" applyFill="1" applyAlignment="1">
      <alignment horizontal="center" vertical="center" wrapText="1"/>
    </xf>
    <xf numFmtId="0" fontId="5" fillId="2" borderId="0" xfId="0" applyFont="1" applyFill="1" applyAlignment="1">
      <alignment horizontal="center"/>
    </xf>
    <xf numFmtId="8" fontId="2" fillId="20" borderId="1" xfId="0" applyNumberFormat="1" applyFont="1" applyFill="1" applyBorder="1" applyAlignment="1">
      <alignment horizontal="center" vertical="center"/>
    </xf>
    <xf numFmtId="6" fontId="2" fillId="15" borderId="1" xfId="0" applyNumberFormat="1" applyFont="1" applyFill="1" applyBorder="1" applyAlignment="1">
      <alignment horizontal="center" vertical="center"/>
    </xf>
    <xf numFmtId="6" fontId="2" fillId="15" borderId="0" xfId="0" applyNumberFormat="1" applyFont="1" applyFill="1" applyAlignment="1">
      <alignment horizontal="center" vertical="center"/>
    </xf>
    <xf numFmtId="0" fontId="2" fillId="15" borderId="1" xfId="0" applyFont="1" applyFill="1" applyBorder="1" applyAlignment="1">
      <alignment horizontal="center" vertical="center"/>
    </xf>
    <xf numFmtId="0" fontId="2" fillId="15" borderId="0" xfId="0" applyFont="1" applyFill="1" applyAlignment="1">
      <alignment horizontal="center" vertical="center"/>
    </xf>
    <xf numFmtId="0" fontId="6" fillId="22" borderId="1" xfId="0" applyFont="1" applyFill="1" applyBorder="1" applyAlignment="1">
      <alignment horizontal="center" vertical="center"/>
    </xf>
    <xf numFmtId="0" fontId="6" fillId="22" borderId="0" xfId="0" applyFont="1" applyFill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7" fillId="3" borderId="0" xfId="0" applyFont="1" applyFill="1" applyAlignment="1">
      <alignment horizontal="center" vertical="center" wrapText="1"/>
    </xf>
    <xf numFmtId="0" fontId="6" fillId="24" borderId="1" xfId="0" applyFont="1" applyFill="1" applyBorder="1" applyAlignment="1">
      <alignment horizontal="center" vertical="center"/>
    </xf>
    <xf numFmtId="0" fontId="2" fillId="21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5" fillId="13" borderId="0" xfId="0" applyFont="1" applyFill="1"/>
    <xf numFmtId="6" fontId="5" fillId="13" borderId="0" xfId="0" applyNumberFormat="1" applyFont="1" applyFill="1" applyBorder="1"/>
    <xf numFmtId="0" fontId="7" fillId="3" borderId="0" xfId="0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horizontal="center" vertical="center" wrapText="1"/>
    </xf>
    <xf numFmtId="0" fontId="6" fillId="23" borderId="0" xfId="0" applyFont="1" applyFill="1" applyBorder="1" applyAlignment="1">
      <alignment horizontal="center" vertical="center"/>
    </xf>
    <xf numFmtId="0" fontId="2" fillId="20" borderId="0" xfId="0" applyFont="1" applyFill="1" applyBorder="1" applyAlignment="1">
      <alignment horizontal="justify" vertical="center" wrapText="1"/>
    </xf>
    <xf numFmtId="6" fontId="2" fillId="20" borderId="0" xfId="0" applyNumberFormat="1" applyFont="1" applyFill="1" applyBorder="1"/>
    <xf numFmtId="0" fontId="2" fillId="20" borderId="0" xfId="0" applyFont="1" applyFill="1" applyBorder="1"/>
    <xf numFmtId="165" fontId="2" fillId="20" borderId="0" xfId="0" applyNumberFormat="1" applyFont="1" applyFill="1" applyBorder="1"/>
    <xf numFmtId="0" fontId="2" fillId="20" borderId="0" xfId="0" applyFont="1" applyFill="1" applyBorder="1" applyAlignment="1">
      <alignment horizontal="center" vertical="center"/>
    </xf>
    <xf numFmtId="8" fontId="2" fillId="20" borderId="0" xfId="0" applyNumberFormat="1" applyFont="1" applyFill="1" applyBorder="1" applyAlignment="1">
      <alignment horizontal="center" vertical="center"/>
    </xf>
    <xf numFmtId="0" fontId="6" fillId="24" borderId="0" xfId="0" applyFont="1" applyFill="1" applyBorder="1" applyAlignment="1">
      <alignment horizontal="center" vertical="center"/>
    </xf>
    <xf numFmtId="0" fontId="2" fillId="21" borderId="0" xfId="0" applyFont="1" applyFill="1" applyBorder="1" applyAlignment="1">
      <alignment horizontal="justify" vertical="center" wrapText="1"/>
    </xf>
    <xf numFmtId="6" fontId="2" fillId="21" borderId="0" xfId="0" applyNumberFormat="1" applyFont="1" applyFill="1" applyBorder="1"/>
    <xf numFmtId="0" fontId="2" fillId="21" borderId="0" xfId="0" applyFont="1" applyFill="1" applyBorder="1"/>
    <xf numFmtId="0" fontId="2" fillId="21" borderId="0" xfId="0" applyFont="1" applyFill="1" applyBorder="1" applyAlignment="1">
      <alignment horizontal="center" vertical="center"/>
    </xf>
    <xf numFmtId="0" fontId="6" fillId="6" borderId="0" xfId="0" applyFont="1" applyFill="1" applyBorder="1" applyAlignment="1">
      <alignment horizontal="center" vertical="center"/>
    </xf>
    <xf numFmtId="0" fontId="2" fillId="7" borderId="0" xfId="0" applyFont="1" applyFill="1" applyBorder="1" applyAlignment="1">
      <alignment horizontal="justify" vertical="center" wrapText="1"/>
    </xf>
    <xf numFmtId="6" fontId="2" fillId="7" borderId="0" xfId="0" applyNumberFormat="1" applyFont="1" applyFill="1" applyBorder="1"/>
    <xf numFmtId="0" fontId="2" fillId="7" borderId="0" xfId="0" applyFont="1" applyFill="1" applyBorder="1"/>
    <xf numFmtId="6" fontId="2" fillId="8" borderId="0" xfId="0" applyNumberFormat="1" applyFont="1" applyFill="1" applyBorder="1"/>
    <xf numFmtId="0" fontId="2" fillId="8" borderId="0" xfId="0" applyFont="1" applyFill="1" applyBorder="1" applyAlignment="1">
      <alignment horizontal="center" vertical="center"/>
    </xf>
    <xf numFmtId="0" fontId="6" fillId="9" borderId="0" xfId="0" applyFont="1" applyFill="1" applyBorder="1" applyAlignment="1">
      <alignment horizontal="center" vertical="center"/>
    </xf>
    <xf numFmtId="0" fontId="2" fillId="10" borderId="0" xfId="0" applyFont="1" applyFill="1" applyBorder="1" applyAlignment="1">
      <alignment horizontal="justify" vertical="center" wrapText="1"/>
    </xf>
    <xf numFmtId="6" fontId="2" fillId="10" borderId="0" xfId="0" applyNumberFormat="1" applyFont="1" applyFill="1" applyBorder="1"/>
    <xf numFmtId="0" fontId="2" fillId="10" borderId="0" xfId="0" applyFont="1" applyFill="1" applyBorder="1"/>
    <xf numFmtId="8" fontId="2" fillId="11" borderId="0" xfId="0" applyNumberFormat="1" applyFont="1" applyFill="1" applyBorder="1"/>
    <xf numFmtId="0" fontId="2" fillId="11" borderId="0" xfId="0" applyFont="1" applyFill="1" applyBorder="1" applyAlignment="1">
      <alignment horizontal="center" vertical="center"/>
    </xf>
    <xf numFmtId="8" fontId="2" fillId="20" borderId="0" xfId="0" applyNumberFormat="1" applyFont="1" applyFill="1" applyAlignment="1">
      <alignment horizontal="center" vertical="center"/>
    </xf>
    <xf numFmtId="8" fontId="2" fillId="21" borderId="1" xfId="0" applyNumberFormat="1" applyFont="1" applyFill="1" applyBorder="1" applyAlignment="1">
      <alignment horizontal="center" vertical="center"/>
    </xf>
    <xf numFmtId="8" fontId="2" fillId="21" borderId="0" xfId="0" applyNumberFormat="1" applyFont="1" applyFill="1" applyBorder="1" applyAlignment="1">
      <alignment horizontal="center" vertical="center"/>
    </xf>
    <xf numFmtId="8" fontId="2" fillId="21" borderId="0" xfId="0" applyNumberFormat="1" applyFont="1" applyFill="1" applyAlignment="1">
      <alignment horizontal="center" vertical="center"/>
    </xf>
    <xf numFmtId="8" fontId="2" fillId="8" borderId="1" xfId="0" applyNumberFormat="1" applyFont="1" applyFill="1" applyBorder="1" applyAlignment="1">
      <alignment horizontal="center" vertical="center"/>
    </xf>
    <xf numFmtId="8" fontId="2" fillId="8" borderId="0" xfId="0" applyNumberFormat="1" applyFont="1" applyFill="1" applyBorder="1" applyAlignment="1">
      <alignment horizontal="center" vertical="center"/>
    </xf>
    <xf numFmtId="8" fontId="2" fillId="8" borderId="0" xfId="0" applyNumberFormat="1" applyFont="1" applyFill="1" applyAlignment="1">
      <alignment horizontal="center" vertical="center"/>
    </xf>
    <xf numFmtId="8" fontId="2" fillId="11" borderId="1" xfId="0" applyNumberFormat="1" applyFont="1" applyFill="1" applyBorder="1" applyAlignment="1">
      <alignment horizontal="center" vertical="center"/>
    </xf>
    <xf numFmtId="8" fontId="2" fillId="11" borderId="0" xfId="0" applyNumberFormat="1" applyFont="1" applyFill="1" applyBorder="1" applyAlignment="1">
      <alignment horizontal="center" vertical="center"/>
    </xf>
    <xf numFmtId="8" fontId="2" fillId="11" borderId="0" xfId="0" applyNumberFormat="1" applyFont="1" applyFill="1" applyAlignment="1">
      <alignment horizontal="center" vertical="center"/>
    </xf>
    <xf numFmtId="8" fontId="2" fillId="18" borderId="0" xfId="0" applyNumberFormat="1" applyFont="1" applyFill="1" applyAlignment="1">
      <alignment horizontal="center" vertical="center"/>
    </xf>
    <xf numFmtId="8" fontId="5" fillId="18" borderId="7" xfId="0" applyNumberFormat="1" applyFont="1" applyFill="1" applyBorder="1" applyAlignment="1">
      <alignment horizontal="center" vertical="center" wrapText="1"/>
    </xf>
    <xf numFmtId="8" fontId="5" fillId="18" borderId="0" xfId="0" applyNumberFormat="1" applyFont="1" applyFill="1" applyAlignment="1">
      <alignment horizontal="center" vertical="center" wrapText="1"/>
    </xf>
    <xf numFmtId="8" fontId="5" fillId="19" borderId="11" xfId="0" applyNumberFormat="1" applyFont="1" applyFill="1" applyBorder="1" applyAlignment="1">
      <alignment horizontal="center" vertical="center" wrapText="1"/>
    </xf>
    <xf numFmtId="8" fontId="2" fillId="13" borderId="0" xfId="0" applyNumberFormat="1" applyFont="1" applyFill="1" applyAlignment="1">
      <alignment horizontal="center" vertical="center"/>
    </xf>
    <xf numFmtId="8" fontId="2" fillId="19" borderId="10" xfId="0" applyNumberFormat="1" applyFont="1" applyFill="1" applyBorder="1" applyAlignment="1">
      <alignment horizontal="center" vertical="center"/>
    </xf>
    <xf numFmtId="8" fontId="4" fillId="19" borderId="1" xfId="0" applyNumberFormat="1" applyFont="1" applyFill="1" applyBorder="1" applyAlignment="1">
      <alignment horizontal="center" vertical="center"/>
    </xf>
    <xf numFmtId="8" fontId="2" fillId="5" borderId="1" xfId="0" applyNumberFormat="1" applyFont="1" applyFill="1" applyBorder="1" applyAlignment="1">
      <alignment horizontal="center" vertical="center"/>
    </xf>
    <xf numFmtId="8" fontId="2" fillId="5" borderId="0" xfId="0" applyNumberFormat="1" applyFont="1" applyFill="1" applyAlignment="1">
      <alignment horizontal="center" vertical="center"/>
    </xf>
    <xf numFmtId="8" fontId="2" fillId="12" borderId="0" xfId="0" applyNumberFormat="1" applyFont="1" applyFill="1" applyAlignment="1">
      <alignment horizontal="center" vertical="center"/>
    </xf>
    <xf numFmtId="8" fontId="5" fillId="12" borderId="5" xfId="0" applyNumberFormat="1" applyFont="1" applyFill="1" applyBorder="1" applyAlignment="1">
      <alignment horizontal="center" vertical="center"/>
    </xf>
    <xf numFmtId="8" fontId="5" fillId="12" borderId="12" xfId="0" applyNumberFormat="1" applyFont="1" applyFill="1" applyBorder="1" applyAlignment="1">
      <alignment horizontal="center" vertical="center"/>
    </xf>
    <xf numFmtId="8" fontId="5" fillId="12" borderId="13" xfId="0" applyNumberFormat="1" applyFont="1" applyFill="1" applyBorder="1" applyAlignment="1">
      <alignment horizontal="center" vertical="center"/>
    </xf>
    <xf numFmtId="8" fontId="2" fillId="14" borderId="1" xfId="0" applyNumberFormat="1" applyFont="1" applyFill="1" applyBorder="1" applyAlignment="1">
      <alignment horizontal="center" vertical="center"/>
    </xf>
    <xf numFmtId="8" fontId="2" fillId="14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8">
    <dxf>
      <font>
        <strike val="0"/>
        <outline val="0"/>
        <shadow val="0"/>
        <u val="none"/>
        <vertAlign val="baseline"/>
        <sz val="10"/>
        <color theme="2" tint="-0.749992370372631"/>
        <name val="ZemestroStd"/>
        <scheme val="none"/>
      </font>
      <numFmt numFmtId="10" formatCode="&quot;$&quot;#,##0;[Red]\-&quot;$&quot;#,##0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theme="2" tint="-0.749992370372631"/>
        <name val="ZemestroStd"/>
        <scheme val="none"/>
      </font>
      <numFmt numFmtId="10" formatCode="&quot;$&quot;#,##0;[Red]\-&quot;$&quot;#,##0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theme="2" tint="-0.749992370372631"/>
        <name val="ZemestroStd"/>
        <scheme val="none"/>
      </font>
      <numFmt numFmtId="10" formatCode="&quot;$&quot;#,##0;[Red]\-&quot;$&quot;#,##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2" tint="-0.749992370372631"/>
        <name val="ZemestroStd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theme="2" tint="-0.749992370372631"/>
        <name val="ZemestroStd"/>
        <scheme val="none"/>
      </font>
      <numFmt numFmtId="10" formatCode="&quot;$&quot;#,##0;[Red]\-&quot;$&quot;#,##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2" tint="-0.749992370372631"/>
        <name val="ZemestroStd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theme="2" tint="-0.749992370372631"/>
        <name val="ZemestroStd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2" tint="-0.749992370372631"/>
        <name val="ZemestroStd"/>
        <scheme val="none"/>
      </font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colors>
    <mruColors>
      <color rgb="FF9999FF"/>
      <color rgb="FFFF99FF"/>
      <color rgb="FFFF66CC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B86AFC4-6CB5-49D3-92CB-198B1EFA4B31}" name="Precios" displayName="Precios" ref="A1:F22" totalsRowShown="0" headerRowDxfId="7" dataDxfId="6">
  <autoFilter ref="A1:F22" xr:uid="{FB86AFC4-6CB5-49D3-92CB-198B1EFA4B31}"/>
  <tableColumns count="6">
    <tableColumn id="1" xr3:uid="{27244283-338D-4FC0-922F-9F2319E2ED0F}" name="Producto o Servicio" dataDxfId="5"/>
    <tableColumn id="2" xr3:uid="{CC027627-B91D-4CC2-BCCC-1F2066B4FA02}" name="Precio" dataDxfId="4"/>
    <tableColumn id="3" xr3:uid="{A5ABA6C5-CB75-4693-BA9F-59EABB238945}" name="Unidades" dataDxfId="3"/>
    <tableColumn id="4" xr3:uid="{CCC6EA9F-7D37-4C4D-AB28-10E70C2D0B11}" name="Total Ventas" dataDxfId="2"/>
    <tableColumn id="5" xr3:uid="{CD266A97-55FC-4C62-9A08-E2A80B665E17}" name="Inversion Directa" dataDxfId="1"/>
    <tableColumn id="6" xr3:uid="{22F6558B-BB6F-4281-9867-A3C4249EAB6F}" name="Utilidad Directa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39997558519241921"/>
  </sheetPr>
  <dimension ref="A1:J221"/>
  <sheetViews>
    <sheetView tabSelected="1" zoomScaleNormal="100" workbookViewId="0">
      <pane ySplit="1" topLeftCell="A202" activePane="bottomLeft" state="frozen"/>
      <selection pane="bottomLeft" activeCell="A80" sqref="A80:I80"/>
    </sheetView>
  </sheetViews>
  <sheetFormatPr baseColWidth="10" defaultColWidth="9.140625" defaultRowHeight="14.25"/>
  <cols>
    <col min="1" max="1" width="11.85546875" style="48" customWidth="1"/>
    <col min="2" max="2" width="28.7109375" style="4" customWidth="1"/>
    <col min="3" max="3" width="20.5703125" style="4" customWidth="1"/>
    <col min="4" max="4" width="35.42578125" style="4" customWidth="1"/>
    <col min="5" max="5" width="33.5703125" style="4" customWidth="1"/>
    <col min="6" max="6" width="28.85546875" style="4" customWidth="1"/>
    <col min="7" max="7" width="19.85546875" style="4" customWidth="1"/>
    <col min="8" max="8" width="26.5703125" style="4" customWidth="1"/>
    <col min="9" max="9" width="28.5703125" style="4" customWidth="1"/>
    <col min="10" max="16384" width="9.140625" style="4"/>
  </cols>
  <sheetData>
    <row r="1" spans="1:10" s="6" customFormat="1" ht="57.75" customHeight="1">
      <c r="A1" s="83" t="s">
        <v>17</v>
      </c>
      <c r="B1" s="83" t="s">
        <v>27</v>
      </c>
      <c r="C1" s="84" t="s">
        <v>73</v>
      </c>
      <c r="D1" s="84" t="s">
        <v>82</v>
      </c>
      <c r="E1" s="84" t="s">
        <v>81</v>
      </c>
      <c r="F1" s="84" t="s">
        <v>69</v>
      </c>
      <c r="G1" s="84" t="s">
        <v>58</v>
      </c>
      <c r="H1" s="84" t="s">
        <v>67</v>
      </c>
      <c r="I1" s="84" t="s">
        <v>89</v>
      </c>
    </row>
    <row r="2" spans="1:10" ht="15">
      <c r="A2" s="135" t="s">
        <v>18</v>
      </c>
      <c r="B2" s="139"/>
      <c r="C2" s="139"/>
      <c r="D2" s="139"/>
      <c r="E2" s="139"/>
      <c r="F2" s="139"/>
      <c r="G2" s="140">
        <v>30</v>
      </c>
      <c r="H2" s="141">
        <v>500</v>
      </c>
      <c r="I2" s="142">
        <f>G2*H2</f>
        <v>15000</v>
      </c>
      <c r="J2" s="10"/>
    </row>
    <row r="3" spans="1:10" ht="15">
      <c r="A3" s="135" t="s">
        <v>19</v>
      </c>
      <c r="B3" s="139"/>
      <c r="C3" s="139"/>
      <c r="D3" s="139"/>
      <c r="E3" s="139"/>
      <c r="F3" s="139"/>
      <c r="G3" s="140">
        <v>300</v>
      </c>
      <c r="H3" s="141">
        <v>10</v>
      </c>
      <c r="I3" s="143">
        <f>G3*H3</f>
        <v>3000</v>
      </c>
      <c r="J3" s="10"/>
    </row>
    <row r="4" spans="1:10" ht="15">
      <c r="A4" s="135" t="s">
        <v>21</v>
      </c>
      <c r="B4" s="139"/>
      <c r="C4" s="139"/>
      <c r="D4" s="139"/>
      <c r="E4" s="139"/>
      <c r="F4" s="139"/>
      <c r="G4" s="140">
        <v>25</v>
      </c>
      <c r="H4" s="141">
        <v>50</v>
      </c>
      <c r="I4" s="143">
        <f>G4*H4</f>
        <v>1250</v>
      </c>
      <c r="J4" s="10"/>
    </row>
    <row r="5" spans="1:10" ht="15" customHeight="1">
      <c r="A5" s="149" t="s">
        <v>343</v>
      </c>
      <c r="B5" s="149"/>
      <c r="C5" s="149"/>
      <c r="D5" s="149"/>
      <c r="E5" s="149"/>
      <c r="F5" s="149"/>
      <c r="G5" s="149"/>
      <c r="H5" s="149"/>
      <c r="I5" s="149"/>
    </row>
    <row r="6" spans="1:10" ht="15">
      <c r="A6" s="7"/>
      <c r="B6" s="8" t="s">
        <v>342</v>
      </c>
      <c r="C6" s="57">
        <v>300</v>
      </c>
      <c r="D6" s="8"/>
      <c r="E6" s="8"/>
      <c r="F6" s="8"/>
      <c r="G6" s="9"/>
      <c r="H6" s="137"/>
      <c r="I6" s="138"/>
    </row>
    <row r="7" spans="1:10" ht="15">
      <c r="A7" s="7"/>
      <c r="B7" s="8" t="s">
        <v>341</v>
      </c>
      <c r="C7" s="57">
        <v>150</v>
      </c>
      <c r="D7" s="8" t="s">
        <v>109</v>
      </c>
      <c r="E7" s="8"/>
      <c r="F7" s="8"/>
      <c r="G7" s="9"/>
      <c r="H7" s="137"/>
      <c r="I7" s="138"/>
    </row>
    <row r="8" spans="1:10" ht="15">
      <c r="A8" s="7"/>
      <c r="B8" s="8" t="s">
        <v>330</v>
      </c>
      <c r="C8" s="57">
        <v>150</v>
      </c>
      <c r="D8" s="8" t="s">
        <v>331</v>
      </c>
      <c r="E8" s="8" t="s">
        <v>332</v>
      </c>
      <c r="F8" s="145">
        <v>1.5</v>
      </c>
      <c r="G8" s="9"/>
      <c r="H8" s="137"/>
      <c r="I8" s="138"/>
    </row>
    <row r="9" spans="1:10" ht="15">
      <c r="A9" s="7"/>
      <c r="B9" s="8" t="s">
        <v>326</v>
      </c>
      <c r="C9" s="57">
        <v>50</v>
      </c>
      <c r="D9" s="8" t="s">
        <v>325</v>
      </c>
      <c r="E9" s="8"/>
      <c r="F9" s="8"/>
      <c r="G9" s="9"/>
      <c r="H9" s="137"/>
      <c r="I9" s="138"/>
    </row>
    <row r="10" spans="1:10" ht="15">
      <c r="A10" s="7"/>
      <c r="B10" s="8" t="s">
        <v>324</v>
      </c>
      <c r="C10" s="57">
        <v>50</v>
      </c>
      <c r="D10" s="8" t="s">
        <v>325</v>
      </c>
      <c r="E10" s="8"/>
      <c r="F10" s="8"/>
      <c r="G10" s="9"/>
      <c r="H10" s="137"/>
      <c r="I10" s="138"/>
    </row>
    <row r="11" spans="1:10" ht="15">
      <c r="A11" s="7"/>
      <c r="B11" s="8" t="s">
        <v>323</v>
      </c>
      <c r="C11" s="57">
        <v>60</v>
      </c>
      <c r="D11" s="8" t="s">
        <v>329</v>
      </c>
      <c r="E11" s="8" t="s">
        <v>328</v>
      </c>
      <c r="F11" s="145">
        <v>1.2</v>
      </c>
      <c r="G11" s="9"/>
      <c r="H11" s="137"/>
      <c r="I11" s="138"/>
    </row>
    <row r="12" spans="1:10" ht="15">
      <c r="A12" s="7"/>
      <c r="B12" s="8" t="s">
        <v>322</v>
      </c>
      <c r="C12" s="57">
        <v>60</v>
      </c>
      <c r="D12" s="8" t="s">
        <v>329</v>
      </c>
      <c r="E12" s="8" t="s">
        <v>328</v>
      </c>
      <c r="F12" s="145">
        <v>1.2</v>
      </c>
      <c r="G12" s="9"/>
      <c r="H12" s="137"/>
      <c r="I12" s="138"/>
    </row>
    <row r="13" spans="1:10" ht="15">
      <c r="A13" s="7"/>
      <c r="B13" s="8" t="s">
        <v>321</v>
      </c>
      <c r="C13" s="57">
        <v>60</v>
      </c>
      <c r="D13" s="8" t="s">
        <v>329</v>
      </c>
      <c r="E13" s="8" t="s">
        <v>328</v>
      </c>
      <c r="F13" s="145">
        <v>1.2</v>
      </c>
      <c r="G13" s="9"/>
      <c r="H13" s="137"/>
      <c r="I13" s="138"/>
    </row>
    <row r="14" spans="1:10" ht="15">
      <c r="A14" s="7"/>
      <c r="B14" s="8" t="s">
        <v>320</v>
      </c>
      <c r="C14" s="57">
        <v>60</v>
      </c>
      <c r="D14" s="8" t="s">
        <v>329</v>
      </c>
      <c r="E14" s="8" t="s">
        <v>328</v>
      </c>
      <c r="F14" s="145">
        <v>1.2</v>
      </c>
      <c r="G14" s="9"/>
      <c r="H14" s="137"/>
      <c r="I14" s="138"/>
    </row>
    <row r="15" spans="1:10" ht="15">
      <c r="A15" s="7"/>
      <c r="B15" s="8" t="s">
        <v>319</v>
      </c>
      <c r="C15" s="57">
        <v>60</v>
      </c>
      <c r="D15" s="8" t="s">
        <v>327</v>
      </c>
      <c r="E15" s="8"/>
      <c r="F15" s="8"/>
      <c r="G15" s="9"/>
      <c r="H15" s="137"/>
      <c r="I15" s="138"/>
    </row>
    <row r="16" spans="1:10" ht="15">
      <c r="A16" s="7"/>
      <c r="B16" s="8" t="s">
        <v>346</v>
      </c>
      <c r="C16" s="57">
        <v>76</v>
      </c>
      <c r="D16" s="8" t="s">
        <v>347</v>
      </c>
      <c r="E16" s="8"/>
      <c r="F16" s="8"/>
      <c r="G16" s="9"/>
      <c r="H16" s="137"/>
      <c r="I16" s="138"/>
    </row>
    <row r="17" spans="1:9" ht="15">
      <c r="A17" s="7"/>
      <c r="B17" s="8" t="s">
        <v>301</v>
      </c>
      <c r="C17" s="57">
        <v>60</v>
      </c>
      <c r="D17" s="8" t="s">
        <v>303</v>
      </c>
      <c r="E17" s="8" t="s">
        <v>302</v>
      </c>
      <c r="F17" s="57">
        <v>1</v>
      </c>
      <c r="G17" s="9"/>
      <c r="H17" s="137"/>
      <c r="I17" s="138"/>
    </row>
    <row r="18" spans="1:9" ht="15">
      <c r="A18" s="7"/>
      <c r="B18" s="196" t="s">
        <v>350</v>
      </c>
      <c r="C18" s="197">
        <f>SUM(C6:C17)</f>
        <v>1136</v>
      </c>
      <c r="D18" s="8"/>
      <c r="E18" s="8"/>
      <c r="F18" s="57"/>
      <c r="G18" s="9"/>
      <c r="H18" s="137"/>
      <c r="I18" s="138"/>
    </row>
    <row r="19" spans="1:9" ht="15">
      <c r="A19" s="183" t="s">
        <v>94</v>
      </c>
      <c r="B19" s="183"/>
      <c r="C19" s="183"/>
      <c r="D19" s="183"/>
      <c r="E19" s="183"/>
      <c r="F19" s="183"/>
      <c r="G19" s="183"/>
      <c r="H19" s="183"/>
      <c r="I19" s="183"/>
    </row>
    <row r="20" spans="1:9">
      <c r="A20" s="103"/>
      <c r="B20" s="104" t="s">
        <v>195</v>
      </c>
      <c r="C20" s="105">
        <v>60</v>
      </c>
      <c r="D20" s="153" t="s">
        <v>240</v>
      </c>
      <c r="E20" s="153"/>
      <c r="F20" s="103"/>
      <c r="G20" s="103"/>
      <c r="H20" s="103"/>
      <c r="I20" s="103"/>
    </row>
    <row r="21" spans="1:9">
      <c r="A21" s="103"/>
      <c r="B21" s="104" t="s">
        <v>196</v>
      </c>
      <c r="C21" s="105">
        <v>10</v>
      </c>
      <c r="D21" s="153" t="s">
        <v>241</v>
      </c>
      <c r="E21" s="153"/>
      <c r="F21" s="103"/>
      <c r="G21" s="103"/>
      <c r="H21" s="103"/>
      <c r="I21" s="103"/>
    </row>
    <row r="22" spans="1:9">
      <c r="A22" s="103"/>
      <c r="B22" s="104" t="s">
        <v>200</v>
      </c>
      <c r="C22" s="105">
        <v>30</v>
      </c>
      <c r="D22" s="153" t="s">
        <v>304</v>
      </c>
      <c r="E22" s="153"/>
      <c r="F22" s="103"/>
      <c r="G22" s="103"/>
      <c r="H22" s="103"/>
      <c r="I22" s="103"/>
    </row>
    <row r="23" spans="1:9">
      <c r="A23" s="103"/>
      <c r="B23" s="104" t="s">
        <v>34</v>
      </c>
      <c r="C23" s="105">
        <v>10</v>
      </c>
      <c r="D23" s="153" t="s">
        <v>243</v>
      </c>
      <c r="E23" s="153"/>
      <c r="F23" s="103"/>
      <c r="G23" s="103"/>
      <c r="H23" s="103"/>
      <c r="I23" s="103"/>
    </row>
    <row r="24" spans="1:9">
      <c r="A24" s="103"/>
      <c r="B24" s="104" t="s">
        <v>66</v>
      </c>
      <c r="C24" s="105">
        <v>10</v>
      </c>
      <c r="D24" s="153" t="s">
        <v>243</v>
      </c>
      <c r="E24" s="153"/>
      <c r="F24" s="103"/>
      <c r="G24" s="103"/>
      <c r="H24" s="103"/>
      <c r="I24" s="103"/>
    </row>
    <row r="25" spans="1:9">
      <c r="A25" s="103"/>
      <c r="B25" s="104" t="s">
        <v>36</v>
      </c>
      <c r="C25" s="105">
        <v>50</v>
      </c>
      <c r="D25" s="153" t="s">
        <v>242</v>
      </c>
      <c r="E25" s="153"/>
      <c r="F25" s="103"/>
      <c r="G25" s="103"/>
      <c r="H25" s="103"/>
      <c r="I25" s="103"/>
    </row>
    <row r="26" spans="1:9">
      <c r="A26" s="173" t="s">
        <v>24</v>
      </c>
      <c r="B26" s="1" t="s">
        <v>31</v>
      </c>
      <c r="C26" s="2">
        <v>25</v>
      </c>
      <c r="D26" s="1" t="s">
        <v>76</v>
      </c>
      <c r="E26" s="1" t="s">
        <v>97</v>
      </c>
      <c r="F26" s="3">
        <v>8.3000000000000007</v>
      </c>
      <c r="G26" s="148">
        <f>SUM(F26:F28)</f>
        <v>316.60000000000002</v>
      </c>
      <c r="H26" s="147">
        <v>3</v>
      </c>
      <c r="I26" s="148">
        <f>G26*H26</f>
        <v>949.80000000000007</v>
      </c>
    </row>
    <row r="27" spans="1:9">
      <c r="A27" s="173"/>
      <c r="B27" s="1" t="s">
        <v>29</v>
      </c>
      <c r="C27" s="2">
        <v>25</v>
      </c>
      <c r="D27" s="1" t="s">
        <v>76</v>
      </c>
      <c r="E27" s="1" t="s">
        <v>97</v>
      </c>
      <c r="F27" s="3">
        <v>8.3000000000000007</v>
      </c>
      <c r="G27" s="148"/>
      <c r="H27" s="147"/>
      <c r="I27" s="148"/>
    </row>
    <row r="28" spans="1:9">
      <c r="A28" s="173"/>
      <c r="B28" s="1" t="s">
        <v>28</v>
      </c>
      <c r="C28" s="2">
        <v>900</v>
      </c>
      <c r="D28" s="1" t="s">
        <v>96</v>
      </c>
      <c r="E28" s="1" t="s">
        <v>98</v>
      </c>
      <c r="F28" s="5">
        <v>300</v>
      </c>
      <c r="G28" s="148"/>
      <c r="H28" s="147"/>
      <c r="I28" s="148"/>
    </row>
    <row r="29" spans="1:9">
      <c r="A29" s="6"/>
      <c r="B29" s="11" t="s">
        <v>59</v>
      </c>
      <c r="C29" s="12">
        <f>SUM(C26:C28)</f>
        <v>950</v>
      </c>
    </row>
    <row r="30" spans="1:9">
      <c r="A30" s="6"/>
      <c r="B30" s="13" t="s">
        <v>68</v>
      </c>
      <c r="C30" s="14" t="s">
        <v>95</v>
      </c>
    </row>
    <row r="31" spans="1:9">
      <c r="A31" s="174" t="s">
        <v>25</v>
      </c>
      <c r="B31" s="15" t="s">
        <v>4</v>
      </c>
      <c r="C31" s="16">
        <v>25</v>
      </c>
      <c r="D31" s="15" t="s">
        <v>76</v>
      </c>
      <c r="E31" s="15" t="s">
        <v>100</v>
      </c>
      <c r="F31" s="17">
        <v>8.3000000000000007</v>
      </c>
      <c r="G31" s="168">
        <f>SUM(F31:F33)</f>
        <v>216.6</v>
      </c>
      <c r="H31" s="179">
        <v>3</v>
      </c>
      <c r="I31" s="168">
        <f>G31*H31</f>
        <v>649.79999999999995</v>
      </c>
    </row>
    <row r="32" spans="1:9">
      <c r="A32" s="175"/>
      <c r="B32" s="18" t="s">
        <v>5</v>
      </c>
      <c r="C32" s="19">
        <v>25</v>
      </c>
      <c r="D32" s="18" t="s">
        <v>76</v>
      </c>
      <c r="E32" s="18" t="s">
        <v>100</v>
      </c>
      <c r="F32" s="20">
        <v>8.3000000000000007</v>
      </c>
      <c r="G32" s="169"/>
      <c r="H32" s="180"/>
      <c r="I32" s="169"/>
    </row>
    <row r="33" spans="1:9">
      <c r="A33" s="175"/>
      <c r="B33" s="18" t="s">
        <v>25</v>
      </c>
      <c r="C33" s="19">
        <v>600</v>
      </c>
      <c r="D33" s="18" t="s">
        <v>99</v>
      </c>
      <c r="E33" s="18" t="s">
        <v>101</v>
      </c>
      <c r="F33" s="21">
        <v>200</v>
      </c>
      <c r="G33" s="169"/>
      <c r="H33" s="180"/>
      <c r="I33" s="169"/>
    </row>
    <row r="34" spans="1:9">
      <c r="A34" s="6"/>
      <c r="B34" s="22" t="s">
        <v>59</v>
      </c>
      <c r="C34" s="16">
        <f>SUM(C31:C33)</f>
        <v>650</v>
      </c>
    </row>
    <row r="35" spans="1:9">
      <c r="A35" s="6"/>
      <c r="B35" s="23" t="s">
        <v>68</v>
      </c>
      <c r="C35" s="24" t="s">
        <v>108</v>
      </c>
    </row>
    <row r="36" spans="1:9">
      <c r="A36" s="191" t="s">
        <v>26</v>
      </c>
      <c r="B36" s="25" t="s">
        <v>29</v>
      </c>
      <c r="C36" s="26">
        <v>25</v>
      </c>
      <c r="D36" s="25" t="s">
        <v>76</v>
      </c>
      <c r="E36" s="25" t="s">
        <v>103</v>
      </c>
      <c r="F36" s="27">
        <v>8.3000000000000007</v>
      </c>
      <c r="G36" s="154">
        <f>SUM(F36:F38)</f>
        <v>66.599999999999994</v>
      </c>
      <c r="H36" s="156">
        <v>3</v>
      </c>
      <c r="I36" s="154">
        <f>G36*H36</f>
        <v>199.79999999999998</v>
      </c>
    </row>
    <row r="37" spans="1:9">
      <c r="A37" s="159"/>
      <c r="B37" s="28" t="s">
        <v>30</v>
      </c>
      <c r="C37" s="29">
        <v>25</v>
      </c>
      <c r="D37" s="28" t="s">
        <v>76</v>
      </c>
      <c r="E37" s="28" t="s">
        <v>103</v>
      </c>
      <c r="F37" s="30">
        <v>8.3000000000000007</v>
      </c>
      <c r="G37" s="155"/>
      <c r="H37" s="157"/>
      <c r="I37" s="155"/>
    </row>
    <row r="38" spans="1:9">
      <c r="A38" s="159"/>
      <c r="B38" s="28" t="s">
        <v>26</v>
      </c>
      <c r="C38" s="29">
        <v>150</v>
      </c>
      <c r="D38" s="28" t="s">
        <v>102</v>
      </c>
      <c r="E38" s="28" t="s">
        <v>104</v>
      </c>
      <c r="F38" s="31">
        <v>50</v>
      </c>
      <c r="G38" s="155"/>
      <c r="H38" s="157"/>
      <c r="I38" s="155"/>
    </row>
    <row r="39" spans="1:9">
      <c r="A39" s="6"/>
      <c r="B39" s="25" t="s">
        <v>59</v>
      </c>
      <c r="C39" s="26">
        <f>SUM(C36:C38)</f>
        <v>200</v>
      </c>
    </row>
    <row r="40" spans="1:9">
      <c r="A40" s="6"/>
      <c r="B40" s="28" t="s">
        <v>68</v>
      </c>
      <c r="C40" s="32" t="s">
        <v>107</v>
      </c>
    </row>
    <row r="41" spans="1:9">
      <c r="A41" s="189" t="s">
        <v>20</v>
      </c>
      <c r="B41" s="33" t="s">
        <v>0</v>
      </c>
      <c r="C41" s="34">
        <v>280</v>
      </c>
      <c r="D41" s="35" t="s">
        <v>226</v>
      </c>
      <c r="E41" s="35" t="s">
        <v>225</v>
      </c>
      <c r="F41" s="36">
        <v>14</v>
      </c>
      <c r="G41" s="185">
        <f>SUM(F41:F43)</f>
        <v>35</v>
      </c>
      <c r="H41" s="187">
        <v>20</v>
      </c>
      <c r="I41" s="185">
        <f>G41*H41</f>
        <v>700</v>
      </c>
    </row>
    <row r="42" spans="1:9">
      <c r="A42" s="190"/>
      <c r="B42" s="37" t="s">
        <v>1</v>
      </c>
      <c r="C42" s="38">
        <v>320</v>
      </c>
      <c r="D42" s="39" t="s">
        <v>223</v>
      </c>
      <c r="E42" s="39" t="s">
        <v>224</v>
      </c>
      <c r="F42" s="40">
        <v>16</v>
      </c>
      <c r="G42" s="186"/>
      <c r="H42" s="188"/>
      <c r="I42" s="186"/>
    </row>
    <row r="43" spans="1:9">
      <c r="A43" s="190"/>
      <c r="B43" s="37" t="s">
        <v>2</v>
      </c>
      <c r="C43" s="38">
        <v>100</v>
      </c>
      <c r="D43" s="39" t="s">
        <v>109</v>
      </c>
      <c r="E43" s="39" t="s">
        <v>105</v>
      </c>
      <c r="F43" s="40">
        <v>5</v>
      </c>
      <c r="G43" s="186"/>
      <c r="H43" s="188"/>
      <c r="I43" s="186"/>
    </row>
    <row r="44" spans="1:9">
      <c r="A44" s="6"/>
      <c r="B44" s="41" t="s">
        <v>59</v>
      </c>
      <c r="C44" s="34">
        <f>SUM(C41:C43)</f>
        <v>700</v>
      </c>
    </row>
    <row r="45" spans="1:9">
      <c r="A45" s="6"/>
      <c r="B45" s="42" t="s">
        <v>68</v>
      </c>
      <c r="C45" s="43" t="s">
        <v>106</v>
      </c>
    </row>
    <row r="46" spans="1:9">
      <c r="A46" s="160" t="s">
        <v>192</v>
      </c>
      <c r="B46" s="99" t="s">
        <v>193</v>
      </c>
      <c r="C46" s="87">
        <v>100</v>
      </c>
      <c r="D46" s="88" t="s">
        <v>102</v>
      </c>
      <c r="E46" s="88" t="s">
        <v>203</v>
      </c>
      <c r="F46" s="101">
        <v>50</v>
      </c>
      <c r="G46" s="162">
        <f>SUM(F46:F48)</f>
        <v>75</v>
      </c>
      <c r="H46" s="164">
        <v>2</v>
      </c>
      <c r="I46" s="162">
        <f>G46*H46</f>
        <v>150</v>
      </c>
    </row>
    <row r="47" spans="1:9">
      <c r="A47" s="161"/>
      <c r="B47" s="100" t="s">
        <v>4</v>
      </c>
      <c r="C47" s="90">
        <v>25</v>
      </c>
      <c r="D47" s="91" t="s">
        <v>76</v>
      </c>
      <c r="E47" s="91" t="s">
        <v>202</v>
      </c>
      <c r="F47" s="102">
        <v>12.5</v>
      </c>
      <c r="G47" s="163"/>
      <c r="H47" s="165"/>
      <c r="I47" s="165"/>
    </row>
    <row r="48" spans="1:9">
      <c r="A48" s="161"/>
      <c r="B48" s="100" t="s">
        <v>5</v>
      </c>
      <c r="C48" s="90">
        <v>25</v>
      </c>
      <c r="D48" s="91" t="s">
        <v>76</v>
      </c>
      <c r="E48" s="91" t="s">
        <v>202</v>
      </c>
      <c r="F48" s="102">
        <v>12.5</v>
      </c>
      <c r="G48" s="163"/>
      <c r="H48" s="165"/>
      <c r="I48" s="165"/>
    </row>
    <row r="49" spans="1:9">
      <c r="A49" s="6"/>
      <c r="B49" s="86" t="s">
        <v>59</v>
      </c>
      <c r="C49" s="87">
        <f>SUM(C46:C48)</f>
        <v>150</v>
      </c>
    </row>
    <row r="50" spans="1:9">
      <c r="A50" s="6"/>
      <c r="B50" s="89" t="s">
        <v>68</v>
      </c>
      <c r="C50" s="90" t="s">
        <v>204</v>
      </c>
    </row>
    <row r="51" spans="1:9" ht="15" customHeight="1">
      <c r="A51" s="166" t="s">
        <v>194</v>
      </c>
      <c r="B51" s="98" t="s">
        <v>195</v>
      </c>
      <c r="C51" s="94"/>
      <c r="D51" s="95" t="s">
        <v>210</v>
      </c>
      <c r="E51" s="95" t="s">
        <v>220</v>
      </c>
      <c r="F51" s="107">
        <v>0.6</v>
      </c>
      <c r="G51" s="227">
        <f>SUM(F51:F59)</f>
        <v>83.15</v>
      </c>
      <c r="H51" s="171">
        <v>2</v>
      </c>
      <c r="I51" s="227">
        <f>G51*H51</f>
        <v>166.3</v>
      </c>
    </row>
    <row r="52" spans="1:9">
      <c r="A52" s="166"/>
      <c r="B52" s="98" t="s">
        <v>196</v>
      </c>
      <c r="C52" s="94"/>
      <c r="D52" s="95" t="s">
        <v>211</v>
      </c>
      <c r="E52" s="95" t="s">
        <v>221</v>
      </c>
      <c r="F52" s="107">
        <v>0.25</v>
      </c>
      <c r="G52" s="227"/>
      <c r="H52" s="171"/>
      <c r="I52" s="227"/>
    </row>
    <row r="53" spans="1:9">
      <c r="A53" s="166"/>
      <c r="B53" s="98" t="s">
        <v>200</v>
      </c>
      <c r="C53" s="94"/>
      <c r="D53" s="95" t="s">
        <v>348</v>
      </c>
      <c r="E53" s="95" t="s">
        <v>207</v>
      </c>
      <c r="F53" s="106">
        <v>1</v>
      </c>
      <c r="G53" s="227"/>
      <c r="H53" s="171"/>
      <c r="I53" s="227"/>
    </row>
    <row r="54" spans="1:9">
      <c r="A54" s="166"/>
      <c r="B54" s="98" t="s">
        <v>197</v>
      </c>
      <c r="C54" s="94">
        <v>50</v>
      </c>
      <c r="D54" s="95" t="s">
        <v>205</v>
      </c>
      <c r="E54" s="95" t="s">
        <v>222</v>
      </c>
      <c r="F54" s="106">
        <v>25</v>
      </c>
      <c r="G54" s="227"/>
      <c r="H54" s="171"/>
      <c r="I54" s="227"/>
    </row>
    <row r="55" spans="1:9">
      <c r="A55" s="166"/>
      <c r="B55" s="98" t="s">
        <v>346</v>
      </c>
      <c r="C55" s="94"/>
      <c r="D55" s="95" t="s">
        <v>347</v>
      </c>
      <c r="E55" s="95" t="s">
        <v>349</v>
      </c>
      <c r="F55" s="106">
        <v>6.3</v>
      </c>
      <c r="G55" s="227"/>
      <c r="H55" s="171"/>
      <c r="I55" s="227"/>
    </row>
    <row r="56" spans="1:9">
      <c r="A56" s="166"/>
      <c r="B56" s="98" t="s">
        <v>4</v>
      </c>
      <c r="C56" s="94">
        <v>25</v>
      </c>
      <c r="D56" s="95" t="s">
        <v>76</v>
      </c>
      <c r="E56" s="95" t="s">
        <v>206</v>
      </c>
      <c r="F56" s="107">
        <v>12.5</v>
      </c>
      <c r="G56" s="227"/>
      <c r="H56" s="171"/>
      <c r="I56" s="227"/>
    </row>
    <row r="57" spans="1:9">
      <c r="A57" s="166"/>
      <c r="B57" s="98" t="s">
        <v>5</v>
      </c>
      <c r="C57" s="94">
        <v>25</v>
      </c>
      <c r="D57" s="95" t="s">
        <v>76</v>
      </c>
      <c r="E57" s="95" t="s">
        <v>206</v>
      </c>
      <c r="F57" s="107">
        <v>12.5</v>
      </c>
      <c r="G57" s="227"/>
      <c r="H57" s="171"/>
      <c r="I57" s="227"/>
    </row>
    <row r="58" spans="1:9">
      <c r="A58" s="166"/>
      <c r="B58" s="98" t="s">
        <v>198</v>
      </c>
      <c r="C58" s="94">
        <v>25</v>
      </c>
      <c r="D58" s="95" t="s">
        <v>76</v>
      </c>
      <c r="E58" s="95" t="s">
        <v>206</v>
      </c>
      <c r="F58" s="107">
        <v>12.5</v>
      </c>
      <c r="G58" s="227"/>
      <c r="H58" s="171"/>
      <c r="I58" s="227"/>
    </row>
    <row r="59" spans="1:9">
      <c r="A59" s="166"/>
      <c r="B59" s="98" t="s">
        <v>199</v>
      </c>
      <c r="C59" s="94">
        <v>25</v>
      </c>
      <c r="D59" s="95" t="s">
        <v>76</v>
      </c>
      <c r="E59" s="95" t="s">
        <v>206</v>
      </c>
      <c r="F59" s="107">
        <v>12.5</v>
      </c>
      <c r="G59" s="227"/>
      <c r="H59" s="171"/>
      <c r="I59" s="227"/>
    </row>
    <row r="60" spans="1:9">
      <c r="A60" s="6"/>
      <c r="B60" s="92" t="s">
        <v>59</v>
      </c>
      <c r="C60" s="93">
        <f>SUM(C54:C59)</f>
        <v>150</v>
      </c>
    </row>
    <row r="61" spans="1:9">
      <c r="A61" s="6"/>
      <c r="B61" s="96" t="s">
        <v>68</v>
      </c>
      <c r="C61" s="97" t="s">
        <v>201</v>
      </c>
    </row>
    <row r="62" spans="1:9">
      <c r="A62" s="172" t="s">
        <v>22</v>
      </c>
      <c r="B62" s="44" t="s">
        <v>4</v>
      </c>
      <c r="C62" s="12">
        <v>25</v>
      </c>
      <c r="D62" s="45" t="s">
        <v>76</v>
      </c>
      <c r="E62" s="45" t="s">
        <v>217</v>
      </c>
      <c r="F62" s="46">
        <v>2.77</v>
      </c>
      <c r="G62" s="228">
        <f>SUM(F62:F68)</f>
        <v>39.959999999999994</v>
      </c>
      <c r="H62" s="146">
        <v>9</v>
      </c>
      <c r="I62" s="228">
        <f>G62*H62</f>
        <v>359.63999999999993</v>
      </c>
    </row>
    <row r="63" spans="1:9">
      <c r="A63" s="173"/>
      <c r="B63" s="47" t="s">
        <v>5</v>
      </c>
      <c r="C63" s="2">
        <v>25</v>
      </c>
      <c r="D63" s="1" t="s">
        <v>76</v>
      </c>
      <c r="E63" s="1" t="s">
        <v>217</v>
      </c>
      <c r="F63" s="3">
        <v>2.77</v>
      </c>
      <c r="G63" s="230"/>
      <c r="H63" s="147"/>
      <c r="I63" s="230"/>
    </row>
    <row r="64" spans="1:9">
      <c r="A64" s="173"/>
      <c r="B64" s="47" t="s">
        <v>32</v>
      </c>
      <c r="C64" s="2">
        <v>150</v>
      </c>
      <c r="D64" s="1" t="s">
        <v>112</v>
      </c>
      <c r="E64" s="1" t="s">
        <v>219</v>
      </c>
      <c r="F64" s="3">
        <v>16.66</v>
      </c>
      <c r="G64" s="230"/>
      <c r="H64" s="147"/>
      <c r="I64" s="230"/>
    </row>
    <row r="65" spans="1:9">
      <c r="A65" s="173"/>
      <c r="B65" s="47" t="s">
        <v>33</v>
      </c>
      <c r="C65" s="2">
        <v>150</v>
      </c>
      <c r="D65" s="1" t="s">
        <v>112</v>
      </c>
      <c r="E65" s="1" t="s">
        <v>219</v>
      </c>
      <c r="F65" s="3">
        <v>16.66</v>
      </c>
      <c r="G65" s="230"/>
      <c r="H65" s="147"/>
      <c r="I65" s="230"/>
    </row>
    <row r="66" spans="1:9">
      <c r="A66" s="173"/>
      <c r="B66" s="47" t="s">
        <v>34</v>
      </c>
      <c r="C66" s="2"/>
      <c r="D66" s="1" t="s">
        <v>208</v>
      </c>
      <c r="E66" s="1" t="s">
        <v>214</v>
      </c>
      <c r="F66" s="3">
        <v>0.05</v>
      </c>
      <c r="G66" s="230"/>
      <c r="H66" s="147"/>
      <c r="I66" s="230"/>
    </row>
    <row r="67" spans="1:9">
      <c r="A67" s="173"/>
      <c r="B67" s="47" t="s">
        <v>66</v>
      </c>
      <c r="C67" s="2"/>
      <c r="D67" s="1" t="s">
        <v>208</v>
      </c>
      <c r="E67" s="1" t="s">
        <v>214</v>
      </c>
      <c r="F67" s="3">
        <v>0.05</v>
      </c>
      <c r="G67" s="230"/>
      <c r="H67" s="147"/>
      <c r="I67" s="230"/>
    </row>
    <row r="68" spans="1:9">
      <c r="A68" s="173"/>
      <c r="B68" s="47" t="s">
        <v>36</v>
      </c>
      <c r="C68" s="2"/>
      <c r="D68" s="1" t="s">
        <v>209</v>
      </c>
      <c r="E68" s="1" t="s">
        <v>215</v>
      </c>
      <c r="F68" s="5">
        <v>1</v>
      </c>
      <c r="G68" s="230"/>
      <c r="H68" s="147"/>
      <c r="I68" s="230"/>
    </row>
    <row r="69" spans="1:9">
      <c r="A69" s="173"/>
      <c r="B69" s="47" t="s">
        <v>35</v>
      </c>
      <c r="C69" s="2">
        <v>0</v>
      </c>
      <c r="D69" s="1"/>
      <c r="E69" s="1" t="s">
        <v>216</v>
      </c>
      <c r="F69" s="5">
        <v>0</v>
      </c>
      <c r="G69" s="230"/>
      <c r="H69" s="147"/>
      <c r="I69" s="230"/>
    </row>
    <row r="70" spans="1:9">
      <c r="B70" s="49" t="s">
        <v>59</v>
      </c>
      <c r="C70" s="12">
        <f>SUM(C62:C69)</f>
        <v>350</v>
      </c>
    </row>
    <row r="71" spans="1:9">
      <c r="B71" s="50" t="s">
        <v>68</v>
      </c>
      <c r="C71" s="14" t="s">
        <v>218</v>
      </c>
    </row>
    <row r="72" spans="1:9">
      <c r="A72" s="174" t="s">
        <v>23</v>
      </c>
      <c r="B72" s="51" t="s">
        <v>4</v>
      </c>
      <c r="C72" s="16">
        <v>25</v>
      </c>
      <c r="D72" s="15" t="s">
        <v>76</v>
      </c>
      <c r="E72" s="15" t="s">
        <v>111</v>
      </c>
      <c r="F72" s="17">
        <v>1.25</v>
      </c>
      <c r="G72" s="247">
        <f>SUM(F72:F74)</f>
        <v>4.25</v>
      </c>
      <c r="H72" s="179">
        <v>20</v>
      </c>
      <c r="I72" s="247">
        <f>G72*H72</f>
        <v>85</v>
      </c>
    </row>
    <row r="73" spans="1:9">
      <c r="A73" s="175"/>
      <c r="B73" s="52" t="s">
        <v>333</v>
      </c>
      <c r="C73" s="19"/>
      <c r="D73" s="18" t="s">
        <v>335</v>
      </c>
      <c r="E73" s="18" t="s">
        <v>340</v>
      </c>
      <c r="F73" s="21">
        <v>2</v>
      </c>
      <c r="G73" s="248"/>
      <c r="H73" s="180"/>
      <c r="I73" s="248"/>
    </row>
    <row r="74" spans="1:9">
      <c r="A74" s="175"/>
      <c r="B74" s="52" t="s">
        <v>36</v>
      </c>
      <c r="C74" s="19"/>
      <c r="D74" s="18" t="s">
        <v>209</v>
      </c>
      <c r="E74" s="18" t="s">
        <v>212</v>
      </c>
      <c r="F74" s="21">
        <v>1</v>
      </c>
      <c r="G74" s="248"/>
      <c r="H74" s="180"/>
      <c r="I74" s="248"/>
    </row>
    <row r="75" spans="1:9">
      <c r="A75" s="175"/>
      <c r="B75" s="52" t="s">
        <v>65</v>
      </c>
      <c r="C75" s="19">
        <v>0</v>
      </c>
      <c r="D75" s="18"/>
      <c r="E75" s="18" t="s">
        <v>213</v>
      </c>
      <c r="F75" s="21">
        <v>0</v>
      </c>
      <c r="G75" s="248"/>
      <c r="H75" s="180"/>
      <c r="I75" s="248"/>
    </row>
    <row r="76" spans="1:9" ht="17.25" customHeight="1">
      <c r="A76" s="6"/>
      <c r="B76" s="53" t="s">
        <v>59</v>
      </c>
      <c r="C76" s="16">
        <f>SUM(C72:C75)</f>
        <v>25</v>
      </c>
      <c r="H76" s="182" t="s">
        <v>113</v>
      </c>
      <c r="I76" s="243">
        <f>SUM(I26,I31,I36,I41, I46, I51,I62,I72)</f>
        <v>3260.3399999999997</v>
      </c>
    </row>
    <row r="77" spans="1:9">
      <c r="A77" s="6"/>
      <c r="B77" s="54" t="s">
        <v>68</v>
      </c>
      <c r="C77" s="24" t="s">
        <v>110</v>
      </c>
      <c r="H77" s="182"/>
      <c r="I77" s="243"/>
    </row>
    <row r="78" spans="1:9" ht="69.75" customHeight="1">
      <c r="A78" s="6"/>
      <c r="B78" s="170" t="s">
        <v>93</v>
      </c>
      <c r="C78" s="245">
        <f>SUM(C20,C21,C22,C23,C24,C25,C29,C34,C39,C44,C49,C60,C70,C76)</f>
        <v>3345</v>
      </c>
      <c r="H78" s="182"/>
      <c r="I78" s="243"/>
    </row>
    <row r="79" spans="1:9" ht="45.75" customHeight="1">
      <c r="A79" s="6"/>
      <c r="B79" s="170"/>
      <c r="C79" s="246"/>
      <c r="H79" s="80" t="s">
        <v>91</v>
      </c>
      <c r="I79" s="238">
        <f>C78-I76+(F55*H51)+(F73*H72)</f>
        <v>137.2600000000003</v>
      </c>
    </row>
    <row r="80" spans="1:9" ht="15">
      <c r="A80" s="181" t="s">
        <v>71</v>
      </c>
      <c r="B80" s="181"/>
      <c r="C80" s="181"/>
      <c r="D80" s="181"/>
      <c r="E80" s="181"/>
      <c r="F80" s="181"/>
      <c r="G80" s="181"/>
      <c r="H80" s="181"/>
      <c r="I80" s="181"/>
    </row>
    <row r="81" spans="1:9">
      <c r="A81" s="6"/>
      <c r="B81" s="56" t="s">
        <v>72</v>
      </c>
      <c r="C81" s="57">
        <v>450</v>
      </c>
      <c r="D81" s="153" t="s">
        <v>228</v>
      </c>
      <c r="E81" s="153"/>
    </row>
    <row r="82" spans="1:9">
      <c r="A82" s="6"/>
      <c r="B82" s="56" t="s">
        <v>6</v>
      </c>
      <c r="C82" s="57">
        <v>80</v>
      </c>
      <c r="D82" s="167" t="s">
        <v>229</v>
      </c>
      <c r="E82" s="167"/>
    </row>
    <row r="83" spans="1:9">
      <c r="A83" s="191" t="s">
        <v>37</v>
      </c>
      <c r="B83" s="67" t="s">
        <v>4</v>
      </c>
      <c r="C83" s="26">
        <v>125</v>
      </c>
      <c r="D83" s="25" t="s">
        <v>76</v>
      </c>
      <c r="E83" s="25" t="s">
        <v>235</v>
      </c>
      <c r="F83" s="27">
        <v>12.5</v>
      </c>
      <c r="G83" s="241">
        <f>SUM(F83:F93)</f>
        <v>129.06</v>
      </c>
      <c r="H83" s="156">
        <v>10</v>
      </c>
      <c r="I83" s="241">
        <f>G83*H83</f>
        <v>1290.5999999999999</v>
      </c>
    </row>
    <row r="84" spans="1:9">
      <c r="A84" s="159"/>
      <c r="B84" s="58" t="s">
        <v>5</v>
      </c>
      <c r="C84" s="29">
        <v>125</v>
      </c>
      <c r="D84" s="28" t="s">
        <v>76</v>
      </c>
      <c r="E84" s="28" t="s">
        <v>235</v>
      </c>
      <c r="F84" s="30">
        <v>12.5</v>
      </c>
      <c r="G84" s="242"/>
      <c r="H84" s="157"/>
      <c r="I84" s="242"/>
    </row>
    <row r="85" spans="1:9">
      <c r="A85" s="159"/>
      <c r="B85" s="58" t="s">
        <v>336</v>
      </c>
      <c r="C85" s="29"/>
      <c r="D85" s="28" t="s">
        <v>337</v>
      </c>
      <c r="E85" s="28" t="s">
        <v>334</v>
      </c>
      <c r="F85" s="30">
        <v>2.5</v>
      </c>
      <c r="G85" s="242"/>
      <c r="H85" s="157"/>
      <c r="I85" s="242"/>
    </row>
    <row r="86" spans="1:9">
      <c r="A86" s="159"/>
      <c r="B86" s="58" t="s">
        <v>3</v>
      </c>
      <c r="C86" s="29">
        <v>175</v>
      </c>
      <c r="D86" s="28" t="s">
        <v>77</v>
      </c>
      <c r="E86" s="28" t="s">
        <v>236</v>
      </c>
      <c r="F86" s="30">
        <v>17.5</v>
      </c>
      <c r="G86" s="242"/>
      <c r="H86" s="157"/>
      <c r="I86" s="242"/>
    </row>
    <row r="87" spans="1:9">
      <c r="A87" s="159"/>
      <c r="B87" s="58" t="s">
        <v>38</v>
      </c>
      <c r="C87" s="29">
        <v>50</v>
      </c>
      <c r="D87" s="28" t="s">
        <v>109</v>
      </c>
      <c r="E87" s="28" t="s">
        <v>237</v>
      </c>
      <c r="F87" s="31">
        <v>5</v>
      </c>
      <c r="G87" s="242"/>
      <c r="H87" s="157"/>
      <c r="I87" s="242"/>
    </row>
    <row r="88" spans="1:9">
      <c r="A88" s="159"/>
      <c r="B88" s="58" t="s">
        <v>6</v>
      </c>
      <c r="C88" s="29"/>
      <c r="D88" s="144" t="s">
        <v>309</v>
      </c>
      <c r="E88" s="28" t="s">
        <v>314</v>
      </c>
      <c r="F88" s="30">
        <v>2.4</v>
      </c>
      <c r="G88" s="242"/>
      <c r="H88" s="157"/>
      <c r="I88" s="242"/>
    </row>
    <row r="89" spans="1:9">
      <c r="A89" s="159"/>
      <c r="B89" s="58" t="s">
        <v>7</v>
      </c>
      <c r="C89" s="29">
        <v>100</v>
      </c>
      <c r="D89" s="28" t="s">
        <v>74</v>
      </c>
      <c r="E89" s="28" t="s">
        <v>238</v>
      </c>
      <c r="F89" s="31">
        <v>10</v>
      </c>
      <c r="G89" s="242"/>
      <c r="H89" s="157"/>
      <c r="I89" s="242"/>
    </row>
    <row r="90" spans="1:9">
      <c r="A90" s="159"/>
      <c r="B90" s="58" t="s">
        <v>8</v>
      </c>
      <c r="C90" s="29"/>
      <c r="D90" s="28" t="s">
        <v>74</v>
      </c>
      <c r="E90" s="28" t="s">
        <v>239</v>
      </c>
      <c r="F90" s="31">
        <v>10</v>
      </c>
      <c r="G90" s="242"/>
      <c r="H90" s="157"/>
      <c r="I90" s="242"/>
    </row>
    <row r="91" spans="1:9">
      <c r="A91" s="159"/>
      <c r="B91" s="58" t="s">
        <v>9</v>
      </c>
      <c r="C91" s="29">
        <v>150</v>
      </c>
      <c r="D91" s="28" t="s">
        <v>78</v>
      </c>
      <c r="E91" s="28" t="s">
        <v>234</v>
      </c>
      <c r="F91" s="30">
        <v>16.66</v>
      </c>
      <c r="G91" s="242"/>
      <c r="H91" s="157"/>
      <c r="I91" s="242"/>
    </row>
    <row r="92" spans="1:9">
      <c r="A92" s="159"/>
      <c r="B92" s="58" t="s">
        <v>10</v>
      </c>
      <c r="C92" s="29">
        <v>200</v>
      </c>
      <c r="D92" s="28" t="s">
        <v>315</v>
      </c>
      <c r="E92" s="28" t="s">
        <v>233</v>
      </c>
      <c r="F92" s="31">
        <v>20</v>
      </c>
      <c r="G92" s="242"/>
      <c r="H92" s="157"/>
      <c r="I92" s="242"/>
    </row>
    <row r="93" spans="1:9" ht="15">
      <c r="A93" s="133"/>
      <c r="B93" s="58" t="s">
        <v>288</v>
      </c>
      <c r="C93" s="29">
        <v>200</v>
      </c>
      <c r="D93" s="28" t="s">
        <v>289</v>
      </c>
      <c r="E93" s="28" t="s">
        <v>290</v>
      </c>
      <c r="F93" s="31">
        <v>20</v>
      </c>
      <c r="G93" s="242"/>
      <c r="H93" s="157"/>
      <c r="I93" s="242"/>
    </row>
    <row r="94" spans="1:9">
      <c r="A94" s="6"/>
      <c r="B94" s="69" t="s">
        <v>59</v>
      </c>
      <c r="C94" s="26">
        <f>SUM(C83:C93)</f>
        <v>1125</v>
      </c>
      <c r="F94" s="59"/>
      <c r="G94" s="60"/>
      <c r="H94" s="60"/>
    </row>
    <row r="95" spans="1:9">
      <c r="A95" s="6"/>
      <c r="B95" s="68" t="s">
        <v>68</v>
      </c>
      <c r="C95" s="32" t="s">
        <v>75</v>
      </c>
      <c r="F95" s="59"/>
      <c r="G95" s="60"/>
      <c r="H95" s="60"/>
    </row>
    <row r="96" spans="1:9">
      <c r="A96" s="172" t="s">
        <v>39</v>
      </c>
      <c r="B96" s="44" t="s">
        <v>40</v>
      </c>
      <c r="C96" s="12">
        <v>125</v>
      </c>
      <c r="D96" s="45" t="s">
        <v>76</v>
      </c>
      <c r="E96" s="45" t="s">
        <v>232</v>
      </c>
      <c r="F96" s="46">
        <v>12.5</v>
      </c>
      <c r="G96" s="228">
        <f>SUM(F96:F106)</f>
        <v>107.06</v>
      </c>
      <c r="H96" s="146">
        <v>10</v>
      </c>
      <c r="I96" s="228">
        <f>G96*H96</f>
        <v>1070.5999999999999</v>
      </c>
    </row>
    <row r="97" spans="1:9">
      <c r="A97" s="173"/>
      <c r="B97" s="47" t="s">
        <v>336</v>
      </c>
      <c r="C97" s="2"/>
      <c r="D97" s="1" t="s">
        <v>337</v>
      </c>
      <c r="E97" s="1" t="s">
        <v>339</v>
      </c>
      <c r="F97" s="3">
        <v>2.5</v>
      </c>
      <c r="G97" s="230"/>
      <c r="H97" s="147"/>
      <c r="I97" s="230"/>
    </row>
    <row r="98" spans="1:9">
      <c r="A98" s="173"/>
      <c r="B98" s="47" t="s">
        <v>3</v>
      </c>
      <c r="C98" s="2">
        <v>175</v>
      </c>
      <c r="D98" s="1" t="s">
        <v>77</v>
      </c>
      <c r="E98" s="1" t="s">
        <v>231</v>
      </c>
      <c r="F98" s="3">
        <v>17.5</v>
      </c>
      <c r="G98" s="230"/>
      <c r="H98" s="147"/>
      <c r="I98" s="230"/>
    </row>
    <row r="99" spans="1:9">
      <c r="A99" s="173"/>
      <c r="B99" s="47" t="s">
        <v>38</v>
      </c>
      <c r="C99" s="2">
        <v>50</v>
      </c>
      <c r="D99" s="1" t="s">
        <v>109</v>
      </c>
      <c r="E99" s="1" t="s">
        <v>83</v>
      </c>
      <c r="F99" s="5">
        <v>5</v>
      </c>
      <c r="G99" s="230"/>
      <c r="H99" s="147"/>
      <c r="I99" s="230"/>
    </row>
    <row r="100" spans="1:9">
      <c r="A100" s="173"/>
      <c r="B100" s="47" t="s">
        <v>6</v>
      </c>
      <c r="C100" s="2"/>
      <c r="D100" s="1" t="s">
        <v>309</v>
      </c>
      <c r="E100" s="1" t="s">
        <v>84</v>
      </c>
      <c r="F100" s="3">
        <v>1.6</v>
      </c>
      <c r="G100" s="230"/>
      <c r="H100" s="147"/>
      <c r="I100" s="230"/>
    </row>
    <row r="101" spans="1:9">
      <c r="A101" s="173"/>
      <c r="B101" s="47" t="s">
        <v>42</v>
      </c>
      <c r="C101" s="2">
        <v>75</v>
      </c>
      <c r="D101" s="1" t="s">
        <v>76</v>
      </c>
      <c r="E101" s="1" t="s">
        <v>85</v>
      </c>
      <c r="F101" s="3">
        <v>8.3000000000000007</v>
      </c>
      <c r="G101" s="230"/>
      <c r="H101" s="147"/>
      <c r="I101" s="230"/>
    </row>
    <row r="102" spans="1:9">
      <c r="A102" s="173"/>
      <c r="B102" s="47" t="s">
        <v>7</v>
      </c>
      <c r="C102" s="2">
        <v>40</v>
      </c>
      <c r="D102" s="1" t="s">
        <v>80</v>
      </c>
      <c r="E102" s="1" t="s">
        <v>317</v>
      </c>
      <c r="F102" s="5">
        <v>4</v>
      </c>
      <c r="G102" s="230"/>
      <c r="H102" s="147"/>
      <c r="I102" s="230"/>
    </row>
    <row r="103" spans="1:9">
      <c r="A103" s="173"/>
      <c r="B103" s="47" t="s">
        <v>8</v>
      </c>
      <c r="C103" s="2"/>
      <c r="D103" s="1" t="s">
        <v>74</v>
      </c>
      <c r="E103" s="1" t="s">
        <v>318</v>
      </c>
      <c r="F103" s="5">
        <v>4</v>
      </c>
      <c r="G103" s="230"/>
      <c r="H103" s="147"/>
      <c r="I103" s="230"/>
    </row>
    <row r="104" spans="1:9">
      <c r="A104" s="173"/>
      <c r="B104" s="47" t="s">
        <v>9</v>
      </c>
      <c r="C104" s="2">
        <v>150</v>
      </c>
      <c r="D104" s="1" t="s">
        <v>78</v>
      </c>
      <c r="E104" s="1" t="s">
        <v>86</v>
      </c>
      <c r="F104" s="3">
        <v>16.66</v>
      </c>
      <c r="G104" s="230"/>
      <c r="H104" s="147"/>
      <c r="I104" s="230"/>
    </row>
    <row r="105" spans="1:9">
      <c r="A105" s="173"/>
      <c r="B105" s="47" t="s">
        <v>10</v>
      </c>
      <c r="C105" s="2">
        <v>150</v>
      </c>
      <c r="D105" s="1" t="s">
        <v>315</v>
      </c>
      <c r="E105" s="1" t="s">
        <v>230</v>
      </c>
      <c r="F105" s="5">
        <v>15</v>
      </c>
      <c r="G105" s="230"/>
      <c r="H105" s="147"/>
      <c r="I105" s="230"/>
    </row>
    <row r="106" spans="1:9" ht="15">
      <c r="A106" s="134"/>
      <c r="B106" s="47" t="s">
        <v>288</v>
      </c>
      <c r="C106" s="2">
        <v>200</v>
      </c>
      <c r="D106" s="1" t="s">
        <v>289</v>
      </c>
      <c r="E106" s="1" t="s">
        <v>291</v>
      </c>
      <c r="F106" s="5">
        <v>20</v>
      </c>
      <c r="G106" s="230"/>
      <c r="H106" s="147"/>
      <c r="I106" s="230"/>
    </row>
    <row r="107" spans="1:9">
      <c r="A107" s="6"/>
      <c r="B107" s="49" t="s">
        <v>59</v>
      </c>
      <c r="C107" s="12">
        <f>SUM(C96:C106)</f>
        <v>965</v>
      </c>
      <c r="F107" s="59"/>
      <c r="G107" s="60"/>
      <c r="H107" s="60"/>
    </row>
    <row r="108" spans="1:9">
      <c r="A108" s="6"/>
      <c r="B108" s="50" t="s">
        <v>68</v>
      </c>
      <c r="C108" s="14" t="s">
        <v>79</v>
      </c>
      <c r="F108" s="59"/>
      <c r="G108" s="60"/>
      <c r="H108" s="60"/>
    </row>
    <row r="109" spans="1:9">
      <c r="A109" s="174" t="s">
        <v>41</v>
      </c>
      <c r="B109" s="51" t="s">
        <v>4</v>
      </c>
      <c r="C109" s="16">
        <v>25</v>
      </c>
      <c r="D109" s="15" t="s">
        <v>76</v>
      </c>
      <c r="E109" s="15" t="s">
        <v>307</v>
      </c>
      <c r="F109" s="76">
        <v>2.5</v>
      </c>
      <c r="G109" s="231">
        <f>SUM(F109:F118)</f>
        <v>70.3</v>
      </c>
      <c r="H109" s="176">
        <v>10</v>
      </c>
      <c r="I109" s="231">
        <f>G109*H109</f>
        <v>703</v>
      </c>
    </row>
    <row r="110" spans="1:9">
      <c r="A110" s="175"/>
      <c r="B110" s="52" t="s">
        <v>336</v>
      </c>
      <c r="C110" s="19"/>
      <c r="D110" s="18" t="s">
        <v>337</v>
      </c>
      <c r="E110" s="18" t="s">
        <v>338</v>
      </c>
      <c r="F110" s="108">
        <v>2.5</v>
      </c>
      <c r="G110" s="233"/>
      <c r="H110" s="177"/>
      <c r="I110" s="233"/>
    </row>
    <row r="111" spans="1:9">
      <c r="A111" s="175"/>
      <c r="B111" s="52" t="s">
        <v>3</v>
      </c>
      <c r="C111" s="19">
        <v>35</v>
      </c>
      <c r="D111" s="18" t="s">
        <v>77</v>
      </c>
      <c r="E111" s="18" t="s">
        <v>306</v>
      </c>
      <c r="F111" s="108">
        <v>3.5</v>
      </c>
      <c r="G111" s="233"/>
      <c r="H111" s="177"/>
      <c r="I111" s="233"/>
    </row>
    <row r="112" spans="1:9">
      <c r="A112" s="175"/>
      <c r="B112" s="52" t="s">
        <v>38</v>
      </c>
      <c r="C112" s="19">
        <v>10</v>
      </c>
      <c r="D112" s="18" t="s">
        <v>308</v>
      </c>
      <c r="E112" s="18" t="s">
        <v>87</v>
      </c>
      <c r="F112" s="65">
        <v>1</v>
      </c>
      <c r="G112" s="233"/>
      <c r="H112" s="177"/>
      <c r="I112" s="233"/>
    </row>
    <row r="113" spans="1:9">
      <c r="A113" s="175"/>
      <c r="B113" s="52" t="s">
        <v>6</v>
      </c>
      <c r="C113" s="19"/>
      <c r="D113" s="18" t="s">
        <v>309</v>
      </c>
      <c r="E113" s="18" t="s">
        <v>312</v>
      </c>
      <c r="F113" s="108">
        <v>0.8</v>
      </c>
      <c r="G113" s="233"/>
      <c r="H113" s="177"/>
      <c r="I113" s="233"/>
    </row>
    <row r="114" spans="1:9">
      <c r="A114" s="175"/>
      <c r="B114" s="52" t="s">
        <v>7</v>
      </c>
      <c r="C114" s="19">
        <v>100</v>
      </c>
      <c r="D114" s="18" t="s">
        <v>74</v>
      </c>
      <c r="E114" s="18" t="s">
        <v>88</v>
      </c>
      <c r="F114" s="65">
        <v>10</v>
      </c>
      <c r="G114" s="233"/>
      <c r="H114" s="177"/>
      <c r="I114" s="233"/>
    </row>
    <row r="115" spans="1:9">
      <c r="A115" s="175"/>
      <c r="B115" s="52" t="s">
        <v>8</v>
      </c>
      <c r="C115" s="19"/>
      <c r="D115" s="18" t="s">
        <v>74</v>
      </c>
      <c r="E115" s="18" t="s">
        <v>227</v>
      </c>
      <c r="F115" s="65">
        <v>10</v>
      </c>
      <c r="G115" s="233"/>
      <c r="H115" s="177"/>
      <c r="I115" s="233"/>
    </row>
    <row r="116" spans="1:9">
      <c r="A116" s="175"/>
      <c r="B116" s="52" t="s">
        <v>9</v>
      </c>
      <c r="C116" s="19">
        <v>50</v>
      </c>
      <c r="D116" s="18" t="s">
        <v>70</v>
      </c>
      <c r="E116" s="18" t="s">
        <v>311</v>
      </c>
      <c r="F116" s="108">
        <v>5</v>
      </c>
      <c r="G116" s="233"/>
      <c r="H116" s="177"/>
      <c r="I116" s="233"/>
    </row>
    <row r="117" spans="1:9">
      <c r="A117" s="175"/>
      <c r="B117" s="52" t="s">
        <v>288</v>
      </c>
      <c r="C117" s="19">
        <v>200</v>
      </c>
      <c r="D117" s="18" t="s">
        <v>289</v>
      </c>
      <c r="E117" s="18" t="s">
        <v>292</v>
      </c>
      <c r="F117" s="108">
        <v>20</v>
      </c>
      <c r="G117" s="233"/>
      <c r="H117" s="177"/>
      <c r="I117" s="233"/>
    </row>
    <row r="118" spans="1:9">
      <c r="A118" s="175"/>
      <c r="B118" s="52" t="s">
        <v>10</v>
      </c>
      <c r="C118" s="19">
        <v>150</v>
      </c>
      <c r="D118" s="18" t="s">
        <v>310</v>
      </c>
      <c r="E118" s="18" t="s">
        <v>313</v>
      </c>
      <c r="F118" s="65">
        <v>15</v>
      </c>
      <c r="G118" s="233"/>
      <c r="H118" s="177"/>
      <c r="I118" s="233"/>
    </row>
    <row r="119" spans="1:9" ht="17.25" customHeight="1">
      <c r="A119" s="6"/>
      <c r="B119" s="53" t="s">
        <v>59</v>
      </c>
      <c r="C119" s="16">
        <f>SUM(C109:C118)</f>
        <v>570</v>
      </c>
      <c r="F119" s="59"/>
      <c r="G119" s="158" t="s">
        <v>90</v>
      </c>
      <c r="H119" s="158"/>
      <c r="I119" s="243">
        <f>SUM(I83,I96,I109)</f>
        <v>3064.2</v>
      </c>
    </row>
    <row r="120" spans="1:9">
      <c r="A120" s="6"/>
      <c r="B120" s="54" t="s">
        <v>68</v>
      </c>
      <c r="C120" s="55" t="s">
        <v>305</v>
      </c>
      <c r="F120" s="59"/>
      <c r="G120" s="158"/>
      <c r="H120" s="158"/>
      <c r="I120" s="243"/>
    </row>
    <row r="121" spans="1:9" ht="45">
      <c r="A121" s="6"/>
      <c r="B121" s="109" t="s">
        <v>316</v>
      </c>
      <c r="C121" s="244">
        <f>SUM(C81,C82,C94,C107,C119)</f>
        <v>3190</v>
      </c>
      <c r="F121" s="59"/>
      <c r="G121" s="150" t="s">
        <v>91</v>
      </c>
      <c r="H121" s="150"/>
      <c r="I121" s="238">
        <f>C121-I119+(F85*H83)+(F97*H96)+(F110*H109)</f>
        <v>200.80000000000018</v>
      </c>
    </row>
    <row r="122" spans="1:9" ht="15">
      <c r="A122" s="183" t="s">
        <v>92</v>
      </c>
      <c r="B122" s="183"/>
      <c r="C122" s="183"/>
      <c r="D122" s="183"/>
      <c r="E122" s="183"/>
      <c r="F122" s="183"/>
      <c r="G122" s="183"/>
      <c r="H122" s="183"/>
      <c r="I122" s="183"/>
    </row>
    <row r="123" spans="1:9" ht="14.25" customHeight="1">
      <c r="A123" s="159" t="s">
        <v>43</v>
      </c>
      <c r="B123" s="61" t="s">
        <v>44</v>
      </c>
      <c r="C123" s="62">
        <v>150</v>
      </c>
      <c r="D123" s="63" t="s">
        <v>114</v>
      </c>
      <c r="E123" s="63" t="s">
        <v>154</v>
      </c>
    </row>
    <row r="124" spans="1:9" ht="14.25" customHeight="1">
      <c r="A124" s="159"/>
      <c r="B124" s="61" t="s">
        <v>45</v>
      </c>
      <c r="C124" s="62">
        <v>100</v>
      </c>
      <c r="D124" s="63" t="s">
        <v>115</v>
      </c>
      <c r="E124" s="63" t="s">
        <v>155</v>
      </c>
    </row>
    <row r="125" spans="1:9" ht="14.25" customHeight="1">
      <c r="A125" s="159"/>
      <c r="B125" s="61" t="s">
        <v>46</v>
      </c>
      <c r="C125" s="62">
        <v>125</v>
      </c>
      <c r="D125" s="63" t="s">
        <v>116</v>
      </c>
      <c r="E125" s="63" t="s">
        <v>155</v>
      </c>
    </row>
    <row r="126" spans="1:9" ht="14.25" customHeight="1">
      <c r="A126" s="159"/>
      <c r="B126" s="61" t="s">
        <v>51</v>
      </c>
      <c r="C126" s="62">
        <v>200</v>
      </c>
      <c r="D126" s="63" t="s">
        <v>117</v>
      </c>
      <c r="E126" s="63" t="s">
        <v>156</v>
      </c>
    </row>
    <row r="127" spans="1:9" ht="14.25" customHeight="1">
      <c r="A127" s="159"/>
      <c r="B127" s="61" t="s">
        <v>47</v>
      </c>
      <c r="C127" s="62">
        <v>60</v>
      </c>
      <c r="D127" s="63" t="s">
        <v>118</v>
      </c>
      <c r="E127" s="63" t="s">
        <v>157</v>
      </c>
    </row>
    <row r="128" spans="1:9" ht="14.25" customHeight="1">
      <c r="A128" s="159"/>
      <c r="B128" s="61" t="s">
        <v>48</v>
      </c>
      <c r="C128" s="62">
        <v>250</v>
      </c>
      <c r="D128" s="63" t="s">
        <v>119</v>
      </c>
      <c r="E128" s="63" t="s">
        <v>154</v>
      </c>
    </row>
    <row r="129" spans="1:9" ht="14.25" customHeight="1">
      <c r="A129" s="159"/>
      <c r="B129" s="61" t="s">
        <v>11</v>
      </c>
      <c r="C129" s="62">
        <v>600</v>
      </c>
      <c r="D129" s="63" t="s">
        <v>120</v>
      </c>
      <c r="E129" s="63" t="s">
        <v>158</v>
      </c>
    </row>
    <row r="130" spans="1:9" ht="14.25" customHeight="1">
      <c r="A130" s="159"/>
      <c r="B130" s="61" t="s">
        <v>12</v>
      </c>
      <c r="C130" s="62">
        <v>400</v>
      </c>
      <c r="D130" s="63" t="s">
        <v>121</v>
      </c>
      <c r="E130" s="63" t="s">
        <v>159</v>
      </c>
    </row>
    <row r="131" spans="1:9" ht="14.25" customHeight="1">
      <c r="A131" s="159"/>
      <c r="B131" s="61" t="s">
        <v>13</v>
      </c>
      <c r="C131" s="62">
        <v>40</v>
      </c>
      <c r="D131" s="63" t="s">
        <v>122</v>
      </c>
      <c r="E131" s="63" t="s">
        <v>160</v>
      </c>
    </row>
    <row r="132" spans="1:9" ht="14.25" customHeight="1">
      <c r="A132" s="159"/>
      <c r="B132" s="61" t="s">
        <v>49</v>
      </c>
      <c r="C132" s="62">
        <v>40</v>
      </c>
      <c r="D132" s="63" t="s">
        <v>123</v>
      </c>
      <c r="E132" s="63" t="s">
        <v>161</v>
      </c>
    </row>
    <row r="133" spans="1:9" ht="14.25" customHeight="1">
      <c r="A133" s="159"/>
      <c r="B133" s="61" t="s">
        <v>14</v>
      </c>
      <c r="C133" s="62">
        <v>40</v>
      </c>
      <c r="D133" s="63" t="s">
        <v>124</v>
      </c>
      <c r="E133" s="63" t="s">
        <v>160</v>
      </c>
    </row>
    <row r="134" spans="1:9" ht="14.25" customHeight="1">
      <c r="A134" s="159"/>
      <c r="B134" s="61" t="s">
        <v>50</v>
      </c>
      <c r="C134" s="62">
        <v>100</v>
      </c>
      <c r="D134" s="63" t="s">
        <v>125</v>
      </c>
      <c r="E134" s="63" t="s">
        <v>156</v>
      </c>
    </row>
    <row r="135" spans="1:9">
      <c r="A135" s="159"/>
      <c r="B135" s="61" t="s">
        <v>162</v>
      </c>
      <c r="C135" s="62">
        <v>30</v>
      </c>
      <c r="D135" s="63" t="s">
        <v>166</v>
      </c>
      <c r="E135" s="63" t="s">
        <v>167</v>
      </c>
    </row>
    <row r="136" spans="1:9">
      <c r="A136" s="159"/>
      <c r="B136" s="61" t="s">
        <v>163</v>
      </c>
      <c r="C136" s="62">
        <v>50</v>
      </c>
      <c r="D136" s="63" t="s">
        <v>165</v>
      </c>
      <c r="E136" s="63" t="s">
        <v>164</v>
      </c>
    </row>
    <row r="137" spans="1:9">
      <c r="A137" s="6"/>
      <c r="B137" s="72" t="s">
        <v>59</v>
      </c>
      <c r="C137" s="71">
        <f>SUM(C123:C136)</f>
        <v>2185</v>
      </c>
    </row>
    <row r="138" spans="1:9">
      <c r="A138" s="6"/>
      <c r="B138" s="73" t="s">
        <v>68</v>
      </c>
      <c r="C138" s="74" t="s">
        <v>153</v>
      </c>
    </row>
    <row r="139" spans="1:9" ht="45">
      <c r="A139" s="6"/>
      <c r="B139" s="111" t="s">
        <v>142</v>
      </c>
      <c r="C139" s="110">
        <f>C137</f>
        <v>2185</v>
      </c>
      <c r="D139" s="10"/>
    </row>
    <row r="140" spans="1:9" ht="15">
      <c r="A140" s="149" t="s">
        <v>140</v>
      </c>
      <c r="B140" s="149"/>
      <c r="C140" s="149"/>
      <c r="D140" s="149"/>
      <c r="E140" s="149"/>
      <c r="F140" s="149"/>
      <c r="G140" s="149"/>
      <c r="H140" s="149"/>
      <c r="I140" s="149"/>
    </row>
    <row r="141" spans="1:9">
      <c r="A141" s="6"/>
      <c r="B141" s="56" t="s">
        <v>47</v>
      </c>
      <c r="C141" s="57">
        <v>60</v>
      </c>
      <c r="D141" s="8" t="s">
        <v>137</v>
      </c>
      <c r="E141" s="8" t="s">
        <v>133</v>
      </c>
    </row>
    <row r="142" spans="1:9">
      <c r="A142" s="6"/>
      <c r="B142" s="56" t="s">
        <v>52</v>
      </c>
      <c r="C142" s="57">
        <v>100</v>
      </c>
      <c r="D142" s="8" t="s">
        <v>127</v>
      </c>
      <c r="E142" s="8" t="s">
        <v>134</v>
      </c>
    </row>
    <row r="143" spans="1:9">
      <c r="A143" s="6"/>
      <c r="B143" s="56" t="s">
        <v>344</v>
      </c>
      <c r="C143" s="57"/>
      <c r="D143" s="8" t="s">
        <v>345</v>
      </c>
      <c r="E143" s="8"/>
    </row>
    <row r="144" spans="1:9">
      <c r="A144" s="160" t="s">
        <v>254</v>
      </c>
      <c r="B144" s="119" t="s">
        <v>52</v>
      </c>
      <c r="C144" s="101"/>
      <c r="D144" s="91" t="s">
        <v>127</v>
      </c>
      <c r="E144" s="88" t="s">
        <v>134</v>
      </c>
      <c r="F144" s="123">
        <v>0.625</v>
      </c>
      <c r="G144" s="184">
        <f>SUM(F144:F147)</f>
        <v>4.9249999999999998</v>
      </c>
      <c r="H144" s="164">
        <v>50</v>
      </c>
      <c r="I144" s="184">
        <f>G144*H144</f>
        <v>246.25</v>
      </c>
    </row>
    <row r="145" spans="1:9">
      <c r="A145" s="200"/>
      <c r="B145" s="201" t="s">
        <v>351</v>
      </c>
      <c r="C145" s="202"/>
      <c r="D145" s="91" t="s">
        <v>352</v>
      </c>
      <c r="E145" s="203" t="s">
        <v>356</v>
      </c>
      <c r="F145" s="204">
        <v>3</v>
      </c>
      <c r="G145" s="206"/>
      <c r="H145" s="205"/>
      <c r="I145" s="206"/>
    </row>
    <row r="146" spans="1:9">
      <c r="A146" s="161"/>
      <c r="B146" s="120" t="s">
        <v>47</v>
      </c>
      <c r="C146" s="121"/>
      <c r="D146" s="91" t="s">
        <v>118</v>
      </c>
      <c r="E146" s="91" t="s">
        <v>133</v>
      </c>
      <c r="F146" s="102">
        <v>0.3</v>
      </c>
      <c r="G146" s="224"/>
      <c r="H146" s="165"/>
      <c r="I146" s="165"/>
    </row>
    <row r="147" spans="1:9">
      <c r="A147" s="161"/>
      <c r="B147" s="120" t="s">
        <v>255</v>
      </c>
      <c r="C147" s="121">
        <v>50</v>
      </c>
      <c r="D147" s="91" t="s">
        <v>262</v>
      </c>
      <c r="E147" s="91" t="s">
        <v>263</v>
      </c>
      <c r="F147" s="121">
        <v>1</v>
      </c>
      <c r="G147" s="224"/>
      <c r="H147" s="165"/>
      <c r="I147" s="165"/>
    </row>
    <row r="148" spans="1:9">
      <c r="A148" s="6"/>
      <c r="B148" s="86" t="s">
        <v>59</v>
      </c>
      <c r="C148" s="87">
        <f>SUM(C147)</f>
        <v>50</v>
      </c>
    </row>
    <row r="149" spans="1:9">
      <c r="A149" s="6"/>
      <c r="B149" s="89" t="s">
        <v>68</v>
      </c>
      <c r="C149" s="90" t="s">
        <v>261</v>
      </c>
    </row>
    <row r="150" spans="1:9">
      <c r="A150" s="193" t="s">
        <v>256</v>
      </c>
      <c r="B150" s="115" t="s">
        <v>45</v>
      </c>
      <c r="C150" s="116">
        <v>20</v>
      </c>
      <c r="D150" s="117" t="s">
        <v>115</v>
      </c>
      <c r="E150" s="117" t="s">
        <v>131</v>
      </c>
      <c r="F150" s="116">
        <v>4</v>
      </c>
      <c r="G150" s="225">
        <f>SUM(F150:F154)</f>
        <v>10.324999999999999</v>
      </c>
      <c r="H150" s="194">
        <v>5</v>
      </c>
      <c r="I150" s="225">
        <f>G150*H150</f>
        <v>51.625</v>
      </c>
    </row>
    <row r="151" spans="1:9">
      <c r="A151" s="207"/>
      <c r="B151" s="208" t="s">
        <v>351</v>
      </c>
      <c r="C151" s="209"/>
      <c r="D151" s="210" t="s">
        <v>352</v>
      </c>
      <c r="E151" s="210" t="s">
        <v>355</v>
      </c>
      <c r="F151" s="209">
        <v>3</v>
      </c>
      <c r="G151" s="226"/>
      <c r="H151" s="211"/>
      <c r="I151" s="226"/>
    </row>
    <row r="152" spans="1:9">
      <c r="A152" s="166"/>
      <c r="B152" s="118" t="s">
        <v>52</v>
      </c>
      <c r="C152" s="106"/>
      <c r="D152" s="95" t="s">
        <v>127</v>
      </c>
      <c r="E152" s="95" t="s">
        <v>134</v>
      </c>
      <c r="F152" s="122">
        <v>0.625</v>
      </c>
      <c r="G152" s="227"/>
      <c r="H152" s="171"/>
      <c r="I152" s="227"/>
    </row>
    <row r="153" spans="1:9">
      <c r="A153" s="166"/>
      <c r="B153" s="118" t="s">
        <v>47</v>
      </c>
      <c r="C153" s="106"/>
      <c r="D153" s="95" t="s">
        <v>118</v>
      </c>
      <c r="E153" s="95" t="s">
        <v>133</v>
      </c>
      <c r="F153" s="107">
        <v>0.3</v>
      </c>
      <c r="G153" s="227"/>
      <c r="H153" s="171"/>
      <c r="I153" s="227"/>
    </row>
    <row r="154" spans="1:9">
      <c r="A154" s="166"/>
      <c r="B154" s="118" t="s">
        <v>257</v>
      </c>
      <c r="C154" s="106">
        <v>12</v>
      </c>
      <c r="D154" s="95" t="s">
        <v>259</v>
      </c>
      <c r="E154" s="95" t="s">
        <v>260</v>
      </c>
      <c r="F154" s="107">
        <v>2.4</v>
      </c>
      <c r="G154" s="227"/>
      <c r="H154" s="171"/>
      <c r="I154" s="227"/>
    </row>
    <row r="155" spans="1:9">
      <c r="A155" s="6"/>
      <c r="B155" s="92" t="s">
        <v>59</v>
      </c>
      <c r="C155" s="93">
        <f>SUM(C150,C154)</f>
        <v>32</v>
      </c>
    </row>
    <row r="156" spans="1:9">
      <c r="A156" s="6"/>
      <c r="B156" s="114" t="s">
        <v>68</v>
      </c>
      <c r="C156" s="94" t="s">
        <v>258</v>
      </c>
    </row>
    <row r="157" spans="1:9">
      <c r="A157" s="172" t="s">
        <v>15</v>
      </c>
      <c r="B157" s="44" t="s">
        <v>15</v>
      </c>
      <c r="C157" s="12">
        <v>200</v>
      </c>
      <c r="D157" s="45" t="s">
        <v>126</v>
      </c>
      <c r="E157" s="45" t="s">
        <v>132</v>
      </c>
      <c r="F157" s="66">
        <v>10</v>
      </c>
      <c r="G157" s="228">
        <f>SUM(F157:F161)</f>
        <v>17.925000000000001</v>
      </c>
      <c r="H157" s="146">
        <v>20</v>
      </c>
      <c r="I157" s="228">
        <f>G157*H157</f>
        <v>358.5</v>
      </c>
    </row>
    <row r="158" spans="1:9">
      <c r="A158" s="212"/>
      <c r="B158" s="213" t="s">
        <v>351</v>
      </c>
      <c r="C158" s="214"/>
      <c r="D158" s="214" t="s">
        <v>352</v>
      </c>
      <c r="E158" s="215" t="s">
        <v>354</v>
      </c>
      <c r="F158" s="216">
        <v>3</v>
      </c>
      <c r="G158" s="229"/>
      <c r="H158" s="217"/>
      <c r="I158" s="229"/>
    </row>
    <row r="159" spans="1:9">
      <c r="A159" s="173"/>
      <c r="B159" s="47" t="s">
        <v>45</v>
      </c>
      <c r="C159" s="2">
        <v>80</v>
      </c>
      <c r="D159" s="1" t="s">
        <v>115</v>
      </c>
      <c r="E159" s="1" t="s">
        <v>131</v>
      </c>
      <c r="F159" s="5">
        <v>4</v>
      </c>
      <c r="G159" s="230"/>
      <c r="H159" s="147"/>
      <c r="I159" s="230"/>
    </row>
    <row r="160" spans="1:9">
      <c r="A160" s="173"/>
      <c r="B160" s="47" t="s">
        <v>47</v>
      </c>
      <c r="C160" s="2"/>
      <c r="D160" s="1" t="s">
        <v>118</v>
      </c>
      <c r="E160" s="1" t="s">
        <v>133</v>
      </c>
      <c r="F160" s="3">
        <v>0.3</v>
      </c>
      <c r="G160" s="230"/>
      <c r="H160" s="147"/>
      <c r="I160" s="230"/>
    </row>
    <row r="161" spans="1:9">
      <c r="A161" s="173"/>
      <c r="B161" s="47" t="s">
        <v>52</v>
      </c>
      <c r="C161" s="2"/>
      <c r="D161" s="1" t="s">
        <v>127</v>
      </c>
      <c r="E161" s="1" t="s">
        <v>134</v>
      </c>
      <c r="F161" s="75">
        <v>0.625</v>
      </c>
      <c r="G161" s="230"/>
      <c r="H161" s="147"/>
      <c r="I161" s="230"/>
    </row>
    <row r="162" spans="1:9">
      <c r="A162" s="6"/>
      <c r="B162" s="49" t="s">
        <v>59</v>
      </c>
      <c r="C162" s="12">
        <f>SUM(C157:C159)</f>
        <v>280</v>
      </c>
    </row>
    <row r="163" spans="1:9">
      <c r="A163" s="6"/>
      <c r="B163" s="50" t="s">
        <v>68</v>
      </c>
      <c r="C163" s="14" t="s">
        <v>130</v>
      </c>
    </row>
    <row r="164" spans="1:9">
      <c r="A164" s="174" t="s">
        <v>16</v>
      </c>
      <c r="B164" s="51" t="s">
        <v>16</v>
      </c>
      <c r="C164" s="16">
        <v>120</v>
      </c>
      <c r="D164" s="15" t="s">
        <v>128</v>
      </c>
      <c r="E164" s="15" t="s">
        <v>136</v>
      </c>
      <c r="F164" s="76">
        <v>3.75</v>
      </c>
      <c r="G164" s="231">
        <f>SUM(F164:F167)</f>
        <v>14.875</v>
      </c>
      <c r="H164" s="176">
        <v>32</v>
      </c>
      <c r="I164" s="231">
        <f>G164*H164</f>
        <v>476</v>
      </c>
    </row>
    <row r="165" spans="1:9">
      <c r="A165" s="218"/>
      <c r="B165" s="219" t="s">
        <v>351</v>
      </c>
      <c r="C165" s="220"/>
      <c r="D165" s="221" t="s">
        <v>352</v>
      </c>
      <c r="E165" s="221" t="s">
        <v>353</v>
      </c>
      <c r="F165" s="222">
        <v>3</v>
      </c>
      <c r="G165" s="232"/>
      <c r="H165" s="223"/>
      <c r="I165" s="232"/>
    </row>
    <row r="166" spans="1:9">
      <c r="A166" s="175"/>
      <c r="B166" s="52" t="s">
        <v>44</v>
      </c>
      <c r="C166" s="19">
        <v>240</v>
      </c>
      <c r="D166" s="18" t="s">
        <v>114</v>
      </c>
      <c r="E166" s="18" t="s">
        <v>129</v>
      </c>
      <c r="F166" s="77">
        <v>7.5</v>
      </c>
      <c r="G166" s="233"/>
      <c r="H166" s="177"/>
      <c r="I166" s="233"/>
    </row>
    <row r="167" spans="1:9">
      <c r="A167" s="175"/>
      <c r="B167" s="52" t="s">
        <v>47</v>
      </c>
      <c r="C167" s="19"/>
      <c r="D167" s="18" t="s">
        <v>118</v>
      </c>
      <c r="E167" s="18" t="s">
        <v>133</v>
      </c>
      <c r="F167" s="78">
        <v>0.625</v>
      </c>
      <c r="G167" s="233"/>
      <c r="H167" s="177"/>
      <c r="I167" s="233"/>
    </row>
    <row r="168" spans="1:9" ht="16.5" customHeight="1">
      <c r="A168" s="6"/>
      <c r="B168" s="53" t="s">
        <v>59</v>
      </c>
      <c r="C168" s="16">
        <f>SUM(C164:C167)</f>
        <v>360</v>
      </c>
      <c r="G168" s="178" t="s">
        <v>139</v>
      </c>
      <c r="H168" s="178"/>
      <c r="I168" s="234">
        <f>SUM(I144,I150,I157,I164)</f>
        <v>1132.375</v>
      </c>
    </row>
    <row r="169" spans="1:9" ht="17.25" customHeight="1">
      <c r="A169" s="6"/>
      <c r="B169" s="54" t="s">
        <v>68</v>
      </c>
      <c r="C169" s="79" t="s">
        <v>135</v>
      </c>
      <c r="G169" s="178"/>
      <c r="H169" s="178"/>
      <c r="I169" s="234"/>
    </row>
    <row r="170" spans="1:9" ht="45">
      <c r="A170" s="6"/>
      <c r="B170" s="113" t="s">
        <v>138</v>
      </c>
      <c r="C170" s="235">
        <f>SUM(C141,C142,C148,C155,C162,C168)</f>
        <v>882</v>
      </c>
      <c r="D170" s="10"/>
      <c r="G170" s="151" t="s">
        <v>91</v>
      </c>
      <c r="H170" s="151"/>
      <c r="I170" s="238">
        <f>C170-I168+(F145*H144)+(F151*H150)+(F158*H157)+(F165*H164)</f>
        <v>70.625</v>
      </c>
    </row>
    <row r="171" spans="1:9" ht="30">
      <c r="A171" s="6"/>
      <c r="B171" s="113" t="s">
        <v>168</v>
      </c>
      <c r="C171" s="236">
        <f>SUM(C78,C121,C139,C170)</f>
        <v>9602</v>
      </c>
      <c r="D171" s="10"/>
      <c r="G171" s="152"/>
      <c r="H171" s="152"/>
      <c r="I171" s="60"/>
    </row>
    <row r="172" spans="1:9" ht="30">
      <c r="A172" s="6"/>
      <c r="B172" s="112" t="s">
        <v>141</v>
      </c>
      <c r="C172" s="237">
        <f>SUM(I2,I3,I4,C18,C78,C121,C139,C170)</f>
        <v>29988</v>
      </c>
    </row>
    <row r="173" spans="1:9">
      <c r="A173" s="195" t="s">
        <v>285</v>
      </c>
      <c r="B173" s="70" t="s">
        <v>64</v>
      </c>
      <c r="C173" s="71">
        <v>100</v>
      </c>
      <c r="D173" s="71" t="s">
        <v>143</v>
      </c>
      <c r="E173" s="71"/>
      <c r="F173" s="71"/>
      <c r="G173" s="71"/>
      <c r="H173" s="81"/>
      <c r="I173" s="81"/>
    </row>
    <row r="174" spans="1:9">
      <c r="A174" s="198"/>
      <c r="B174" s="61" t="s">
        <v>53</v>
      </c>
      <c r="C174" s="62">
        <v>100</v>
      </c>
      <c r="D174" s="62" t="s">
        <v>144</v>
      </c>
      <c r="E174" s="62"/>
      <c r="F174" s="62"/>
      <c r="G174" s="62"/>
      <c r="H174" s="63"/>
      <c r="I174" s="63"/>
    </row>
    <row r="175" spans="1:9">
      <c r="A175" s="198"/>
      <c r="B175" s="61" t="s">
        <v>63</v>
      </c>
      <c r="C175" s="62">
        <v>300</v>
      </c>
      <c r="D175" s="62" t="s">
        <v>145</v>
      </c>
      <c r="E175" s="62"/>
      <c r="F175" s="62"/>
      <c r="G175" s="62"/>
      <c r="H175" s="63"/>
      <c r="I175" s="63"/>
    </row>
    <row r="176" spans="1:9">
      <c r="A176" s="198"/>
      <c r="B176" s="61" t="s">
        <v>54</v>
      </c>
      <c r="C176" s="62">
        <v>20</v>
      </c>
      <c r="D176" s="62" t="s">
        <v>146</v>
      </c>
      <c r="E176" s="62"/>
      <c r="F176" s="62"/>
      <c r="G176" s="62"/>
      <c r="H176" s="63"/>
      <c r="I176" s="63"/>
    </row>
    <row r="177" spans="1:9">
      <c r="A177" s="198"/>
      <c r="B177" s="61" t="s">
        <v>55</v>
      </c>
      <c r="C177" s="62">
        <v>20</v>
      </c>
      <c r="D177" s="62" t="s">
        <v>147</v>
      </c>
      <c r="E177" s="62"/>
      <c r="F177" s="62"/>
      <c r="G177" s="62"/>
      <c r="H177" s="63"/>
      <c r="I177" s="63"/>
    </row>
    <row r="178" spans="1:9">
      <c r="A178" s="198"/>
      <c r="B178" s="61" t="s">
        <v>56</v>
      </c>
      <c r="C178" s="62">
        <v>200</v>
      </c>
      <c r="D178" s="62" t="s">
        <v>148</v>
      </c>
      <c r="E178" s="62"/>
      <c r="F178" s="62"/>
      <c r="G178" s="62"/>
      <c r="H178" s="63"/>
      <c r="I178" s="63"/>
    </row>
    <row r="179" spans="1:9">
      <c r="A179" s="198"/>
      <c r="B179" s="61" t="s">
        <v>60</v>
      </c>
      <c r="C179" s="62">
        <v>150</v>
      </c>
      <c r="D179" s="62" t="s">
        <v>149</v>
      </c>
      <c r="E179" s="62"/>
      <c r="F179" s="62"/>
      <c r="G179" s="62"/>
      <c r="H179" s="63"/>
      <c r="I179" s="63"/>
    </row>
    <row r="180" spans="1:9">
      <c r="A180" s="198"/>
      <c r="B180" s="61" t="s">
        <v>61</v>
      </c>
      <c r="C180" s="62">
        <v>150</v>
      </c>
      <c r="D180" s="62" t="s">
        <v>150</v>
      </c>
      <c r="E180" s="62"/>
      <c r="F180" s="62"/>
      <c r="G180" s="62"/>
      <c r="H180" s="63"/>
      <c r="I180" s="63"/>
    </row>
    <row r="181" spans="1:9">
      <c r="A181" s="198"/>
      <c r="B181" s="61" t="s">
        <v>62</v>
      </c>
      <c r="C181" s="62">
        <v>150</v>
      </c>
      <c r="D181" s="62" t="s">
        <v>151</v>
      </c>
      <c r="E181" s="62"/>
      <c r="F181" s="62"/>
      <c r="G181" s="62"/>
      <c r="H181" s="63"/>
      <c r="I181" s="63"/>
    </row>
    <row r="182" spans="1:9">
      <c r="A182" s="198"/>
      <c r="B182" s="61" t="s">
        <v>57</v>
      </c>
      <c r="C182" s="62">
        <v>200</v>
      </c>
      <c r="D182" s="62" t="s">
        <v>152</v>
      </c>
      <c r="E182" s="62"/>
      <c r="F182" s="62"/>
      <c r="G182" s="62"/>
      <c r="H182" s="63"/>
      <c r="I182" s="63"/>
    </row>
    <row r="183" spans="1:9">
      <c r="A183" s="198"/>
      <c r="B183" s="61" t="s">
        <v>169</v>
      </c>
      <c r="C183" s="62">
        <v>3000</v>
      </c>
      <c r="D183" s="62" t="s">
        <v>176</v>
      </c>
      <c r="E183" s="62"/>
      <c r="F183" s="62"/>
      <c r="G183" s="62"/>
      <c r="H183" s="63"/>
      <c r="I183" s="63"/>
    </row>
    <row r="184" spans="1:9">
      <c r="A184" s="198"/>
      <c r="B184" s="61" t="s">
        <v>170</v>
      </c>
      <c r="C184" s="62">
        <v>600</v>
      </c>
      <c r="D184" s="62" t="s">
        <v>177</v>
      </c>
      <c r="E184" s="62"/>
      <c r="F184" s="62"/>
      <c r="G184" s="62"/>
      <c r="H184" s="63"/>
      <c r="I184" s="63"/>
    </row>
    <row r="185" spans="1:9">
      <c r="A185" s="198"/>
      <c r="B185" s="61" t="s">
        <v>171</v>
      </c>
      <c r="C185" s="62">
        <v>100</v>
      </c>
      <c r="D185" s="62" t="s">
        <v>178</v>
      </c>
      <c r="E185" s="62"/>
      <c r="F185" s="62"/>
      <c r="G185" s="62"/>
      <c r="H185" s="63"/>
      <c r="I185" s="63"/>
    </row>
    <row r="186" spans="1:9">
      <c r="A186" s="198"/>
      <c r="B186" s="61" t="s">
        <v>179</v>
      </c>
      <c r="C186" s="62">
        <v>100</v>
      </c>
      <c r="D186" s="62" t="s">
        <v>180</v>
      </c>
      <c r="E186" s="62"/>
      <c r="F186" s="62"/>
      <c r="G186" s="62"/>
      <c r="H186" s="63"/>
      <c r="I186" s="63"/>
    </row>
    <row r="187" spans="1:9">
      <c r="A187" s="198"/>
      <c r="B187" s="61" t="s">
        <v>181</v>
      </c>
      <c r="C187" s="62">
        <v>100</v>
      </c>
      <c r="D187" s="62" t="s">
        <v>182</v>
      </c>
      <c r="E187" s="62"/>
      <c r="F187" s="62"/>
      <c r="G187" s="62"/>
      <c r="H187" s="63"/>
      <c r="I187" s="63"/>
    </row>
    <row r="188" spans="1:9">
      <c r="A188" s="198"/>
      <c r="B188" s="61" t="s">
        <v>172</v>
      </c>
      <c r="C188" s="62">
        <v>1000</v>
      </c>
      <c r="D188" s="62" t="s">
        <v>185</v>
      </c>
      <c r="E188" s="62"/>
      <c r="F188" s="62"/>
      <c r="G188" s="62"/>
      <c r="H188" s="63"/>
      <c r="I188" s="63"/>
    </row>
    <row r="189" spans="1:9">
      <c r="A189" s="198"/>
      <c r="B189" s="61" t="s">
        <v>173</v>
      </c>
      <c r="C189" s="62">
        <v>1000</v>
      </c>
      <c r="D189" s="62" t="s">
        <v>186</v>
      </c>
      <c r="E189" s="62"/>
      <c r="F189" s="62"/>
      <c r="G189" s="62"/>
      <c r="H189" s="63"/>
      <c r="I189" s="63"/>
    </row>
    <row r="190" spans="1:9">
      <c r="A190" s="198"/>
      <c r="B190" s="61" t="s">
        <v>174</v>
      </c>
      <c r="C190" s="62">
        <v>400</v>
      </c>
      <c r="D190" s="62" t="s">
        <v>187</v>
      </c>
      <c r="E190" s="62"/>
      <c r="F190" s="62"/>
      <c r="G190" s="62"/>
      <c r="H190" s="63"/>
      <c r="I190" s="63"/>
    </row>
    <row r="191" spans="1:9">
      <c r="A191" s="198"/>
      <c r="B191" s="61" t="s">
        <v>175</v>
      </c>
      <c r="C191" s="62">
        <v>10000</v>
      </c>
      <c r="D191" s="62" t="s">
        <v>188</v>
      </c>
      <c r="E191" s="62"/>
      <c r="F191" s="62"/>
      <c r="G191" s="62"/>
      <c r="H191" s="63"/>
      <c r="I191" s="63"/>
    </row>
    <row r="192" spans="1:9">
      <c r="A192" s="198"/>
      <c r="B192" s="61" t="s">
        <v>344</v>
      </c>
      <c r="C192" s="62">
        <v>210</v>
      </c>
      <c r="D192" s="62" t="s">
        <v>189</v>
      </c>
      <c r="E192" s="62"/>
      <c r="F192" s="62"/>
      <c r="G192" s="62"/>
      <c r="H192" s="63"/>
      <c r="I192" s="63"/>
    </row>
    <row r="193" spans="1:9">
      <c r="A193" s="198"/>
      <c r="B193" s="61" t="s">
        <v>184</v>
      </c>
      <c r="C193" s="62">
        <v>90</v>
      </c>
      <c r="D193" s="62" t="s">
        <v>190</v>
      </c>
      <c r="E193" s="62"/>
      <c r="F193" s="62"/>
      <c r="G193" s="62"/>
      <c r="H193" s="63"/>
      <c r="I193" s="63"/>
    </row>
    <row r="194" spans="1:9">
      <c r="A194" s="199"/>
      <c r="B194" s="61" t="s">
        <v>183</v>
      </c>
      <c r="C194" s="62">
        <v>30</v>
      </c>
      <c r="D194" s="62" t="s">
        <v>191</v>
      </c>
      <c r="E194" s="62"/>
      <c r="F194" s="62"/>
      <c r="G194" s="62"/>
      <c r="H194" s="63"/>
      <c r="I194" s="63"/>
    </row>
    <row r="195" spans="1:9" ht="15" customHeight="1">
      <c r="A195" s="192" t="s">
        <v>294</v>
      </c>
      <c r="B195" s="61" t="s">
        <v>267</v>
      </c>
      <c r="C195" s="62">
        <v>2500</v>
      </c>
      <c r="D195" s="62" t="s">
        <v>279</v>
      </c>
      <c r="E195" s="62"/>
      <c r="F195" s="62"/>
      <c r="G195" s="62"/>
      <c r="H195" s="63"/>
      <c r="I195" s="63"/>
    </row>
    <row r="196" spans="1:9" ht="15" customHeight="1">
      <c r="A196" s="192"/>
      <c r="B196" s="61" t="s">
        <v>268</v>
      </c>
      <c r="C196" s="62">
        <v>1000</v>
      </c>
      <c r="D196" s="62" t="s">
        <v>99</v>
      </c>
      <c r="E196" s="62"/>
      <c r="F196" s="62"/>
      <c r="G196" s="62"/>
      <c r="H196" s="63"/>
      <c r="I196" s="63"/>
    </row>
    <row r="197" spans="1:9" ht="15" customHeight="1">
      <c r="A197" s="192"/>
      <c r="B197" s="61" t="s">
        <v>269</v>
      </c>
      <c r="C197" s="62">
        <v>3000</v>
      </c>
      <c r="D197" s="62" t="s">
        <v>280</v>
      </c>
      <c r="E197" s="62"/>
      <c r="F197" s="62"/>
      <c r="G197" s="62"/>
      <c r="H197" s="63"/>
      <c r="I197" s="63"/>
    </row>
    <row r="198" spans="1:9" ht="15" customHeight="1">
      <c r="A198" s="192"/>
      <c r="B198" s="61" t="s">
        <v>270</v>
      </c>
      <c r="C198" s="62">
        <v>3000</v>
      </c>
      <c r="D198" s="62" t="s">
        <v>281</v>
      </c>
      <c r="E198" s="62"/>
      <c r="F198" s="62"/>
      <c r="G198" s="62"/>
      <c r="H198" s="63"/>
      <c r="I198" s="63"/>
    </row>
    <row r="199" spans="1:9" ht="15" customHeight="1">
      <c r="A199" s="192"/>
      <c r="B199" s="61" t="s">
        <v>271</v>
      </c>
      <c r="C199" s="62">
        <v>3000</v>
      </c>
      <c r="D199" s="62" t="s">
        <v>281</v>
      </c>
      <c r="E199" s="62"/>
      <c r="F199" s="62"/>
      <c r="G199" s="62"/>
      <c r="H199" s="63"/>
      <c r="I199" s="63"/>
    </row>
    <row r="200" spans="1:9" ht="15" customHeight="1">
      <c r="A200" s="192"/>
      <c r="B200" s="61" t="s">
        <v>272</v>
      </c>
      <c r="C200" s="62">
        <v>1000</v>
      </c>
      <c r="D200" s="62" t="s">
        <v>99</v>
      </c>
      <c r="E200" s="62"/>
      <c r="F200" s="62"/>
      <c r="G200" s="62"/>
      <c r="H200" s="63"/>
      <c r="I200" s="63"/>
    </row>
    <row r="201" spans="1:9" ht="15" customHeight="1">
      <c r="A201" s="192"/>
      <c r="B201" s="61" t="s">
        <v>273</v>
      </c>
      <c r="C201" s="62">
        <v>1000</v>
      </c>
      <c r="D201" s="62" t="s">
        <v>282</v>
      </c>
      <c r="E201" s="62"/>
      <c r="F201" s="62"/>
      <c r="G201" s="62"/>
      <c r="H201" s="63"/>
      <c r="I201" s="63"/>
    </row>
    <row r="202" spans="1:9" ht="15" customHeight="1">
      <c r="A202" s="192"/>
      <c r="B202" s="61" t="s">
        <v>274</v>
      </c>
      <c r="C202" s="62">
        <v>7000</v>
      </c>
      <c r="D202" s="124">
        <v>7000</v>
      </c>
      <c r="E202" s="62"/>
      <c r="F202" s="62"/>
      <c r="G202" s="62"/>
      <c r="H202" s="63"/>
      <c r="I202" s="63"/>
    </row>
    <row r="203" spans="1:9" ht="15" customHeight="1">
      <c r="A203" s="192"/>
      <c r="B203" s="61" t="s">
        <v>275</v>
      </c>
      <c r="C203" s="62">
        <v>3000</v>
      </c>
      <c r="D203" s="124" t="s">
        <v>283</v>
      </c>
      <c r="E203" s="62"/>
      <c r="F203" s="62"/>
      <c r="G203" s="62"/>
      <c r="H203" s="63"/>
      <c r="I203" s="63"/>
    </row>
    <row r="204" spans="1:9" ht="15" customHeight="1">
      <c r="A204" s="192"/>
      <c r="B204" s="61" t="s">
        <v>276</v>
      </c>
      <c r="C204" s="62">
        <v>1000</v>
      </c>
      <c r="D204" s="62" t="s">
        <v>282</v>
      </c>
      <c r="E204" s="62"/>
      <c r="F204" s="62"/>
      <c r="G204" s="62"/>
      <c r="H204" s="63"/>
      <c r="I204" s="63"/>
    </row>
    <row r="205" spans="1:9" ht="15" customHeight="1">
      <c r="A205" s="192"/>
      <c r="B205" s="61" t="s">
        <v>277</v>
      </c>
      <c r="C205" s="62">
        <v>1500</v>
      </c>
      <c r="D205" s="62" t="s">
        <v>279</v>
      </c>
      <c r="E205" s="62"/>
      <c r="F205" s="62"/>
      <c r="G205" s="62"/>
      <c r="H205" s="63"/>
      <c r="I205" s="63"/>
    </row>
    <row r="206" spans="1:9" ht="15" customHeight="1">
      <c r="A206" s="192"/>
      <c r="B206" s="61" t="s">
        <v>278</v>
      </c>
      <c r="C206" s="62">
        <v>500</v>
      </c>
      <c r="D206" s="124" t="s">
        <v>284</v>
      </c>
      <c r="E206" s="62"/>
      <c r="F206" s="62"/>
      <c r="G206" s="62"/>
      <c r="H206" s="63"/>
      <c r="I206" s="63"/>
    </row>
    <row r="207" spans="1:9" ht="15" customHeight="1">
      <c r="A207" s="192"/>
      <c r="B207" s="61" t="s">
        <v>295</v>
      </c>
      <c r="C207" s="62">
        <v>1300</v>
      </c>
      <c r="D207" s="124" t="s">
        <v>297</v>
      </c>
      <c r="E207" s="62"/>
      <c r="F207" s="62"/>
      <c r="G207" s="62"/>
      <c r="H207" s="63"/>
      <c r="I207" s="63"/>
    </row>
    <row r="208" spans="1:9" ht="15" customHeight="1">
      <c r="A208" s="192"/>
      <c r="B208" s="61" t="s">
        <v>296</v>
      </c>
      <c r="C208" s="62">
        <v>4000</v>
      </c>
      <c r="D208" s="124" t="s">
        <v>298</v>
      </c>
      <c r="E208" s="62"/>
      <c r="F208" s="62"/>
      <c r="G208" s="62"/>
      <c r="H208" s="63"/>
      <c r="I208" s="63"/>
    </row>
    <row r="209" spans="2:5" ht="50.25" customHeight="1">
      <c r="B209" s="82" t="s">
        <v>286</v>
      </c>
      <c r="C209" s="239">
        <f>SUM(C173:C208)</f>
        <v>50820</v>
      </c>
    </row>
    <row r="210" spans="2:5" ht="57" customHeight="1">
      <c r="B210" s="85" t="s">
        <v>293</v>
      </c>
      <c r="C210" s="240">
        <f>SUM(C172,C209)</f>
        <v>80808</v>
      </c>
      <c r="D210" s="127" t="s">
        <v>299</v>
      </c>
      <c r="E210" s="128">
        <v>12888.6</v>
      </c>
    </row>
    <row r="211" spans="2:5" ht="15">
      <c r="B211" s="125" t="s">
        <v>287</v>
      </c>
      <c r="C211" s="126">
        <f>SUM(C210+E210)</f>
        <v>93696.6</v>
      </c>
      <c r="D211" s="136" t="s">
        <v>300</v>
      </c>
    </row>
    <row r="212" spans="2:5">
      <c r="B212" s="64"/>
    </row>
    <row r="213" spans="2:5">
      <c r="B213" s="64"/>
    </row>
    <row r="214" spans="2:5">
      <c r="B214" s="64"/>
    </row>
    <row r="215" spans="2:5">
      <c r="B215" s="64"/>
    </row>
    <row r="216" spans="2:5">
      <c r="B216" s="64"/>
    </row>
    <row r="217" spans="2:5">
      <c r="B217" s="64"/>
    </row>
    <row r="218" spans="2:5">
      <c r="B218" s="64"/>
    </row>
    <row r="219" spans="2:5">
      <c r="B219" s="64"/>
    </row>
    <row r="220" spans="2:5">
      <c r="B220" s="64"/>
    </row>
    <row r="221" spans="2:5">
      <c r="B221" s="64"/>
    </row>
  </sheetData>
  <mergeCells count="87">
    <mergeCell ref="A144:A147"/>
    <mergeCell ref="A150:A154"/>
    <mergeCell ref="G150:G154"/>
    <mergeCell ref="H150:H154"/>
    <mergeCell ref="A173:A194"/>
    <mergeCell ref="A195:A208"/>
    <mergeCell ref="I150:I154"/>
    <mergeCell ref="G144:G147"/>
    <mergeCell ref="H144:H147"/>
    <mergeCell ref="I144:I147"/>
    <mergeCell ref="I36:I38"/>
    <mergeCell ref="G41:G43"/>
    <mergeCell ref="H41:H43"/>
    <mergeCell ref="I41:I43"/>
    <mergeCell ref="I109:I118"/>
    <mergeCell ref="A122:I122"/>
    <mergeCell ref="H109:H118"/>
    <mergeCell ref="I46:I48"/>
    <mergeCell ref="I51:I59"/>
    <mergeCell ref="A41:A43"/>
    <mergeCell ref="A36:A38"/>
    <mergeCell ref="A83:A92"/>
    <mergeCell ref="G96:G106"/>
    <mergeCell ref="A19:I19"/>
    <mergeCell ref="G26:G28"/>
    <mergeCell ref="H26:H28"/>
    <mergeCell ref="I26:I28"/>
    <mergeCell ref="G31:G33"/>
    <mergeCell ref="H31:H33"/>
    <mergeCell ref="I31:I33"/>
    <mergeCell ref="A26:A28"/>
    <mergeCell ref="A31:A33"/>
    <mergeCell ref="D25:E25"/>
    <mergeCell ref="G168:H169"/>
    <mergeCell ref="A96:A105"/>
    <mergeCell ref="A109:A118"/>
    <mergeCell ref="H62:H69"/>
    <mergeCell ref="I62:I69"/>
    <mergeCell ref="H72:H75"/>
    <mergeCell ref="I72:I75"/>
    <mergeCell ref="A80:I80"/>
    <mergeCell ref="H76:H78"/>
    <mergeCell ref="I76:I78"/>
    <mergeCell ref="A72:A75"/>
    <mergeCell ref="A62:A69"/>
    <mergeCell ref="G109:G118"/>
    <mergeCell ref="G83:G93"/>
    <mergeCell ref="H83:H93"/>
    <mergeCell ref="I83:I93"/>
    <mergeCell ref="G164:G167"/>
    <mergeCell ref="I164:I167"/>
    <mergeCell ref="I157:I161"/>
    <mergeCell ref="H164:H167"/>
    <mergeCell ref="G157:G161"/>
    <mergeCell ref="H157:H161"/>
    <mergeCell ref="G171:H171"/>
    <mergeCell ref="D20:E20"/>
    <mergeCell ref="D21:E21"/>
    <mergeCell ref="D22:E22"/>
    <mergeCell ref="D23:E23"/>
    <mergeCell ref="D24:E24"/>
    <mergeCell ref="G36:G38"/>
    <mergeCell ref="H36:H38"/>
    <mergeCell ref="G119:H120"/>
    <mergeCell ref="A140:I140"/>
    <mergeCell ref="I119:I120"/>
    <mergeCell ref="A123:A136"/>
    <mergeCell ref="A46:A48"/>
    <mergeCell ref="G46:G48"/>
    <mergeCell ref="H46:H48"/>
    <mergeCell ref="A51:A59"/>
    <mergeCell ref="H96:H106"/>
    <mergeCell ref="I96:I106"/>
    <mergeCell ref="A5:I5"/>
    <mergeCell ref="G121:H121"/>
    <mergeCell ref="G170:H170"/>
    <mergeCell ref="D82:E82"/>
    <mergeCell ref="D81:E81"/>
    <mergeCell ref="G72:G75"/>
    <mergeCell ref="G62:G69"/>
    <mergeCell ref="B78:B79"/>
    <mergeCell ref="C78:C79"/>
    <mergeCell ref="G51:G59"/>
    <mergeCell ref="H51:H59"/>
    <mergeCell ref="I168:I169"/>
    <mergeCell ref="A157:A161"/>
    <mergeCell ref="A164:A167"/>
  </mergeCells>
  <phoneticPr fontId="1" type="noConversion"/>
  <pageMargins left="0.7" right="0.7" top="0.75" bottom="0.75" header="0.3" footer="0.3"/>
  <ignoredErrors>
    <ignoredError sqref="C29 G62 G72 C162 C9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DA8A0-EAD9-4223-9D83-0F9C0C1919FB}">
  <sheetPr>
    <tabColor theme="9" tint="0.39997558519241921"/>
  </sheetPr>
  <dimension ref="A1:F22"/>
  <sheetViews>
    <sheetView workbookViewId="0">
      <selection activeCell="F14" sqref="F14"/>
    </sheetView>
  </sheetViews>
  <sheetFormatPr baseColWidth="10" defaultRowHeight="15"/>
  <cols>
    <col min="1" max="1" width="22.5703125" customWidth="1"/>
    <col min="2" max="2" width="16" customWidth="1"/>
    <col min="3" max="3" width="16.5703125" customWidth="1"/>
    <col min="4" max="4" width="16.140625" customWidth="1"/>
    <col min="5" max="5" width="19.140625" customWidth="1"/>
    <col min="6" max="6" width="18.5703125" customWidth="1"/>
  </cols>
  <sheetData>
    <row r="1" spans="1:6">
      <c r="A1" s="129" t="s">
        <v>247</v>
      </c>
      <c r="B1" s="129" t="s">
        <v>248</v>
      </c>
      <c r="C1" s="129" t="s">
        <v>249</v>
      </c>
      <c r="D1" s="129" t="s">
        <v>250</v>
      </c>
      <c r="E1" s="129" t="s">
        <v>264</v>
      </c>
      <c r="F1" s="129" t="s">
        <v>266</v>
      </c>
    </row>
    <row r="2" spans="1:6">
      <c r="A2" s="129" t="s">
        <v>18</v>
      </c>
      <c r="B2" s="129">
        <v>50</v>
      </c>
      <c r="C2" s="129">
        <v>500</v>
      </c>
      <c r="D2" s="129">
        <f>B2*C2</f>
        <v>25000</v>
      </c>
      <c r="E2" s="129">
        <v>15000</v>
      </c>
      <c r="F2" s="129">
        <f>D2-E2</f>
        <v>10000</v>
      </c>
    </row>
    <row r="3" spans="1:6">
      <c r="A3" s="129" t="s">
        <v>19</v>
      </c>
      <c r="B3" s="130" t="s">
        <v>251</v>
      </c>
      <c r="C3" s="129">
        <v>10</v>
      </c>
      <c r="D3" s="129">
        <v>5000</v>
      </c>
      <c r="E3" s="129">
        <v>3000</v>
      </c>
      <c r="F3" s="129">
        <f t="shared" ref="F3:F21" si="0">D3-E3</f>
        <v>2000</v>
      </c>
    </row>
    <row r="4" spans="1:6">
      <c r="A4" s="129" t="s">
        <v>244</v>
      </c>
      <c r="B4" s="129">
        <v>40</v>
      </c>
      <c r="C4" s="129">
        <v>50</v>
      </c>
      <c r="D4" s="129">
        <f t="shared" ref="D4:D20" si="1">B4*C4</f>
        <v>2000</v>
      </c>
      <c r="E4" s="129">
        <v>1250</v>
      </c>
      <c r="F4" s="129">
        <f t="shared" si="0"/>
        <v>750</v>
      </c>
    </row>
    <row r="5" spans="1:6">
      <c r="A5" s="129" t="s">
        <v>24</v>
      </c>
      <c r="B5" s="129">
        <v>350</v>
      </c>
      <c r="C5" s="129">
        <v>3</v>
      </c>
      <c r="D5" s="129">
        <f t="shared" si="1"/>
        <v>1050</v>
      </c>
      <c r="E5" s="129">
        <v>950</v>
      </c>
      <c r="F5" s="129">
        <f t="shared" si="0"/>
        <v>100</v>
      </c>
    </row>
    <row r="6" spans="1:6">
      <c r="A6" s="129" t="s">
        <v>25</v>
      </c>
      <c r="B6" s="129">
        <v>250</v>
      </c>
      <c r="C6" s="129">
        <v>3</v>
      </c>
      <c r="D6" s="129">
        <f t="shared" si="1"/>
        <v>750</v>
      </c>
      <c r="E6" s="129">
        <v>650</v>
      </c>
      <c r="F6" s="129">
        <f t="shared" si="0"/>
        <v>100</v>
      </c>
    </row>
    <row r="7" spans="1:6">
      <c r="A7" s="129" t="s">
        <v>26</v>
      </c>
      <c r="B7" s="129">
        <v>80</v>
      </c>
      <c r="C7" s="129">
        <v>3</v>
      </c>
      <c r="D7" s="129">
        <f t="shared" si="1"/>
        <v>240</v>
      </c>
      <c r="E7" s="129">
        <v>200</v>
      </c>
      <c r="F7" s="129">
        <f t="shared" si="0"/>
        <v>40</v>
      </c>
    </row>
    <row r="8" spans="1:6">
      <c r="A8" s="129" t="s">
        <v>20</v>
      </c>
      <c r="B8" s="129">
        <v>50</v>
      </c>
      <c r="C8" s="129">
        <v>20</v>
      </c>
      <c r="D8" s="129">
        <f t="shared" si="1"/>
        <v>1000</v>
      </c>
      <c r="E8" s="129">
        <v>700</v>
      </c>
      <c r="F8" s="129">
        <f t="shared" si="0"/>
        <v>300</v>
      </c>
    </row>
    <row r="9" spans="1:6">
      <c r="A9" s="129" t="s">
        <v>192</v>
      </c>
      <c r="B9" s="129">
        <v>90</v>
      </c>
      <c r="C9" s="129">
        <v>2</v>
      </c>
      <c r="D9" s="129">
        <f t="shared" si="1"/>
        <v>180</v>
      </c>
      <c r="E9" s="129">
        <v>150</v>
      </c>
      <c r="F9" s="129">
        <f t="shared" si="0"/>
        <v>30</v>
      </c>
    </row>
    <row r="10" spans="1:6">
      <c r="A10" s="129" t="s">
        <v>194</v>
      </c>
      <c r="B10" s="129">
        <v>90</v>
      </c>
      <c r="C10" s="129">
        <v>2</v>
      </c>
      <c r="D10" s="129">
        <f t="shared" si="1"/>
        <v>180</v>
      </c>
      <c r="E10" s="129">
        <v>154</v>
      </c>
      <c r="F10" s="129">
        <f t="shared" si="0"/>
        <v>26</v>
      </c>
    </row>
    <row r="11" spans="1:6">
      <c r="A11" s="129" t="s">
        <v>22</v>
      </c>
      <c r="B11" s="129">
        <v>60</v>
      </c>
      <c r="C11" s="129">
        <v>9</v>
      </c>
      <c r="D11" s="129">
        <f t="shared" si="1"/>
        <v>540</v>
      </c>
      <c r="E11" s="129">
        <v>360</v>
      </c>
      <c r="F11" s="129">
        <f t="shared" si="0"/>
        <v>180</v>
      </c>
    </row>
    <row r="12" spans="1:6">
      <c r="A12" s="129" t="s">
        <v>23</v>
      </c>
      <c r="B12" s="129">
        <v>30</v>
      </c>
      <c r="C12" s="129">
        <v>20</v>
      </c>
      <c r="D12" s="129">
        <f t="shared" si="1"/>
        <v>600</v>
      </c>
      <c r="E12" s="129">
        <v>270</v>
      </c>
      <c r="F12" s="129">
        <f t="shared" si="0"/>
        <v>330</v>
      </c>
    </row>
    <row r="13" spans="1:6">
      <c r="A13" s="129" t="s">
        <v>37</v>
      </c>
      <c r="B13" s="129">
        <v>180</v>
      </c>
      <c r="C13" s="129">
        <v>10</v>
      </c>
      <c r="D13" s="129">
        <f t="shared" si="1"/>
        <v>1800</v>
      </c>
      <c r="E13" s="129">
        <v>1504</v>
      </c>
      <c r="F13" s="129">
        <f t="shared" si="0"/>
        <v>296</v>
      </c>
    </row>
    <row r="14" spans="1:6">
      <c r="A14" s="129" t="s">
        <v>39</v>
      </c>
      <c r="B14" s="129">
        <v>140</v>
      </c>
      <c r="C14" s="129">
        <v>10</v>
      </c>
      <c r="D14" s="129">
        <f t="shared" si="1"/>
        <v>1400</v>
      </c>
      <c r="E14" s="129">
        <v>1206</v>
      </c>
      <c r="F14" s="129">
        <f t="shared" si="0"/>
        <v>194</v>
      </c>
    </row>
    <row r="15" spans="1:6">
      <c r="A15" s="129" t="s">
        <v>41</v>
      </c>
      <c r="B15" s="129">
        <v>90</v>
      </c>
      <c r="C15" s="129">
        <v>20</v>
      </c>
      <c r="D15" s="129">
        <f t="shared" si="1"/>
        <v>1800</v>
      </c>
      <c r="E15" s="129">
        <v>1563</v>
      </c>
      <c r="F15" s="129">
        <f t="shared" si="0"/>
        <v>237</v>
      </c>
    </row>
    <row r="16" spans="1:6">
      <c r="A16" s="129" t="s">
        <v>245</v>
      </c>
      <c r="B16" s="130" t="s">
        <v>252</v>
      </c>
      <c r="C16" s="131" t="s">
        <v>253</v>
      </c>
      <c r="D16" s="129">
        <v>2185</v>
      </c>
      <c r="E16" s="129">
        <v>2185</v>
      </c>
      <c r="F16" s="132">
        <f t="shared" si="0"/>
        <v>0</v>
      </c>
    </row>
    <row r="17" spans="1:6">
      <c r="A17" s="129" t="s">
        <v>254</v>
      </c>
      <c r="B17" s="129">
        <v>5</v>
      </c>
      <c r="C17" s="129">
        <v>50</v>
      </c>
      <c r="D17" s="129">
        <f t="shared" si="1"/>
        <v>250</v>
      </c>
      <c r="E17" s="129">
        <v>96.25</v>
      </c>
      <c r="F17" s="129">
        <f t="shared" si="0"/>
        <v>153.75</v>
      </c>
    </row>
    <row r="18" spans="1:6">
      <c r="A18" s="129" t="s">
        <v>256</v>
      </c>
      <c r="B18" s="129">
        <v>10</v>
      </c>
      <c r="C18" s="129">
        <v>5</v>
      </c>
      <c r="D18" s="129">
        <f t="shared" si="1"/>
        <v>50</v>
      </c>
      <c r="E18" s="129">
        <v>37</v>
      </c>
      <c r="F18" s="129">
        <f t="shared" si="0"/>
        <v>13</v>
      </c>
    </row>
    <row r="19" spans="1:6">
      <c r="A19" s="129" t="s">
        <v>15</v>
      </c>
      <c r="B19" s="129">
        <v>20</v>
      </c>
      <c r="C19" s="129">
        <v>20</v>
      </c>
      <c r="D19" s="129">
        <f t="shared" si="1"/>
        <v>400</v>
      </c>
      <c r="E19" s="129">
        <v>299</v>
      </c>
      <c r="F19" s="129">
        <f t="shared" si="0"/>
        <v>101</v>
      </c>
    </row>
    <row r="20" spans="1:6">
      <c r="A20" s="129" t="s">
        <v>16</v>
      </c>
      <c r="B20" s="129">
        <v>15</v>
      </c>
      <c r="C20" s="129">
        <v>32</v>
      </c>
      <c r="D20" s="129">
        <f t="shared" si="1"/>
        <v>480</v>
      </c>
      <c r="E20" s="129">
        <v>380</v>
      </c>
      <c r="F20" s="129">
        <f t="shared" si="0"/>
        <v>100</v>
      </c>
    </row>
    <row r="21" spans="1:6">
      <c r="A21" s="129" t="s">
        <v>246</v>
      </c>
      <c r="B21" s="132">
        <v>0</v>
      </c>
      <c r="C21" s="131" t="s">
        <v>253</v>
      </c>
      <c r="D21" s="132">
        <v>0</v>
      </c>
      <c r="E21" s="132">
        <v>0</v>
      </c>
      <c r="F21" s="132">
        <f t="shared" si="0"/>
        <v>0</v>
      </c>
    </row>
    <row r="22" spans="1:6">
      <c r="A22" s="129"/>
      <c r="B22" s="129"/>
      <c r="C22" s="129" t="s">
        <v>265</v>
      </c>
      <c r="D22" s="129">
        <f>SUM(D2:D21)</f>
        <v>44905</v>
      </c>
      <c r="E22" s="129">
        <f>SUM(E2:E21)</f>
        <v>29954.25</v>
      </c>
      <c r="F22" s="129">
        <f>SUM(F2:F21)</f>
        <v>14950.75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Costos</vt:lpstr>
      <vt:lpstr>Fijacion del Precio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Raul</dc:creator>
  <cp:lastModifiedBy>PROF. JUAN RAUL GALLEGOS DURAN</cp:lastModifiedBy>
  <dcterms:created xsi:type="dcterms:W3CDTF">2015-06-05T18:19:34Z</dcterms:created>
  <dcterms:modified xsi:type="dcterms:W3CDTF">2023-09-15T20:55:14Z</dcterms:modified>
</cp:coreProperties>
</file>