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01d73b3364d9ee/Computer/CPP/Fall 2022/CS 4210 - Machine Learning and Its Apps/Assignment5/"/>
    </mc:Choice>
  </mc:AlternateContent>
  <xr:revisionPtr revIDLastSave="0" documentId="8_{E22A4C20-8219-4286-9D52-6BCE4D10778C}" xr6:coauthVersionLast="47" xr6:coauthVersionMax="47" xr10:uidLastSave="{00000000-0000-0000-0000-000000000000}"/>
  <bookViews>
    <workbookView xWindow="-108" yWindow="-108" windowWidth="24792" windowHeight="13440" activeTab="1" xr2:uid="{928D19FA-7BDA-4544-A954-61915D7FD44C}"/>
  </bookViews>
  <sheets>
    <sheet name="Prob 1" sheetId="1" r:id="rId1"/>
    <sheet name="Prob 3" sheetId="2" r:id="rId2"/>
    <sheet name="Prob 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0" i="3" l="1"/>
  <c r="T39" i="3"/>
  <c r="T38" i="3"/>
  <c r="T37" i="3"/>
  <c r="T36" i="3"/>
  <c r="T35" i="3"/>
  <c r="Q40" i="3"/>
  <c r="Q39" i="3"/>
  <c r="Q38" i="3"/>
  <c r="Q37" i="3"/>
  <c r="Q36" i="3"/>
  <c r="Q35" i="3"/>
  <c r="L19" i="3"/>
  <c r="L22" i="3"/>
  <c r="O19" i="3"/>
  <c r="U23" i="3"/>
  <c r="U22" i="3"/>
  <c r="U21" i="3"/>
  <c r="U20" i="3"/>
  <c r="U19" i="3"/>
  <c r="R28" i="3"/>
  <c r="R27" i="3"/>
  <c r="R26" i="3"/>
  <c r="R25" i="3"/>
  <c r="R24" i="3"/>
  <c r="R23" i="3"/>
  <c r="R22" i="3"/>
  <c r="R21" i="3"/>
  <c r="R20" i="3"/>
  <c r="R19" i="3"/>
  <c r="O28" i="3"/>
  <c r="O27" i="3"/>
  <c r="O26" i="3"/>
  <c r="O25" i="3"/>
  <c r="O24" i="3"/>
  <c r="O23" i="3"/>
  <c r="O22" i="3"/>
  <c r="O21" i="3"/>
  <c r="O20" i="3"/>
  <c r="L23" i="3"/>
  <c r="L21" i="3"/>
  <c r="L20" i="3"/>
  <c r="H12" i="3"/>
  <c r="G12" i="3"/>
  <c r="F12" i="3"/>
  <c r="E12" i="3"/>
  <c r="D12" i="3"/>
  <c r="E47" i="2"/>
  <c r="B89" i="2"/>
  <c r="F47" i="2"/>
  <c r="F45" i="2"/>
  <c r="F43" i="2"/>
  <c r="F86" i="2"/>
  <c r="F87" i="2" s="1"/>
  <c r="F85" i="2"/>
  <c r="F82" i="2"/>
  <c r="F81" i="2"/>
  <c r="F83" i="2" s="1"/>
  <c r="F78" i="2"/>
  <c r="F77" i="2"/>
  <c r="F79" i="2" s="1"/>
  <c r="F74" i="2"/>
  <c r="F75" i="2" s="1"/>
  <c r="F73" i="2"/>
  <c r="F71" i="2"/>
  <c r="F70" i="2"/>
  <c r="F69" i="2"/>
  <c r="D87" i="2"/>
  <c r="C87" i="2"/>
  <c r="D86" i="2"/>
  <c r="C86" i="2"/>
  <c r="D85" i="2"/>
  <c r="C85" i="2"/>
  <c r="D83" i="2"/>
  <c r="C83" i="2"/>
  <c r="D82" i="2"/>
  <c r="C82" i="2"/>
  <c r="D81" i="2"/>
  <c r="C81" i="2"/>
  <c r="D79" i="2"/>
  <c r="C79" i="2"/>
  <c r="D78" i="2"/>
  <c r="C78" i="2"/>
  <c r="D77" i="2"/>
  <c r="C77" i="2"/>
  <c r="D75" i="2"/>
  <c r="C75" i="2"/>
  <c r="D74" i="2"/>
  <c r="C74" i="2"/>
  <c r="D73" i="2"/>
  <c r="C73" i="2"/>
  <c r="D71" i="2"/>
  <c r="C71" i="2"/>
  <c r="D70" i="2"/>
  <c r="C70" i="2"/>
  <c r="D69" i="2"/>
  <c r="C69" i="2"/>
  <c r="B87" i="2"/>
  <c r="B86" i="2"/>
  <c r="B85" i="2"/>
  <c r="B83" i="2"/>
  <c r="B82" i="2"/>
  <c r="B81" i="2"/>
  <c r="B79" i="2"/>
  <c r="B78" i="2"/>
  <c r="B77" i="2"/>
  <c r="B75" i="2"/>
  <c r="B74" i="2"/>
  <c r="B73" i="2"/>
  <c r="B71" i="2"/>
  <c r="B70" i="2"/>
  <c r="B69" i="2"/>
  <c r="E46" i="2"/>
  <c r="B67" i="2"/>
  <c r="F42" i="2"/>
  <c r="F44" i="2"/>
  <c r="F46" i="2"/>
  <c r="F63" i="2"/>
  <c r="F64" i="2" s="1"/>
  <c r="F62" i="2"/>
  <c r="F59" i="2"/>
  <c r="F58" i="2"/>
  <c r="F60" i="2" s="1"/>
  <c r="F55" i="2"/>
  <c r="F54" i="2"/>
  <c r="F56" i="2" s="1"/>
  <c r="F52" i="2"/>
  <c r="F51" i="2"/>
  <c r="F50" i="2"/>
  <c r="D64" i="2"/>
  <c r="C64" i="2"/>
  <c r="D63" i="2"/>
  <c r="C63" i="2"/>
  <c r="D62" i="2"/>
  <c r="C62" i="2"/>
  <c r="D60" i="2"/>
  <c r="C60" i="2"/>
  <c r="D59" i="2"/>
  <c r="C59" i="2"/>
  <c r="D58" i="2"/>
  <c r="C58" i="2"/>
  <c r="D56" i="2"/>
  <c r="C56" i="2"/>
  <c r="D55" i="2"/>
  <c r="C55" i="2"/>
  <c r="D54" i="2"/>
  <c r="C54" i="2"/>
  <c r="B64" i="2"/>
  <c r="B63" i="2"/>
  <c r="B62" i="2"/>
  <c r="B60" i="2"/>
  <c r="B59" i="2"/>
  <c r="B58" i="2"/>
  <c r="B56" i="2"/>
  <c r="B55" i="2"/>
  <c r="B54" i="2"/>
  <c r="D52" i="2"/>
  <c r="C52" i="2"/>
  <c r="B52" i="2"/>
  <c r="D51" i="2"/>
  <c r="C51" i="2"/>
  <c r="B51" i="2"/>
  <c r="D50" i="2"/>
  <c r="C50" i="2"/>
  <c r="B50" i="2"/>
  <c r="G5" i="2"/>
  <c r="B22" i="2"/>
  <c r="B37" i="2"/>
  <c r="I4" i="2"/>
  <c r="I3" i="2"/>
  <c r="H33" i="2"/>
  <c r="H34" i="2" s="1"/>
  <c r="H32" i="2"/>
  <c r="H29" i="2"/>
  <c r="H28" i="2"/>
  <c r="H30" i="2" s="1"/>
  <c r="H26" i="2"/>
  <c r="H25" i="2"/>
  <c r="H24" i="2"/>
  <c r="F34" i="2"/>
  <c r="E34" i="2"/>
  <c r="D34" i="2"/>
  <c r="C34" i="2"/>
  <c r="F33" i="2"/>
  <c r="E33" i="2"/>
  <c r="D33" i="2"/>
  <c r="C33" i="2"/>
  <c r="F32" i="2"/>
  <c r="E32" i="2"/>
  <c r="D32" i="2"/>
  <c r="C32" i="2"/>
  <c r="F30" i="2"/>
  <c r="E30" i="2"/>
  <c r="D30" i="2"/>
  <c r="C30" i="2"/>
  <c r="F29" i="2"/>
  <c r="E29" i="2"/>
  <c r="D29" i="2"/>
  <c r="C29" i="2"/>
  <c r="F28" i="2"/>
  <c r="E28" i="2"/>
  <c r="D28" i="2"/>
  <c r="C28" i="2"/>
  <c r="F26" i="2"/>
  <c r="E26" i="2"/>
  <c r="D26" i="2"/>
  <c r="C26" i="2"/>
  <c r="F25" i="2"/>
  <c r="E25" i="2"/>
  <c r="D25" i="2"/>
  <c r="C25" i="2"/>
  <c r="F24" i="2"/>
  <c r="E24" i="2"/>
  <c r="D24" i="2"/>
  <c r="C24" i="2"/>
  <c r="B34" i="2"/>
  <c r="B33" i="2"/>
  <c r="B32" i="2"/>
  <c r="B30" i="2"/>
  <c r="B29" i="2"/>
  <c r="B28" i="2"/>
  <c r="B26" i="2"/>
  <c r="B25" i="2"/>
  <c r="B24" i="2"/>
  <c r="I5" i="2"/>
  <c r="F5" i="2"/>
  <c r="H4" i="2"/>
  <c r="H3" i="2"/>
  <c r="H5" i="2"/>
  <c r="AA38" i="2"/>
  <c r="W30" i="2"/>
  <c r="W29" i="2"/>
  <c r="W28" i="2"/>
  <c r="W31" i="2"/>
  <c r="G18" i="2"/>
  <c r="G17" i="2"/>
  <c r="G16" i="2"/>
  <c r="E18" i="2"/>
  <c r="D18" i="2"/>
  <c r="C18" i="2"/>
  <c r="E17" i="2"/>
  <c r="D17" i="2"/>
  <c r="C17" i="2"/>
  <c r="B18" i="2"/>
  <c r="B17" i="2"/>
  <c r="E16" i="2"/>
  <c r="D16" i="2"/>
  <c r="C16" i="2"/>
  <c r="B16" i="2"/>
  <c r="G13" i="2"/>
  <c r="G14" i="2" s="1"/>
  <c r="G12" i="2"/>
  <c r="E14" i="2"/>
  <c r="D14" i="2"/>
  <c r="C14" i="2"/>
  <c r="B14" i="2"/>
  <c r="E13" i="2"/>
  <c r="D13" i="2"/>
  <c r="C13" i="2"/>
  <c r="B13" i="2"/>
  <c r="E12" i="2"/>
  <c r="D12" i="2"/>
  <c r="C12" i="2"/>
  <c r="B12" i="2"/>
  <c r="G10" i="2"/>
  <c r="G9" i="2"/>
  <c r="E10" i="2"/>
  <c r="D10" i="2"/>
  <c r="C10" i="2"/>
  <c r="B10" i="2"/>
  <c r="E9" i="2"/>
  <c r="D9" i="2"/>
  <c r="C9" i="2"/>
  <c r="B9" i="2"/>
  <c r="G8" i="2"/>
  <c r="E8" i="2"/>
  <c r="D8" i="2"/>
  <c r="C8" i="2"/>
  <c r="B8" i="2"/>
  <c r="U43" i="2"/>
  <c r="T43" i="2"/>
  <c r="S43" i="2"/>
  <c r="U42" i="2"/>
  <c r="T42" i="2"/>
  <c r="S42" i="2"/>
  <c r="U41" i="2"/>
  <c r="T41" i="2"/>
  <c r="S41" i="2"/>
  <c r="U39" i="2"/>
  <c r="T39" i="2"/>
  <c r="S39" i="2"/>
  <c r="U38" i="2"/>
  <c r="T38" i="2"/>
  <c r="S38" i="2"/>
  <c r="U37" i="2"/>
  <c r="T37" i="2"/>
  <c r="S37" i="2"/>
  <c r="U33" i="2"/>
  <c r="T33" i="2"/>
  <c r="S33" i="2"/>
  <c r="U35" i="2"/>
  <c r="T35" i="2"/>
  <c r="S35" i="2"/>
  <c r="U34" i="2"/>
  <c r="T34" i="2"/>
  <c r="S34" i="2"/>
  <c r="G59" i="1"/>
  <c r="G58" i="1"/>
  <c r="G57" i="1"/>
  <c r="G56" i="1"/>
  <c r="G55" i="1"/>
  <c r="G54" i="1"/>
  <c r="G53" i="1"/>
  <c r="G52" i="1"/>
  <c r="G51" i="1"/>
  <c r="F58" i="1"/>
  <c r="F57" i="1"/>
  <c r="F56" i="1"/>
  <c r="F55" i="1"/>
  <c r="F54" i="1"/>
  <c r="F53" i="1"/>
  <c r="F52" i="1"/>
  <c r="F51" i="1"/>
  <c r="I44" i="1"/>
  <c r="B44" i="1"/>
  <c r="I43" i="1"/>
  <c r="G43" i="1"/>
  <c r="C43" i="1"/>
  <c r="B43" i="1"/>
  <c r="F15" i="1"/>
  <c r="I45" i="1" s="1"/>
  <c r="E15" i="1"/>
  <c r="H45" i="1" s="1"/>
  <c r="F14" i="1"/>
  <c r="G44" i="1" s="1"/>
  <c r="E14" i="1"/>
  <c r="H44" i="1" s="1"/>
  <c r="F13" i="1"/>
  <c r="E13" i="1"/>
  <c r="H43" i="1" s="1"/>
  <c r="C14" i="1"/>
  <c r="B14" i="1"/>
  <c r="I36" i="1" s="1"/>
  <c r="C15" i="1"/>
  <c r="B15" i="1"/>
  <c r="C12" i="1"/>
  <c r="B12" i="1"/>
  <c r="C13" i="1"/>
  <c r="B13" i="1"/>
  <c r="I27" i="1"/>
  <c r="H27" i="1"/>
  <c r="G27" i="1"/>
  <c r="F27" i="1"/>
  <c r="E27" i="1"/>
  <c r="D27" i="1"/>
  <c r="C27" i="1"/>
  <c r="B27" i="1"/>
  <c r="I21" i="1"/>
  <c r="H21" i="1"/>
  <c r="G21" i="1"/>
  <c r="F21" i="1"/>
  <c r="E21" i="1"/>
  <c r="D21" i="1"/>
  <c r="C21" i="1"/>
  <c r="B21" i="1"/>
  <c r="I20" i="1"/>
  <c r="H20" i="1"/>
  <c r="G20" i="1"/>
  <c r="F20" i="1"/>
  <c r="D20" i="1"/>
  <c r="C20" i="1"/>
  <c r="B20" i="1"/>
  <c r="I19" i="1"/>
  <c r="H19" i="1"/>
  <c r="G19" i="1"/>
  <c r="F19" i="1"/>
  <c r="E19" i="1"/>
  <c r="D19" i="1"/>
  <c r="C19" i="1"/>
  <c r="C11" i="1"/>
  <c r="B11" i="1"/>
  <c r="W34" i="2" l="1"/>
  <c r="W41" i="2"/>
  <c r="W38" i="2"/>
  <c r="W42" i="2"/>
  <c r="Y41" i="2" s="1"/>
  <c r="W37" i="2"/>
  <c r="Y37" i="2" s="1"/>
  <c r="W33" i="2"/>
  <c r="Y33" i="2" s="1"/>
  <c r="C44" i="1"/>
  <c r="D43" i="1"/>
  <c r="D44" i="1"/>
  <c r="D45" i="1"/>
  <c r="E43" i="1"/>
  <c r="E44" i="1"/>
  <c r="E45" i="1"/>
  <c r="B45" i="1"/>
  <c r="C45" i="1"/>
  <c r="F43" i="1"/>
  <c r="F44" i="1"/>
  <c r="F45" i="1"/>
  <c r="G45" i="1"/>
  <c r="I37" i="1"/>
  <c r="I35" i="1"/>
  <c r="D37" i="1"/>
  <c r="B36" i="1"/>
  <c r="C36" i="1"/>
  <c r="D36" i="1"/>
  <c r="B37" i="1"/>
  <c r="F36" i="1"/>
  <c r="C37" i="1"/>
  <c r="C35" i="1"/>
  <c r="D35" i="1"/>
  <c r="E35" i="1"/>
  <c r="E36" i="1"/>
  <c r="E37" i="1"/>
  <c r="B35" i="1"/>
  <c r="F35" i="1"/>
  <c r="F37" i="1"/>
  <c r="G35" i="1"/>
  <c r="G36" i="1"/>
  <c r="G37" i="1"/>
  <c r="H35" i="1"/>
  <c r="H36" i="1"/>
  <c r="H37" i="1"/>
  <c r="F29" i="1"/>
  <c r="F28" i="1"/>
  <c r="G29" i="1"/>
  <c r="B28" i="1"/>
  <c r="B29" i="1"/>
  <c r="C28" i="1"/>
  <c r="C29" i="1"/>
  <c r="G28" i="1"/>
  <c r="H28" i="1"/>
  <c r="H29" i="1"/>
  <c r="I28" i="1"/>
  <c r="I29" i="1"/>
  <c r="D28" i="1"/>
  <c r="D29" i="1"/>
  <c r="E28" i="1"/>
  <c r="E29" i="1"/>
</calcChain>
</file>

<file path=xl/sharedStrings.xml><?xml version="1.0" encoding="utf-8"?>
<sst xmlns="http://schemas.openxmlformats.org/spreadsheetml/2006/main" count="392" uniqueCount="175">
  <si>
    <t>x</t>
  </si>
  <si>
    <t>y</t>
  </si>
  <si>
    <t>A1</t>
  </si>
  <si>
    <t>A2</t>
  </si>
  <si>
    <t>A3</t>
  </si>
  <si>
    <t>A4</t>
  </si>
  <si>
    <t>A5</t>
  </si>
  <si>
    <t>A6</t>
  </si>
  <si>
    <t>A7</t>
  </si>
  <si>
    <t>A8</t>
  </si>
  <si>
    <t>Instance</t>
  </si>
  <si>
    <t>Cluster Assigned</t>
  </si>
  <si>
    <t>Centroid: (A1, A4, A7)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</si>
  <si>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iteration</t>
    </r>
  </si>
  <si>
    <t>A1 dist.</t>
  </si>
  <si>
    <t>A4 dist.</t>
  </si>
  <si>
    <t>A7 dist.</t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</si>
  <si>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iteration</t>
    </r>
  </si>
  <si>
    <t>2nd C1</t>
  </si>
  <si>
    <t>2nd C2</t>
  </si>
  <si>
    <t>2nd C3</t>
  </si>
  <si>
    <t>Centroid: {(2, 10), (6, 6), (1.5, 3.5)}</t>
  </si>
  <si>
    <t>(2, 10) dist.</t>
  </si>
  <si>
    <t>(1.5, 3.5) dist.</t>
  </si>
  <si>
    <t>(6, 6)    dist.</t>
  </si>
  <si>
    <t>(2,10)</t>
  </si>
  <si>
    <t>(1.5,3.5)</t>
  </si>
  <si>
    <t>(6,6)</t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</si>
  <si>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iteration</t>
    </r>
  </si>
  <si>
    <t>3rd C1</t>
  </si>
  <si>
    <t>3rd C2</t>
  </si>
  <si>
    <t>3rd C3</t>
  </si>
  <si>
    <t>Centroid: {(3, 9.5), (6.5, 5.25), (1.5, 3.5)}</t>
  </si>
  <si>
    <t>(3, 9.5) dist.</t>
  </si>
  <si>
    <t>(6.5, 5.25)    dist.</t>
  </si>
  <si>
    <t>(3, 9.5)</t>
  </si>
  <si>
    <t>(6.5, 5.25)</t>
  </si>
  <si>
    <t>(1.5, 3.5)</t>
  </si>
  <si>
    <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iteration</t>
    </r>
  </si>
  <si>
    <t>4th C1</t>
  </si>
  <si>
    <t>4th C2</t>
  </si>
  <si>
    <t>4th C3</t>
  </si>
  <si>
    <t>Centroid: {(3.66,9), (7,4.33), (1.5,3.5)}</t>
  </si>
  <si>
    <t>(7, 4.33)    dist.</t>
  </si>
  <si>
    <t>(3.66, 9) dist.</t>
  </si>
  <si>
    <t>(3.66,9)</t>
  </si>
  <si>
    <t>(7,4.33)</t>
  </si>
  <si>
    <t>Distance from nearest centroid</t>
  </si>
  <si>
    <t>Squared Distance</t>
  </si>
  <si>
    <t>sum</t>
  </si>
  <si>
    <t>SSE</t>
  </si>
  <si>
    <t>cluster-x</t>
  </si>
  <si>
    <t>cluster-y</t>
  </si>
  <si>
    <t>Bon Jovi</t>
  </si>
  <si>
    <t>Metallica</t>
  </si>
  <si>
    <t>Scorpions</t>
  </si>
  <si>
    <t>AC/DC</t>
  </si>
  <si>
    <t>Kiss</t>
  </si>
  <si>
    <t>Guns n’ Roses</t>
  </si>
  <si>
    <t>Fred</t>
  </si>
  <si>
    <t>Lillian</t>
  </si>
  <si>
    <t>Cathy</t>
  </si>
  <si>
    <t>John</t>
  </si>
  <si>
    <t>?</t>
  </si>
  <si>
    <t>joe</t>
  </si>
  <si>
    <t>jhon</t>
  </si>
  <si>
    <t>al</t>
  </si>
  <si>
    <t>Nathan</t>
  </si>
  <si>
    <t>nat, joe</t>
  </si>
  <si>
    <t>nat, john</t>
  </si>
  <si>
    <t>nat, al</t>
  </si>
  <si>
    <t>John×Fred</t>
  </si>
  <si>
    <t>John^2</t>
  </si>
  <si>
    <t>Fred^2</t>
  </si>
  <si>
    <t>John×Lillian</t>
  </si>
  <si>
    <t>Lillian^2</t>
  </si>
  <si>
    <t>John×Cathy</t>
  </si>
  <si>
    <t>Cathy^2</t>
  </si>
  <si>
    <t>Sim()</t>
  </si>
  <si>
    <t>kiss</t>
  </si>
  <si>
    <t>GnR</t>
  </si>
  <si>
    <t>Kiss×Bon Jovi</t>
  </si>
  <si>
    <t>Bon Jovi ^2</t>
  </si>
  <si>
    <t>Kiss^2</t>
  </si>
  <si>
    <t>Kiss×Metallica</t>
  </si>
  <si>
    <t>Metallica^2</t>
  </si>
  <si>
    <t>Kiss×Scorpions</t>
  </si>
  <si>
    <t>Scorpions^2</t>
  </si>
  <si>
    <t>Kiss×AC/DC</t>
  </si>
  <si>
    <t>AC/DC^2</t>
  </si>
  <si>
    <t>GnR×Bon Jovi</t>
  </si>
  <si>
    <t>GnR^2</t>
  </si>
  <si>
    <t>GnR×Metallica</t>
  </si>
  <si>
    <t>GnR×Scorpions</t>
  </si>
  <si>
    <t>GnR×AC/DC</t>
  </si>
  <si>
    <t>GnR×Kiss</t>
  </si>
  <si>
    <t>sqrt(sum(Fred)^2 * sum(John)^2)</t>
  </si>
  <si>
    <t>sqrt(sum(Lillian)^2 * sum(John)^2)</t>
  </si>
  <si>
    <t>sqrt(sum(Cathy)^2 * sum(John)^2)</t>
  </si>
  <si>
    <t>Sum</t>
  </si>
  <si>
    <t>sqrt(sum(BJ)^2 * sum(Kiss)^2)</t>
  </si>
  <si>
    <t>sqrt(sum(Metallica)^2 * sum(Kiss)^2)</t>
  </si>
  <si>
    <t>sqrt(sum(Scorpions)^2 * sum(Kiss)^2)</t>
  </si>
  <si>
    <t>sqrt(sum(AC/DC)^2 * sum(Kiss)^2)</t>
  </si>
  <si>
    <t>sqrt(sum(BJ)^2 * sum(GnR)^2)</t>
  </si>
  <si>
    <t>sqrt(sum(Metallica)^2 * sum(GnR)^2)</t>
  </si>
  <si>
    <t>sqrt(sum(Scorpions)^2 * sum(GnR)^2)</t>
  </si>
  <si>
    <t>sqrt(sum(AC/DC)^2 * sum(GnR)^2)</t>
  </si>
  <si>
    <t>sqrt(sum(kiss)^2 * sum(GnR)^2)</t>
  </si>
  <si>
    <t>Transaction ID</t>
  </si>
  <si>
    <t>Items Bought</t>
  </si>
  <si>
    <t>{a,b,d,e}</t>
  </si>
  <si>
    <t>{b,c,d}</t>
  </si>
  <si>
    <t>{a,c,d,e}</t>
  </si>
  <si>
    <t>{b,c,d,e}</t>
  </si>
  <si>
    <t>{b,d,e}</t>
  </si>
  <si>
    <t>{c,d}</t>
  </si>
  <si>
    <t>{a,b,c}</t>
  </si>
  <si>
    <t>{a,d,e}</t>
  </si>
  <si>
    <t>{b,d}</t>
  </si>
  <si>
    <t>a</t>
  </si>
  <si>
    <t>b</t>
  </si>
  <si>
    <t>c</t>
  </si>
  <si>
    <t>d</t>
  </si>
  <si>
    <t>e</t>
  </si>
  <si>
    <t>removed</t>
  </si>
  <si>
    <t>ab</t>
  </si>
  <si>
    <t>ac</t>
  </si>
  <si>
    <t>ad</t>
  </si>
  <si>
    <t>ae</t>
  </si>
  <si>
    <t>bc</t>
  </si>
  <si>
    <t>bd</t>
  </si>
  <si>
    <t>be</t>
  </si>
  <si>
    <t>cd</t>
  </si>
  <si>
    <t>ce</t>
  </si>
  <si>
    <t>de</t>
  </si>
  <si>
    <t>abc</t>
  </si>
  <si>
    <t>abd</t>
  </si>
  <si>
    <t>abe</t>
  </si>
  <si>
    <t>acd</t>
  </si>
  <si>
    <t>ace</t>
  </si>
  <si>
    <t>ade</t>
  </si>
  <si>
    <t>bcd</t>
  </si>
  <si>
    <t>bce</t>
  </si>
  <si>
    <t>bde</t>
  </si>
  <si>
    <t>cde</t>
  </si>
  <si>
    <t>abcd</t>
  </si>
  <si>
    <t>abce</t>
  </si>
  <si>
    <t>abde</t>
  </si>
  <si>
    <t>acde</t>
  </si>
  <si>
    <t>bcde</t>
  </si>
  <si>
    <t>1-itemsets</t>
  </si>
  <si>
    <t>2-itemsets</t>
  </si>
  <si>
    <t>3-itemsets</t>
  </si>
  <si>
    <t>4-itemsets</t>
  </si>
  <si>
    <t>set</t>
  </si>
  <si>
    <t>count</t>
  </si>
  <si>
    <t>support</t>
  </si>
  <si>
    <t>a→de</t>
  </si>
  <si>
    <t>ad→e</t>
  </si>
  <si>
    <t>ae→d</t>
  </si>
  <si>
    <t>d→ae</t>
  </si>
  <si>
    <t>de→a</t>
  </si>
  <si>
    <t>e→ad</t>
  </si>
  <si>
    <t>b→de</t>
  </si>
  <si>
    <t>bd→e</t>
  </si>
  <si>
    <t>be→d</t>
  </si>
  <si>
    <t>d→be</t>
  </si>
  <si>
    <t>de→b</t>
  </si>
  <si>
    <t>e→bd</t>
  </si>
  <si>
    <t>Confidence</t>
  </si>
  <si>
    <t>ade -Rule</t>
  </si>
  <si>
    <t>bde -Rule</t>
  </si>
  <si>
    <t>infrequent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</si>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</sst>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75" fontId="0" fillId="0" borderId="6" xfId="0" applyNumberFormat="1" applyFont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2" fontId="0" fillId="0" borderId="0" xfId="0" applyNumberFormat="1"/>
    <xf numFmtId="0" fontId="0" fillId="0" borderId="7" xfId="0" applyBorder="1"/>
    <xf numFmtId="2" fontId="0" fillId="0" borderId="7" xfId="0" applyNumberFormat="1" applyBorder="1"/>
    <xf numFmtId="0" fontId="0" fillId="3" borderId="7" xfId="0" applyFill="1" applyBorder="1"/>
    <xf numFmtId="2" fontId="0" fillId="3" borderId="7" xfId="0" applyNumberFormat="1" applyFill="1" applyBorder="1"/>
    <xf numFmtId="0" fontId="2" fillId="3" borderId="7" xfId="0" applyFont="1" applyFill="1" applyBorder="1"/>
    <xf numFmtId="2" fontId="2" fillId="3" borderId="7" xfId="0" applyNumberFormat="1" applyFont="1" applyFill="1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5" borderId="0" xfId="0" applyFill="1"/>
    <xf numFmtId="2" fontId="4" fillId="3" borderId="6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0" fillId="4" borderId="7" xfId="0" applyFill="1" applyBorder="1"/>
    <xf numFmtId="2" fontId="0" fillId="0" borderId="7" xfId="0" applyNumberFormat="1" applyBorder="1" applyAlignment="1">
      <alignment horizontal="center"/>
    </xf>
    <xf numFmtId="0" fontId="0" fillId="0" borderId="8" xfId="0" applyBorder="1"/>
    <xf numFmtId="0" fontId="4" fillId="0" borderId="7" xfId="0" applyFont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2" fontId="4" fillId="3" borderId="7" xfId="0" applyNumberFormat="1" applyFont="1" applyFill="1" applyBorder="1" applyAlignment="1">
      <alignment horizontal="center" vertical="center" wrapText="1"/>
    </xf>
    <xf numFmtId="2" fontId="0" fillId="4" borderId="7" xfId="0" applyNumberFormat="1" applyFill="1" applyBorder="1"/>
    <xf numFmtId="0" fontId="0" fillId="0" borderId="0" xfId="0" applyFill="1"/>
    <xf numFmtId="0" fontId="6" fillId="7" borderId="7" xfId="0" applyFont="1" applyFill="1" applyBorder="1"/>
    <xf numFmtId="0" fontId="0" fillId="6" borderId="7" xfId="0" applyFill="1" applyBorder="1"/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487680</xdr:colOff>
      <xdr:row>13</xdr:row>
      <xdr:rowOff>175260</xdr:rowOff>
    </xdr:from>
    <xdr:to>
      <xdr:col>13</xdr:col>
      <xdr:colOff>147320</xdr:colOff>
      <xdr:row>22</xdr:row>
      <xdr:rowOff>83185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60BA9-0E89-53CB-B29A-902F4CB323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463" t="34956" r="17051" b="26511"/>
        <a:stretch/>
      </xdr:blipFill>
      <xdr:spPr bwMode="auto">
        <a:xfrm>
          <a:off x="7414953" y="2516678"/>
          <a:ext cx="2098040" cy="176443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306204</xdr:colOff>
      <xdr:row>13</xdr:row>
      <xdr:rowOff>120993</xdr:rowOff>
    </xdr:from>
    <xdr:to>
      <xdr:col>11</xdr:col>
      <xdr:colOff>40842</xdr:colOff>
      <xdr:row>15</xdr:row>
      <xdr:rowOff>122995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E2D448E-0AC5-B1DA-EBCC-94B17E14DB35}"/>
                </a:ext>
              </a:extLst>
            </xdr14:cNvPr>
            <xdr14:cNvContentPartPr/>
          </xdr14:nvContentPartPr>
          <xdr14:nvPr macro=""/>
          <xdr14:xfrm>
            <a:off x="7843077" y="2462411"/>
            <a:ext cx="344238" cy="36222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E2D448E-0AC5-B1DA-EBCC-94B17E14DB3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834480" y="2454004"/>
              <a:ext cx="361790" cy="3793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167323</xdr:colOff>
      <xdr:row>17</xdr:row>
      <xdr:rowOff>101628</xdr:rowOff>
    </xdr:from>
    <xdr:to>
      <xdr:col>11</xdr:col>
      <xdr:colOff>69001</xdr:colOff>
      <xdr:row>21</xdr:row>
      <xdr:rowOff>123693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313A20E-4501-F350-F3FF-7B28BEB7D20E}"/>
                </a:ext>
              </a:extLst>
            </xdr14:cNvPr>
            <xdr14:cNvContentPartPr/>
          </xdr14:nvContentPartPr>
          <xdr14:nvPr macro=""/>
          <xdr14:xfrm>
            <a:off x="7704196" y="3163483"/>
            <a:ext cx="511278" cy="77021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5313A20E-4501-F350-F3FF-7B28BEB7D20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695542" y="3154642"/>
              <a:ext cx="528946" cy="787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28907</xdr:colOff>
      <xdr:row>14</xdr:row>
      <xdr:rowOff>136019</xdr:rowOff>
    </xdr:from>
    <xdr:to>
      <xdr:col>12</xdr:col>
      <xdr:colOff>558785</xdr:colOff>
      <xdr:row>20</xdr:row>
      <xdr:rowOff>102157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5EB454F2-0DEB-E43D-8EA3-DA59FBE2F98E}"/>
                </a:ext>
              </a:extLst>
            </xdr14:cNvPr>
            <xdr14:cNvContentPartPr/>
          </xdr14:nvContentPartPr>
          <xdr14:nvPr macro=""/>
          <xdr14:xfrm>
            <a:off x="8175380" y="2657546"/>
            <a:ext cx="1139478" cy="1074502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5EB454F2-0DEB-E43D-8EA3-DA59FBE2F98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166742" y="2649074"/>
              <a:ext cx="1157114" cy="10917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242747</xdr:colOff>
      <xdr:row>16</xdr:row>
      <xdr:rowOff>846</xdr:rowOff>
    </xdr:from>
    <xdr:to>
      <xdr:col>11</xdr:col>
      <xdr:colOff>353987</xdr:colOff>
      <xdr:row>16</xdr:row>
      <xdr:rowOff>124732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6D92DE5-4EA3-89F4-88F1-1720E6E33CE9}"/>
                </a:ext>
              </a:extLst>
            </xdr14:cNvPr>
            <xdr14:cNvContentPartPr/>
          </xdr14:nvContentPartPr>
          <xdr14:nvPr macro=""/>
          <xdr14:xfrm>
            <a:off x="8389220" y="2882591"/>
            <a:ext cx="111240" cy="123886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6D92DE5-4EA3-89F4-88F1-1720E6E33CE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380220" y="2874220"/>
              <a:ext cx="128880" cy="1402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484947</xdr:colOff>
      <xdr:row>23</xdr:row>
      <xdr:rowOff>134741</xdr:rowOff>
    </xdr:from>
    <xdr:to>
      <xdr:col>13</xdr:col>
      <xdr:colOff>144587</xdr:colOff>
      <xdr:row>29</xdr:row>
      <xdr:rowOff>221960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409FA56-A243-4A20-B342-AEDEF4D21D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463" t="34956" r="17051" b="26511"/>
        <a:stretch/>
      </xdr:blipFill>
      <xdr:spPr bwMode="auto">
        <a:xfrm>
          <a:off x="7443489" y="4627366"/>
          <a:ext cx="2093806" cy="178584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310970</xdr:colOff>
      <xdr:row>27</xdr:row>
      <xdr:rowOff>187076</xdr:rowOff>
    </xdr:from>
    <xdr:to>
      <xdr:col>10</xdr:col>
      <xdr:colOff>375050</xdr:colOff>
      <xdr:row>27</xdr:row>
      <xdr:rowOff>269516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09897C88-BD87-8422-445D-884EF07104B6}"/>
                </a:ext>
              </a:extLst>
            </xdr14:cNvPr>
            <xdr14:cNvContentPartPr/>
          </xdr14:nvContentPartPr>
          <xdr14:nvPr macro=""/>
          <xdr14:xfrm>
            <a:off x="7847843" y="5160858"/>
            <a:ext cx="64080" cy="85903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09897C88-BD87-8422-445D-884EF07104B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839203" y="5151855"/>
              <a:ext cx="81720" cy="104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444980</xdr:colOff>
      <xdr:row>26</xdr:row>
      <xdr:rowOff>187197</xdr:rowOff>
    </xdr:from>
    <xdr:to>
      <xdr:col>11</xdr:col>
      <xdr:colOff>493580</xdr:colOff>
      <xdr:row>26</xdr:row>
      <xdr:rowOff>251277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5E88BAD4-2444-3D9B-818C-A1CCE0AAD509}"/>
                </a:ext>
              </a:extLst>
            </xdr14:cNvPr>
            <xdr14:cNvContentPartPr/>
          </xdr14:nvContentPartPr>
          <xdr14:nvPr macro=""/>
          <xdr14:xfrm>
            <a:off x="8591453" y="4967015"/>
            <a:ext cx="48600" cy="67544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5E88BAD4-2444-3D9B-818C-A1CCE0AAD50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582813" y="4957528"/>
              <a:ext cx="66240" cy="86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402517</xdr:colOff>
      <xdr:row>24</xdr:row>
      <xdr:rowOff>86671</xdr:rowOff>
    </xdr:from>
    <xdr:to>
      <xdr:col>10</xdr:col>
      <xdr:colOff>449677</xdr:colOff>
      <xdr:row>24</xdr:row>
      <xdr:rowOff>176671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3492B57A-2130-0FBA-CAE5-36BDEF7A059C}"/>
                </a:ext>
              </a:extLst>
            </xdr14:cNvPr>
            <xdr14:cNvContentPartPr/>
          </xdr14:nvContentPartPr>
          <xdr14:nvPr macro=""/>
          <xdr14:xfrm>
            <a:off x="7939390" y="4478562"/>
            <a:ext cx="47160" cy="9000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3492B57A-2130-0FBA-CAE5-36BDEF7A059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930750" y="4469922"/>
              <a:ext cx="6480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325446</xdr:colOff>
      <xdr:row>23</xdr:row>
      <xdr:rowOff>173122</xdr:rowOff>
    </xdr:from>
    <xdr:to>
      <xdr:col>11</xdr:col>
      <xdr:colOff>296886</xdr:colOff>
      <xdr:row>25</xdr:row>
      <xdr:rowOff>169100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AE3D9C5-5970-C0DF-CB13-19B98D8F8356}"/>
                </a:ext>
              </a:extLst>
            </xdr14:cNvPr>
            <xdr14:cNvContentPartPr/>
          </xdr14:nvContentPartPr>
          <xdr14:nvPr macro=""/>
          <xdr14:xfrm>
            <a:off x="7862319" y="4371049"/>
            <a:ext cx="581040" cy="383906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7AE3D9C5-5970-C0DF-CB13-19B98D8F83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853679" y="4362207"/>
              <a:ext cx="598680" cy="4019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210895</xdr:colOff>
      <xdr:row>26</xdr:row>
      <xdr:rowOff>190369</xdr:rowOff>
    </xdr:from>
    <xdr:to>
      <xdr:col>11</xdr:col>
      <xdr:colOff>13855</xdr:colOff>
      <xdr:row>28</xdr:row>
      <xdr:rowOff>128075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F93902E-8889-DCAE-9EBA-D39B6BDAB909}"/>
                </a:ext>
              </a:extLst>
            </xdr14:cNvPr>
            <xdr14:cNvContentPartPr/>
          </xdr14:nvContentPartPr>
          <xdr14:nvPr macro=""/>
          <xdr14:xfrm>
            <a:off x="7747768" y="4970187"/>
            <a:ext cx="412560" cy="699706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F93902E-8889-DCAE-9EBA-D39B6BDAB90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739128" y="4960902"/>
              <a:ext cx="430200" cy="7179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128695</xdr:colOff>
      <xdr:row>25</xdr:row>
      <xdr:rowOff>59660</xdr:rowOff>
    </xdr:from>
    <xdr:to>
      <xdr:col>12</xdr:col>
      <xdr:colOff>494335</xdr:colOff>
      <xdr:row>28</xdr:row>
      <xdr:rowOff>118475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DF37D4D3-9481-4F1F-64EA-1F18140748A4}"/>
                </a:ext>
              </a:extLst>
            </xdr14:cNvPr>
            <xdr14:cNvContentPartPr/>
          </xdr14:nvContentPartPr>
          <xdr14:nvPr macro=""/>
          <xdr14:xfrm>
            <a:off x="8275168" y="4645515"/>
            <a:ext cx="975240" cy="1014778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DF37D4D3-9481-4F1F-64EA-1F18140748A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266528" y="4636688"/>
              <a:ext cx="992880" cy="10328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548640</xdr:colOff>
      <xdr:row>31</xdr:row>
      <xdr:rowOff>129440</xdr:rowOff>
    </xdr:from>
    <xdr:to>
      <xdr:col>13</xdr:col>
      <xdr:colOff>208280</xdr:colOff>
      <xdr:row>37</xdr:row>
      <xdr:rowOff>23109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F350F43-C0E6-4869-BDDA-42F28AB20D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463" t="34956" r="17051" b="26511"/>
        <a:stretch/>
      </xdr:blipFill>
      <xdr:spPr bwMode="auto">
        <a:xfrm>
          <a:off x="7469393" y="6772287"/>
          <a:ext cx="2098040" cy="176729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11</xdr:col>
      <xdr:colOff>43000</xdr:colOff>
      <xdr:row>32</xdr:row>
      <xdr:rowOff>158757</xdr:rowOff>
    </xdr:from>
    <xdr:to>
      <xdr:col>11</xdr:col>
      <xdr:colOff>43360</xdr:colOff>
      <xdr:row>32</xdr:row>
      <xdr:rowOff>159117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10ADD7FE-5AA7-55D2-5180-0AA0C3DA082B}"/>
                </a:ext>
              </a:extLst>
            </xdr14:cNvPr>
            <xdr14:cNvContentPartPr/>
          </xdr14:nvContentPartPr>
          <xdr14:nvPr macro=""/>
          <xdr14:xfrm>
            <a:off x="8189473" y="6282466"/>
            <a:ext cx="360" cy="36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10ADD7FE-5AA7-55D2-5180-0AA0C3DA082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180473" y="6273826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14940</xdr:colOff>
      <xdr:row>32</xdr:row>
      <xdr:rowOff>109935</xdr:rowOff>
    </xdr:from>
    <xdr:to>
      <xdr:col>11</xdr:col>
      <xdr:colOff>90900</xdr:colOff>
      <xdr:row>33</xdr:row>
      <xdr:rowOff>2596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D8DBDA7-0A28-2B4D-BE7B-FB2D43AD4585}"/>
                </a:ext>
              </a:extLst>
            </xdr14:cNvPr>
            <xdr14:cNvContentPartPr/>
          </xdr14:nvContentPartPr>
          <xdr14:nvPr macro=""/>
          <xdr14:xfrm>
            <a:off x="8161413" y="6233644"/>
            <a:ext cx="75960" cy="86624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AD8DBDA7-0A28-2B4D-BE7B-FB2D43AD458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152773" y="6224644"/>
              <a:ext cx="93600" cy="1049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584077</xdr:colOff>
      <xdr:row>35</xdr:row>
      <xdr:rowOff>172547</xdr:rowOff>
    </xdr:from>
    <xdr:to>
      <xdr:col>12</xdr:col>
      <xdr:colOff>37275</xdr:colOff>
      <xdr:row>35</xdr:row>
      <xdr:rowOff>240227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A92613DA-C50E-6FF9-DEB2-9836D33FD735}"/>
                </a:ext>
              </a:extLst>
            </xdr14:cNvPr>
            <xdr14:cNvContentPartPr/>
          </xdr14:nvContentPartPr>
          <xdr14:nvPr macro=""/>
          <xdr14:xfrm>
            <a:off x="8730550" y="7238365"/>
            <a:ext cx="62798" cy="6768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A92613DA-C50E-6FF9-DEB2-9836D33FD735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721838" y="7229365"/>
              <a:ext cx="80585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126477</xdr:colOff>
      <xdr:row>31</xdr:row>
      <xdr:rowOff>718871</xdr:rowOff>
    </xdr:from>
    <xdr:to>
      <xdr:col>12</xdr:col>
      <xdr:colOff>562873</xdr:colOff>
      <xdr:row>36</xdr:row>
      <xdr:rowOff>224857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91BE9024-D5B8-DD01-915E-26669B329A75}"/>
                </a:ext>
              </a:extLst>
            </xdr14:cNvPr>
            <xdr14:cNvContentPartPr/>
          </xdr14:nvContentPartPr>
          <xdr14:nvPr macro=""/>
          <xdr14:xfrm>
            <a:off x="7693560" y="7471038"/>
            <a:ext cx="1653480" cy="153684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91BE9024-D5B8-DD01-915E-26669B329A7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684920" y="7462040"/>
              <a:ext cx="1671120" cy="155447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220980</xdr:colOff>
      <xdr:row>0</xdr:row>
      <xdr:rowOff>91440</xdr:rowOff>
    </xdr:from>
    <xdr:to>
      <xdr:col>20</xdr:col>
      <xdr:colOff>267285</xdr:colOff>
      <xdr:row>8</xdr:row>
      <xdr:rowOff>358308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A9DBD-98C0-429E-6244-855F77BEA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9780" y="91440"/>
          <a:ext cx="6751905" cy="1935648"/>
        </a:xfrm>
        <a:prstGeom prst="rect">
          <a:avLst/>
        </a:prstGeom>
      </xdr:spPr>
    </xdr:pic>
    <xdr:clientData/>
  </xdr:twoCellAnchor>
  <xdr:twoCellAnchor editAs="oneCell">
    <xdr:from>
      <xdr:col>11</xdr:col>
      <xdr:colOff>91440</xdr:colOff>
      <xdr:row>15</xdr:row>
      <xdr:rowOff>167640</xdr:rowOff>
    </xdr:from>
    <xdr:to>
      <xdr:col>22</xdr:col>
      <xdr:colOff>351124</xdr:colOff>
      <xdr:row>21</xdr:row>
      <xdr:rowOff>15338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D85B03-410D-3651-4562-A18A663B0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9440" y="3116580"/>
          <a:ext cx="6965284" cy="1127858"/>
        </a:xfrm>
        <a:prstGeom prst="rect">
          <a:avLst/>
        </a:prstGeom>
      </xdr:spPr>
    </xdr:pic>
    <xdr:clientData/>
  </xdr:twoCellAnchor>
  <xdr:twoCellAnchor editAs="oneCell">
    <xdr:from>
      <xdr:col>6</xdr:col>
      <xdr:colOff>297180</xdr:colOff>
      <xdr:row>59</xdr:row>
      <xdr:rowOff>114300</xdr:rowOff>
    </xdr:from>
    <xdr:to>
      <xdr:col>17</xdr:col>
      <xdr:colOff>267326</xdr:colOff>
      <xdr:row>65</xdr:row>
      <xdr:rowOff>122032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A697EE-6BCC-A5D8-95C4-E796CEBD0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4820" y="11338560"/>
          <a:ext cx="7224386" cy="12878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417742</xdr:colOff>
      <xdr:row>2</xdr:row>
      <xdr:rowOff>7620</xdr:rowOff>
    </xdr:from>
    <xdr:to>
      <xdr:col>23</xdr:col>
      <xdr:colOff>299193</xdr:colOff>
      <xdr:row>13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A67F6C-9531-436B-AF48-DA39EEE85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0142" y="373380"/>
          <a:ext cx="2319851" cy="2026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23:34:33.76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727 110 12640,'2'5'336,"-1"-7"554,-3-14 1830,2 11-2200,-1 0 1,0 1-1,-1-1 1,1 0-1,-1 1 1,1-1 0,-5-5-1,1 5-429,0 0 1,-1 0-1,0 1 0,0-1 1,0 2-1,0-1 0,-1 1 1,1-1-1,-1 2 1,0-1-1,0 1 0,0 0 1,0 1-1,0-1 0,-15 0 1,-1 1 219,0 1-1,0 0 1,-42 7 0,44-2-285,1 0-1,0 1 1,0 1 0,0 1-1,1 1 1,0 0 0,1 2-1,0 0 1,0 1-1,-16 15 1,7-3 29,1 1-1,1 1 1,1 2-1,2 0 1,-21 33 0,33-43-38,1-1 1,0 1-1,1 0 1,1 1-1,1 0 1,1 0-1,0 1 1,2-1-1,0 1 1,0 37-1,4-28 48,1 0 0,1 0 0,1 0 0,2 0 0,1-1-1,20 50 1,-22-64-45,2 0-1,0 0 1,1-1-1,0 0 0,1 0 1,0-1-1,1-1 1,0 1-1,1-1 1,1-1-1,-1 0 1,2-1-1,-1 0 0,21 10 1,-17-11-2,1-1 0,-1-1 0,2 0 0,-1-1-1,1-1 1,-1-1 0,1 0 0,0-1 0,0-2 0,0 1 0,36-6 0,-31 3 12,0-2 1,-1-1-1,1-1 1,-1 0-1,0-2 1,-1-1-1,0 0 1,0-2-1,-1 0 1,0-1-1,-1-1 1,-1-1-1,0-1 1,-1-1-1,0 0 0,-1-1 1,-1 0-1,-1-1 1,-1-1-1,20-35 1,-20 26 18,0 0 0,-2-1-1,0 0 1,-3 0 0,0-1 0,-2-1 0,-1 1 0,-1-1 0,-1-32-1,-3 48-37,-1 0-1,0 0 0,-1 1 1,-1-1-1,0 0 0,-1 1 1,-1-1-1,0 1 0,0 0 1,-2 1-1,0-1 0,0 1 1,-1 1-1,-1-1 0,0 1 1,-1 1-1,0 0 0,0 0 1,-2 1-1,-18-14 0,16 15-97,0 1 0,-1 0 1,0 1-1,0 1 0,0 0 0,-1 1 0,0 1 0,0 0 0,-19-2 0,13 5-859,0 0 0,0 1-1,0 1 1,0 1 0,0 1-1,-34 9 1,-1 2-11780</inkml:trace>
  <inkml:trace contextRef="#ctx0" brushRef="#br0" timeOffset="779.13">278 453 12280,'25'9'350,"-14"-5"2251,-26-2 107,15-1-2556,-1-1 0,1 1 0,0 0 0,0 0-1,0 0 1,0-1 0,0 1 0,1 0 0,-1 0-1,0 0 1,0-1 0,0 1 0,1 0 0,-1 0-1,0-1 1,1 1 0,-1 0 0,1-1 0,-1 1-1,1 0 1,-1-1 0,2 2 0,13 21 238,23 34 337,-24-35-383,26 32 1,-32-46-314,-1 0 0,1 0 1,14 11-1,-21-19-335,0 0 0,-1 0 0,1 0 1,-1 0-1,1 0 0,0 0 0,-1 0 0,1 0 0,-1 0 1,1 0-1,0 0 0,-1-1 0,1 1 0,-1 0 0,1 0 1,-1-1-1,1 1 0,0 0 0,-1-1 0,0 1 1,1 0-1,-1-1 0,1 1 0,-1-1 0,1 1 0,-1-1 1,0 1-1,1-1 0,0-1-650</inkml:trace>
  <inkml:trace contextRef="#ctx0" brushRef="#br0" timeOffset="1100.89">463 382 13720,'1'3'202,"-1"0"0,0 0 0,0 1 1,0-1-1,0 0 0,0 1 0,-1-1 0,1 0 1,-1 0-1,0 1 0,0-1 0,0 0 1,0 0-1,-1 0 0,1 0 0,-1-1 1,0 1-1,0 0 0,0-1 0,0 1 0,0-1 1,-1 1-1,1-1 0,-4 2 0,-39 37 1649,-51 59-1,76-79-1857,4 1-1382,5-6-2710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23:55:36.88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1022 25 11568,'0'0'6071</inkml:trace>
  <inkml:trace contextRef="#ctx0" brushRef="#br0" timeOffset="1808.06">768 1 17567,'-19'4'534,"0"0"-1,1 1 1,0 1-1,0 1 1,0 1-1,-18 10 1,-92 67 4490,92-59-4648,14-11-467,-10 8 311,-40 35 0,62-48-200,0 0-1,1 1 1,0 0 0,0 1-1,2-1 1,-1 2 0,-8 18 0,-17 38 383,19-41-377,1 1 0,-12 35 0,-19 65 114,-14 49 13,38-99 132,-20 101-246,37-157-11,1 0 0,1 0 0,1-1 0,1 1 0,1 0 0,5 24 0,5 11 140,-4-17-172,24 98 7,0-79-58,46 78 159,-44-80-273,38 72 130,38 64-68,-81-152 80,1-2-1,3 0 0,1-2 0,2-2 0,1-1 1,47 33-1,-48-43 52,42 22 1,-36-22 283,141 76-396,-161-89 85,2-1 0,-1-2 0,1 0 0,1-1 0,-1-2 0,43 6 0,6 3 15,59 4 55,-35-6-246,-1-1 137,1-5 0,115-5 1,-121-3 198,-56-1-160,-1-1-1,1-3 1,0 0 0,-1-2 0,0-2-1,-1-1 1,0-2 0,31-17-1,-46 23-7,-1-2 0,0 0 0,-1-1 0,0-1 0,-1 0-1,0-1 1,24-25 0,-23 18 60,-1 0 0,0-1 1,-2-1-1,0-1 0,-1 0 0,-2 0 0,15-45 0,-10 24-208,32-105 289,-41 112-107,-1 0 0,-2 0 0,-2-40 0,0 7-402,3-139 709,-6 159-367,-2 1 0,-13-62 0,9 81 37,-1 0 0,-16-33 0,3 8 0,5 17 102,-1 1 0,-3 1 1,-25-35-1,19 28-155,5 12 71,-1 1 1,-45-42-1,-21-26-57,56 56-16,-1 3 0,-63-55 0,5 3 50,64 61 23,-1 1-1,-53-40 1,-76-55 72,131 100-84,-40-27-62,-143-80 0,149 95 129,40 22-40,-1 2 0,0 0 1,-1 1-1,0 1 0,-1 1 0,0 1 0,0 1 1,-29-3-1,11 5-175,0 2 0,0 1 0,0 3 0,-65 10 0,102-11-171,1 0 0,-1 1 0,1-1 0,0 1-1,-1 0 1,1 0 0,-4 3 0,-16 13-4264,6-2-9809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1T00:23:21.78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13176,'0'0'11153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1T00:23:25.47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 10312,'9'16'2515,"17"13"5614,-4-5-4346,11 15-3516,2-2 0,41 34 1,-67-62 101</inkml:trace>
  <inkml:trace contextRef="#ctx0" brushRef="#br0" timeOffset="1016.59">5 220 13088,'8'-5'9032,"9"-15"-7828,-9 10-535,44-55-355,-35 40-161,37-38 1,-34 41 147,-16 13-4737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1T00:23:46.49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82 88 8248,'0'0'14241</inkml:trace>
  <inkml:trace contextRef="#ctx0" brushRef="#br0" timeOffset="1770.1">9 5 9416,'6'7'1709,"-6"-12"2260,1-2 1698,12 21-2933,18 36-2611,-27-42-93,1 0-1,0 0 0,1 0 0,0-1 1,12 12-1,45 40-184,-62-58 142,3 4-1553</inkml:trace>
  <inkml:trace contextRef="#ctx0" brushRef="#br0" timeOffset="2971.37">1 167 6904,'5'19'12141,"5"-28"-8416,56-79-2270,-51 67-1363,-11 15-56,1-1 0,-1 0 0,1 1 0,1 0 0,-1 1 0,1-1 0,13-9 0,-19 15-50,3-6 934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1T00:24:03.1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794 2964 7264,'9'-4'12415,"-6"4"-13313</inkml:trace>
  <inkml:trace contextRef="#ctx0" brushRef="#br0" timeOffset="1386.2">717 2877 10584,'70'65'13630,"-58"-50"-13580,0 0-1,-1 1 1,0 0 0,-1 1 0,9 22 0,-19-39-53,1 2-454,1 2 1633</inkml:trace>
  <inkml:trace contextRef="#ctx0" brushRef="#br0" timeOffset="2499.57">715 3048 11296,'1'0'537,"1"0"0,-1-1 0,1 1 0,-1-1 0,1 1 1,-1-1-1,0 1 0,1-1 0,-1 0 0,0 0 0,1 0 0,-1 0 1,0 0-1,0 0 0,0 0 0,0 0 0,0 0 0,0 0 0,1-3 1,5-3 358,23-30-449,-19 22-244,0 1 0,18-16 0,16-12 449,-43 41-566</inkml:trace>
  <inkml:trace contextRef="#ctx0" brushRef="#br0" timeOffset="745225.87">569 435 10936,'0'0'1652,"3"3"-1032,19 18-338,-1 2 0,-1 0 0,-1 1 0,23 39 0,-28-42-300,1 0-1,1-1 1,1 0-1,1-2 0,24 20 1,-5-8 571,79 46 0,287 198 1580,-216-144-2459,-86-62 20,86 40 248,-127-77 57,-20-12 60,0-2-1,68 19 0,-42-15-25,-32-9 9,-17-6 10,0 0 0,1-1 1,-1 0-1,1-2 0,32 3 0,13-3-122,-25-1 112,0-2 0,40-4 0,8-6 144,-14 3 216,105-26 1,-174 32-308,0 0 0,1-1-1,-1 1 1,0-1 0,1 0 0,-1 0 0,0-1 0,-1 1 0,1 0-1,0-1 1,-1 0 0,1 0 0,-1 1 0,0-1 0,0-1 0,0 1 0,0 0-1,0 0 1,-1-1 0,0 1 0,0-1 0,0 1 0,0-1 0,0 0-1,0 1 1,-1-1 0,0-5 0,1-11 61,-1-1 0,-1 0 0,-6-33 1,6 47-116,-15-97 23,-4 0-1,-35-100 0,38 153-22,-3 0 0,-2 1 0,-2 1 0,-2 1 0,-56-76 0,57 95-43,-1 2-1,-2 1 0,-1 2 0,-48-33 0,35 26-44,-25-14-185,-2 4 1,-2 3-1,-116-46 0,124 60 247,0 4 0,-78-16 0,-134-11-240,166 38 64,1 4 0,-149 13-1,217-5-38,1 2 0,-1 2 0,1 1 0,0 2 0,-53 21 0,78-25 191,1 1 0,0 1 0,0 0-1,0 1 1,1 0 0,0 1 0,1 1-1,0 0 1,1 0 0,0 1-1,1 0 1,0 1 0,1 0 0,0 0-1,1 1 1,0 0 0,-8 28 0,11-28-34,0 1 0,1 0 0,0-1 0,1 1 0,1 0 0,0 0 0,1 0 0,1 0 0,0 0 0,1 0 0,1-1-1,0 1 1,1-1 0,1 1 0,0-1 0,1-1 0,0 1 0,12 17 0,-11-20-243,2 0 0,-1-1-1,1 0 1,1 0-1,-1-1 1,22 15 0,-1-6-2009,53 25 1,-11-8-5212</inkml:trace>
  <inkml:trace contextRef="#ctx0" brushRef="#br0" timeOffset="746852.29">3561 1431 12376,'0'1'18,"-1"-1"0,1 0 1,-1 1-1,1-1 0,-1 0 1,0 1-1,1-1 0,-1 0 1,1 0-1,-1 0 0,0 0 1,1 1-1,-1-1 0,1 0 1,-1 0-1,0 0 0,1 0 1,-1 0-1,0 0 1,1-1-1,-1 1 0,1 0 1,-1 0-1,0 0 0,1-1 1,-1 1-1,1 0 0,-1 0 1,1-1-1,-1 1 0,1-1 1,-1 1-1,1 0 0,-1-1 1,0 0-1,-25-22 1107,14 12-752,7 8-477,-1 0 0,0 0 0,0 0 1,0 1-1,0 0 0,0 0 0,0 1 0,-1-1 0,-7 1 0,-63-1 925,37 2-219,-11-2-50,34 0-280,0 1 0,0 1 0,0 0 0,0 1-1,0 1 1,-31 8 0,-8 8-180,-65 31 1,95-36-94,0 2 1,0 0 0,1 2 0,-31 27 0,9-3-30,0-1 3,2 1 1,1 3 0,-61 79 0,95-106 97,1 0 0,0 0 0,2 1 0,0 0 0,1 0-1,0 0 1,2 1 0,0 0 0,1 0 0,0 26 0,2 16 227,12 113 0,-4-109-270,3-1 0,2-1 0,27 80 0,-28-112-16,1-1 1,2 0 0,0-1-1,3-1 1,0 0 0,1-1-1,2-1 1,33 34-1,122 99 169,-145-137-126,1 0-1,1-2 1,0-2 0,44 18 0,1-9 403,0-4-1,147 25 1,-195-43-626,60 8 91,0-3 0,146-4-1,-166-8 89,0-2-1,0-4 1,0-2-1,77-23 0,-126 27 149,-1-1-1,0-1 1,-1-1-1,0 0 0,0-1 1,-1-1-1,-1-1 0,0 0 1,0-1-1,20-23 1,-26 25-33,-1 0 1,-1 0 0,0-1-1,-1-1 1,0 1 0,-1-1-1,-1 0 1,0 0 0,0-1-1,-1 0 1,-1 0 0,0 0 0,-1 0-1,-1 0 1,0-25 0,-4 10-125,0 0 0,-2 0 0,-1 1 0,-1-1 0,-2 1 0,-1 1 0,0 0 1,-2 0-1,-18-27 0,-20-25-391,-90-108-1,136 181 381,-226-263-364,167 194 123,-3 3 1,-4 3 0,-2 3-1,-107-74 1,171 135-66,0 0 0,0 1 0,-1 1 1,0-1-1,0 1 0,0 1 0,0 0 0,0 0 0,-15-1 0,-15-3-1851,-34-7-8893</inkml:trace>
  <inkml:trace contextRef="#ctx0" brushRef="#br0" timeOffset="748099.21">1063 1657 6280,'6'8'64,"6"15"693,-12-22-733,0-1-1,0 1 1,-1 0 0,1-1-1,0 1 1,0-1 0,-1 1 0,1 0-1,0-1 1,-1 1 0,1-1-1,0 1 1,-1-1 0,1 1 0,-1-1-1,1 0 1,-1 1 0,1-1-1,-1 1 1,1-1 0,-1 0 0,1 1-1,-1-1 1,1 0 0,-1 0 0,0 0-1,1 1 1,-1-1 0,0 0-1,1 0 1,-1 0 0,1 0 0,-1 0-1,0 0 1,1 0 0,-2 0-1,-32 3 891,16-1-1270,1 0 1,0 0-1,0 2 0,0 0 0,0 1 0,-24 10 0,4 5 80,2 2 0,0 1 0,1 1 0,1 2 0,2 2 0,-39 42 0,0 11 2354,-76 115 0,109-139-427,2 2 1,-49 114-1,-23 138 191,68-167-1567,-29 205 1,65-325-308,-17 159-137,20-158 168,0 0 0,2 1 0,0-1 1,2 0-1,9 32 0,8 10 663,43 97 0,-49-132-464,1-1 0,2-1 0,1-1 0,1-1 0,26 28 0,-34-44-84,1 0-1,0-1 0,0-1 1,1 0-1,1-1 1,0 0-1,0-1 1,1-1-1,0 0 1,0-1-1,0-1 0,1-1 1,0 0-1,-1-1 1,2-1-1,-1 0 1,0-2-1,0 0 1,0 0-1,0-2 0,0 0 1,18-5-1,-3-1-79,0-1 0,-1-1 0,0-2 0,0-1 0,-2-2-1,0 0 1,41-30 0,-7 0-6,63-48 165,-107 77-160,-1-1 0,0-1 0,-1 0-1,17-26 1,31-54 159,-5-3-1,-5-3 0,47-120 1,-79 158-145,-3-1 0,-3 0 0,-4-1 0,-2-1 0,3-85 0,-13 35-118,-5 0-1,-5 0 0,-6 1 0,-30-118 1,38 201 1,-3-1 0,0 1-1,-3 1 1,0 0 0,-27-45 0,33 67-29,0-1 0,-1 2 0,-1-1 0,0 1 0,0 1 0,-1-1 0,-1 2 0,0-1 0,0 2 0,0-1 0,-1 2 0,-1-1 0,1 2 0,-1 0 0,0 0 0,-28-7 0,16 8-214,0 1 1,0 1 0,-1 2 0,1 0-1,-1 2 1,1 1 0,-1 1 0,1 1-1,-39 11 1,-12 10-3675,-136 67 0,79-30-1053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23:34:41.96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959 57 12464,'0'0'54,"0"0"0,0 0 0,0 0 0,0 0 0,0 1 0,0-1 0,0 0 0,-1 0 0,1 0 0,0 0 1,0 0-1,0 0 0,0 1 0,0-1 0,0 0 0,0 0 0,-1 0 0,1 0 0,0 0 0,0 0 0,0 0 1,0 0-1,0 0 0,-1 0 0,1 0 0,0 0 0,0 0 0,0 0 0,0 0 0,0 0 0,-1 0 0,1 0 0,0 0 1,0 0-1,0 0 0,0 0 0,0 0 0,-1 0 0,1 0 0,0 0 0,0 0 0,0 0 0,0 0 0,0-1 1,0 1-1,-1 0 0,1 0 0,0 0 0,0 0 0,0 0 0,0 0 0,0 0 0,0-1 0,0 1 0,0 0 0,0 0 1,0 0-1,-1 0 0,1 0 0,0-1 0,0 1 0,0 0 0,0 0 0,0 0 0,-4-17 3578,0 5-900,-20-8-1630,21 18-1072,0 1 1,0 0-1,0 1 1,0-1-1,0 0 1,0 1 0,0 0-1,0-1 1,0 1-1,0 0 1,0 1-1,0-1 1,0 1 0,0-1-1,0 1 1,1 0-1,-1 0 1,0 0 0,0 0-1,0 1 1,1-1-1,-1 1 1,-3 3-1,-4 1-35,2 1 0,-1 0 0,1 0 0,0 1-1,-8 11 1,-30 47 56,32-45-38,-1 0-1,0 0 1,-21 20 0,13-18 30,1 2 1,1 1-1,2 0 1,0 2-1,-27 55 1,-93 160 888,-33 70-811,125-209 152,-65 210 0,100-269-240,2 1 1,3 0-1,1 0 1,0 64-1,6-87-35,2 0 1,0 0-1,1 0 0,2 0 1,0-1-1,2 0 0,0 0 1,1-1-1,1 1 1,22 35-1,-21-42 45,4 8-83,1 0 1,33 37-1,-43-55 40,0 1 0,1-1 0,0-1 0,0 1 0,0-1 0,0 0 1,0 0-1,1-1 0,0 0 0,-1 0 0,1 0 0,0-1 0,0 0 0,1-1 0,9 2 0,1-3 48,1-1 0,-1-1 0,0 0 0,0-1 0,0-1-1,0-1 1,0-1 0,-1 0 0,18-9 0,83-34-162,-78 35 77,-1-1 0,-1-3-1,0-1 1,50-34 0,54-62 558,-121 95-529,0-1 1,-2-1 0,0-1-1,18-29 1,8-24 186,-4-2 0,50-132 0,-39 44 26,-33 98-177,45-208 28,-59 219-92,-1 0 0,-3-1 0,-9-82-1,3 76 156,-12-113 22,13 154-195,-1 0 0,-1 0 1,-1 0-1,-1 1 0,-16-32 0,21 50 44,1 1-1,-1-1 0,0 1 1,0 0-1,-1 0 0,1 0 1,-1 0-1,1 0 0,-1 1 1,0 0-1,0 0 0,0 0 1,-8-3-1,-58-13 62,67 17-42,-144-21-437,124 20-189,1 1 1,-1 2-1,0 0 0,-34 7 0,48-5-82,-1 0-1,1 0 0,0 1 1,-14 8-1,14-7-579,-32 17-11447</inkml:trace>
  <inkml:trace contextRef="#ctx0" brushRef="#br0" timeOffset="977.99">186 1583 14792,'2'8'955,"0"1"0,0-1 0,1 1 1,1-1-1,-1 0 0,1 0 1,1 0-1,-1-1 0,8 9 1,22 37-55,-24-36-774,1-1-1,17 20 1,75 94 561,-89-120-1262,-4-7-4799</inkml:trace>
  <inkml:trace contextRef="#ctx0" brushRef="#br0" timeOffset="1323.85">408 1600 16408,'1'9'717,"0"-1"0,-1 1 0,0-1 0,-2 11 0,2-20-624,0 0 0,-1 1 0,1-1 0,0 0 0,0 0 0,0 1 0,-1-1-1,1 0 1,0 1 0,-1-1 0,1 1 0,0-1 0,-1 0 0,1 1 0,-1-1 0,1 1 0,-1-1 0,1 1 0,-1-1 0,1 1 0,-1-1 0,0 1 0,1 0 0,-1-1 0,0 1 0,1 0 0,-1 0 0,0-1 0,1 1 0,-1 0 0,0 0 0,1 0 0,-1 0 0,0 0 0,0 0 0,1 0 0,-1 0 0,0 0-1,-1 1 1,0-1 19,-1 0 0,0 0 0,1 0 0,-1 1 0,1 0 0,-1-1 0,1 1-1,-1 0 1,1 0 0,0 0 0,-4 3 0,-2 3-31,0 0 0,1 1 0,1 0 0,-1 1 0,1-1 0,1 1 1,-1 0-1,-5 15 0,-2 10-671,-10 41-1,9-27-2143,5-21-12359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23:35:11.2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589 2108 12104,'0'0'4361,"2"3"-3216,104 106 1784,17 7-1897,-66-63-343,-31-30-368,-1 1 1,23 29 0,-21-21-279,1-2 0,1 0 0,1-2 0,2-2 0,0-1 1,2-1-1,56 29 0,157 70 81,-161-85-136,2-4-1,137 34 1,-162-54 1,1-3 1,0-2-1,0-3 1,1-3-1,0-2 1,79-11-1,-79-1-5,118-36-1,-173 44 18,26-7 5,0-2-1,-1-2 0,-1-1 1,0-2-1,-1-1 0,57-41 1,-76 47-5,-1-1 0,-1 0 1,0-1-1,0 0 0,-1-1 0,-1 0 1,-1 0-1,0-1 0,-1-1 1,10-29-1,-11 25 34,-1 1 0,-1-1 0,-1 1 0,-1-1 0,-1-1 1,-1 1-1,-1 0 0,0 0 0,-5-21 0,1 22-33,-2 0 0,0 1 0,-2 0 0,-9-19 0,-9-23 33,-40-147-30,-12-35 113,71 226-70,-72-172 46,59 149-124,-2 0 0,-40-57 0,30 51 31,17 22-1,-28-31 0,-19-17 58,-57-60 12,-94-57 170,103 108-153,-20-17 12,87 62-123,-1 2 0,-1 2 0,-84-43 0,90 53 22,-49-37 0,-12-8 84,80 57-144,-40-15 0,9 5-86,-17-10 473,2-3 0,-69-45 0,95 52-243,26 18-11,0-1 0,1 0 0,-21-20 1,27 23-65,0 0 0,0 0 1,-1 1-1,0 0 0,1 0 1,-2 1-1,-13-6 1,-2 2 156,-36-8 0,41 12-42,-37-5 106,-1 1 0,0 4 0,-85 3 0,88 1-306,40 1 123,0 1 0,0 1 0,1 0 0,-1 0 0,-19 9-1,-8 2-23,19-7 133,1 1 0,-29 16 0,46-22-63,-5 3-150,-1 0 1,1 1-1,1 0 0,-1 0 1,1 1-1,0 0 1,1 1-1,-1-1 0,2 1 1,-1 1-1,1-1 0,0 1 1,-5 12-1,-19 21 529,11-15-560,2 1-1,1 0 0,-13 34 0,24-48 116,0 1-1,1-1 1,1 1-1,0 0 1,1 0-1,0 0 1,2 1-1,1 28 1,2-7-102,2 0 1,2 0-1,1 0 1,2-1-1,1 0 0,26 54 1,4 9 582,-24-54-739,63 183-11,-27-72 510,-36-119-320,1-1 0,1-1 0,2-1 0,30 37 0,8 14 294,-4-9-444,-31-45 220,21 36 0,-29-37 21,2-1 0,1 0 1,1-2-1,2 0 0,1-1 0,47 41 0,-70-66-36,17 12-580,0 0 0,36 20-1,-41-27-940,0-2-1,0 1 0,23 4 0,-3-1-11478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23:35:16.1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13536,'12'1'1190,"2"1"4497,-14-2-5630,0 0 0,0 0 0,0 0 0,0 0 0,0 1 0,0-1 1,0 0-1,0 0 0,0 0 0,0 0 0,0 0 0,0 0 0,0 0 0,0 0 1,0 0-1,0 0 0,0 0 0,1 2 1029,-1-2-1029,0 0 0,0 0 0,0 0 0,0 0 0,0 0 0,0 0 0,0 0 1,1 0-1,-1 0 0,21 20 1059,5 4-909,0 1 1,30 41 0,-39-44-204,2 0 1,0-1-1,1-1 1,43 32-1,-60-49-359,8 3 353</inkml:trace>
  <inkml:trace contextRef="#ctx0" brushRef="#br0" timeOffset="343.96">284 17 10848,'0'14'-448,"0"-6"3833,-3-22 209,3 11-3431,0 3-9,0-1 0,0 0-1,0 1 1,0-1 0,0 1 0,0-1-1,0 0 1,0 1 0,-1-1 0,1 1-1,0-1 1,0 1 0,0-1 0,-1 1-1,1-1 1,0 1 0,-1-1 0,1 1-1,0-1 1,-1 1 0,1-1 0,-1 1-1,1 0 1,-1-1 0,1 1 0,-1 0-1,1-1 1,-1 1 0,1 0 0,-1 0-1,1-1 1,-2 1 0,1 1-33,-1-1 1,1 1 0,-1 0 0,1-1-1,-1 1 1,1 0 0,-1 0 0,1 0-1,-1 0 1,1 0 0,-2 3 0,-14 16 48,0 0 1,2 1-1,0 0 1,-17 35-1,-15 22-66,12-32 38,-2 4-373,16-13-4751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23:54:14.6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103 105 11832,'1'6'11011,"-5"-8"-12269</inkml:trace>
  <inkml:trace contextRef="#ctx0" brushRef="#br0" timeOffset="1408.8">1 22 12728,'3'1'483,"0"1"1,0-1-1,0 1 1,0-1-1,0 1 1,0 0-1,-1 0 1,1 0-1,-1 1 1,1-1-1,-1 1 1,2 3-1,34 40 6437,-36-43-6875,4 5 111,0 0 0,1 0 0,0-1 0,1 0 0,12 9 0,-17-14-151,1 0-63,1 1 0,-1-1 0,0 1-1,0 0 1,5 6 0,-8-8-27</inkml:trace>
  <inkml:trace contextRef="#ctx0" brushRef="#br0" timeOffset="2046.13">178 1 13720,'0'0'222,"0"1"1,0 0-1,-1-1 1,1 1 0,0-1-1,0 1 1,-1 0 0,1-1-1,0 1 1,-1-1 0,1 1-1,0-1 1,-1 1-1,1-1 1,-1 1 0,1-1-1,-1 0 1,1 1 0,-1-1-1,1 1 1,-1-1 0,1 0-1,-1 0 1,1 1-1,-2-1 1,0 1 201,1 0 0,0-1 0,-1 1 0,1 0 0,0 0 0,-1 0 0,1 0 0,0 0 0,0 0-1,0 0 1,0 1 0,-1 1 0,-76 144 260,60-114-326,17-28-964,-3 7 1679,1-9-3062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23:54:23.3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69 72 12824,'0'2'9215</inkml:trace>
  <inkml:trace contextRef="#ctx0" brushRef="#br0" timeOffset="1125.88">3 0 11928,'12'6'4113,"-19"-8"1148,21 33-2884,38 32-2199,-5-7 32,-47-56-120,3 4 805</inkml:trace>
  <inkml:trace contextRef="#ctx0" brushRef="#br0" timeOffset="1745.2">135 11 12464,'-6'12'3008,"4"-26"4825,-2 17-7644,0-1 0,0 0 0,1 1 0,-1 0 0,0-1 0,1 2 0,0-1 1,0 0-1,0 1 0,0-1 0,-4 8 0,-3 1 4,2-1-140,0 0 0,1 0-1,0 1 1,0 0 0,-5 14-1,-3-3 250,8-15-6817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23:54:31.34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 36 13448,'30'53'11354,"-24"-45"-11257,0 0 0,1 0 1,0-1-1,8 7 0,-8-7-50,0 0-1,0 0 1,0 1-1,6 10 1,-13-18 31,4 4-69,2 2-1617</inkml:trace>
  <inkml:trace contextRef="#ctx0" brushRef="#br0" timeOffset="517.38">131 1 14520,'-1'12'5446,"-3"-17"-2271,-12 30-1205,12-15-1700,-66 138 1116,61-131-1458,6-10-91,-1-1 0,1 0 1,-1 1-1,-8 8 1,12-25-8738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23:54:59.6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694 996 11384,'17'-3'1285,"-5"1"1892,-17 12-1124,5-9-1939,0-1-1,0 1 0,1 0 0,-1-1 1,1 1-1,-1-1 0,0 1 0,1-1 1,-1 1-1,1-1 0,-1 1 0,1-1 0,0 0 1,-1 1-1,1-1 0,-1 0 0,1 1 1,0-1-1,-1 0 0,1 0 0,-1 0 0,1 0 1,1 1-1,17 5 411,17 1 109,0-1 1,61 2-1,-42-5-135,-19-2-290,-1-1 0,1-2 0,57-11 0,-46 7-294,-30 4 113,0 0-1,0-1 1,0 0-1,0-2 0,-1 0 1,22-9-1,-29 9 88,4-2-1,-2 1 0,1-1-1,11-10 1,88-57 481,-104 65-478,-1 1 1,1-1 0,-2 1 0,1-2 0,-1 1-1,-1 0 1,0-1 0,0 0 0,2-12 0,1 1-12,-4 14-66,0 0 1,-1 0 0,0 0-1,-1 0 1,0 0-1,0 0 1,0-1-1,-1-13 1,-3-33-151,3 35 102,-1 0 1,-1 0-1,-7-33 0,7 46 39,0-1 0,-1 1 0,0 0 0,0 0-1,-1 0 1,0 1 0,0-1 0,0 1-1,-6-7 1,-5-1 168,-29-21-1,14 11-6,-10-10-212,34 29-22,0 0 0,1-1 0,0 0-1,0 0 1,-5-7 0,6 7 36,-1-1 0,0 1 1,-1-1-1,1 2 0,-10-8 0,-133-66-374,60 34 126,35 17 357,-1 2-1,-77-24 1,95 38-164,-1 2 0,0 2 0,-1 1 0,-69-1 0,43 9 227,-76 11-1,109-7-203,0 2-1,-43 17 0,66-22-14,-14 5-47,0 1 1,1 1-1,0 1 1,-21 15-1,31-19 145,0 2-1,1-1 1,0 1 0,1 1 0,0 0-1,0 0 1,1 1 0,-12 21-1,19-30-65,-6 9-16,1 0-1,1 0 1,0 1-1,1 0 1,0 0-1,-3 16 1,2 5-32,-2 46 0,7-67 82,0 0 0,1 0-1,1 0 1,0 0 0,1 0 0,0-1-1,7 17 1,0-2-15,1-2 0,0 1 0,2-2 0,2 0 0,17 23 0,-13-23 49,1-1 1,1-1-1,41 33 1,-48-44-30,1-1 1,0 0 0,1-1 0,-1-1 0,1 0 0,1-1 0,31 7 0,132 27 506,117 22-1169,-273-56-1272,0 1-3754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30T23:55:15.35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679 0 11296,'-73'62'10067,"55"-47"-9717,1 1 0,1 0 0,-27 37-1,10-11 375,5-8-381,1 2-1,-30 54 1,-59 103-4,104-170-244,1 0 0,1 1 0,2 0 0,-8 29 0,-14 39 8,-11 35-314,1-3 441,22-75-259,1 0 1,3 1-1,-13 83 0,21-77 1,6 109-1,0-145 38,3 13-68,1-1 0,1 0-1,13 43 1,-15-66 61,0-1 1,1 1-1,0-1 0,1 0 1,0 0-1,0 0 0,1 0 1,-1-1-1,2 0 0,-1 0 1,1-1-1,0 0 0,0 0 1,1 0-1,0-1 0,0 0 1,0-1-1,1 0 1,-1 0-1,18 4 0,-17-7-5,0-1-1,0-1 1,1 0-1,-1 0 0,0-1 1,0 0-1,0 0 1,0-1-1,16-8 1,15-3 146,-18 7-65,-2-1-1,1 0 1,-1-2-1,32-20 0,67-58 82,-96 66-130,-1-1 1,-1-1 0,24-36 0,-23 31 7,29-39-146,84-146 0,-78 85 656,8-17-1228,-51 116 886,14-44 1,-4 11 25,-14 35-255,-1 0 0,-1-1 0,-1 0 0,-2 0-1,-1-1 1,-1 0 0,-2-33 0,4-3 148,-3 54-127,0 0 0,-1 0 0,-1 0 0,0 0 1,-1 0-1,0 0 0,0 0 0,-5-13 1,3 13 21,-1 1 1,-1 0 0,1 0 0,-2 0 0,0 0 0,0 1-1,-9-11 1,3 7 27,0 0-1,-1 1 1,-1 0 0,0 1-1,-1 0 1,-16-9 0,20 15-44,0 1 0,0 0 0,0 0 0,0 1 1,-1 0-1,0 1 0,1 1 0,-1 0 0,0 0 0,-18 1 1,11 1-91,1 2 1,-1 0-1,1 0 1,0 2-1,0 0 1,0 2 0,-28 11-1,-26 21-5163,41-19-8689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D6B5-1D94-4D99-9391-C287C35A6180}">
  <dimension ref="A1:I59"/>
  <sheetViews>
    <sheetView topLeftCell="A35" zoomScale="85" zoomScaleNormal="85" workbookViewId="0">
      <selection activeCell="K50" sqref="K50"/>
    </sheetView>
  </sheetViews>
  <sheetFormatPr defaultRowHeight="14.4" x14ac:dyDescent="0.3"/>
  <cols>
    <col min="2" max="5" width="11.5546875" bestFit="1" customWidth="1"/>
    <col min="6" max="6" width="15.77734375" customWidth="1"/>
    <col min="7" max="7" width="12.88671875" bestFit="1" customWidth="1"/>
    <col min="8" max="9" width="11.5546875" bestFit="1" customWidth="1"/>
  </cols>
  <sheetData>
    <row r="1" spans="1:9" x14ac:dyDescent="0.3">
      <c r="B1" t="s">
        <v>0</v>
      </c>
      <c r="C1" t="s">
        <v>1</v>
      </c>
    </row>
    <row r="2" spans="1:9" x14ac:dyDescent="0.3">
      <c r="A2" t="s">
        <v>2</v>
      </c>
      <c r="B2">
        <v>2</v>
      </c>
      <c r="C2">
        <v>10</v>
      </c>
    </row>
    <row r="3" spans="1:9" x14ac:dyDescent="0.3">
      <c r="A3" t="s">
        <v>3</v>
      </c>
      <c r="B3">
        <v>2</v>
      </c>
      <c r="C3">
        <v>5</v>
      </c>
    </row>
    <row r="4" spans="1:9" x14ac:dyDescent="0.3">
      <c r="A4" t="s">
        <v>4</v>
      </c>
      <c r="B4">
        <v>8</v>
      </c>
      <c r="C4">
        <v>4</v>
      </c>
    </row>
    <row r="5" spans="1:9" x14ac:dyDescent="0.3">
      <c r="A5" t="s">
        <v>5</v>
      </c>
      <c r="B5">
        <v>5</v>
      </c>
      <c r="C5">
        <v>8</v>
      </c>
    </row>
    <row r="6" spans="1:9" x14ac:dyDescent="0.3">
      <c r="A6" t="s">
        <v>6</v>
      </c>
      <c r="B6">
        <v>7</v>
      </c>
      <c r="C6">
        <v>5</v>
      </c>
    </row>
    <row r="7" spans="1:9" x14ac:dyDescent="0.3">
      <c r="A7" t="s">
        <v>7</v>
      </c>
      <c r="B7">
        <v>6</v>
      </c>
      <c r="C7">
        <v>4</v>
      </c>
    </row>
    <row r="8" spans="1:9" x14ac:dyDescent="0.3">
      <c r="A8" t="s">
        <v>8</v>
      </c>
      <c r="B8">
        <v>1</v>
      </c>
      <c r="C8">
        <v>2</v>
      </c>
    </row>
    <row r="9" spans="1:9" x14ac:dyDescent="0.3">
      <c r="A9" t="s">
        <v>9</v>
      </c>
      <c r="B9">
        <v>4</v>
      </c>
      <c r="C9">
        <v>9</v>
      </c>
    </row>
    <row r="10" spans="1:9" x14ac:dyDescent="0.3">
      <c r="A10" s="11" t="s">
        <v>18</v>
      </c>
      <c r="B10" s="11">
        <v>2</v>
      </c>
      <c r="C10" s="11">
        <v>10</v>
      </c>
    </row>
    <row r="11" spans="1:9" x14ac:dyDescent="0.3">
      <c r="A11" s="11" t="s">
        <v>19</v>
      </c>
      <c r="B11" s="11">
        <f>SUM(B4:B7,B9)/COUNT(B4:B7,B9)</f>
        <v>6</v>
      </c>
      <c r="C11" s="11">
        <f>SUM(C4:C7,C9)/COUNT(C4:C7,C9)</f>
        <v>6</v>
      </c>
    </row>
    <row r="12" spans="1:9" x14ac:dyDescent="0.3">
      <c r="A12" s="11" t="s">
        <v>20</v>
      </c>
      <c r="B12" s="11">
        <f>SUM(B8,B3)/COUNT(B8,B3)</f>
        <v>1.5</v>
      </c>
      <c r="C12" s="11">
        <f>SUM(C8,C3)/COUNT(C8,C3)</f>
        <v>3.5</v>
      </c>
    </row>
    <row r="13" spans="1:9" x14ac:dyDescent="0.3">
      <c r="A13" s="12" t="s">
        <v>29</v>
      </c>
      <c r="B13" s="12">
        <f>SUM(B2,B9)/COUNT(B2,B9)</f>
        <v>3</v>
      </c>
      <c r="C13" s="12">
        <f>SUM(C2,C9)/COUNT(C2,C9)</f>
        <v>9.5</v>
      </c>
      <c r="D13" s="13" t="s">
        <v>39</v>
      </c>
      <c r="E13" s="14">
        <f>SUM(B2,B5,B9)/COUNT(B2,B5,B9)</f>
        <v>3.6666666666666665</v>
      </c>
      <c r="F13" s="13">
        <f>SUM(C2,C5,C9)/COUNT(C2,C5,C9)</f>
        <v>9</v>
      </c>
    </row>
    <row r="14" spans="1:9" x14ac:dyDescent="0.3">
      <c r="A14" s="12" t="s">
        <v>30</v>
      </c>
      <c r="B14" s="12">
        <f>SUM(B4:B7)/COUNT(B4:B7)</f>
        <v>6.5</v>
      </c>
      <c r="C14" s="12">
        <f>SUM(C4:C7)/COUNT(C4:C7)</f>
        <v>5.25</v>
      </c>
      <c r="D14" s="13" t="s">
        <v>40</v>
      </c>
      <c r="E14" s="13">
        <f>SUM(B4,B6,B7)/COUNT(B4,B6,B7)</f>
        <v>7</v>
      </c>
      <c r="F14" s="14">
        <f>SUM(C4,C6,C7)/COUNT(C4,C6,C7)</f>
        <v>4.333333333333333</v>
      </c>
    </row>
    <row r="15" spans="1:9" ht="15" thickBot="1" x14ac:dyDescent="0.35">
      <c r="A15" s="12" t="s">
        <v>31</v>
      </c>
      <c r="B15" s="12">
        <f>SUM(B8,B3)/COUNT(B8,B3)</f>
        <v>1.5</v>
      </c>
      <c r="C15" s="12">
        <f>SUM(C8,C3)/COUNT(C8,C3)</f>
        <v>3.5</v>
      </c>
      <c r="D15" s="13" t="s">
        <v>41</v>
      </c>
      <c r="E15" s="13">
        <f>SUM(B8,B3)/COUNT(B8,B3)</f>
        <v>1.5</v>
      </c>
      <c r="F15" s="13">
        <f>SUM(C8,C3)/COUNT(C8,C3)</f>
        <v>3.5</v>
      </c>
    </row>
    <row r="16" spans="1:9" ht="15" thickBot="1" x14ac:dyDescent="0.35">
      <c r="A16" s="2" t="s">
        <v>13</v>
      </c>
      <c r="B16" s="3"/>
      <c r="C16" s="3"/>
      <c r="D16" s="3"/>
      <c r="E16" s="3"/>
      <c r="F16" s="3"/>
      <c r="G16" s="3"/>
      <c r="H16" s="3"/>
      <c r="I16" s="4"/>
    </row>
    <row r="17" spans="1:9" ht="15" thickBot="1" x14ac:dyDescent="0.35">
      <c r="A17" s="5" t="s">
        <v>12</v>
      </c>
      <c r="B17" s="6"/>
      <c r="C17" s="6"/>
      <c r="D17" s="6"/>
      <c r="E17" s="6"/>
      <c r="F17" s="6"/>
      <c r="G17" s="6"/>
      <c r="H17" s="6"/>
      <c r="I17" s="7"/>
    </row>
    <row r="18" spans="1:9" ht="15" thickBot="1" x14ac:dyDescent="0.35">
      <c r="A18" s="8" t="s">
        <v>10</v>
      </c>
      <c r="B18" s="9" t="s">
        <v>2</v>
      </c>
      <c r="C18" s="9" t="s">
        <v>3</v>
      </c>
      <c r="D18" s="9" t="s">
        <v>4</v>
      </c>
      <c r="E18" s="9" t="s">
        <v>5</v>
      </c>
      <c r="F18" s="9" t="s">
        <v>6</v>
      </c>
      <c r="G18" s="9" t="s">
        <v>7</v>
      </c>
      <c r="H18" s="9" t="s">
        <v>8</v>
      </c>
      <c r="I18" s="9" t="s">
        <v>9</v>
      </c>
    </row>
    <row r="19" spans="1:9" ht="15" customHeight="1" thickBot="1" x14ac:dyDescent="0.35">
      <c r="A19" s="8" t="s">
        <v>14</v>
      </c>
      <c r="B19" s="10">
        <v>0</v>
      </c>
      <c r="C19" s="10">
        <f>SQRT((B2-B3)^2+(C2-C3)^2)</f>
        <v>5</v>
      </c>
      <c r="D19" s="10">
        <f>SQRT(($B$2-B4)^2+($C$2-C4)^2)</f>
        <v>8.4852813742385695</v>
      </c>
      <c r="E19" s="10">
        <f>SQRT(($B$2-B5)^2+($C$2-C5)^2)</f>
        <v>3.6055512754639891</v>
      </c>
      <c r="F19" s="10">
        <f>SQRT(($B$2-B6)^2+($C$2-C6)^2)</f>
        <v>7.0710678118654755</v>
      </c>
      <c r="G19" s="10">
        <f>SQRT(($B$2-B7)^2+($C$2-C7)^2)</f>
        <v>7.2111025509279782</v>
      </c>
      <c r="H19" s="10">
        <f>SQRT(($B$2-B8)^2+($C$2-C8)^2)</f>
        <v>8.0622577482985491</v>
      </c>
      <c r="I19" s="10">
        <f>SQRT(($B$2-B9)^2+($C$2-C9)^2)</f>
        <v>2.2360679774997898</v>
      </c>
    </row>
    <row r="20" spans="1:9" ht="15" customHeight="1" thickBot="1" x14ac:dyDescent="0.35">
      <c r="A20" s="8" t="s">
        <v>15</v>
      </c>
      <c r="B20" s="10">
        <f>SQRT(($B$5-B2)^2+($C$5-C2)^2)</f>
        <v>3.6055512754639891</v>
      </c>
      <c r="C20" s="10">
        <f>SQRT(($B$5-B3)^2+($C$5-C3)^2)</f>
        <v>4.2426406871192848</v>
      </c>
      <c r="D20" s="10">
        <f>SQRT(($B$5-B4)^2+($C$5-C4)^2)</f>
        <v>5</v>
      </c>
      <c r="E20" s="10">
        <v>0</v>
      </c>
      <c r="F20" s="10">
        <f>SQRT(($B$5-B6)^2+($C$5-C6)^2)</f>
        <v>3.6055512754639891</v>
      </c>
      <c r="G20" s="10">
        <f>SQRT(($B$5-B7)^2+($C$5-C7)^2)</f>
        <v>4.1231056256176606</v>
      </c>
      <c r="H20" s="10">
        <f>SQRT(($B$5-B8)^2+($C$5-C8)^2)</f>
        <v>7.2111025509279782</v>
      </c>
      <c r="I20" s="10">
        <f>SQRT(($B$5-B9)^2+($C$5-C9)^2)</f>
        <v>1.4142135623730951</v>
      </c>
    </row>
    <row r="21" spans="1:9" ht="15" thickBot="1" x14ac:dyDescent="0.35">
      <c r="A21" s="8" t="s">
        <v>16</v>
      </c>
      <c r="B21" s="10">
        <f>SQRT(($B$8-B2)^2+($C$8-C2)^2)</f>
        <v>8.0622577482985491</v>
      </c>
      <c r="C21" s="10">
        <f>SQRT(($B$8-B3)^2+($C$8-C3)^2)</f>
        <v>3.1622776601683795</v>
      </c>
      <c r="D21" s="10">
        <f>SQRT(($B$8-B4)^2+($C$8-C4)^2)</f>
        <v>7.2801098892805181</v>
      </c>
      <c r="E21" s="10">
        <f>SQRT(($B$8-B5)^2+($C$8-C5)^2)</f>
        <v>7.2111025509279782</v>
      </c>
      <c r="F21" s="10">
        <f>SQRT(($B$8-B6)^2+($C$8-C6)^2)</f>
        <v>6.7082039324993694</v>
      </c>
      <c r="G21" s="10">
        <f>SQRT(($B$8-B7)^2+($C$8-C7)^2)</f>
        <v>5.3851648071345037</v>
      </c>
      <c r="H21" s="10">
        <f>SQRT(($B$8-B8)^2+($C$8-C8)^2)</f>
        <v>0</v>
      </c>
      <c r="I21" s="10">
        <f>SQRT(($B$8-B9)^2+($C$8-C9)^2)</f>
        <v>7.6157731058639087</v>
      </c>
    </row>
    <row r="22" spans="1:9" ht="29.4" thickBot="1" x14ac:dyDescent="0.35">
      <c r="A22" s="8" t="s">
        <v>11</v>
      </c>
      <c r="B22" s="9" t="s">
        <v>2</v>
      </c>
      <c r="C22" s="9" t="s">
        <v>8</v>
      </c>
      <c r="D22" s="9" t="s">
        <v>5</v>
      </c>
      <c r="E22" s="9" t="s">
        <v>5</v>
      </c>
      <c r="F22" s="9" t="s">
        <v>5</v>
      </c>
      <c r="G22" s="9" t="s">
        <v>5</v>
      </c>
      <c r="H22" s="9" t="s">
        <v>8</v>
      </c>
      <c r="I22" s="9" t="s">
        <v>5</v>
      </c>
    </row>
    <row r="23" spans="1:9" ht="15" thickBot="1" x14ac:dyDescent="0.35"/>
    <row r="24" spans="1:9" ht="15" customHeight="1" thickBot="1" x14ac:dyDescent="0.35">
      <c r="A24" s="2" t="s">
        <v>17</v>
      </c>
      <c r="B24" s="3"/>
      <c r="C24" s="3"/>
      <c r="D24" s="3"/>
      <c r="E24" s="3"/>
      <c r="F24" s="3"/>
      <c r="G24" s="3"/>
      <c r="H24" s="3"/>
      <c r="I24" s="4"/>
    </row>
    <row r="25" spans="1:9" ht="15" customHeight="1" thickBot="1" x14ac:dyDescent="0.35">
      <c r="A25" s="5" t="s">
        <v>21</v>
      </c>
      <c r="B25" s="6"/>
      <c r="C25" s="6"/>
      <c r="D25" s="6"/>
      <c r="E25" s="6"/>
      <c r="F25" s="6"/>
      <c r="G25" s="6"/>
      <c r="H25" s="6"/>
      <c r="I25" s="7"/>
    </row>
    <row r="26" spans="1:9" ht="15" thickBot="1" x14ac:dyDescent="0.35">
      <c r="A26" s="8" t="s">
        <v>10</v>
      </c>
      <c r="B26" s="9" t="s">
        <v>2</v>
      </c>
      <c r="C26" s="9" t="s">
        <v>3</v>
      </c>
      <c r="D26" s="9" t="s">
        <v>4</v>
      </c>
      <c r="E26" s="9" t="s">
        <v>5</v>
      </c>
      <c r="F26" s="9" t="s">
        <v>6</v>
      </c>
      <c r="G26" s="9" t="s">
        <v>7</v>
      </c>
      <c r="H26" s="9" t="s">
        <v>8</v>
      </c>
      <c r="I26" s="9" t="s">
        <v>9</v>
      </c>
    </row>
    <row r="27" spans="1:9" ht="29.4" thickBot="1" x14ac:dyDescent="0.35">
      <c r="A27" s="8" t="s">
        <v>22</v>
      </c>
      <c r="B27" s="10">
        <f>SQRT((B10-$B$2)^2+(C10-$C$2)^2)</f>
        <v>0</v>
      </c>
      <c r="C27" s="10">
        <f>SQRT((B10-$B$3)^2+(C10-$C$3)^2)</f>
        <v>5</v>
      </c>
      <c r="D27" s="10">
        <f>SQRT((B10-$B$4)^2+(C10-$C$4)^2)</f>
        <v>8.4852813742385695</v>
      </c>
      <c r="E27" s="10">
        <f>SQRT((B10-$B$5)^2+(C10-$C$5)^2)</f>
        <v>3.6055512754639891</v>
      </c>
      <c r="F27" s="10">
        <f>SQRT((B10-$B$6)^2+(C10-$C$6)^2)</f>
        <v>7.0710678118654755</v>
      </c>
      <c r="G27" s="10">
        <f>SQRT((B10-$B$7)^2+(C10-$C$7)^2)</f>
        <v>7.2111025509279782</v>
      </c>
      <c r="H27" s="10">
        <f>SQRT((B10-$B$8)^2+(C10-$C$8)^2)</f>
        <v>8.0622577482985491</v>
      </c>
      <c r="I27" s="10">
        <f>SQRT((B10-$B$9)^2+(C10-$C$9)^2)</f>
        <v>2.2360679774997898</v>
      </c>
    </row>
    <row r="28" spans="1:9" ht="29.4" thickBot="1" x14ac:dyDescent="0.35">
      <c r="A28" s="8" t="s">
        <v>24</v>
      </c>
      <c r="B28" s="10">
        <f>SQRT((B11-$B$2)^2+(C11-$C$2)^2)</f>
        <v>5.6568542494923806</v>
      </c>
      <c r="C28" s="10">
        <f>SQRT((B11-$B$3)^2+(C11-$C$3)^2)</f>
        <v>4.1231056256176606</v>
      </c>
      <c r="D28" s="10">
        <f>SQRT((B11-$B$4)^2+(C11-$C$4)^2)</f>
        <v>2.8284271247461903</v>
      </c>
      <c r="E28" s="10">
        <f>SQRT((B11-$B$5)^2+(C11-$C$5)^2)</f>
        <v>2.2360679774997898</v>
      </c>
      <c r="F28" s="10">
        <f>SQRT((B11-$B$6)^2+(C11-$C$6)^2)</f>
        <v>1.4142135623730951</v>
      </c>
      <c r="G28" s="10">
        <f>SQRT((B11-$B$7)^2+(C11-$C$7)^2)</f>
        <v>2</v>
      </c>
      <c r="H28" s="10">
        <f>SQRT((B11-$B$8)^2+(C11-$C$8)^2)</f>
        <v>6.4031242374328485</v>
      </c>
      <c r="I28" s="10">
        <f>SQRT((B11-$B$9)^2+(C11-$C$9)^2)</f>
        <v>3.6055512754639891</v>
      </c>
    </row>
    <row r="29" spans="1:9" ht="29.4" thickBot="1" x14ac:dyDescent="0.35">
      <c r="A29" s="8" t="s">
        <v>23</v>
      </c>
      <c r="B29" s="10">
        <f>SQRT((B12-$B$2)^2+(C12-$C$2)^2)</f>
        <v>6.5192024052026492</v>
      </c>
      <c r="C29" s="10">
        <f>SQRT((B12-$B$3)^2+(C12-$C$3)^2)</f>
        <v>1.5811388300841898</v>
      </c>
      <c r="D29" s="10">
        <f>SQRT((B12-$B$4)^2+(C12-$C$4)^2)</f>
        <v>6.5192024052026492</v>
      </c>
      <c r="E29" s="10">
        <f>SQRT((B12-$B$5)^2+(C12-$C$5)^2)</f>
        <v>5.7008771254956896</v>
      </c>
      <c r="F29" s="10">
        <f>SQRT((B12-$B$6)^2+(C12-$C$6)^2)</f>
        <v>5.7008771254956896</v>
      </c>
      <c r="G29" s="10">
        <f>SQRT((B12-$B$7)^2+(C12-$C$7)^2)</f>
        <v>4.5276925690687087</v>
      </c>
      <c r="H29" s="10">
        <f>SQRT((B12-$B$8)^2+(C12-$C$8)^2)</f>
        <v>1.5811388300841898</v>
      </c>
      <c r="I29" s="10">
        <f>SQRT((B12-$B$9)^2+(C12-$C$9)^2)</f>
        <v>6.0415229867972862</v>
      </c>
    </row>
    <row r="30" spans="1:9" ht="29.4" thickBot="1" x14ac:dyDescent="0.35">
      <c r="A30" s="8" t="s">
        <v>11</v>
      </c>
      <c r="B30" s="9" t="s">
        <v>25</v>
      </c>
      <c r="C30" s="9" t="s">
        <v>26</v>
      </c>
      <c r="D30" s="9" t="s">
        <v>27</v>
      </c>
      <c r="E30" s="9" t="s">
        <v>27</v>
      </c>
      <c r="F30" s="9" t="s">
        <v>27</v>
      </c>
      <c r="G30" s="9" t="s">
        <v>27</v>
      </c>
      <c r="H30" s="9" t="s">
        <v>26</v>
      </c>
      <c r="I30" s="9" t="s">
        <v>25</v>
      </c>
    </row>
    <row r="31" spans="1:9" ht="15" thickBot="1" x14ac:dyDescent="0.35"/>
    <row r="32" spans="1:9" ht="15" thickBot="1" x14ac:dyDescent="0.35">
      <c r="A32" s="2" t="s">
        <v>28</v>
      </c>
      <c r="B32" s="3"/>
      <c r="C32" s="3"/>
      <c r="D32" s="3"/>
      <c r="E32" s="3"/>
      <c r="F32" s="3"/>
      <c r="G32" s="3"/>
      <c r="H32" s="3"/>
      <c r="I32" s="4"/>
    </row>
    <row r="33" spans="1:9" ht="15" customHeight="1" thickBot="1" x14ac:dyDescent="0.35">
      <c r="A33" s="5" t="s">
        <v>32</v>
      </c>
      <c r="B33" s="6"/>
      <c r="C33" s="6"/>
      <c r="D33" s="6"/>
      <c r="E33" s="6"/>
      <c r="F33" s="6"/>
      <c r="G33" s="6"/>
      <c r="H33" s="6"/>
      <c r="I33" s="7"/>
    </row>
    <row r="34" spans="1:9" ht="15" customHeight="1" thickBot="1" x14ac:dyDescent="0.35">
      <c r="A34" s="8" t="s">
        <v>10</v>
      </c>
      <c r="B34" s="9" t="s">
        <v>2</v>
      </c>
      <c r="C34" s="9" t="s">
        <v>3</v>
      </c>
      <c r="D34" s="9" t="s">
        <v>4</v>
      </c>
      <c r="E34" s="9" t="s">
        <v>5</v>
      </c>
      <c r="F34" s="9" t="s">
        <v>6</v>
      </c>
      <c r="G34" s="9" t="s">
        <v>7</v>
      </c>
      <c r="H34" s="9" t="s">
        <v>8</v>
      </c>
      <c r="I34" s="9" t="s">
        <v>9</v>
      </c>
    </row>
    <row r="35" spans="1:9" ht="29.4" thickBot="1" x14ac:dyDescent="0.35">
      <c r="A35" s="8" t="s">
        <v>33</v>
      </c>
      <c r="B35" s="10">
        <f>SQRT((B13-$B$2)^2+(C13-$C$2)^2)</f>
        <v>1.1180339887498949</v>
      </c>
      <c r="C35" s="10">
        <f>SQRT((B13-$B$3)^2+(C13-$C$3)^2)</f>
        <v>4.6097722286464435</v>
      </c>
      <c r="D35" s="10">
        <f>SQRT((B13-$B$4)^2+(C13-$C$4)^2)</f>
        <v>7.433034373659253</v>
      </c>
      <c r="E35" s="10">
        <f>SQRT((B13-$B$5)^2+(C13-$C$5)^2)</f>
        <v>2.5</v>
      </c>
      <c r="F35" s="10">
        <f>SQRT((B13-$B$6)^2+(C13-$C$6)^2)</f>
        <v>6.0207972893961479</v>
      </c>
      <c r="G35" s="10">
        <f>SQRT((B13-$B$7)^2+(C13-$C$7)^2)</f>
        <v>6.2649820430708338</v>
      </c>
      <c r="H35" s="10">
        <f>SQRT((B13-$B$8)^2+(C13-$C$8)^2)</f>
        <v>7.7620873481300121</v>
      </c>
      <c r="I35" s="10">
        <f>SQRT((B13-$B$9)^2+(C13-$C$9)^2)</f>
        <v>1.1180339887498949</v>
      </c>
    </row>
    <row r="36" spans="1:9" ht="43.8" thickBot="1" x14ac:dyDescent="0.35">
      <c r="A36" s="8" t="s">
        <v>34</v>
      </c>
      <c r="B36" s="10">
        <f>SQRT((B14-$B$2)^2+(C14-$C$2)^2)</f>
        <v>6.5431261641512002</v>
      </c>
      <c r="C36" s="10">
        <f>SQRT((B14-$B$3)^2+(C14-$C$3)^2)</f>
        <v>4.5069390943299865</v>
      </c>
      <c r="D36" s="10">
        <f>SQRT((B14-$B$4)^2+(C14-$C$4)^2)</f>
        <v>1.9525624189766635</v>
      </c>
      <c r="E36" s="10">
        <f>SQRT((B14-$B$5)^2+(C14-$C$5)^2)</f>
        <v>3.1324910215354169</v>
      </c>
      <c r="F36" s="10">
        <f>SQRT((B14-$B$6)^2+(C14-$C$6)^2)</f>
        <v>0.55901699437494745</v>
      </c>
      <c r="G36" s="10">
        <f>SQRT((B14-$B$7)^2+(C14-$C$7)^2)</f>
        <v>1.3462912017836259</v>
      </c>
      <c r="H36" s="10">
        <f>SQRT((B14-$B$8)^2+(C14-$C$8)^2)</f>
        <v>6.3884661695903189</v>
      </c>
      <c r="I36" s="10">
        <f>SQRT((B14-$B$9)^2+(C14-$C$9)^2)</f>
        <v>4.5069390943299865</v>
      </c>
    </row>
    <row r="37" spans="1:9" ht="29.4" thickBot="1" x14ac:dyDescent="0.35">
      <c r="A37" s="8" t="s">
        <v>23</v>
      </c>
      <c r="B37" s="10">
        <f>SQRT((B15-$B$2)^2+(C15-$C$2)^2)</f>
        <v>6.5192024052026492</v>
      </c>
      <c r="C37" s="10">
        <f>SQRT((B15-$B$3)^2+(C15-$C$3)^2)</f>
        <v>1.5811388300841898</v>
      </c>
      <c r="D37" s="10">
        <f>SQRT((B15-$B$4)^2+(C15-$C$4)^2)</f>
        <v>6.5192024052026492</v>
      </c>
      <c r="E37" s="10">
        <f>SQRT((B15-$B$5)^2+(C15-$C$5)^2)</f>
        <v>5.7008771254956896</v>
      </c>
      <c r="F37" s="10">
        <f>SQRT((B15-$B$6)^2+(C15-$C$6)^2)</f>
        <v>5.7008771254956896</v>
      </c>
      <c r="G37" s="10">
        <f>SQRT((B15-$B$7)^2+(C15-$C$7)^2)</f>
        <v>4.5276925690687087</v>
      </c>
      <c r="H37" s="10">
        <f>SQRT((B15-$B$8)^2+(C15-$C$8)^2)</f>
        <v>1.5811388300841898</v>
      </c>
      <c r="I37" s="10">
        <f>SQRT((B15-$B$9)^2+(C15-$C$9)^2)</f>
        <v>6.0415229867972862</v>
      </c>
    </row>
    <row r="38" spans="1:9" ht="29.4" thickBot="1" x14ac:dyDescent="0.35">
      <c r="A38" s="8" t="s">
        <v>11</v>
      </c>
      <c r="B38" s="9" t="s">
        <v>35</v>
      </c>
      <c r="C38" s="9" t="s">
        <v>37</v>
      </c>
      <c r="D38" s="9" t="s">
        <v>36</v>
      </c>
      <c r="E38" s="9" t="s">
        <v>35</v>
      </c>
      <c r="F38" s="9" t="s">
        <v>36</v>
      </c>
      <c r="G38" s="9" t="s">
        <v>36</v>
      </c>
      <c r="H38" s="9" t="s">
        <v>37</v>
      </c>
      <c r="I38" s="9" t="s">
        <v>35</v>
      </c>
    </row>
    <row r="39" spans="1:9" ht="15" thickBot="1" x14ac:dyDescent="0.35"/>
    <row r="40" spans="1:9" ht="15" thickBot="1" x14ac:dyDescent="0.35">
      <c r="A40" s="2" t="s">
        <v>38</v>
      </c>
      <c r="B40" s="3"/>
      <c r="C40" s="3"/>
      <c r="D40" s="3"/>
      <c r="E40" s="3"/>
      <c r="F40" s="3"/>
      <c r="G40" s="3"/>
      <c r="H40" s="3"/>
      <c r="I40" s="4"/>
    </row>
    <row r="41" spans="1:9" ht="15" thickBot="1" x14ac:dyDescent="0.35">
      <c r="A41" s="5" t="s">
        <v>42</v>
      </c>
      <c r="B41" s="6"/>
      <c r="C41" s="6"/>
      <c r="D41" s="6"/>
      <c r="E41" s="6"/>
      <c r="F41" s="6"/>
      <c r="G41" s="6"/>
      <c r="H41" s="6"/>
      <c r="I41" s="7"/>
    </row>
    <row r="42" spans="1:9" ht="15" customHeight="1" thickBot="1" x14ac:dyDescent="0.35">
      <c r="A42" s="8" t="s">
        <v>10</v>
      </c>
      <c r="B42" s="9" t="s">
        <v>2</v>
      </c>
      <c r="C42" s="9" t="s">
        <v>3</v>
      </c>
      <c r="D42" s="9" t="s">
        <v>4</v>
      </c>
      <c r="E42" s="9" t="s">
        <v>5</v>
      </c>
      <c r="F42" s="9" t="s">
        <v>6</v>
      </c>
      <c r="G42" s="9" t="s">
        <v>7</v>
      </c>
      <c r="H42" s="9" t="s">
        <v>8</v>
      </c>
      <c r="I42" s="9" t="s">
        <v>9</v>
      </c>
    </row>
    <row r="43" spans="1:9" ht="15" customHeight="1" thickBot="1" x14ac:dyDescent="0.35">
      <c r="A43" s="8" t="s">
        <v>44</v>
      </c>
      <c r="B43" s="10">
        <f>SQRT((E13-$B$2)^2+(F13-$C$2)^2)</f>
        <v>1.9436506316151001</v>
      </c>
      <c r="C43" s="10">
        <f>SQRT((E13-$B$3)^2+(F13-$C$3)^2)</f>
        <v>4.333333333333333</v>
      </c>
      <c r="D43" s="10">
        <f>SQRT((E13-$B$4)^2+(F13-$C$4)^2)</f>
        <v>6.6164777470930698</v>
      </c>
      <c r="E43" s="10">
        <f>SQRT((E13-$B$5)^2+(F13-$C$5)^2)</f>
        <v>1.6666666666666667</v>
      </c>
      <c r="F43" s="10">
        <f>SQRT((E13-$B$6)^2+(F13-$C$6)^2)</f>
        <v>5.2068331172711035</v>
      </c>
      <c r="G43" s="10">
        <f>SQRT((E13-$B$7)^2+(F13-$C$7)^2)</f>
        <v>5.5176484524156164</v>
      </c>
      <c r="H43" s="10">
        <f>SQRT((E13-$B$8)^2+(F13-$C$8)^2)</f>
        <v>7.490735018081411</v>
      </c>
      <c r="I43" s="10">
        <f>SQRT((E13-$B$9)^2+(F13-$C$9)^2)</f>
        <v>0.33333333333333348</v>
      </c>
    </row>
    <row r="44" spans="1:9" ht="29.4" thickBot="1" x14ac:dyDescent="0.35">
      <c r="A44" s="8" t="s">
        <v>43</v>
      </c>
      <c r="B44" s="10">
        <f>SQRT((E14-$B$2)^2+(F14-$C$2)^2)</f>
        <v>7.5571893658364226</v>
      </c>
      <c r="C44" s="10">
        <f>SQRT((E14-$B$3)^2+(F14-$C$3)^2)</f>
        <v>5.0442486501405188</v>
      </c>
      <c r="D44" s="10">
        <f>SQRT((E14-$B$4)^2+(F14-$C$4)^2)</f>
        <v>1.0540925533894596</v>
      </c>
      <c r="E44" s="10">
        <f>SQRT((E14-$B$5)^2+(F14-$C$5)^2)</f>
        <v>4.1766546953805559</v>
      </c>
      <c r="F44" s="10">
        <f>SQRT((E14-$B$6)^2+(F14-$C$6)^2)</f>
        <v>0.66666666666666696</v>
      </c>
      <c r="G44" s="10">
        <f>SQRT((E14-$B$7)^2+(F14-$C$7)^2)</f>
        <v>1.0540925533894596</v>
      </c>
      <c r="H44" s="10">
        <f>SQRT((E14-$B$8)^2+(F14-$C$8)^2)</f>
        <v>6.4377359719426552</v>
      </c>
      <c r="I44" s="10">
        <f>SQRT((E14-$B$9)^2+(F14-$C$9)^2)</f>
        <v>5.5477723256977463</v>
      </c>
    </row>
    <row r="45" spans="1:9" ht="29.4" thickBot="1" x14ac:dyDescent="0.35">
      <c r="A45" s="8" t="s">
        <v>23</v>
      </c>
      <c r="B45" s="10">
        <f>SQRT((E15-$B$2)^2+(F15-$C$2)^2)</f>
        <v>6.5192024052026492</v>
      </c>
      <c r="C45" s="10">
        <f>SQRT((E15-$B$3)^2+(F15-$C$3)^2)</f>
        <v>1.5811388300841898</v>
      </c>
      <c r="D45" s="10">
        <f>SQRT((E15-$B$4)^2+(F15-$C$4)^2)</f>
        <v>6.5192024052026492</v>
      </c>
      <c r="E45" s="10">
        <f>SQRT((E15-$B$5)^2+(F15-$C$5)^2)</f>
        <v>5.7008771254956896</v>
      </c>
      <c r="F45" s="10">
        <f>SQRT((E15-$B$6)^2+(F15-$C$6)^2)</f>
        <v>5.7008771254956896</v>
      </c>
      <c r="G45" s="10">
        <f>SQRT((E15-$B$7)^2+(F15-$C$7)^2)</f>
        <v>4.5276925690687087</v>
      </c>
      <c r="H45" s="10">
        <f>SQRT((E15-$B$8)^2+(F15-$C$8)^2)</f>
        <v>1.5811388300841898</v>
      </c>
      <c r="I45" s="10">
        <f>SQRT((E15-$B$9)^2+(F15-$C$9)^2)</f>
        <v>6.0415229867972862</v>
      </c>
    </row>
    <row r="46" spans="1:9" ht="29.4" thickBot="1" x14ac:dyDescent="0.35">
      <c r="A46" s="8" t="s">
        <v>11</v>
      </c>
      <c r="B46" s="9" t="s">
        <v>45</v>
      </c>
      <c r="C46" s="9" t="s">
        <v>26</v>
      </c>
      <c r="D46" s="9" t="s">
        <v>46</v>
      </c>
      <c r="E46" s="9" t="s">
        <v>45</v>
      </c>
      <c r="F46" s="9" t="s">
        <v>46</v>
      </c>
      <c r="G46" s="9" t="s">
        <v>46</v>
      </c>
      <c r="H46" s="9" t="s">
        <v>26</v>
      </c>
      <c r="I46" s="9" t="s">
        <v>45</v>
      </c>
    </row>
    <row r="50" spans="1:7" ht="28.8" x14ac:dyDescent="0.3">
      <c r="A50" s="16"/>
      <c r="B50" s="23" t="s">
        <v>0</v>
      </c>
      <c r="C50" s="23" t="s">
        <v>1</v>
      </c>
      <c r="D50" s="23" t="s">
        <v>51</v>
      </c>
      <c r="E50" s="23" t="s">
        <v>52</v>
      </c>
      <c r="F50" s="22" t="s">
        <v>47</v>
      </c>
      <c r="G50" s="22" t="s">
        <v>48</v>
      </c>
    </row>
    <row r="51" spans="1:7" x14ac:dyDescent="0.3">
      <c r="A51" s="16" t="s">
        <v>2</v>
      </c>
      <c r="B51" s="16">
        <v>2</v>
      </c>
      <c r="C51" s="16">
        <v>10</v>
      </c>
      <c r="D51" s="17">
        <v>3.6666666666666665</v>
      </c>
      <c r="E51" s="16">
        <v>9</v>
      </c>
      <c r="F51" s="17">
        <f>SQRT((B51-D51)^2 + (C51-E51)^2)</f>
        <v>1.9436506316151001</v>
      </c>
      <c r="G51" s="17">
        <f>F51^2</f>
        <v>3.7777777777777777</v>
      </c>
    </row>
    <row r="52" spans="1:7" x14ac:dyDescent="0.3">
      <c r="A52" s="16" t="s">
        <v>3</v>
      </c>
      <c r="B52" s="16">
        <v>2</v>
      </c>
      <c r="C52" s="16">
        <v>5</v>
      </c>
      <c r="D52" s="16">
        <v>1.5</v>
      </c>
      <c r="E52" s="16">
        <v>3.5</v>
      </c>
      <c r="F52" s="17">
        <f t="shared" ref="F52:F58" si="0">SQRT((B52-D52)^2 + (C52-E52)^2)</f>
        <v>1.5811388300841898</v>
      </c>
      <c r="G52" s="17">
        <f t="shared" ref="G52:G58" si="1">F52^2</f>
        <v>2.5000000000000004</v>
      </c>
    </row>
    <row r="53" spans="1:7" x14ac:dyDescent="0.3">
      <c r="A53" s="16" t="s">
        <v>4</v>
      </c>
      <c r="B53" s="16">
        <v>8</v>
      </c>
      <c r="C53" s="16">
        <v>4</v>
      </c>
      <c r="D53" s="16">
        <v>7</v>
      </c>
      <c r="E53" s="17">
        <v>4.333333333333333</v>
      </c>
      <c r="F53" s="17">
        <f t="shared" si="0"/>
        <v>1.0540925533894596</v>
      </c>
      <c r="G53" s="17">
        <f t="shared" si="1"/>
        <v>1.1111111111111107</v>
      </c>
    </row>
    <row r="54" spans="1:7" x14ac:dyDescent="0.3">
      <c r="A54" s="16" t="s">
        <v>5</v>
      </c>
      <c r="B54" s="16">
        <v>5</v>
      </c>
      <c r="C54" s="16">
        <v>8</v>
      </c>
      <c r="D54" s="17">
        <v>3.6666666666666665</v>
      </c>
      <c r="E54" s="16">
        <v>9</v>
      </c>
      <c r="F54" s="17">
        <f t="shared" si="0"/>
        <v>1.6666666666666667</v>
      </c>
      <c r="G54" s="17">
        <f t="shared" si="1"/>
        <v>2.7777777777777781</v>
      </c>
    </row>
    <row r="55" spans="1:7" x14ac:dyDescent="0.3">
      <c r="A55" s="16" t="s">
        <v>6</v>
      </c>
      <c r="B55" s="16">
        <v>7</v>
      </c>
      <c r="C55" s="16">
        <v>5</v>
      </c>
      <c r="D55" s="16">
        <v>7</v>
      </c>
      <c r="E55" s="17">
        <v>4.333333333333333</v>
      </c>
      <c r="F55" s="17">
        <f t="shared" si="0"/>
        <v>0.66666666666666696</v>
      </c>
      <c r="G55" s="17">
        <f t="shared" si="1"/>
        <v>0.44444444444444486</v>
      </c>
    </row>
    <row r="56" spans="1:7" x14ac:dyDescent="0.3">
      <c r="A56" s="16" t="s">
        <v>7</v>
      </c>
      <c r="B56" s="16">
        <v>6</v>
      </c>
      <c r="C56" s="16">
        <v>4</v>
      </c>
      <c r="D56" s="16">
        <v>7</v>
      </c>
      <c r="E56" s="17">
        <v>4.333333333333333</v>
      </c>
      <c r="F56" s="17">
        <f t="shared" si="0"/>
        <v>1.0540925533894596</v>
      </c>
      <c r="G56" s="17">
        <f t="shared" si="1"/>
        <v>1.1111111111111107</v>
      </c>
    </row>
    <row r="57" spans="1:7" x14ac:dyDescent="0.3">
      <c r="A57" s="16" t="s">
        <v>8</v>
      </c>
      <c r="B57" s="16">
        <v>1</v>
      </c>
      <c r="C57" s="16">
        <v>2</v>
      </c>
      <c r="D57" s="16">
        <v>1.5</v>
      </c>
      <c r="E57" s="16">
        <v>3.5</v>
      </c>
      <c r="F57" s="17">
        <f t="shared" si="0"/>
        <v>1.5811388300841898</v>
      </c>
      <c r="G57" s="17">
        <f t="shared" si="1"/>
        <v>2.5000000000000004</v>
      </c>
    </row>
    <row r="58" spans="1:7" x14ac:dyDescent="0.3">
      <c r="A58" s="16" t="s">
        <v>9</v>
      </c>
      <c r="B58" s="16">
        <v>4</v>
      </c>
      <c r="C58" s="16">
        <v>9</v>
      </c>
      <c r="D58" s="17">
        <v>3.6666666666666665</v>
      </c>
      <c r="E58" s="16">
        <v>9</v>
      </c>
      <c r="F58" s="17">
        <f t="shared" si="0"/>
        <v>0.33333333333333348</v>
      </c>
      <c r="G58" s="17">
        <f t="shared" si="1"/>
        <v>0.11111111111111122</v>
      </c>
    </row>
    <row r="59" spans="1:7" x14ac:dyDescent="0.3">
      <c r="F59" s="20" t="s">
        <v>50</v>
      </c>
      <c r="G59" s="21">
        <f>SUM(G51:G58)</f>
        <v>14.333333333333334</v>
      </c>
    </row>
  </sheetData>
  <mergeCells count="8">
    <mergeCell ref="A40:I40"/>
    <mergeCell ref="A41:I41"/>
    <mergeCell ref="A33:I33"/>
    <mergeCell ref="A25:I25"/>
    <mergeCell ref="A24:I24"/>
    <mergeCell ref="A32:I32"/>
    <mergeCell ref="A16:I16"/>
    <mergeCell ref="A17:I17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60D9-E40D-4E9F-BC03-FB80B4527BED}">
  <dimension ref="A1:AA89"/>
  <sheetViews>
    <sheetView tabSelected="1" topLeftCell="A64" workbookViewId="0">
      <selection activeCell="H79" sqref="H79"/>
    </sheetView>
  </sheetViews>
  <sheetFormatPr defaultRowHeight="14.4" x14ac:dyDescent="0.3"/>
  <cols>
    <col min="1" max="1" width="13.5546875" customWidth="1"/>
    <col min="5" max="5" width="17.109375" customWidth="1"/>
    <col min="6" max="6" width="6.88671875" customWidth="1"/>
    <col min="7" max="7" width="16.88671875" customWidth="1"/>
  </cols>
  <sheetData>
    <row r="1" spans="1:9" ht="28.2" thickBot="1" x14ac:dyDescent="0.35">
      <c r="A1" s="24"/>
      <c r="B1" s="25" t="s">
        <v>53</v>
      </c>
      <c r="C1" s="25" t="s">
        <v>54</v>
      </c>
      <c r="D1" s="25" t="s">
        <v>55</v>
      </c>
      <c r="E1" s="25" t="s">
        <v>56</v>
      </c>
      <c r="F1" s="25" t="s">
        <v>57</v>
      </c>
      <c r="G1" s="25" t="s">
        <v>58</v>
      </c>
    </row>
    <row r="2" spans="1:9" ht="15" thickBot="1" x14ac:dyDescent="0.35">
      <c r="A2" s="26" t="s">
        <v>59</v>
      </c>
      <c r="B2" s="1">
        <v>1</v>
      </c>
      <c r="C2" s="1">
        <v>3</v>
      </c>
      <c r="D2" s="27">
        <v>1.5</v>
      </c>
      <c r="E2" s="1">
        <v>3</v>
      </c>
      <c r="F2" s="1">
        <v>1</v>
      </c>
      <c r="G2" s="1">
        <v>3</v>
      </c>
    </row>
    <row r="3" spans="1:9" ht="15" thickBot="1" x14ac:dyDescent="0.35">
      <c r="A3" s="26" t="s">
        <v>60</v>
      </c>
      <c r="B3" s="1">
        <v>3</v>
      </c>
      <c r="C3" s="27">
        <v>1.5</v>
      </c>
      <c r="D3" s="1">
        <v>2</v>
      </c>
      <c r="E3" s="1">
        <v>2</v>
      </c>
      <c r="F3" s="1">
        <v>3</v>
      </c>
      <c r="G3" s="1">
        <v>1</v>
      </c>
      <c r="H3">
        <f t="shared" ref="H3:H4" si="0">AVERAGE(B3:E3)</f>
        <v>2.125</v>
      </c>
      <c r="I3">
        <f t="shared" ref="I3:I4" si="1">AVERAGE(B3:F3)</f>
        <v>2.2999999999999998</v>
      </c>
    </row>
    <row r="4" spans="1:9" ht="15" thickBot="1" x14ac:dyDescent="0.35">
      <c r="A4" s="26" t="s">
        <v>61</v>
      </c>
      <c r="B4" s="1">
        <v>2</v>
      </c>
      <c r="C4" s="1">
        <v>2</v>
      </c>
      <c r="D4" s="1">
        <v>2</v>
      </c>
      <c r="E4" s="1">
        <v>3</v>
      </c>
      <c r="F4" s="27">
        <v>1.5</v>
      </c>
      <c r="G4" s="1">
        <v>2</v>
      </c>
      <c r="H4">
        <f t="shared" si="0"/>
        <v>2.25</v>
      </c>
      <c r="I4">
        <f t="shared" si="1"/>
        <v>2.1</v>
      </c>
    </row>
    <row r="5" spans="1:9" ht="15" thickBot="1" x14ac:dyDescent="0.35">
      <c r="A5" s="26" t="s">
        <v>62</v>
      </c>
      <c r="B5" s="1">
        <v>3</v>
      </c>
      <c r="C5" s="1">
        <v>2</v>
      </c>
      <c r="D5" s="1">
        <v>2</v>
      </c>
      <c r="E5" s="1">
        <v>2</v>
      </c>
      <c r="F5" s="30">
        <f>B22</f>
        <v>2.330171398751407</v>
      </c>
      <c r="G5" s="30">
        <f>B37</f>
        <v>1.5784203419324945</v>
      </c>
      <c r="H5">
        <f>AVERAGE(B5:E5)</f>
        <v>2.25</v>
      </c>
      <c r="I5">
        <f>AVERAGE(B5:F5)</f>
        <v>2.2660342797502815</v>
      </c>
    </row>
    <row r="8" spans="1:9" x14ac:dyDescent="0.3">
      <c r="A8" s="31" t="s">
        <v>71</v>
      </c>
      <c r="B8" s="16">
        <f>B2*B5</f>
        <v>3</v>
      </c>
      <c r="C8" s="16">
        <f t="shared" ref="C8:E8" si="2">C2*C5</f>
        <v>6</v>
      </c>
      <c r="D8" s="16">
        <f t="shared" si="2"/>
        <v>3</v>
      </c>
      <c r="E8" s="16">
        <f t="shared" si="2"/>
        <v>6</v>
      </c>
      <c r="F8" s="16" t="s">
        <v>49</v>
      </c>
      <c r="G8" s="16">
        <f>SUM(B8:E8)</f>
        <v>18</v>
      </c>
    </row>
    <row r="9" spans="1:9" ht="28.8" x14ac:dyDescent="0.3">
      <c r="A9" s="31" t="s">
        <v>73</v>
      </c>
      <c r="B9" s="16">
        <f>B2^2</f>
        <v>1</v>
      </c>
      <c r="C9" s="16">
        <f t="shared" ref="C9:E9" si="3">C2^2</f>
        <v>9</v>
      </c>
      <c r="D9" s="16">
        <f t="shared" si="3"/>
        <v>2.25</v>
      </c>
      <c r="E9" s="16">
        <f t="shared" si="3"/>
        <v>9</v>
      </c>
      <c r="F9" s="22" t="s">
        <v>96</v>
      </c>
      <c r="G9" s="16">
        <f>SQRT(SUM(B9:E9)*SUM(B10:E10))</f>
        <v>21.124630174277609</v>
      </c>
    </row>
    <row r="10" spans="1:9" x14ac:dyDescent="0.3">
      <c r="A10" s="31" t="s">
        <v>72</v>
      </c>
      <c r="B10" s="16">
        <f>B5^2</f>
        <v>9</v>
      </c>
      <c r="C10" s="16">
        <f t="shared" ref="C10:E10" si="4">C5^2</f>
        <v>4</v>
      </c>
      <c r="D10" s="16">
        <f t="shared" si="4"/>
        <v>4</v>
      </c>
      <c r="E10" s="16">
        <f t="shared" si="4"/>
        <v>4</v>
      </c>
      <c r="F10" s="32" t="s">
        <v>78</v>
      </c>
      <c r="G10" s="32">
        <f>G8/G9</f>
        <v>0.85208592299607155</v>
      </c>
    </row>
    <row r="12" spans="1:9" x14ac:dyDescent="0.3">
      <c r="A12" s="31" t="s">
        <v>74</v>
      </c>
      <c r="B12" s="16">
        <f>B5*B3</f>
        <v>9</v>
      </c>
      <c r="C12" s="16">
        <f t="shared" ref="C12:E12" si="5">C5*C3</f>
        <v>3</v>
      </c>
      <c r="D12" s="16">
        <f t="shared" si="5"/>
        <v>4</v>
      </c>
      <c r="E12" s="16">
        <f t="shared" si="5"/>
        <v>4</v>
      </c>
      <c r="F12" s="16" t="s">
        <v>49</v>
      </c>
      <c r="G12" s="16">
        <f>SUM(B12:E12)</f>
        <v>20</v>
      </c>
    </row>
    <row r="13" spans="1:9" ht="28.8" x14ac:dyDescent="0.3">
      <c r="A13" s="31" t="s">
        <v>75</v>
      </c>
      <c r="B13" s="16">
        <f>B3^2</f>
        <v>9</v>
      </c>
      <c r="C13" s="16">
        <f t="shared" ref="C13:E13" si="6">C3^2</f>
        <v>2.25</v>
      </c>
      <c r="D13" s="16">
        <f t="shared" si="6"/>
        <v>4</v>
      </c>
      <c r="E13" s="16">
        <f t="shared" si="6"/>
        <v>4</v>
      </c>
      <c r="F13" s="22" t="s">
        <v>97</v>
      </c>
      <c r="G13" s="16">
        <f>SQRT(SUM(B13:E13)*SUM(B14:E14))</f>
        <v>20.1059692628831</v>
      </c>
    </row>
    <row r="14" spans="1:9" x14ac:dyDescent="0.3">
      <c r="A14" s="31" t="s">
        <v>72</v>
      </c>
      <c r="B14" s="16">
        <f>B5^2</f>
        <v>9</v>
      </c>
      <c r="C14" s="16">
        <f t="shared" ref="C14:E14" si="7">C5^2</f>
        <v>4</v>
      </c>
      <c r="D14" s="16">
        <f t="shared" si="7"/>
        <v>4</v>
      </c>
      <c r="E14" s="16">
        <f t="shared" si="7"/>
        <v>4</v>
      </c>
      <c r="F14" s="32" t="s">
        <v>78</v>
      </c>
      <c r="G14" s="18">
        <f>G12/G13</f>
        <v>0.99472946260398765</v>
      </c>
    </row>
    <row r="16" spans="1:9" x14ac:dyDescent="0.3">
      <c r="A16" s="31" t="s">
        <v>76</v>
      </c>
      <c r="B16" s="16">
        <f>B4*B5</f>
        <v>6</v>
      </c>
      <c r="C16" s="16">
        <f t="shared" ref="C16:E16" si="8">C4*C5</f>
        <v>4</v>
      </c>
      <c r="D16" s="16">
        <f t="shared" si="8"/>
        <v>4</v>
      </c>
      <c r="E16" s="16">
        <f t="shared" si="8"/>
        <v>6</v>
      </c>
      <c r="F16" s="16" t="s">
        <v>49</v>
      </c>
      <c r="G16" s="16">
        <f>SUM(B16:E16)</f>
        <v>20</v>
      </c>
    </row>
    <row r="17" spans="1:23" ht="28.8" x14ac:dyDescent="0.3">
      <c r="A17" s="31" t="s">
        <v>77</v>
      </c>
      <c r="B17" s="16">
        <f>B4^2</f>
        <v>4</v>
      </c>
      <c r="C17" s="16">
        <f t="shared" ref="C17:E17" si="9">C4^2</f>
        <v>4</v>
      </c>
      <c r="D17" s="16">
        <f t="shared" si="9"/>
        <v>4</v>
      </c>
      <c r="E17" s="16">
        <f t="shared" si="9"/>
        <v>9</v>
      </c>
      <c r="F17" s="22" t="s">
        <v>98</v>
      </c>
      <c r="G17" s="16">
        <f>SQRT(SUM(B17:E17)*SUM(B18:E18))</f>
        <v>21</v>
      </c>
    </row>
    <row r="18" spans="1:23" x14ac:dyDescent="0.3">
      <c r="A18" s="31" t="s">
        <v>72</v>
      </c>
      <c r="B18" s="16">
        <f>B5^2</f>
        <v>9</v>
      </c>
      <c r="C18" s="16">
        <f t="shared" ref="C18:E18" si="10">C5^2</f>
        <v>4</v>
      </c>
      <c r="D18" s="16">
        <f t="shared" si="10"/>
        <v>4</v>
      </c>
      <c r="E18" s="16">
        <f t="shared" si="10"/>
        <v>4</v>
      </c>
      <c r="F18" s="32" t="s">
        <v>78</v>
      </c>
      <c r="G18" s="18">
        <f>G16/G17</f>
        <v>0.95238095238095233</v>
      </c>
    </row>
    <row r="22" spans="1:23" x14ac:dyDescent="0.3">
      <c r="A22" s="16" t="s">
        <v>79</v>
      </c>
      <c r="B22" s="17">
        <f>H5+(G14*(F3-H3)+G18*(F4-H4))/(G14+G18)</f>
        <v>2.330171398751407</v>
      </c>
    </row>
    <row r="24" spans="1:23" x14ac:dyDescent="0.3">
      <c r="A24" s="31" t="s">
        <v>71</v>
      </c>
      <c r="B24" s="16">
        <f>B5*B2</f>
        <v>3</v>
      </c>
      <c r="C24" s="16">
        <f t="shared" ref="C24:F24" si="11">C5*C2</f>
        <v>6</v>
      </c>
      <c r="D24" s="16">
        <f t="shared" si="11"/>
        <v>3</v>
      </c>
      <c r="E24" s="16">
        <f t="shared" si="11"/>
        <v>6</v>
      </c>
      <c r="F24" s="17">
        <f t="shared" si="11"/>
        <v>2.330171398751407</v>
      </c>
      <c r="G24" s="16" t="s">
        <v>49</v>
      </c>
      <c r="H24" s="16">
        <f>SUM(B24:F24)</f>
        <v>20.330171398751407</v>
      </c>
    </row>
    <row r="25" spans="1:23" ht="28.8" x14ac:dyDescent="0.3">
      <c r="A25" s="31" t="s">
        <v>73</v>
      </c>
      <c r="B25" s="16">
        <f>B2^2</f>
        <v>1</v>
      </c>
      <c r="C25" s="16">
        <f t="shared" ref="C25:F25" si="12">C2^2</f>
        <v>9</v>
      </c>
      <c r="D25" s="16">
        <f t="shared" si="12"/>
        <v>2.25</v>
      </c>
      <c r="E25" s="16">
        <f t="shared" si="12"/>
        <v>9</v>
      </c>
      <c r="F25" s="16">
        <f t="shared" si="12"/>
        <v>1</v>
      </c>
      <c r="G25" s="22" t="s">
        <v>96</v>
      </c>
      <c r="H25" s="16">
        <f>SQRT(SUM(B25:F25)*SUM(B26:F26))</f>
        <v>24.249964889318701</v>
      </c>
    </row>
    <row r="26" spans="1:23" x14ac:dyDescent="0.3">
      <c r="A26" s="31" t="s">
        <v>72</v>
      </c>
      <c r="B26" s="16">
        <f>B5^2</f>
        <v>9</v>
      </c>
      <c r="C26" s="16">
        <f t="shared" ref="C26:F26" si="13">C5^2</f>
        <v>4</v>
      </c>
      <c r="D26" s="16">
        <f t="shared" si="13"/>
        <v>4</v>
      </c>
      <c r="E26" s="16">
        <f t="shared" si="13"/>
        <v>4</v>
      </c>
      <c r="F26" s="17">
        <f t="shared" si="13"/>
        <v>5.4296987475590885</v>
      </c>
      <c r="G26" s="32" t="s">
        <v>78</v>
      </c>
      <c r="H26" s="32">
        <f>H24/H25</f>
        <v>0.83835879728247231</v>
      </c>
    </row>
    <row r="28" spans="1:23" x14ac:dyDescent="0.3">
      <c r="A28" s="31" t="s">
        <v>74</v>
      </c>
      <c r="B28" s="16">
        <f>B3*B5</f>
        <v>9</v>
      </c>
      <c r="C28" s="16">
        <f t="shared" ref="C28:F28" si="14">C3*C5</f>
        <v>3</v>
      </c>
      <c r="D28" s="16">
        <f t="shared" si="14"/>
        <v>4</v>
      </c>
      <c r="E28" s="16">
        <f t="shared" si="14"/>
        <v>4</v>
      </c>
      <c r="F28" s="17">
        <f t="shared" si="14"/>
        <v>6.990514196254221</v>
      </c>
      <c r="G28" s="16" t="s">
        <v>49</v>
      </c>
      <c r="H28" s="16">
        <f>SUM(B28:F28)</f>
        <v>26.990514196254221</v>
      </c>
      <c r="R28" t="s">
        <v>64</v>
      </c>
      <c r="S28">
        <v>5</v>
      </c>
      <c r="T28">
        <v>2</v>
      </c>
      <c r="U28">
        <v>5</v>
      </c>
      <c r="V28">
        <v>4</v>
      </c>
      <c r="W28" s="13">
        <f t="shared" ref="W28:W30" si="15">AVERAGE(S28:U28)</f>
        <v>4</v>
      </c>
    </row>
    <row r="29" spans="1:23" ht="28.8" x14ac:dyDescent="0.3">
      <c r="A29" s="31" t="s">
        <v>75</v>
      </c>
      <c r="B29" s="16">
        <f>B3^2</f>
        <v>9</v>
      </c>
      <c r="C29" s="16">
        <f t="shared" ref="C29:F29" si="16">C3^2</f>
        <v>2.25</v>
      </c>
      <c r="D29" s="16">
        <f t="shared" si="16"/>
        <v>4</v>
      </c>
      <c r="E29" s="16">
        <f t="shared" si="16"/>
        <v>4</v>
      </c>
      <c r="F29" s="16">
        <f t="shared" si="16"/>
        <v>9</v>
      </c>
      <c r="G29" s="22" t="s">
        <v>97</v>
      </c>
      <c r="H29" s="16">
        <f>SQRT(SUM(B29:F29)*SUM(B30:F30))</f>
        <v>27.324695599741716</v>
      </c>
      <c r="R29" t="s">
        <v>65</v>
      </c>
      <c r="S29">
        <v>2</v>
      </c>
      <c r="T29">
        <v>5</v>
      </c>
      <c r="U29" s="29">
        <v>2.5</v>
      </c>
      <c r="V29">
        <v>3</v>
      </c>
      <c r="W29">
        <f t="shared" si="15"/>
        <v>3.1666666666666665</v>
      </c>
    </row>
    <row r="30" spans="1:23" x14ac:dyDescent="0.3">
      <c r="A30" s="31" t="s">
        <v>72</v>
      </c>
      <c r="B30" s="16">
        <f>B5^2</f>
        <v>9</v>
      </c>
      <c r="C30" s="16">
        <f t="shared" ref="C30:F30" si="17">C5^2</f>
        <v>4</v>
      </c>
      <c r="D30" s="16">
        <f t="shared" si="17"/>
        <v>4</v>
      </c>
      <c r="E30" s="16">
        <f t="shared" si="17"/>
        <v>4</v>
      </c>
      <c r="F30" s="17">
        <f t="shared" si="17"/>
        <v>5.4296987475590885</v>
      </c>
      <c r="G30" s="32" t="s">
        <v>78</v>
      </c>
      <c r="H30" s="18">
        <f>H28/H29</f>
        <v>0.98776998622847778</v>
      </c>
      <c r="R30" t="s">
        <v>66</v>
      </c>
      <c r="S30">
        <v>2</v>
      </c>
      <c r="T30">
        <v>2</v>
      </c>
      <c r="U30">
        <v>4</v>
      </c>
      <c r="V30">
        <v>2</v>
      </c>
      <c r="W30" s="13">
        <f t="shared" si="15"/>
        <v>2.6666666666666665</v>
      </c>
    </row>
    <row r="31" spans="1:23" x14ac:dyDescent="0.3">
      <c r="R31" t="s">
        <v>67</v>
      </c>
      <c r="S31">
        <v>5</v>
      </c>
      <c r="T31">
        <v>1</v>
      </c>
      <c r="U31">
        <v>5</v>
      </c>
      <c r="V31" t="s">
        <v>63</v>
      </c>
      <c r="W31" s="13">
        <f>AVERAGE(S31:U31)</f>
        <v>3.6666666666666665</v>
      </c>
    </row>
    <row r="32" spans="1:23" x14ac:dyDescent="0.3">
      <c r="A32" s="28" t="s">
        <v>76</v>
      </c>
      <c r="B32">
        <f>B4*B5</f>
        <v>6</v>
      </c>
      <c r="C32">
        <f t="shared" ref="C32:F32" si="18">C4*C5</f>
        <v>4</v>
      </c>
      <c r="D32">
        <f t="shared" si="18"/>
        <v>4</v>
      </c>
      <c r="E32">
        <f t="shared" si="18"/>
        <v>6</v>
      </c>
      <c r="F32" s="15">
        <f t="shared" si="18"/>
        <v>3.4952570981271105</v>
      </c>
      <c r="G32" s="34" t="s">
        <v>49</v>
      </c>
      <c r="H32">
        <f>SUM(B32:F32)</f>
        <v>23.495257098127112</v>
      </c>
    </row>
    <row r="33" spans="1:27" ht="28.8" x14ac:dyDescent="0.3">
      <c r="A33" s="31" t="s">
        <v>77</v>
      </c>
      <c r="B33" s="16">
        <f>B4^2</f>
        <v>4</v>
      </c>
      <c r="C33" s="16">
        <f t="shared" ref="C33:F33" si="19">C4^2</f>
        <v>4</v>
      </c>
      <c r="D33" s="16">
        <f t="shared" si="19"/>
        <v>4</v>
      </c>
      <c r="E33" s="16">
        <f t="shared" si="19"/>
        <v>9</v>
      </c>
      <c r="F33" s="16">
        <f t="shared" si="19"/>
        <v>2.25</v>
      </c>
      <c r="G33" s="22" t="s">
        <v>98</v>
      </c>
      <c r="H33" s="16">
        <f>SQRT(SUM(B33:F33)*SUM(B34:F34))</f>
        <v>24.788918812258608</v>
      </c>
      <c r="R33" s="13" t="s">
        <v>68</v>
      </c>
      <c r="S33">
        <f>S28*S$31</f>
        <v>25</v>
      </c>
      <c r="T33">
        <f>T28*T$31</f>
        <v>2</v>
      </c>
      <c r="U33">
        <f>U28*U$31</f>
        <v>25</v>
      </c>
      <c r="W33">
        <f>SUM(S33:V33)</f>
        <v>52</v>
      </c>
      <c r="Y33" s="13">
        <f>W33/W34</f>
        <v>0.99088071415671775</v>
      </c>
    </row>
    <row r="34" spans="1:27" x14ac:dyDescent="0.3">
      <c r="A34" s="31" t="s">
        <v>72</v>
      </c>
      <c r="B34" s="16">
        <f>B5^2</f>
        <v>9</v>
      </c>
      <c r="C34" s="16">
        <f t="shared" ref="C34:F34" si="20">C5^2</f>
        <v>4</v>
      </c>
      <c r="D34" s="16">
        <f t="shared" si="20"/>
        <v>4</v>
      </c>
      <c r="E34" s="16">
        <f t="shared" si="20"/>
        <v>4</v>
      </c>
      <c r="F34" s="17">
        <f t="shared" si="20"/>
        <v>5.4296987475590885</v>
      </c>
      <c r="G34" s="32" t="s">
        <v>78</v>
      </c>
      <c r="H34" s="18">
        <f>H32/H33</f>
        <v>0.94781290285674924</v>
      </c>
      <c r="S34">
        <f>S28^2</f>
        <v>25</v>
      </c>
      <c r="T34">
        <f t="shared" ref="T34:V34" si="21">T28^2</f>
        <v>4</v>
      </c>
      <c r="U34">
        <f t="shared" si="21"/>
        <v>25</v>
      </c>
      <c r="W34">
        <f>SQRT(SUM(S34:V34)*SUM(S35:V35))</f>
        <v>52.478567053607705</v>
      </c>
    </row>
    <row r="35" spans="1:27" x14ac:dyDescent="0.3">
      <c r="S35">
        <f>S31^2</f>
        <v>25</v>
      </c>
      <c r="T35">
        <f t="shared" ref="T35:V35" si="22">T31^2</f>
        <v>1</v>
      </c>
      <c r="U35">
        <f t="shared" si="22"/>
        <v>25</v>
      </c>
    </row>
    <row r="36" spans="1:27" x14ac:dyDescent="0.3">
      <c r="A36" s="23" t="s">
        <v>79</v>
      </c>
      <c r="B36" s="33">
        <v>2.330171398751407</v>
      </c>
    </row>
    <row r="37" spans="1:27" x14ac:dyDescent="0.3">
      <c r="A37" s="31" t="s">
        <v>80</v>
      </c>
      <c r="B37" s="33">
        <f>I5+(H30*(G4-I4)+H34*(G3-I3))/(H30+H34)</f>
        <v>1.5784203419324945</v>
      </c>
      <c r="R37" t="s">
        <v>69</v>
      </c>
      <c r="S37">
        <f>S29*S31</f>
        <v>10</v>
      </c>
      <c r="T37">
        <f t="shared" ref="T37:U37" si="23">T29*T31</f>
        <v>5</v>
      </c>
      <c r="U37">
        <f t="shared" si="23"/>
        <v>12.5</v>
      </c>
      <c r="W37">
        <f>SUM(S37:U37)</f>
        <v>27.5</v>
      </c>
      <c r="Y37">
        <f>W37/W38</f>
        <v>0.64858670953745634</v>
      </c>
    </row>
    <row r="38" spans="1:27" x14ac:dyDescent="0.3">
      <c r="S38">
        <f>S29^2</f>
        <v>4</v>
      </c>
      <c r="T38">
        <f t="shared" ref="T38:U38" si="24">T29^2</f>
        <v>25</v>
      </c>
      <c r="U38">
        <f t="shared" si="24"/>
        <v>6.25</v>
      </c>
      <c r="W38">
        <f>SQRT(SUM(S38:U38)*SUM(S39:U39))</f>
        <v>42.399882075307708</v>
      </c>
      <c r="AA38" s="12">
        <f>3.66 + (0.99*(4-4) + 0.91*(2-2.66))/(0.99+0.91)</f>
        <v>3.3438947368421053</v>
      </c>
    </row>
    <row r="39" spans="1:27" x14ac:dyDescent="0.3">
      <c r="S39">
        <f>S31^2</f>
        <v>25</v>
      </c>
      <c r="T39">
        <f t="shared" ref="T39:U39" si="25">T31^2</f>
        <v>1</v>
      </c>
      <c r="U39">
        <f t="shared" si="25"/>
        <v>25</v>
      </c>
    </row>
    <row r="41" spans="1:27" x14ac:dyDescent="0.3">
      <c r="A41" s="35"/>
      <c r="B41" s="35" t="s">
        <v>59</v>
      </c>
      <c r="C41" s="35" t="s">
        <v>60</v>
      </c>
      <c r="D41" s="35" t="s">
        <v>61</v>
      </c>
      <c r="E41" s="35" t="s">
        <v>62</v>
      </c>
      <c r="R41" s="13" t="s">
        <v>70</v>
      </c>
      <c r="S41">
        <f>S30*S31</f>
        <v>10</v>
      </c>
      <c r="T41">
        <f t="shared" ref="T41:U41" si="26">T30*T31</f>
        <v>2</v>
      </c>
      <c r="U41">
        <f t="shared" si="26"/>
        <v>20</v>
      </c>
      <c r="W41">
        <f>SUM(S41:U41)</f>
        <v>32</v>
      </c>
      <c r="Y41" s="13">
        <f>W41/W42</f>
        <v>0.91465912076004718</v>
      </c>
    </row>
    <row r="42" spans="1:27" x14ac:dyDescent="0.3">
      <c r="A42" s="35" t="s">
        <v>53</v>
      </c>
      <c r="B42" s="35">
        <v>1</v>
      </c>
      <c r="C42" s="35">
        <v>3</v>
      </c>
      <c r="D42" s="35">
        <v>2</v>
      </c>
      <c r="E42" s="35">
        <v>3</v>
      </c>
      <c r="F42">
        <f>AVERAGE(B42:D42)</f>
        <v>2</v>
      </c>
      <c r="S42">
        <f>S30^2</f>
        <v>4</v>
      </c>
      <c r="T42">
        <f t="shared" ref="T42:U42" si="27">T30^2</f>
        <v>4</v>
      </c>
      <c r="U42">
        <f t="shared" si="27"/>
        <v>16</v>
      </c>
      <c r="W42">
        <f>SQRT(SUM(S42:U42)*SUM(S43:U43))</f>
        <v>34.985711369071801</v>
      </c>
    </row>
    <row r="43" spans="1:27" x14ac:dyDescent="0.3">
      <c r="A43" s="35" t="s">
        <v>54</v>
      </c>
      <c r="B43" s="35">
        <v>3</v>
      </c>
      <c r="C43" s="36">
        <v>1.5</v>
      </c>
      <c r="D43" s="35">
        <v>2</v>
      </c>
      <c r="E43" s="35">
        <v>2</v>
      </c>
      <c r="F43">
        <f>AVERAGE(B43:D43)</f>
        <v>2.1666666666666665</v>
      </c>
      <c r="S43">
        <f t="shared" ref="S43:U43" si="28">S31^2</f>
        <v>25</v>
      </c>
      <c r="T43">
        <f t="shared" si="28"/>
        <v>1</v>
      </c>
      <c r="U43">
        <f t="shared" si="28"/>
        <v>25</v>
      </c>
    </row>
    <row r="44" spans="1:27" x14ac:dyDescent="0.3">
      <c r="A44" s="35" t="s">
        <v>55</v>
      </c>
      <c r="B44" s="36">
        <v>1.5</v>
      </c>
      <c r="C44" s="35">
        <v>2</v>
      </c>
      <c r="D44" s="35">
        <v>2</v>
      </c>
      <c r="E44" s="35">
        <v>2</v>
      </c>
      <c r="F44">
        <f>AVERAGE(B44:D44)</f>
        <v>1.8333333333333333</v>
      </c>
    </row>
    <row r="45" spans="1:27" x14ac:dyDescent="0.3">
      <c r="A45" s="35" t="s">
        <v>56</v>
      </c>
      <c r="B45" s="35">
        <v>3</v>
      </c>
      <c r="C45" s="35">
        <v>2</v>
      </c>
      <c r="D45" s="35">
        <v>3</v>
      </c>
      <c r="E45" s="35">
        <v>2</v>
      </c>
      <c r="F45">
        <f>AVERAGE(B45:D45)</f>
        <v>2.6666666666666665</v>
      </c>
    </row>
    <row r="46" spans="1:27" x14ac:dyDescent="0.3">
      <c r="A46" s="35" t="s">
        <v>57</v>
      </c>
      <c r="B46" s="35">
        <v>1</v>
      </c>
      <c r="C46" s="35">
        <v>3</v>
      </c>
      <c r="D46" s="36">
        <v>1.5</v>
      </c>
      <c r="E46" s="37">
        <f>B67</f>
        <v>3.0684155889786644</v>
      </c>
      <c r="F46">
        <f>AVERAGE(B46:D46)</f>
        <v>1.8333333333333333</v>
      </c>
    </row>
    <row r="47" spans="1:27" x14ac:dyDescent="0.3">
      <c r="A47" s="35" t="s">
        <v>58</v>
      </c>
      <c r="B47" s="35">
        <v>3</v>
      </c>
      <c r="C47" s="35">
        <v>1</v>
      </c>
      <c r="D47" s="35">
        <v>2</v>
      </c>
      <c r="E47" s="37">
        <f>B89</f>
        <v>1.5863540338843052</v>
      </c>
      <c r="F47">
        <f>AVERAGE(B47:D47)</f>
        <v>2</v>
      </c>
    </row>
    <row r="50" spans="1:6" x14ac:dyDescent="0.3">
      <c r="A50" s="31" t="s">
        <v>81</v>
      </c>
      <c r="B50" s="16">
        <f>B42*B46</f>
        <v>1</v>
      </c>
      <c r="C50" s="16">
        <f t="shared" ref="C50:D50" si="29">C42*C46</f>
        <v>9</v>
      </c>
      <c r="D50" s="16">
        <f t="shared" si="29"/>
        <v>3</v>
      </c>
      <c r="E50" s="16" t="s">
        <v>99</v>
      </c>
      <c r="F50" s="16">
        <f>SUM(B50:D50)</f>
        <v>13</v>
      </c>
    </row>
    <row r="51" spans="1:6" ht="28.8" x14ac:dyDescent="0.3">
      <c r="A51" s="31" t="s">
        <v>82</v>
      </c>
      <c r="B51" s="16">
        <f>B42^2</f>
        <v>1</v>
      </c>
      <c r="C51" s="16">
        <f t="shared" ref="C51:D51" si="30">C42^2</f>
        <v>9</v>
      </c>
      <c r="D51" s="16">
        <f t="shared" si="30"/>
        <v>4</v>
      </c>
      <c r="E51" s="22" t="s">
        <v>100</v>
      </c>
      <c r="F51" s="17">
        <f>SQRT(SUM(B51:D51)*SUM(B52:D52))</f>
        <v>13.095800853708795</v>
      </c>
    </row>
    <row r="52" spans="1:6" x14ac:dyDescent="0.3">
      <c r="A52" s="31" t="s">
        <v>83</v>
      </c>
      <c r="B52" s="16">
        <f>B46^2</f>
        <v>1</v>
      </c>
      <c r="C52" s="16">
        <f t="shared" ref="C52:D52" si="31">C46^2</f>
        <v>9</v>
      </c>
      <c r="D52" s="16">
        <f t="shared" si="31"/>
        <v>2.25</v>
      </c>
      <c r="E52" s="18" t="s">
        <v>78</v>
      </c>
      <c r="F52" s="19">
        <f>F50/F51</f>
        <v>0.99268461281757625</v>
      </c>
    </row>
    <row r="54" spans="1:6" x14ac:dyDescent="0.3">
      <c r="A54" s="31" t="s">
        <v>84</v>
      </c>
      <c r="B54" s="16">
        <f>B46*B43</f>
        <v>3</v>
      </c>
      <c r="C54" s="16">
        <f t="shared" ref="C54:D54" si="32">C46*C43</f>
        <v>4.5</v>
      </c>
      <c r="D54" s="16">
        <f t="shared" si="32"/>
        <v>3</v>
      </c>
      <c r="E54" s="16" t="s">
        <v>99</v>
      </c>
      <c r="F54" s="16">
        <f>SUM(B54:D54)</f>
        <v>10.5</v>
      </c>
    </row>
    <row r="55" spans="1:6" ht="28.8" x14ac:dyDescent="0.3">
      <c r="A55" s="31" t="s">
        <v>85</v>
      </c>
      <c r="B55" s="16">
        <f>B43^2</f>
        <v>9</v>
      </c>
      <c r="C55" s="16">
        <f t="shared" ref="C55:D55" si="33">C43^2</f>
        <v>2.25</v>
      </c>
      <c r="D55" s="16">
        <f t="shared" si="33"/>
        <v>4</v>
      </c>
      <c r="E55" s="22" t="s">
        <v>101</v>
      </c>
      <c r="F55" s="17">
        <f>SQRT(SUM(B55:D55)*SUM(B56:D56))</f>
        <v>13.667936932836644</v>
      </c>
    </row>
    <row r="56" spans="1:6" x14ac:dyDescent="0.3">
      <c r="A56" s="31" t="s">
        <v>83</v>
      </c>
      <c r="B56" s="16">
        <f>B46^2</f>
        <v>1</v>
      </c>
      <c r="C56" s="16">
        <f t="shared" ref="C56:D56" si="34">C46^2</f>
        <v>9</v>
      </c>
      <c r="D56" s="16">
        <f t="shared" si="34"/>
        <v>2.25</v>
      </c>
      <c r="E56" s="32" t="s">
        <v>78</v>
      </c>
      <c r="F56" s="38">
        <f>F54/F55</f>
        <v>0.76822127959737585</v>
      </c>
    </row>
    <row r="58" spans="1:6" x14ac:dyDescent="0.3">
      <c r="A58" s="31" t="s">
        <v>86</v>
      </c>
      <c r="B58" s="16">
        <f>B46*B44</f>
        <v>1.5</v>
      </c>
      <c r="C58" s="16">
        <f t="shared" ref="C58:D58" si="35">C46*C44</f>
        <v>6</v>
      </c>
      <c r="D58" s="16">
        <f t="shared" si="35"/>
        <v>3</v>
      </c>
      <c r="E58" s="16" t="s">
        <v>99</v>
      </c>
      <c r="F58" s="16">
        <f>SUM(B58:D58)</f>
        <v>10.5</v>
      </c>
    </row>
    <row r="59" spans="1:6" ht="28.8" x14ac:dyDescent="0.3">
      <c r="A59" s="31" t="s">
        <v>87</v>
      </c>
      <c r="B59" s="16">
        <f>B44^2</f>
        <v>2.25</v>
      </c>
      <c r="C59" s="16">
        <f t="shared" ref="C59:D59" si="36">C44^2</f>
        <v>4</v>
      </c>
      <c r="D59" s="16">
        <f t="shared" si="36"/>
        <v>4</v>
      </c>
      <c r="E59" s="22" t="s">
        <v>102</v>
      </c>
      <c r="F59" s="17">
        <f>SQRT(SUM(B59:D59)*SUM(B60:D60))</f>
        <v>11.205467415507485</v>
      </c>
    </row>
    <row r="60" spans="1:6" x14ac:dyDescent="0.3">
      <c r="A60" s="31" t="s">
        <v>83</v>
      </c>
      <c r="B60" s="16">
        <f>B46^2</f>
        <v>1</v>
      </c>
      <c r="C60" s="16">
        <f t="shared" ref="C60:D60" si="37">C46^2</f>
        <v>9</v>
      </c>
      <c r="D60" s="16">
        <f t="shared" si="37"/>
        <v>2.25</v>
      </c>
      <c r="E60" s="18" t="s">
        <v>78</v>
      </c>
      <c r="F60" s="19">
        <f>F58/F59</f>
        <v>0.93704257133163638</v>
      </c>
    </row>
    <row r="62" spans="1:6" x14ac:dyDescent="0.3">
      <c r="A62" s="31" t="s">
        <v>88</v>
      </c>
      <c r="B62" s="16">
        <f>B46*B45</f>
        <v>3</v>
      </c>
      <c r="C62" s="16">
        <f t="shared" ref="C62:D62" si="38">C46*C45</f>
        <v>6</v>
      </c>
      <c r="D62" s="16">
        <f t="shared" si="38"/>
        <v>4.5</v>
      </c>
      <c r="E62" s="16" t="s">
        <v>99</v>
      </c>
      <c r="F62" s="16">
        <f>SUM(B62:D62)</f>
        <v>13.5</v>
      </c>
    </row>
    <row r="63" spans="1:6" ht="28.8" x14ac:dyDescent="0.3">
      <c r="A63" s="31" t="s">
        <v>89</v>
      </c>
      <c r="B63" s="16">
        <f>B45^2</f>
        <v>9</v>
      </c>
      <c r="C63" s="16">
        <f t="shared" ref="C63:D63" si="39">C45^2</f>
        <v>4</v>
      </c>
      <c r="D63" s="16">
        <f t="shared" si="39"/>
        <v>9</v>
      </c>
      <c r="E63" s="22" t="s">
        <v>103</v>
      </c>
      <c r="F63" s="17">
        <f>SQRT(SUM(B63:D63)*SUM(B64:D64))</f>
        <v>16.416455159382004</v>
      </c>
    </row>
    <row r="64" spans="1:6" x14ac:dyDescent="0.3">
      <c r="A64" s="31" t="s">
        <v>83</v>
      </c>
      <c r="B64" s="16">
        <f>B46^2</f>
        <v>1</v>
      </c>
      <c r="C64" s="16">
        <f t="shared" ref="C64:D64" si="40">C46^2</f>
        <v>9</v>
      </c>
      <c r="D64" s="16">
        <f t="shared" si="40"/>
        <v>2.25</v>
      </c>
      <c r="E64" s="32" t="s">
        <v>78</v>
      </c>
      <c r="F64" s="38">
        <f>F62/F63</f>
        <v>0.8223456202287831</v>
      </c>
    </row>
    <row r="67" spans="1:6" x14ac:dyDescent="0.3">
      <c r="A67" s="31" t="s">
        <v>57</v>
      </c>
      <c r="B67" s="17">
        <f>F46+(F52*(E42-F42)+F60*(E44-F44))/(F52*F60)</f>
        <v>3.0684155889786644</v>
      </c>
    </row>
    <row r="69" spans="1:6" x14ac:dyDescent="0.3">
      <c r="A69" s="31" t="s">
        <v>90</v>
      </c>
      <c r="B69" s="16">
        <f>B42*B47</f>
        <v>3</v>
      </c>
      <c r="C69" s="16">
        <f t="shared" ref="C69:D69" si="41">C42*C47</f>
        <v>3</v>
      </c>
      <c r="D69" s="16">
        <f t="shared" si="41"/>
        <v>4</v>
      </c>
      <c r="E69" s="16" t="s">
        <v>99</v>
      </c>
      <c r="F69" s="16">
        <f>SUM(B69:D69)</f>
        <v>10</v>
      </c>
    </row>
    <row r="70" spans="1:6" ht="28.8" x14ac:dyDescent="0.3">
      <c r="A70" s="31" t="s">
        <v>82</v>
      </c>
      <c r="B70" s="16">
        <f>B42^2</f>
        <v>1</v>
      </c>
      <c r="C70" s="16">
        <f t="shared" ref="C70:D70" si="42">C42^2</f>
        <v>9</v>
      </c>
      <c r="D70" s="16">
        <f t="shared" si="42"/>
        <v>4</v>
      </c>
      <c r="E70" s="22" t="s">
        <v>104</v>
      </c>
      <c r="F70" s="17">
        <f>SQRT(SUM(B70:D70)*SUM(B71:D71))</f>
        <v>14</v>
      </c>
    </row>
    <row r="71" spans="1:6" x14ac:dyDescent="0.3">
      <c r="A71" s="31" t="s">
        <v>91</v>
      </c>
      <c r="B71" s="16">
        <f>B47^2</f>
        <v>9</v>
      </c>
      <c r="C71" s="16">
        <f t="shared" ref="C71:D71" si="43">C47^2</f>
        <v>1</v>
      </c>
      <c r="D71" s="16">
        <f t="shared" si="43"/>
        <v>4</v>
      </c>
      <c r="E71" s="32" t="s">
        <v>78</v>
      </c>
      <c r="F71" s="38">
        <f>F69/F70</f>
        <v>0.7142857142857143</v>
      </c>
    </row>
    <row r="73" spans="1:6" x14ac:dyDescent="0.3">
      <c r="A73" s="31" t="s">
        <v>92</v>
      </c>
      <c r="B73" s="16">
        <f>B47*B43</f>
        <v>9</v>
      </c>
      <c r="C73" s="16">
        <f t="shared" ref="C73:D73" si="44">C47*C43</f>
        <v>1.5</v>
      </c>
      <c r="D73" s="16">
        <f t="shared" si="44"/>
        <v>4</v>
      </c>
      <c r="E73" s="16" t="s">
        <v>99</v>
      </c>
      <c r="F73" s="16">
        <f>SUM(B73:D73)</f>
        <v>14.5</v>
      </c>
    </row>
    <row r="74" spans="1:6" ht="28.8" x14ac:dyDescent="0.3">
      <c r="A74" s="31" t="s">
        <v>85</v>
      </c>
      <c r="B74" s="16">
        <f>B43^2</f>
        <v>9</v>
      </c>
      <c r="C74" s="16">
        <f t="shared" ref="C74:D74" si="45">C43^2</f>
        <v>2.25</v>
      </c>
      <c r="D74" s="16">
        <f t="shared" si="45"/>
        <v>4</v>
      </c>
      <c r="E74" s="22" t="s">
        <v>105</v>
      </c>
      <c r="F74" s="17">
        <f>SQRT(SUM(B74:D74)*SUM(B75:D75))</f>
        <v>14.611639196202457</v>
      </c>
    </row>
    <row r="75" spans="1:6" x14ac:dyDescent="0.3">
      <c r="A75" s="31" t="s">
        <v>91</v>
      </c>
      <c r="B75" s="16">
        <f>B47^2</f>
        <v>9</v>
      </c>
      <c r="C75" s="16">
        <f t="shared" ref="C75:D75" si="46">C47^2</f>
        <v>1</v>
      </c>
      <c r="D75" s="16">
        <f t="shared" si="46"/>
        <v>4</v>
      </c>
      <c r="E75" s="18" t="s">
        <v>78</v>
      </c>
      <c r="F75" s="19">
        <f>F73/F74</f>
        <v>0.99235957070227465</v>
      </c>
    </row>
    <row r="77" spans="1:6" ht="27.6" x14ac:dyDescent="0.3">
      <c r="A77" s="31" t="s">
        <v>93</v>
      </c>
      <c r="B77" s="16">
        <f>B44*B47</f>
        <v>4.5</v>
      </c>
      <c r="C77" s="16">
        <f t="shared" ref="C77:D77" si="47">C44*C47</f>
        <v>2</v>
      </c>
      <c r="D77" s="16">
        <f t="shared" si="47"/>
        <v>4</v>
      </c>
      <c r="E77" s="16" t="s">
        <v>99</v>
      </c>
      <c r="F77" s="16">
        <f>SUM(B77:D77)</f>
        <v>10.5</v>
      </c>
    </row>
    <row r="78" spans="1:6" ht="28.8" x14ac:dyDescent="0.3">
      <c r="A78" s="31" t="s">
        <v>87</v>
      </c>
      <c r="B78" s="16">
        <f>B44^2</f>
        <v>2.25</v>
      </c>
      <c r="C78" s="16">
        <f t="shared" ref="C78:D78" si="48">C44^2</f>
        <v>4</v>
      </c>
      <c r="D78" s="16">
        <f t="shared" si="48"/>
        <v>4</v>
      </c>
      <c r="E78" s="22" t="s">
        <v>106</v>
      </c>
      <c r="F78" s="17">
        <f>SQRT(SUM(B78:D78)*SUM(B79:D79))</f>
        <v>11.979148550710939</v>
      </c>
    </row>
    <row r="79" spans="1:6" x14ac:dyDescent="0.3">
      <c r="A79" s="31" t="s">
        <v>91</v>
      </c>
      <c r="B79" s="16">
        <f>B47^2</f>
        <v>9</v>
      </c>
      <c r="C79" s="16">
        <f t="shared" ref="C79:D79" si="49">C47^2</f>
        <v>1</v>
      </c>
      <c r="D79" s="16">
        <f t="shared" si="49"/>
        <v>4</v>
      </c>
      <c r="E79" s="32" t="s">
        <v>78</v>
      </c>
      <c r="F79" s="38">
        <f>F77/F78</f>
        <v>0.87652306468616636</v>
      </c>
    </row>
    <row r="81" spans="1:6" x14ac:dyDescent="0.3">
      <c r="A81" s="31" t="s">
        <v>94</v>
      </c>
      <c r="B81" s="16">
        <f>B45*B47</f>
        <v>9</v>
      </c>
      <c r="C81" s="16">
        <f t="shared" ref="C81:D81" si="50">C45*C47</f>
        <v>2</v>
      </c>
      <c r="D81" s="16">
        <f t="shared" si="50"/>
        <v>6</v>
      </c>
      <c r="E81" s="16" t="s">
        <v>99</v>
      </c>
      <c r="F81" s="16">
        <f>SUM(B81:D81)</f>
        <v>17</v>
      </c>
    </row>
    <row r="82" spans="1:6" ht="28.8" x14ac:dyDescent="0.3">
      <c r="A82" s="31" t="s">
        <v>89</v>
      </c>
      <c r="B82" s="16">
        <f>B45^2</f>
        <v>9</v>
      </c>
      <c r="C82" s="16">
        <f t="shared" ref="C82:D82" si="51">C45^2</f>
        <v>4</v>
      </c>
      <c r="D82" s="16">
        <f t="shared" si="51"/>
        <v>9</v>
      </c>
      <c r="E82" s="22" t="s">
        <v>107</v>
      </c>
      <c r="F82" s="17">
        <f>SQRT(SUM(B82:D82)*SUM(B83:D83))</f>
        <v>17.549928774784245</v>
      </c>
    </row>
    <row r="83" spans="1:6" x14ac:dyDescent="0.3">
      <c r="A83" s="31" t="s">
        <v>91</v>
      </c>
      <c r="B83" s="16">
        <f>B47^2</f>
        <v>9</v>
      </c>
      <c r="C83" s="16">
        <f t="shared" ref="C83:D83" si="52">C47^2</f>
        <v>1</v>
      </c>
      <c r="D83" s="16">
        <f t="shared" si="52"/>
        <v>4</v>
      </c>
      <c r="E83" s="18" t="s">
        <v>78</v>
      </c>
      <c r="F83" s="19">
        <f>F81/F82</f>
        <v>0.96866489990692251</v>
      </c>
    </row>
    <row r="85" spans="1:6" x14ac:dyDescent="0.3">
      <c r="A85" s="31" t="s">
        <v>95</v>
      </c>
      <c r="B85" s="16">
        <f>B47*B46</f>
        <v>3</v>
      </c>
      <c r="C85" s="16">
        <f t="shared" ref="C85:D85" si="53">C47*C46</f>
        <v>3</v>
      </c>
      <c r="D85" s="16">
        <f t="shared" si="53"/>
        <v>3</v>
      </c>
      <c r="E85" s="16" t="s">
        <v>99</v>
      </c>
      <c r="F85" s="16">
        <f>SUM(B85:D85)</f>
        <v>9</v>
      </c>
    </row>
    <row r="86" spans="1:6" ht="28.8" x14ac:dyDescent="0.3">
      <c r="A86" s="31" t="s">
        <v>83</v>
      </c>
      <c r="B86" s="16">
        <f>B46^2</f>
        <v>1</v>
      </c>
      <c r="C86" s="16">
        <f t="shared" ref="C86:D86" si="54">C46^2</f>
        <v>9</v>
      </c>
      <c r="D86" s="16">
        <f t="shared" si="54"/>
        <v>2.25</v>
      </c>
      <c r="E86" s="22" t="s">
        <v>108</v>
      </c>
      <c r="F86" s="17">
        <f>SQRT(SUM(B86:D86)*SUM(B87:D87))</f>
        <v>13.095800853708795</v>
      </c>
    </row>
    <row r="87" spans="1:6" x14ac:dyDescent="0.3">
      <c r="A87" s="31" t="s">
        <v>91</v>
      </c>
      <c r="B87" s="16">
        <f>B47^2</f>
        <v>9</v>
      </c>
      <c r="C87" s="16">
        <f t="shared" ref="C87:D87" si="55">C47^2</f>
        <v>1</v>
      </c>
      <c r="D87" s="16">
        <f t="shared" si="55"/>
        <v>4</v>
      </c>
      <c r="E87" s="32" t="s">
        <v>78</v>
      </c>
      <c r="F87" s="38">
        <f>F85/F86</f>
        <v>0.68724319348909124</v>
      </c>
    </row>
    <row r="89" spans="1:6" x14ac:dyDescent="0.3">
      <c r="A89" s="31" t="s">
        <v>80</v>
      </c>
      <c r="B89" s="17">
        <f>F47+(F75*(E43-F43)+F83*(E45-F45))/(F75+F83)</f>
        <v>1.5863540338843052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AE8A-3916-4342-A10E-B7A16ACAE66A}">
  <dimension ref="A1:U40"/>
  <sheetViews>
    <sheetView topLeftCell="A13" workbookViewId="0">
      <selection activeCell="I32" sqref="I32"/>
    </sheetView>
  </sheetViews>
  <sheetFormatPr defaultRowHeight="14.4" x14ac:dyDescent="0.3"/>
  <sheetData>
    <row r="1" spans="1:8" x14ac:dyDescent="0.3">
      <c r="A1" t="s">
        <v>109</v>
      </c>
      <c r="B1" t="s">
        <v>110</v>
      </c>
    </row>
    <row r="2" spans="1:8" x14ac:dyDescent="0.3">
      <c r="A2">
        <v>1</v>
      </c>
      <c r="B2" t="s">
        <v>111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</row>
    <row r="3" spans="1:8" x14ac:dyDescent="0.3">
      <c r="A3">
        <v>2</v>
      </c>
      <c r="B3" t="s">
        <v>112</v>
      </c>
      <c r="E3" t="s">
        <v>121</v>
      </c>
      <c r="F3" t="s">
        <v>122</v>
      </c>
      <c r="G3" t="s">
        <v>123</v>
      </c>
    </row>
    <row r="4" spans="1:8" x14ac:dyDescent="0.3">
      <c r="A4">
        <v>3</v>
      </c>
      <c r="B4" t="s">
        <v>111</v>
      </c>
      <c r="D4" t="s">
        <v>120</v>
      </c>
      <c r="E4" t="s">
        <v>121</v>
      </c>
      <c r="G4" t="s">
        <v>123</v>
      </c>
      <c r="H4" t="s">
        <v>124</v>
      </c>
    </row>
    <row r="5" spans="1:8" x14ac:dyDescent="0.3">
      <c r="A5">
        <v>4</v>
      </c>
      <c r="B5" t="s">
        <v>113</v>
      </c>
      <c r="D5" t="s">
        <v>120</v>
      </c>
      <c r="F5" t="s">
        <v>122</v>
      </c>
      <c r="G5" t="s">
        <v>123</v>
      </c>
      <c r="H5" t="s">
        <v>124</v>
      </c>
    </row>
    <row r="6" spans="1:8" x14ac:dyDescent="0.3">
      <c r="A6">
        <v>5</v>
      </c>
      <c r="B6" t="s">
        <v>114</v>
      </c>
      <c r="E6" t="s">
        <v>121</v>
      </c>
      <c r="F6" t="s">
        <v>122</v>
      </c>
      <c r="G6" t="s">
        <v>123</v>
      </c>
      <c r="H6" t="s">
        <v>124</v>
      </c>
    </row>
    <row r="7" spans="1:8" x14ac:dyDescent="0.3">
      <c r="A7">
        <v>6</v>
      </c>
      <c r="B7" t="s">
        <v>115</v>
      </c>
      <c r="E7" t="s">
        <v>121</v>
      </c>
      <c r="G7" t="s">
        <v>123</v>
      </c>
      <c r="H7" t="s">
        <v>124</v>
      </c>
    </row>
    <row r="8" spans="1:8" x14ac:dyDescent="0.3">
      <c r="A8">
        <v>7</v>
      </c>
      <c r="B8" t="s">
        <v>116</v>
      </c>
      <c r="F8" t="s">
        <v>122</v>
      </c>
      <c r="G8" t="s">
        <v>123</v>
      </c>
    </row>
    <row r="9" spans="1:8" x14ac:dyDescent="0.3">
      <c r="A9">
        <v>8</v>
      </c>
      <c r="B9" t="s">
        <v>117</v>
      </c>
      <c r="D9" t="s">
        <v>120</v>
      </c>
      <c r="E9" t="s">
        <v>121</v>
      </c>
      <c r="F9" t="s">
        <v>122</v>
      </c>
    </row>
    <row r="10" spans="1:8" x14ac:dyDescent="0.3">
      <c r="A10">
        <v>9</v>
      </c>
      <c r="B10" t="s">
        <v>118</v>
      </c>
      <c r="D10" t="s">
        <v>120</v>
      </c>
      <c r="G10" t="s">
        <v>123</v>
      </c>
      <c r="H10" t="s">
        <v>124</v>
      </c>
    </row>
    <row r="11" spans="1:8" x14ac:dyDescent="0.3">
      <c r="A11">
        <v>10</v>
      </c>
      <c r="B11" t="s">
        <v>119</v>
      </c>
      <c r="E11" t="s">
        <v>121</v>
      </c>
      <c r="G11" t="s">
        <v>123</v>
      </c>
    </row>
    <row r="12" spans="1:8" x14ac:dyDescent="0.3">
      <c r="D12">
        <f>COUNTA(D2:D11)</f>
        <v>5</v>
      </c>
      <c r="E12">
        <f t="shared" ref="E12:H12" si="0">COUNTA(E2:E11)</f>
        <v>7</v>
      </c>
      <c r="F12">
        <f t="shared" si="0"/>
        <v>6</v>
      </c>
      <c r="G12">
        <f t="shared" si="0"/>
        <v>9</v>
      </c>
      <c r="H12">
        <f t="shared" si="0"/>
        <v>6</v>
      </c>
    </row>
    <row r="13" spans="1:8" x14ac:dyDescent="0.3">
      <c r="A13" s="11" t="s">
        <v>120</v>
      </c>
      <c r="B13" s="11">
        <v>5</v>
      </c>
      <c r="C13" t="s">
        <v>125</v>
      </c>
    </row>
    <row r="14" spans="1:8" x14ac:dyDescent="0.3">
      <c r="A14" t="s">
        <v>121</v>
      </c>
      <c r="B14">
        <v>7</v>
      </c>
    </row>
    <row r="15" spans="1:8" x14ac:dyDescent="0.3">
      <c r="A15" s="11" t="s">
        <v>122</v>
      </c>
      <c r="B15" s="11">
        <v>5</v>
      </c>
      <c r="C15" t="s">
        <v>125</v>
      </c>
    </row>
    <row r="16" spans="1:8" x14ac:dyDescent="0.3">
      <c r="A16" t="s">
        <v>123</v>
      </c>
      <c r="B16">
        <v>9</v>
      </c>
    </row>
    <row r="17" spans="1:21" x14ac:dyDescent="0.3">
      <c r="A17" t="s">
        <v>124</v>
      </c>
      <c r="B17">
        <v>6</v>
      </c>
      <c r="J17" s="42" t="s">
        <v>151</v>
      </c>
      <c r="K17" s="42"/>
      <c r="L17" s="42"/>
      <c r="M17" s="42" t="s">
        <v>152</v>
      </c>
      <c r="N17" s="42"/>
      <c r="O17" s="42"/>
      <c r="P17" s="42" t="s">
        <v>153</v>
      </c>
      <c r="Q17" s="42"/>
      <c r="R17" s="42"/>
      <c r="S17" s="42" t="s">
        <v>154</v>
      </c>
      <c r="T17" s="42"/>
      <c r="U17" s="42"/>
    </row>
    <row r="18" spans="1:21" x14ac:dyDescent="0.3">
      <c r="J18" s="16" t="s">
        <v>155</v>
      </c>
      <c r="K18" s="16" t="s">
        <v>156</v>
      </c>
      <c r="L18" s="16" t="s">
        <v>157</v>
      </c>
      <c r="M18" s="16" t="s">
        <v>155</v>
      </c>
      <c r="N18" s="16" t="s">
        <v>156</v>
      </c>
      <c r="O18" s="16" t="s">
        <v>157</v>
      </c>
      <c r="P18" s="16" t="s">
        <v>155</v>
      </c>
      <c r="Q18" s="16" t="s">
        <v>156</v>
      </c>
      <c r="R18" s="16" t="s">
        <v>157</v>
      </c>
      <c r="S18" s="16" t="s">
        <v>155</v>
      </c>
      <c r="T18" s="16" t="s">
        <v>156</v>
      </c>
      <c r="U18" s="16" t="s">
        <v>157</v>
      </c>
    </row>
    <row r="19" spans="1:21" x14ac:dyDescent="0.3">
      <c r="J19" s="16" t="s">
        <v>120</v>
      </c>
      <c r="K19" s="16">
        <v>5</v>
      </c>
      <c r="L19" s="16">
        <f>K19/10</f>
        <v>0.5</v>
      </c>
      <c r="M19" s="16" t="s">
        <v>126</v>
      </c>
      <c r="N19" s="16">
        <v>3</v>
      </c>
      <c r="O19" s="16">
        <f>N19/10</f>
        <v>0.3</v>
      </c>
      <c r="P19" s="40" t="s">
        <v>136</v>
      </c>
      <c r="Q19" s="16">
        <v>1</v>
      </c>
      <c r="R19" s="16">
        <f>Q19/10</f>
        <v>0.1</v>
      </c>
      <c r="S19" s="40" t="s">
        <v>146</v>
      </c>
      <c r="T19" s="16">
        <v>0</v>
      </c>
      <c r="U19" s="16">
        <f>T19/10</f>
        <v>0</v>
      </c>
    </row>
    <row r="20" spans="1:21" x14ac:dyDescent="0.3">
      <c r="A20" s="11" t="s">
        <v>126</v>
      </c>
      <c r="B20" s="11"/>
      <c r="C20" t="s">
        <v>125</v>
      </c>
      <c r="J20" s="16" t="s">
        <v>121</v>
      </c>
      <c r="K20" s="16">
        <v>7</v>
      </c>
      <c r="L20" s="16">
        <f>K20/10</f>
        <v>0.7</v>
      </c>
      <c r="M20" s="40" t="s">
        <v>127</v>
      </c>
      <c r="N20" s="41">
        <v>2</v>
      </c>
      <c r="O20" s="41">
        <f>N20/10</f>
        <v>0.2</v>
      </c>
      <c r="P20" s="40" t="s">
        <v>137</v>
      </c>
      <c r="Q20" s="16">
        <v>2</v>
      </c>
      <c r="R20" s="16">
        <f>Q20/10</f>
        <v>0.2</v>
      </c>
      <c r="S20" s="40" t="s">
        <v>147</v>
      </c>
      <c r="T20" s="16">
        <v>0</v>
      </c>
      <c r="U20" s="16">
        <f>T20/10</f>
        <v>0</v>
      </c>
    </row>
    <row r="21" spans="1:21" x14ac:dyDescent="0.3">
      <c r="A21" s="11" t="s">
        <v>127</v>
      </c>
      <c r="B21" s="11"/>
      <c r="C21" t="s">
        <v>125</v>
      </c>
      <c r="J21" s="16" t="s">
        <v>122</v>
      </c>
      <c r="K21" s="16">
        <v>6</v>
      </c>
      <c r="L21" s="16">
        <f>K21/10</f>
        <v>0.6</v>
      </c>
      <c r="M21" s="16" t="s">
        <v>128</v>
      </c>
      <c r="N21" s="16">
        <v>4</v>
      </c>
      <c r="O21" s="16">
        <f>N21/10</f>
        <v>0.4</v>
      </c>
      <c r="P21" s="40" t="s">
        <v>138</v>
      </c>
      <c r="Q21" s="16">
        <v>2</v>
      </c>
      <c r="R21" s="16">
        <f>Q21/10</f>
        <v>0.2</v>
      </c>
      <c r="S21" s="40" t="s">
        <v>148</v>
      </c>
      <c r="T21" s="16">
        <v>2</v>
      </c>
      <c r="U21" s="16">
        <f>T21/10</f>
        <v>0.2</v>
      </c>
    </row>
    <row r="22" spans="1:21" x14ac:dyDescent="0.3">
      <c r="A22" s="11" t="s">
        <v>128</v>
      </c>
      <c r="B22" s="11"/>
      <c r="C22" t="s">
        <v>125</v>
      </c>
      <c r="J22" s="16" t="s">
        <v>123</v>
      </c>
      <c r="K22" s="16">
        <v>9</v>
      </c>
      <c r="L22" s="16">
        <f>K22/10</f>
        <v>0.9</v>
      </c>
      <c r="M22" s="16" t="s">
        <v>129</v>
      </c>
      <c r="N22" s="16">
        <v>4</v>
      </c>
      <c r="O22" s="16">
        <f>N22/10</f>
        <v>0.4</v>
      </c>
      <c r="P22" s="40" t="s">
        <v>139</v>
      </c>
      <c r="Q22" s="16">
        <v>1</v>
      </c>
      <c r="R22" s="16">
        <f>Q22/10</f>
        <v>0.1</v>
      </c>
      <c r="S22" s="40" t="s">
        <v>149</v>
      </c>
      <c r="T22" s="16">
        <v>1</v>
      </c>
      <c r="U22" s="16">
        <f>T22/10</f>
        <v>0.1</v>
      </c>
    </row>
    <row r="23" spans="1:21" x14ac:dyDescent="0.3">
      <c r="A23" s="11" t="s">
        <v>129</v>
      </c>
      <c r="B23" s="11"/>
      <c r="C23" t="s">
        <v>125</v>
      </c>
      <c r="J23" s="16" t="s">
        <v>124</v>
      </c>
      <c r="K23" s="16">
        <v>6</v>
      </c>
      <c r="L23" s="16">
        <f>K23/10</f>
        <v>0.6</v>
      </c>
      <c r="M23" s="16" t="s">
        <v>130</v>
      </c>
      <c r="N23" s="16">
        <v>3</v>
      </c>
      <c r="O23" s="16">
        <f>N23/10</f>
        <v>0.3</v>
      </c>
      <c r="P23" s="40" t="s">
        <v>140</v>
      </c>
      <c r="Q23" s="16">
        <v>1</v>
      </c>
      <c r="R23" s="16">
        <f>Q23/10</f>
        <v>0.1</v>
      </c>
      <c r="S23" s="40" t="s">
        <v>150</v>
      </c>
      <c r="T23" s="16">
        <v>1</v>
      </c>
      <c r="U23" s="16">
        <f>T23/10</f>
        <v>0.1</v>
      </c>
    </row>
    <row r="24" spans="1:21" x14ac:dyDescent="0.3">
      <c r="A24" s="11" t="s">
        <v>130</v>
      </c>
      <c r="B24" s="11"/>
      <c r="C24" t="s">
        <v>125</v>
      </c>
      <c r="M24" s="16" t="s">
        <v>131</v>
      </c>
      <c r="N24" s="16">
        <v>6</v>
      </c>
      <c r="O24" s="16">
        <f>N24/10</f>
        <v>0.6</v>
      </c>
      <c r="P24" s="16" t="s">
        <v>141</v>
      </c>
      <c r="Q24" s="16">
        <v>4</v>
      </c>
      <c r="R24" s="16">
        <f>Q24/10</f>
        <v>0.4</v>
      </c>
    </row>
    <row r="25" spans="1:21" x14ac:dyDescent="0.3">
      <c r="A25" t="s">
        <v>131</v>
      </c>
      <c r="M25" s="16" t="s">
        <v>132</v>
      </c>
      <c r="N25" s="16">
        <v>4</v>
      </c>
      <c r="O25" s="16">
        <f>N25/10</f>
        <v>0.4</v>
      </c>
      <c r="P25" s="40" t="s">
        <v>142</v>
      </c>
      <c r="Q25" s="16">
        <v>2</v>
      </c>
      <c r="R25" s="16">
        <f>Q25/10</f>
        <v>0.2</v>
      </c>
    </row>
    <row r="26" spans="1:21" x14ac:dyDescent="0.3">
      <c r="A26" t="s">
        <v>132</v>
      </c>
      <c r="M26" s="16" t="s">
        <v>133</v>
      </c>
      <c r="N26" s="16">
        <v>4</v>
      </c>
      <c r="O26" s="16">
        <f>N26/10</f>
        <v>0.4</v>
      </c>
      <c r="P26" s="40" t="s">
        <v>143</v>
      </c>
      <c r="Q26" s="16">
        <v>1</v>
      </c>
      <c r="R26" s="16">
        <f>Q26/10</f>
        <v>0.1</v>
      </c>
    </row>
    <row r="27" spans="1:21" x14ac:dyDescent="0.3">
      <c r="A27" s="11" t="s">
        <v>133</v>
      </c>
      <c r="B27" s="11"/>
      <c r="C27" t="s">
        <v>125</v>
      </c>
      <c r="M27" s="40" t="s">
        <v>134</v>
      </c>
      <c r="N27" s="41">
        <v>2</v>
      </c>
      <c r="O27" s="41">
        <f>N27/10</f>
        <v>0.2</v>
      </c>
      <c r="P27" s="16" t="s">
        <v>144</v>
      </c>
      <c r="Q27" s="16">
        <v>4</v>
      </c>
      <c r="R27" s="16">
        <f>Q27/10</f>
        <v>0.4</v>
      </c>
    </row>
    <row r="28" spans="1:21" x14ac:dyDescent="0.3">
      <c r="A28" s="11" t="s">
        <v>134</v>
      </c>
      <c r="B28" s="11"/>
      <c r="C28" t="s">
        <v>125</v>
      </c>
      <c r="M28" s="16" t="s">
        <v>135</v>
      </c>
      <c r="N28" s="16">
        <v>6</v>
      </c>
      <c r="O28" s="16">
        <f>N28/10</f>
        <v>0.6</v>
      </c>
      <c r="P28" s="40" t="s">
        <v>145</v>
      </c>
      <c r="Q28" s="16">
        <v>2</v>
      </c>
      <c r="R28" s="16">
        <f>Q28/10</f>
        <v>0.2</v>
      </c>
    </row>
    <row r="29" spans="1:21" x14ac:dyDescent="0.3">
      <c r="A29" s="39" t="s">
        <v>135</v>
      </c>
    </row>
    <row r="32" spans="1:21" x14ac:dyDescent="0.3">
      <c r="M32" s="16" t="s">
        <v>137</v>
      </c>
      <c r="N32" s="16" t="s">
        <v>173</v>
      </c>
    </row>
    <row r="33" spans="13:20" x14ac:dyDescent="0.3">
      <c r="M33" s="16" t="s">
        <v>138</v>
      </c>
      <c r="N33" s="16" t="s">
        <v>173</v>
      </c>
    </row>
    <row r="34" spans="13:20" x14ac:dyDescent="0.3">
      <c r="M34" s="18" t="s">
        <v>141</v>
      </c>
      <c r="N34" s="18" t="s">
        <v>174</v>
      </c>
      <c r="P34" s="16" t="s">
        <v>171</v>
      </c>
      <c r="Q34" s="16" t="s">
        <v>170</v>
      </c>
      <c r="S34" s="16" t="s">
        <v>172</v>
      </c>
      <c r="T34" s="16" t="s">
        <v>170</v>
      </c>
    </row>
    <row r="35" spans="13:20" x14ac:dyDescent="0.3">
      <c r="M35" s="16" t="s">
        <v>142</v>
      </c>
      <c r="N35" s="16" t="s">
        <v>173</v>
      </c>
      <c r="P35" s="16" t="s">
        <v>158</v>
      </c>
      <c r="Q35" s="16">
        <f>Q24/K19</f>
        <v>0.8</v>
      </c>
      <c r="S35" s="16" t="s">
        <v>164</v>
      </c>
      <c r="T35" s="16">
        <f>$Q$27/K20</f>
        <v>0.5714285714285714</v>
      </c>
    </row>
    <row r="36" spans="13:20" x14ac:dyDescent="0.3">
      <c r="M36" s="16" t="s">
        <v>143</v>
      </c>
      <c r="N36" s="16" t="s">
        <v>173</v>
      </c>
      <c r="P36" s="16" t="s">
        <v>159</v>
      </c>
      <c r="Q36" s="16">
        <f>Q24/N21</f>
        <v>1</v>
      </c>
      <c r="S36" s="16" t="s">
        <v>165</v>
      </c>
      <c r="T36" s="16">
        <f>$Q$27/N24</f>
        <v>0.66666666666666663</v>
      </c>
    </row>
    <row r="37" spans="13:20" x14ac:dyDescent="0.3">
      <c r="M37" s="18" t="s">
        <v>144</v>
      </c>
      <c r="N37" s="18" t="s">
        <v>174</v>
      </c>
      <c r="P37" s="16" t="s">
        <v>160</v>
      </c>
      <c r="Q37" s="16">
        <f>Q24/N22</f>
        <v>1</v>
      </c>
      <c r="S37" s="16" t="s">
        <v>166</v>
      </c>
      <c r="T37" s="16">
        <f>$Q$27/N25</f>
        <v>1</v>
      </c>
    </row>
    <row r="38" spans="13:20" x14ac:dyDescent="0.3">
      <c r="P38" s="16" t="s">
        <v>161</v>
      </c>
      <c r="Q38" s="16">
        <f>Q24/K22</f>
        <v>0.44444444444444442</v>
      </c>
      <c r="S38" s="16" t="s">
        <v>167</v>
      </c>
      <c r="T38" s="16">
        <f>$Q$27/K22</f>
        <v>0.44444444444444442</v>
      </c>
    </row>
    <row r="39" spans="13:20" x14ac:dyDescent="0.3">
      <c r="P39" s="16" t="s">
        <v>162</v>
      </c>
      <c r="Q39" s="16">
        <f>Q24/N28</f>
        <v>0.66666666666666663</v>
      </c>
      <c r="S39" s="16" t="s">
        <v>168</v>
      </c>
      <c r="T39" s="16">
        <f>$Q$27/N28</f>
        <v>0.66666666666666663</v>
      </c>
    </row>
    <row r="40" spans="13:20" x14ac:dyDescent="0.3">
      <c r="P40" s="16" t="s">
        <v>163</v>
      </c>
      <c r="Q40" s="16">
        <f>Q24/K23</f>
        <v>0.66666666666666663</v>
      </c>
      <c r="S40" s="16" t="s">
        <v>169</v>
      </c>
      <c r="T40" s="16">
        <f>$Q$27/K23</f>
        <v>0.66666666666666663</v>
      </c>
    </row>
  </sheetData>
  <mergeCells count="4">
    <mergeCell ref="J17:L17"/>
    <mergeCell ref="M17:O17"/>
    <mergeCell ref="P17:R17"/>
    <mergeCell ref="S17:U17"/>
  </mergeCells>
  <conditionalFormatting sqref="T19:T23 Q19:Q28 N19:N28">
    <cfRule type="colorScale" priority="4">
      <colorScale>
        <cfvo type="min"/>
        <cfvo type="max"/>
        <color rgb="FFFCFCFF"/>
        <color rgb="FF63BE7B"/>
      </colorScale>
    </cfRule>
  </conditionalFormatting>
  <conditionalFormatting sqref="U19:U23 R19:R28 O19:O28 L19:L23">
    <cfRule type="colorScale" priority="1">
      <colorScale>
        <cfvo type="min"/>
        <cfvo type="max"/>
        <color rgb="FFFCFCFF"/>
        <color rgb="FF63BE7B"/>
      </colorScale>
    </cfRule>
  </conditionalFormatting>
  <conditionalFormatting sqref="T19:T23 Q19:Q28 N19:N28 K19:K23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 1</vt:lpstr>
      <vt:lpstr>Prob 3</vt:lpstr>
      <vt:lpstr>Prob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Guerra</dc:creator>
  <cp:lastModifiedBy>Raul Guerra</cp:lastModifiedBy>
  <dcterms:created xsi:type="dcterms:W3CDTF">2022-11-30T23:21:31Z</dcterms:created>
  <dcterms:modified xsi:type="dcterms:W3CDTF">2022-12-04T20:29:08Z</dcterms:modified>
</cp:coreProperties>
</file>